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Giá VLXD tháng 3 (hoàn chỉnh)\"/>
    </mc:Choice>
  </mc:AlternateContent>
  <bookViews>
    <workbookView xWindow="-120" yWindow="-120" windowWidth="28110" windowHeight="16440" firstSheet="23" activeTab="23"/>
  </bookViews>
  <sheets>
    <sheet name="Tháng 3-2018" sheetId="3" state="hidden" r:id="rId1"/>
    <sheet name="GIÁ VLXD THÁNG 4.2022-PL1 " sheetId="22" state="hidden" r:id="rId2"/>
    <sheet name="GIÁ VLXD THÁNG 5.2022-PL1 " sheetId="23" state="hidden" r:id="rId3"/>
    <sheet name="GIÁ VLXD THÁNG 6.2022-PL1  " sheetId="24" state="hidden" r:id="rId4"/>
    <sheet name="GIÁ VLXD THÁNG 7.2022-PL1 " sheetId="25" state="hidden" r:id="rId5"/>
    <sheet name="GIÁ VLXD THÁNG 7.2022-PL1  (2)" sheetId="26" state="hidden" r:id="rId6"/>
    <sheet name="GIÁ VLXD THÁNG 9.2022-PL1 " sheetId="28" state="hidden" r:id="rId7"/>
    <sheet name="GIÁ VLXD THÁNG 10.2022-PL1  " sheetId="29" state="hidden" r:id="rId8"/>
    <sheet name="GIÁ VLXD THÁNG 11.2022-PL1" sheetId="31" state="hidden" r:id="rId9"/>
    <sheet name="GIÁ VLXD THÁNG 12.2022-PL1" sheetId="32" state="hidden" r:id="rId10"/>
    <sheet name="GIÁ VLXD THÁNG 01.2023-PL1" sheetId="33" state="hidden" r:id="rId11"/>
    <sheet name="GIÁ VLXD THÁNG 02.2023-PL1" sheetId="18" state="hidden" r:id="rId12"/>
    <sheet name="GIÁ VLXD THÁNG 3.2023-PL1" sheetId="34" state="hidden" r:id="rId13"/>
    <sheet name="GIÁ VLXD THÁNG 4.2023-PL1" sheetId="35" state="hidden" r:id="rId14"/>
    <sheet name="GIÁ VLXD THÁNG 5.2023-PL1" sheetId="36" state="hidden" r:id="rId15"/>
    <sheet name="GIÁ VLXD THÁNG 6.2023-PL1" sheetId="37" state="hidden" r:id="rId16"/>
    <sheet name="GIÁ VLXD THÁNG 7.2023-PL1" sheetId="38" state="hidden" r:id="rId17"/>
    <sheet name="GIÁ VLXD THÁNG 8.2023-PL1" sheetId="39" state="hidden" r:id="rId18"/>
    <sheet name="GIÁ VLXD THÁNG 9.2023-PL1" sheetId="40" state="hidden" r:id="rId19"/>
    <sheet name="GIÁ VLXD THÁNG 10.2023-PL1" sheetId="41" state="hidden" r:id="rId20"/>
    <sheet name="GIÁ VLXD THÁNG 11.2023" sheetId="42" state="hidden" r:id="rId21"/>
    <sheet name="GIÁ VLXD THÁNG 12.2023" sheetId="43" state="hidden" r:id="rId22"/>
    <sheet name="GIÁ VLXD THÁNG 1.2024" sheetId="44" state="hidden" r:id="rId23"/>
    <sheet name="GIÁ VLXD THÁNG 3.2024 " sheetId="46" r:id="rId24"/>
    <sheet name="SO SANH BIEN DONG GIA" sheetId="30" state="hidden" r:id="rId25"/>
    <sheet name="Sheet1" sheetId="45" state="hidden" r:id="rId26"/>
  </sheets>
  <definedNames>
    <definedName name="_xlnm._FilterDatabase" localSheetId="24" hidden="1">'SO SANH BIEN DONG GIA'!$A$5:$AZ$232</definedName>
    <definedName name="_xlnm.Print_Area" localSheetId="8">'GIÁ VLXD THÁNG 11.2022-PL1'!$A$1:$Q$225</definedName>
    <definedName name="_xlnm.Print_Titles" localSheetId="22">'GIÁ VLXD THÁNG 1.2024'!$5:$6</definedName>
    <definedName name="_xlnm.Print_Titles" localSheetId="7">'GIÁ VLXD THÁNG 10.2022-PL1  '!$5:$7</definedName>
    <definedName name="_xlnm.Print_Titles" localSheetId="19">'GIÁ VLXD THÁNG 10.2023-PL1'!$5:$6</definedName>
    <definedName name="_xlnm.Print_Titles" localSheetId="8">'GIÁ VLXD THÁNG 11.2022-PL1'!$5:$7</definedName>
    <definedName name="_xlnm.Print_Titles" localSheetId="20">'GIÁ VLXD THÁNG 11.2023'!$5:$6</definedName>
    <definedName name="_xlnm.Print_Titles" localSheetId="21">'GIÁ VLXD THÁNG 12.2023'!$5:$6</definedName>
    <definedName name="_xlnm.Print_Titles" localSheetId="23">'GIÁ VLXD THÁNG 3.2024 '!$5:$6</definedName>
    <definedName name="_xlnm.Print_Titles" localSheetId="1">'GIÁ VLXD THÁNG 4.2022-PL1 '!$5:$7</definedName>
    <definedName name="_xlnm.Print_Titles" localSheetId="2">'GIÁ VLXD THÁNG 5.2022-PL1 '!$5:$7</definedName>
    <definedName name="_xlnm.Print_Titles" localSheetId="3">'GIÁ VLXD THÁNG 6.2022-PL1  '!$5:$7</definedName>
    <definedName name="_xlnm.Print_Titles" localSheetId="15">'GIÁ VLXD THÁNG 6.2023-PL1'!$5:$6</definedName>
    <definedName name="_xlnm.Print_Titles" localSheetId="4">'GIÁ VLXD THÁNG 7.2022-PL1 '!$5:$7</definedName>
    <definedName name="_xlnm.Print_Titles" localSheetId="5">'GIÁ VLXD THÁNG 7.2022-PL1  (2)'!$5:$7</definedName>
    <definedName name="_xlnm.Print_Titles" localSheetId="16">'GIÁ VLXD THÁNG 7.2023-PL1'!$5:$7</definedName>
    <definedName name="_xlnm.Print_Titles" localSheetId="17">'GIÁ VLXD THÁNG 8.2023-PL1'!$5:$6</definedName>
    <definedName name="_xlnm.Print_Titles" localSheetId="6">'GIÁ VLXD THÁNG 9.2022-PL1 '!$5:$7</definedName>
    <definedName name="_xlnm.Print_Titles" localSheetId="18">'GIÁ VLXD THÁNG 9.2023-PL1'!$5:$6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4" i="46" l="1"/>
  <c r="N20" i="46" l="1"/>
  <c r="T54" i="46"/>
  <c r="V54" i="46"/>
  <c r="W54" i="46"/>
  <c r="O65" i="46"/>
  <c r="U65" i="30" l="1"/>
  <c r="AB54" i="30"/>
  <c r="O54" i="30"/>
  <c r="M54" i="30"/>
  <c r="H65" i="30"/>
  <c r="R54" i="30"/>
  <c r="Q25" i="30"/>
  <c r="R20" i="30"/>
  <c r="F9" i="30"/>
  <c r="F10" i="30"/>
  <c r="F11" i="30"/>
  <c r="F12" i="30"/>
  <c r="F13" i="30"/>
  <c r="F14" i="30"/>
  <c r="F15" i="30"/>
  <c r="F16" i="30"/>
  <c r="F17" i="30"/>
  <c r="F18" i="30"/>
  <c r="F19" i="30"/>
  <c r="F20" i="30"/>
  <c r="F21" i="30"/>
  <c r="F22" i="30"/>
  <c r="F23" i="30"/>
  <c r="F24" i="30"/>
  <c r="F25" i="30"/>
  <c r="F26" i="30"/>
  <c r="F27" i="30"/>
  <c r="F28" i="30"/>
  <c r="F29" i="30"/>
  <c r="F30" i="30"/>
  <c r="F31" i="30"/>
  <c r="F32" i="30"/>
  <c r="F33" i="30"/>
  <c r="F34" i="30"/>
  <c r="F35" i="30"/>
  <c r="F36" i="30"/>
  <c r="F37" i="30"/>
  <c r="F38" i="30"/>
  <c r="F39" i="30"/>
  <c r="F40" i="30"/>
  <c r="F41" i="30"/>
  <c r="F42" i="30"/>
  <c r="F43" i="30"/>
  <c r="F44" i="30"/>
  <c r="F45" i="30"/>
  <c r="F46" i="30"/>
  <c r="F47" i="30"/>
  <c r="F48" i="30"/>
  <c r="F49" i="30"/>
  <c r="F50" i="30"/>
  <c r="F51" i="30"/>
  <c r="F52" i="30"/>
  <c r="F53" i="30"/>
  <c r="F55" i="30"/>
  <c r="F56" i="30"/>
  <c r="F57" i="30"/>
  <c r="F58" i="30"/>
  <c r="F59" i="30"/>
  <c r="F60" i="30"/>
  <c r="F61" i="30"/>
  <c r="F62" i="30"/>
  <c r="F63" i="30"/>
  <c r="F64" i="30"/>
  <c r="F65" i="30"/>
  <c r="F66" i="30"/>
  <c r="F67" i="30"/>
  <c r="F68" i="30"/>
  <c r="F69" i="30"/>
  <c r="F70" i="30"/>
  <c r="F71" i="30"/>
  <c r="F72" i="30"/>
  <c r="F73" i="30"/>
  <c r="F74" i="30"/>
  <c r="F75" i="30"/>
  <c r="F76" i="30"/>
  <c r="F77" i="30"/>
  <c r="F78" i="30"/>
  <c r="F79" i="30"/>
  <c r="F80" i="30"/>
  <c r="F81" i="30"/>
  <c r="F82" i="30"/>
  <c r="F83" i="30"/>
  <c r="F84" i="30"/>
  <c r="F85" i="30"/>
  <c r="F86" i="30"/>
  <c r="F87" i="30"/>
  <c r="F88" i="30"/>
  <c r="F89" i="30"/>
  <c r="F90" i="30"/>
  <c r="F91" i="30"/>
  <c r="F92" i="30"/>
  <c r="F93" i="30"/>
  <c r="F94" i="30"/>
  <c r="F95" i="30"/>
  <c r="F96" i="30"/>
  <c r="F97" i="30"/>
  <c r="F98" i="30"/>
  <c r="F99" i="30"/>
  <c r="F100" i="30"/>
  <c r="F101" i="30"/>
  <c r="F102" i="30"/>
  <c r="F103" i="30"/>
  <c r="F104" i="30"/>
  <c r="F105" i="30"/>
  <c r="F106" i="30"/>
  <c r="F107" i="30"/>
  <c r="F108" i="30"/>
  <c r="F109" i="30"/>
  <c r="F110" i="30"/>
  <c r="F111" i="30"/>
  <c r="F112" i="30"/>
  <c r="F113" i="30"/>
  <c r="F114" i="30"/>
  <c r="F115" i="30"/>
  <c r="F116" i="30"/>
  <c r="F117" i="30"/>
  <c r="F118" i="30"/>
  <c r="F119" i="30"/>
  <c r="F120" i="30"/>
  <c r="F121" i="30"/>
  <c r="F122" i="30"/>
  <c r="F123" i="30"/>
  <c r="F124" i="30"/>
  <c r="F125" i="30"/>
  <c r="F126" i="30"/>
  <c r="F127" i="30"/>
  <c r="F128" i="30"/>
  <c r="F129" i="30"/>
  <c r="F130" i="30"/>
  <c r="F131" i="30"/>
  <c r="F132" i="30"/>
  <c r="F133" i="30"/>
  <c r="F134" i="30"/>
  <c r="F135" i="30"/>
  <c r="F136" i="30"/>
  <c r="F137" i="30"/>
  <c r="F138" i="30"/>
  <c r="F139" i="30"/>
  <c r="F140" i="30"/>
  <c r="F141" i="30"/>
  <c r="F142" i="30"/>
  <c r="F143" i="30"/>
  <c r="F144" i="30"/>
  <c r="F145" i="30"/>
  <c r="F146" i="30"/>
  <c r="F147" i="30"/>
  <c r="F148" i="30"/>
  <c r="F149" i="30"/>
  <c r="F150" i="30"/>
  <c r="F151" i="30"/>
  <c r="F152" i="30"/>
  <c r="F153" i="30"/>
  <c r="F154" i="30"/>
  <c r="F155" i="30"/>
  <c r="F156" i="30"/>
  <c r="F157" i="30"/>
  <c r="F158" i="30"/>
  <c r="F159" i="30"/>
  <c r="F160" i="30"/>
  <c r="F161" i="30"/>
  <c r="F162" i="30"/>
  <c r="F163" i="30"/>
  <c r="F164" i="30"/>
  <c r="F165" i="30"/>
  <c r="F166" i="30"/>
  <c r="F167" i="30"/>
  <c r="F168" i="30"/>
  <c r="F169" i="30"/>
  <c r="F170" i="30"/>
  <c r="F171" i="30"/>
  <c r="F172" i="30"/>
  <c r="F173" i="30"/>
  <c r="F174" i="30"/>
  <c r="F175" i="30"/>
  <c r="F176" i="30"/>
  <c r="F177" i="30"/>
  <c r="F178" i="30"/>
  <c r="F179" i="30"/>
  <c r="F180" i="30"/>
  <c r="F181" i="30"/>
  <c r="F182" i="30"/>
  <c r="F183" i="30"/>
  <c r="F184" i="30"/>
  <c r="F185" i="30"/>
  <c r="F186" i="30"/>
  <c r="F187" i="30"/>
  <c r="F188" i="30"/>
  <c r="F189" i="30"/>
  <c r="F190" i="30"/>
  <c r="F191" i="30"/>
  <c r="F192" i="30"/>
  <c r="F193" i="30"/>
  <c r="F194" i="30"/>
  <c r="F195" i="30"/>
  <c r="F196" i="30"/>
  <c r="F197" i="30"/>
  <c r="F198" i="30"/>
  <c r="F199" i="30"/>
  <c r="F200" i="30"/>
  <c r="F201" i="30"/>
  <c r="F202" i="30"/>
  <c r="F203" i="30"/>
  <c r="F204" i="30"/>
  <c r="F205" i="30"/>
  <c r="F206" i="30"/>
  <c r="F207" i="30"/>
  <c r="F208" i="30"/>
  <c r="F209" i="30"/>
  <c r="F210" i="30"/>
  <c r="F211" i="30"/>
  <c r="F212" i="30"/>
  <c r="F213" i="30"/>
  <c r="F214" i="30"/>
  <c r="F215" i="30"/>
  <c r="F216" i="30"/>
  <c r="F217" i="30"/>
  <c r="F218" i="30"/>
  <c r="F219" i="30"/>
  <c r="F220" i="30"/>
  <c r="F221" i="30"/>
  <c r="F222" i="30"/>
  <c r="F223" i="30"/>
  <c r="F224" i="30"/>
  <c r="F225" i="30"/>
  <c r="F226" i="30"/>
  <c r="F227" i="30"/>
  <c r="F228" i="30"/>
  <c r="F229" i="30"/>
  <c r="F230" i="30"/>
  <c r="F231" i="30"/>
  <c r="F232" i="30"/>
  <c r="F233" i="30"/>
  <c r="Q20" i="30" l="1"/>
  <c r="E19" i="30"/>
  <c r="R20" i="45" l="1"/>
  <c r="I46" i="44" l="1"/>
  <c r="T65" i="30" l="1"/>
  <c r="AA54" i="30"/>
  <c r="Y54" i="30"/>
  <c r="O54" i="44" l="1"/>
  <c r="M54" i="44"/>
  <c r="H65" i="44"/>
  <c r="J124" i="44" l="1"/>
  <c r="I65" i="44"/>
  <c r="F54" i="44"/>
  <c r="Q10" i="30" l="1"/>
  <c r="R10" i="30"/>
  <c r="S10" i="30"/>
  <c r="T10" i="30"/>
  <c r="V10" i="30"/>
  <c r="W10" i="30"/>
  <c r="X10" i="30"/>
  <c r="Y10" i="30"/>
  <c r="Z10" i="30"/>
  <c r="AA10" i="30"/>
  <c r="AB10" i="30"/>
  <c r="Q11" i="30"/>
  <c r="S11" i="30"/>
  <c r="T11" i="30"/>
  <c r="V11" i="30"/>
  <c r="W11" i="30"/>
  <c r="X11" i="30"/>
  <c r="Y11" i="30"/>
  <c r="Z11" i="30"/>
  <c r="AA11" i="30"/>
  <c r="AB11" i="30"/>
  <c r="Q12" i="30"/>
  <c r="R12" i="30"/>
  <c r="S12" i="30"/>
  <c r="T12" i="30"/>
  <c r="W12" i="30"/>
  <c r="X12" i="30"/>
  <c r="Y12" i="30"/>
  <c r="Z12" i="30"/>
  <c r="AA12" i="30"/>
  <c r="AB12" i="30"/>
  <c r="Q13" i="30"/>
  <c r="R13" i="30"/>
  <c r="S13" i="30"/>
  <c r="T13" i="30"/>
  <c r="V13" i="30"/>
  <c r="W13" i="30"/>
  <c r="X13" i="30"/>
  <c r="Z13" i="30"/>
  <c r="AA13" i="30"/>
  <c r="AB13" i="30"/>
  <c r="Q14" i="30"/>
  <c r="R14" i="30"/>
  <c r="S14" i="30"/>
  <c r="T14" i="30"/>
  <c r="U14" i="30"/>
  <c r="V14" i="30"/>
  <c r="W14" i="30"/>
  <c r="X14" i="30"/>
  <c r="Z14" i="30"/>
  <c r="AA14" i="30"/>
  <c r="AB14" i="30"/>
  <c r="Q15" i="30"/>
  <c r="R15" i="30"/>
  <c r="S15" i="30"/>
  <c r="T15" i="30"/>
  <c r="U15" i="30"/>
  <c r="V15" i="30"/>
  <c r="W15" i="30"/>
  <c r="X15" i="30"/>
  <c r="Y15" i="30"/>
  <c r="Z15" i="30"/>
  <c r="AA15" i="30"/>
  <c r="AB15" i="30"/>
  <c r="Q16" i="30"/>
  <c r="R16" i="30"/>
  <c r="S16" i="30"/>
  <c r="T16" i="30"/>
  <c r="U16" i="30"/>
  <c r="V16" i="30"/>
  <c r="X16" i="30"/>
  <c r="Y16" i="30"/>
  <c r="Z16" i="30"/>
  <c r="AA16" i="30"/>
  <c r="AB16" i="30"/>
  <c r="Q17" i="30"/>
  <c r="R17" i="30"/>
  <c r="S17" i="30"/>
  <c r="T17" i="30"/>
  <c r="U17" i="30"/>
  <c r="V17" i="30"/>
  <c r="W17" i="30"/>
  <c r="X17" i="30"/>
  <c r="Y17" i="30"/>
  <c r="Z17" i="30"/>
  <c r="AA17" i="30"/>
  <c r="AB17" i="30"/>
  <c r="Q18" i="30"/>
  <c r="R18" i="30"/>
  <c r="S18" i="30"/>
  <c r="T18" i="30"/>
  <c r="U18" i="30"/>
  <c r="V18" i="30"/>
  <c r="W18" i="30"/>
  <c r="X18" i="30"/>
  <c r="Y18" i="30"/>
  <c r="Z18" i="30"/>
  <c r="AA18" i="30"/>
  <c r="AB18" i="30"/>
  <c r="V19" i="30"/>
  <c r="W19" i="30"/>
  <c r="X19" i="30"/>
  <c r="Z19" i="30"/>
  <c r="AA19" i="30"/>
  <c r="AB19" i="30"/>
  <c r="T20" i="30"/>
  <c r="V20" i="30"/>
  <c r="W20" i="30"/>
  <c r="X20" i="30"/>
  <c r="Y20" i="30"/>
  <c r="Z20" i="30"/>
  <c r="AA20" i="30"/>
  <c r="AB20" i="30"/>
  <c r="Q21" i="30"/>
  <c r="R21" i="30"/>
  <c r="S21" i="30"/>
  <c r="T21" i="30"/>
  <c r="U21" i="30"/>
  <c r="V21" i="30"/>
  <c r="W21" i="30"/>
  <c r="X21" i="30"/>
  <c r="Y21" i="30"/>
  <c r="Z21" i="30"/>
  <c r="AA21" i="30"/>
  <c r="AB21" i="30"/>
  <c r="Q22" i="30"/>
  <c r="R22" i="30"/>
  <c r="S22" i="30"/>
  <c r="U22" i="30"/>
  <c r="V22" i="30"/>
  <c r="W22" i="30"/>
  <c r="X22" i="30"/>
  <c r="Y22" i="30"/>
  <c r="Z22" i="30"/>
  <c r="AA22" i="30"/>
  <c r="AB22" i="30"/>
  <c r="Q23" i="30"/>
  <c r="R23" i="30"/>
  <c r="S23" i="30"/>
  <c r="T23" i="30"/>
  <c r="U23" i="30"/>
  <c r="V23" i="30"/>
  <c r="W23" i="30"/>
  <c r="X23" i="30"/>
  <c r="Y23" i="30"/>
  <c r="Z23" i="30"/>
  <c r="AA23" i="30"/>
  <c r="AB23" i="30"/>
  <c r="Q24" i="30"/>
  <c r="R24" i="30"/>
  <c r="S24" i="30"/>
  <c r="T24" i="30"/>
  <c r="U24" i="30"/>
  <c r="V24" i="30"/>
  <c r="W24" i="30"/>
  <c r="X24" i="30"/>
  <c r="Y24" i="30"/>
  <c r="Z24" i="30"/>
  <c r="AA24" i="30"/>
  <c r="AB24" i="30"/>
  <c r="S25" i="30"/>
  <c r="T25" i="30"/>
  <c r="U25" i="30"/>
  <c r="V25" i="30"/>
  <c r="W25" i="30"/>
  <c r="Z25" i="30"/>
  <c r="AA25" i="30"/>
  <c r="AB25" i="30"/>
  <c r="Q26" i="30"/>
  <c r="R26" i="30"/>
  <c r="S26" i="30"/>
  <c r="T26" i="30"/>
  <c r="V26" i="30"/>
  <c r="W26" i="30"/>
  <c r="X26" i="30"/>
  <c r="Y26" i="30"/>
  <c r="Z26" i="30"/>
  <c r="AA26" i="30"/>
  <c r="AB26" i="30"/>
  <c r="Q27" i="30"/>
  <c r="S27" i="30"/>
  <c r="T27" i="30"/>
  <c r="V27" i="30"/>
  <c r="W27" i="30"/>
  <c r="Y27" i="30"/>
  <c r="Z27" i="30"/>
  <c r="AA27" i="30"/>
  <c r="AB27" i="30"/>
  <c r="Q28" i="30"/>
  <c r="T28" i="30"/>
  <c r="V28" i="30"/>
  <c r="W28" i="30"/>
  <c r="X28" i="30"/>
  <c r="Y28" i="30"/>
  <c r="Z28" i="30"/>
  <c r="AA28" i="30"/>
  <c r="AB28" i="30"/>
  <c r="Q29" i="30"/>
  <c r="R29" i="30"/>
  <c r="S29" i="30"/>
  <c r="T29" i="30"/>
  <c r="V29" i="30"/>
  <c r="W29" i="30"/>
  <c r="X29" i="30"/>
  <c r="Y29" i="30"/>
  <c r="Z29" i="30"/>
  <c r="AA29" i="30"/>
  <c r="AB29" i="30"/>
  <c r="Q30" i="30"/>
  <c r="R30" i="30"/>
  <c r="S30" i="30"/>
  <c r="T30" i="30"/>
  <c r="V30" i="30"/>
  <c r="W30" i="30"/>
  <c r="X30" i="30"/>
  <c r="Y30" i="30"/>
  <c r="Z30" i="30"/>
  <c r="AA30" i="30"/>
  <c r="AB30" i="30"/>
  <c r="Q31" i="30"/>
  <c r="R31" i="30"/>
  <c r="S31" i="30"/>
  <c r="T31" i="30"/>
  <c r="V31" i="30"/>
  <c r="W31" i="30"/>
  <c r="X31" i="30"/>
  <c r="Y31" i="30"/>
  <c r="Z31" i="30"/>
  <c r="AA31" i="30"/>
  <c r="AB31" i="30"/>
  <c r="Q32" i="30"/>
  <c r="R32" i="30"/>
  <c r="S32" i="30"/>
  <c r="T32" i="30"/>
  <c r="V32" i="30"/>
  <c r="W32" i="30"/>
  <c r="X32" i="30"/>
  <c r="Y32" i="30"/>
  <c r="Z32" i="30"/>
  <c r="AA32" i="30"/>
  <c r="AB32" i="30"/>
  <c r="Q33" i="30"/>
  <c r="S33" i="30"/>
  <c r="T33" i="30"/>
  <c r="V33" i="30"/>
  <c r="W33" i="30"/>
  <c r="X33" i="30"/>
  <c r="Y33" i="30"/>
  <c r="Z33" i="30"/>
  <c r="AA33" i="30"/>
  <c r="AB33" i="30"/>
  <c r="Q34" i="30"/>
  <c r="R34" i="30"/>
  <c r="S34" i="30"/>
  <c r="T34" i="30"/>
  <c r="V34" i="30"/>
  <c r="W34" i="30"/>
  <c r="X34" i="30"/>
  <c r="Y34" i="30"/>
  <c r="Z34" i="30"/>
  <c r="AA34" i="30"/>
  <c r="AB34" i="30"/>
  <c r="Q35" i="30"/>
  <c r="R35" i="30"/>
  <c r="S35" i="30"/>
  <c r="T35" i="30"/>
  <c r="V35" i="30"/>
  <c r="W35" i="30"/>
  <c r="X35" i="30"/>
  <c r="Y35" i="30"/>
  <c r="Z35" i="30"/>
  <c r="AA35" i="30"/>
  <c r="AB35" i="30"/>
  <c r="Q36" i="30"/>
  <c r="R36" i="30"/>
  <c r="S36" i="30"/>
  <c r="T36" i="30"/>
  <c r="V36" i="30"/>
  <c r="W36" i="30"/>
  <c r="X36" i="30"/>
  <c r="Y36" i="30"/>
  <c r="Z36" i="30"/>
  <c r="AA36" i="30"/>
  <c r="AB36" i="30"/>
  <c r="Q37" i="30"/>
  <c r="R37" i="30"/>
  <c r="S37" i="30"/>
  <c r="T37" i="30"/>
  <c r="V37" i="30"/>
  <c r="W37" i="30"/>
  <c r="X37" i="30"/>
  <c r="Y37" i="30"/>
  <c r="Z37" i="30"/>
  <c r="AA37" i="30"/>
  <c r="AB37" i="30"/>
  <c r="Q38" i="30"/>
  <c r="R38" i="30"/>
  <c r="S38" i="30"/>
  <c r="T38" i="30"/>
  <c r="U38" i="30"/>
  <c r="V38" i="30"/>
  <c r="W38" i="30"/>
  <c r="X38" i="30"/>
  <c r="Y38" i="30"/>
  <c r="Z38" i="30"/>
  <c r="AA38" i="30"/>
  <c r="AB38" i="30"/>
  <c r="R39" i="30"/>
  <c r="S39" i="30"/>
  <c r="T39" i="30"/>
  <c r="V39" i="30"/>
  <c r="W39" i="30"/>
  <c r="X39" i="30"/>
  <c r="Y39" i="30"/>
  <c r="Z39" i="30"/>
  <c r="AA39" i="30"/>
  <c r="AB39" i="30"/>
  <c r="Q40" i="30"/>
  <c r="R40" i="30"/>
  <c r="S40" i="30"/>
  <c r="T40" i="30"/>
  <c r="V40" i="30"/>
  <c r="W40" i="30"/>
  <c r="X40" i="30"/>
  <c r="Y40" i="30"/>
  <c r="Z40" i="30"/>
  <c r="AA40" i="30"/>
  <c r="AB40" i="30"/>
  <c r="Q41" i="30"/>
  <c r="R41" i="30"/>
  <c r="S41" i="30"/>
  <c r="T41" i="30"/>
  <c r="V41" i="30"/>
  <c r="W41" i="30"/>
  <c r="X41" i="30"/>
  <c r="Y41" i="30"/>
  <c r="Z41" i="30"/>
  <c r="AA41" i="30"/>
  <c r="AB41" i="30"/>
  <c r="Q42" i="30"/>
  <c r="R42" i="30"/>
  <c r="S42" i="30"/>
  <c r="T42" i="30"/>
  <c r="V42" i="30"/>
  <c r="W42" i="30"/>
  <c r="X42" i="30"/>
  <c r="Y42" i="30"/>
  <c r="Z42" i="30"/>
  <c r="AA42" i="30"/>
  <c r="AB42" i="30"/>
  <c r="Q43" i="30"/>
  <c r="T43" i="30"/>
  <c r="W43" i="30"/>
  <c r="X43" i="30"/>
  <c r="Y43" i="30"/>
  <c r="Z43" i="30"/>
  <c r="AA43" i="30"/>
  <c r="AB43" i="30"/>
  <c r="Q44" i="30"/>
  <c r="R44" i="30"/>
  <c r="T44" i="30"/>
  <c r="V44" i="30"/>
  <c r="W44" i="30"/>
  <c r="X44" i="30"/>
  <c r="Y44" i="30"/>
  <c r="Z44" i="30"/>
  <c r="AA44" i="30"/>
  <c r="AB44" i="30"/>
  <c r="Q45" i="30"/>
  <c r="R45" i="30"/>
  <c r="S45" i="30"/>
  <c r="T45" i="30"/>
  <c r="V45" i="30"/>
  <c r="W45" i="30"/>
  <c r="X45" i="30"/>
  <c r="Y45" i="30"/>
  <c r="Z45" i="30"/>
  <c r="AA45" i="30"/>
  <c r="AB45" i="30"/>
  <c r="Q46" i="30"/>
  <c r="R46" i="30"/>
  <c r="S46" i="30"/>
  <c r="T46" i="30"/>
  <c r="V46" i="30"/>
  <c r="W46" i="30"/>
  <c r="X46" i="30"/>
  <c r="Y46" i="30"/>
  <c r="Z46" i="30"/>
  <c r="AA46" i="30"/>
  <c r="AB46" i="30"/>
  <c r="Q47" i="30"/>
  <c r="R47" i="30"/>
  <c r="S47" i="30"/>
  <c r="T47" i="30"/>
  <c r="U47" i="30"/>
  <c r="V47" i="30"/>
  <c r="W47" i="30"/>
  <c r="X47" i="30"/>
  <c r="Y47" i="30"/>
  <c r="Z47" i="30"/>
  <c r="AA47" i="30"/>
  <c r="AB47" i="30"/>
  <c r="Q48" i="30"/>
  <c r="R48" i="30"/>
  <c r="S48" i="30"/>
  <c r="T48" i="30"/>
  <c r="U48" i="30"/>
  <c r="V48" i="30"/>
  <c r="W48" i="30"/>
  <c r="X48" i="30"/>
  <c r="Y48" i="30"/>
  <c r="Z48" i="30"/>
  <c r="AA48" i="30"/>
  <c r="AB48" i="30"/>
  <c r="Q49" i="30"/>
  <c r="R49" i="30"/>
  <c r="S49" i="30"/>
  <c r="T49" i="30"/>
  <c r="U49" i="30"/>
  <c r="V49" i="30"/>
  <c r="W49" i="30"/>
  <c r="X49" i="30"/>
  <c r="Y49" i="30"/>
  <c r="Z49" i="30"/>
  <c r="AA49" i="30"/>
  <c r="AB49" i="30"/>
  <c r="Q50" i="30"/>
  <c r="R50" i="30"/>
  <c r="S50" i="30"/>
  <c r="T50" i="30"/>
  <c r="U50" i="30"/>
  <c r="V50" i="30"/>
  <c r="W50" i="30"/>
  <c r="X50" i="30"/>
  <c r="Y50" i="30"/>
  <c r="Z50" i="30"/>
  <c r="AA50" i="30"/>
  <c r="AB50" i="30"/>
  <c r="Q51" i="30"/>
  <c r="R51" i="30"/>
  <c r="S51" i="30"/>
  <c r="T51" i="30"/>
  <c r="U51" i="30"/>
  <c r="V51" i="30"/>
  <c r="W51" i="30"/>
  <c r="X51" i="30"/>
  <c r="Y51" i="30"/>
  <c r="Z51" i="30"/>
  <c r="AA51" i="30"/>
  <c r="AB51" i="30"/>
  <c r="Q52" i="30"/>
  <c r="R52" i="30"/>
  <c r="S52" i="30"/>
  <c r="T52" i="30"/>
  <c r="U52" i="30"/>
  <c r="V52" i="30"/>
  <c r="W52" i="30"/>
  <c r="X52" i="30"/>
  <c r="Y52" i="30"/>
  <c r="Z52" i="30"/>
  <c r="AA52" i="30"/>
  <c r="AB52" i="30"/>
  <c r="Q53" i="30"/>
  <c r="S53" i="30"/>
  <c r="T53" i="30"/>
  <c r="U53" i="30"/>
  <c r="V53" i="30"/>
  <c r="W53" i="30"/>
  <c r="X53" i="30"/>
  <c r="Z53" i="30"/>
  <c r="Q54" i="30"/>
  <c r="S54" i="30"/>
  <c r="T54" i="30"/>
  <c r="U54" i="30"/>
  <c r="V54" i="30"/>
  <c r="W54" i="30"/>
  <c r="X54" i="30"/>
  <c r="Z54" i="30"/>
  <c r="Q55" i="30"/>
  <c r="S55" i="30"/>
  <c r="T55" i="30"/>
  <c r="U55" i="30"/>
  <c r="V55" i="30"/>
  <c r="W55" i="30"/>
  <c r="X55" i="30"/>
  <c r="Z55" i="30"/>
  <c r="Q56" i="30"/>
  <c r="R56" i="30"/>
  <c r="S56" i="30"/>
  <c r="T56" i="30"/>
  <c r="U56" i="30"/>
  <c r="V56" i="30"/>
  <c r="W56" i="30"/>
  <c r="X56" i="30"/>
  <c r="Z56" i="30"/>
  <c r="Q57" i="30"/>
  <c r="R57" i="30"/>
  <c r="S57" i="30"/>
  <c r="T57" i="30"/>
  <c r="U57" i="30"/>
  <c r="V57" i="30"/>
  <c r="W57" i="30"/>
  <c r="X57" i="30"/>
  <c r="Z57" i="30"/>
  <c r="Q58" i="30"/>
  <c r="R58" i="30"/>
  <c r="S58" i="30"/>
  <c r="T58" i="30"/>
  <c r="U58" i="30"/>
  <c r="V58" i="30"/>
  <c r="W58" i="30"/>
  <c r="X58" i="30"/>
  <c r="Z58" i="30"/>
  <c r="Q59" i="30"/>
  <c r="R59" i="30"/>
  <c r="S59" i="30"/>
  <c r="T59" i="30"/>
  <c r="U59" i="30"/>
  <c r="V59" i="30"/>
  <c r="W59" i="30"/>
  <c r="X59" i="30"/>
  <c r="Z59" i="30"/>
  <c r="Q60" i="30"/>
  <c r="R60" i="30"/>
  <c r="S60" i="30"/>
  <c r="T60" i="30"/>
  <c r="U60" i="30"/>
  <c r="V60" i="30"/>
  <c r="X60" i="30"/>
  <c r="Z60" i="30"/>
  <c r="AA60" i="30"/>
  <c r="AB60" i="30"/>
  <c r="Q61" i="30"/>
  <c r="R61" i="30"/>
  <c r="S61" i="30"/>
  <c r="T61" i="30"/>
  <c r="U61" i="30"/>
  <c r="V61" i="30"/>
  <c r="W61" i="30"/>
  <c r="X61" i="30"/>
  <c r="Z61" i="30"/>
  <c r="AA61" i="30"/>
  <c r="AB61" i="30"/>
  <c r="Q62" i="30"/>
  <c r="R62" i="30"/>
  <c r="S62" i="30"/>
  <c r="T62" i="30"/>
  <c r="U62" i="30"/>
  <c r="V62" i="30"/>
  <c r="W62" i="30"/>
  <c r="Y62" i="30"/>
  <c r="Z62" i="30"/>
  <c r="AA62" i="30"/>
  <c r="AB62" i="30"/>
  <c r="Q63" i="30"/>
  <c r="R63" i="30"/>
  <c r="S63" i="30"/>
  <c r="T63" i="30"/>
  <c r="U63" i="30"/>
  <c r="V63" i="30"/>
  <c r="W63" i="30"/>
  <c r="X63" i="30"/>
  <c r="Y63" i="30"/>
  <c r="Z63" i="30"/>
  <c r="AA63" i="30"/>
  <c r="AB63" i="30"/>
  <c r="Q64" i="30"/>
  <c r="R64" i="30"/>
  <c r="S64" i="30"/>
  <c r="V64" i="30"/>
  <c r="W64" i="30"/>
  <c r="X64" i="30"/>
  <c r="Y64" i="30"/>
  <c r="Z64" i="30"/>
  <c r="AA64" i="30"/>
  <c r="AB64" i="30"/>
  <c r="Q65" i="30"/>
  <c r="R65" i="30"/>
  <c r="S65" i="30"/>
  <c r="V65" i="30"/>
  <c r="W65" i="30"/>
  <c r="X65" i="30"/>
  <c r="Y65" i="30"/>
  <c r="Z65" i="30"/>
  <c r="AA65" i="30"/>
  <c r="AB65" i="30"/>
  <c r="Q66" i="30"/>
  <c r="R66" i="30"/>
  <c r="S66" i="30"/>
  <c r="W66" i="30"/>
  <c r="X66" i="30"/>
  <c r="Y66" i="30"/>
  <c r="Z66" i="30"/>
  <c r="AA66" i="30"/>
  <c r="AB66" i="30"/>
  <c r="Q67" i="30"/>
  <c r="R67" i="30"/>
  <c r="S67" i="30"/>
  <c r="W67" i="30"/>
  <c r="X67" i="30"/>
  <c r="Y67" i="30"/>
  <c r="Z67" i="30"/>
  <c r="AA67" i="30"/>
  <c r="AB67" i="30"/>
  <c r="Q68" i="30"/>
  <c r="R68" i="30"/>
  <c r="S68" i="30"/>
  <c r="W68" i="30"/>
  <c r="X68" i="30"/>
  <c r="Y68" i="30"/>
  <c r="Z68" i="30"/>
  <c r="AA68" i="30"/>
  <c r="AB68" i="30"/>
  <c r="Q69" i="30"/>
  <c r="R69" i="30"/>
  <c r="S69" i="30"/>
  <c r="V69" i="30"/>
  <c r="W69" i="30"/>
  <c r="X69" i="30"/>
  <c r="Y69" i="30"/>
  <c r="Z69" i="30"/>
  <c r="AA69" i="30"/>
  <c r="AB69" i="30"/>
  <c r="Q70" i="30"/>
  <c r="R70" i="30"/>
  <c r="S70" i="30"/>
  <c r="V70" i="30"/>
  <c r="W70" i="30"/>
  <c r="X70" i="30"/>
  <c r="Y70" i="30"/>
  <c r="Z70" i="30"/>
  <c r="AA70" i="30"/>
  <c r="AB70" i="30"/>
  <c r="Q71" i="30"/>
  <c r="R71" i="30"/>
  <c r="S71" i="30"/>
  <c r="U71" i="30"/>
  <c r="V71" i="30"/>
  <c r="W71" i="30"/>
  <c r="X71" i="30"/>
  <c r="Y71" i="30"/>
  <c r="Z71" i="30"/>
  <c r="AA71" i="30"/>
  <c r="AB71" i="30"/>
  <c r="Q72" i="30"/>
  <c r="R72" i="30"/>
  <c r="S72" i="30"/>
  <c r="T72" i="30"/>
  <c r="U72" i="30"/>
  <c r="V72" i="30"/>
  <c r="W72" i="30"/>
  <c r="X72" i="30"/>
  <c r="Y72" i="30"/>
  <c r="Z72" i="30"/>
  <c r="AA72" i="30"/>
  <c r="AB72" i="30"/>
  <c r="Q73" i="30"/>
  <c r="R73" i="30"/>
  <c r="S73" i="30"/>
  <c r="T73" i="30"/>
  <c r="U73" i="30"/>
  <c r="V73" i="30"/>
  <c r="W73" i="30"/>
  <c r="X73" i="30"/>
  <c r="Y73" i="30"/>
  <c r="Z73" i="30"/>
  <c r="AA73" i="30"/>
  <c r="AB73" i="30"/>
  <c r="Q74" i="30"/>
  <c r="R74" i="30"/>
  <c r="S74" i="30"/>
  <c r="T74" i="30"/>
  <c r="U74" i="30"/>
  <c r="V74" i="30"/>
  <c r="W74" i="30"/>
  <c r="X74" i="30"/>
  <c r="Y74" i="30"/>
  <c r="Z74" i="30"/>
  <c r="AA74" i="30"/>
  <c r="AB74" i="30"/>
  <c r="Q75" i="30"/>
  <c r="R75" i="30"/>
  <c r="S75" i="30"/>
  <c r="T75" i="30"/>
  <c r="U75" i="30"/>
  <c r="V75" i="30"/>
  <c r="W75" i="30"/>
  <c r="X75" i="30"/>
  <c r="Y75" i="30"/>
  <c r="Z75" i="30"/>
  <c r="AA75" i="30"/>
  <c r="AB75" i="30"/>
  <c r="Q76" i="30"/>
  <c r="R76" i="30"/>
  <c r="S76" i="30"/>
  <c r="T76" i="30"/>
  <c r="U76" i="30"/>
  <c r="V76" i="30"/>
  <c r="W76" i="30"/>
  <c r="X76" i="30"/>
  <c r="Y76" i="30"/>
  <c r="Z76" i="30"/>
  <c r="AA76" i="30"/>
  <c r="AB76" i="30"/>
  <c r="Q77" i="30"/>
  <c r="R77" i="30"/>
  <c r="S77" i="30"/>
  <c r="T77" i="30"/>
  <c r="U77" i="30"/>
  <c r="V77" i="30"/>
  <c r="W77" i="30"/>
  <c r="X77" i="30"/>
  <c r="Y77" i="30"/>
  <c r="Z77" i="30"/>
  <c r="AA77" i="30"/>
  <c r="AB77" i="30"/>
  <c r="Q78" i="30"/>
  <c r="R78" i="30"/>
  <c r="S78" i="30"/>
  <c r="T78" i="30"/>
  <c r="U78" i="30"/>
  <c r="V78" i="30"/>
  <c r="W78" i="30"/>
  <c r="X78" i="30"/>
  <c r="Y78" i="30"/>
  <c r="Z78" i="30"/>
  <c r="AA78" i="30"/>
  <c r="AB78" i="30"/>
  <c r="Q79" i="30"/>
  <c r="R79" i="30"/>
  <c r="S79" i="30"/>
  <c r="T79" i="30"/>
  <c r="U79" i="30"/>
  <c r="V79" i="30"/>
  <c r="W79" i="30"/>
  <c r="X79" i="30"/>
  <c r="Y79" i="30"/>
  <c r="Z79" i="30"/>
  <c r="AA79" i="30"/>
  <c r="AB79" i="30"/>
  <c r="Q80" i="30"/>
  <c r="R80" i="30"/>
  <c r="S80" i="30"/>
  <c r="T80" i="30"/>
  <c r="U80" i="30"/>
  <c r="V80" i="30"/>
  <c r="W80" i="30"/>
  <c r="X80" i="30"/>
  <c r="Y80" i="30"/>
  <c r="Z80" i="30"/>
  <c r="AA80" i="30"/>
  <c r="AB80" i="30"/>
  <c r="Q81" i="30"/>
  <c r="R81" i="30"/>
  <c r="S81" i="30"/>
  <c r="T81" i="30"/>
  <c r="U81" i="30"/>
  <c r="V81" i="30"/>
  <c r="W81" i="30"/>
  <c r="X81" i="30"/>
  <c r="Y81" i="30"/>
  <c r="Z81" i="30"/>
  <c r="AA81" i="30"/>
  <c r="AB81" i="30"/>
  <c r="Q82" i="30"/>
  <c r="R82" i="30"/>
  <c r="S82" i="30"/>
  <c r="T82" i="30"/>
  <c r="U82" i="30"/>
  <c r="V82" i="30"/>
  <c r="W82" i="30"/>
  <c r="Y82" i="30"/>
  <c r="Z82" i="30"/>
  <c r="AA82" i="30"/>
  <c r="AB82" i="30"/>
  <c r="Q83" i="30"/>
  <c r="R83" i="30"/>
  <c r="S83" i="30"/>
  <c r="T83" i="30"/>
  <c r="U83" i="30"/>
  <c r="V83" i="30"/>
  <c r="W83" i="30"/>
  <c r="Y83" i="30"/>
  <c r="Z83" i="30"/>
  <c r="AA83" i="30"/>
  <c r="AB83" i="30"/>
  <c r="Q84" i="30"/>
  <c r="R84" i="30"/>
  <c r="S84" i="30"/>
  <c r="T84" i="30"/>
  <c r="U84" i="30"/>
  <c r="V84" i="30"/>
  <c r="W84" i="30"/>
  <c r="Y84" i="30"/>
  <c r="Z84" i="30"/>
  <c r="AA84" i="30"/>
  <c r="AB84" i="30"/>
  <c r="Q85" i="30"/>
  <c r="R85" i="30"/>
  <c r="S85" i="30"/>
  <c r="T85" i="30"/>
  <c r="U85" i="30"/>
  <c r="V85" i="30"/>
  <c r="W85" i="30"/>
  <c r="Y85" i="30"/>
  <c r="Z85" i="30"/>
  <c r="AA85" i="30"/>
  <c r="AB85" i="30"/>
  <c r="Q86" i="30"/>
  <c r="R86" i="30"/>
  <c r="S86" i="30"/>
  <c r="T86" i="30"/>
  <c r="U86" i="30"/>
  <c r="V86" i="30"/>
  <c r="W86" i="30"/>
  <c r="Y86" i="30"/>
  <c r="Z86" i="30"/>
  <c r="AA86" i="30"/>
  <c r="AB86" i="30"/>
  <c r="Q87" i="30"/>
  <c r="R87" i="30"/>
  <c r="S87" i="30"/>
  <c r="T87" i="30"/>
  <c r="U87" i="30"/>
  <c r="V87" i="30"/>
  <c r="W87" i="30"/>
  <c r="Y87" i="30"/>
  <c r="Z87" i="30"/>
  <c r="AA87" i="30"/>
  <c r="AB87" i="30"/>
  <c r="Q88" i="30"/>
  <c r="R88" i="30"/>
  <c r="S88" i="30"/>
  <c r="T88" i="30"/>
  <c r="U88" i="30"/>
  <c r="V88" i="30"/>
  <c r="W88" i="30"/>
  <c r="Y88" i="30"/>
  <c r="Z88" i="30"/>
  <c r="AA88" i="30"/>
  <c r="AB88" i="30"/>
  <c r="Q89" i="30"/>
  <c r="R89" i="30"/>
  <c r="S89" i="30"/>
  <c r="T89" i="30"/>
  <c r="V89" i="30"/>
  <c r="W89" i="30"/>
  <c r="X89" i="30"/>
  <c r="Y89" i="30"/>
  <c r="Z89" i="30"/>
  <c r="AA89" i="30"/>
  <c r="AB89" i="30"/>
  <c r="Q90" i="30"/>
  <c r="R90" i="30"/>
  <c r="S90" i="30"/>
  <c r="T90" i="30"/>
  <c r="V90" i="30"/>
  <c r="W90" i="30"/>
  <c r="X90" i="30"/>
  <c r="Y90" i="30"/>
  <c r="Z90" i="30"/>
  <c r="AA90" i="30"/>
  <c r="AB90" i="30"/>
  <c r="Q91" i="30"/>
  <c r="R91" i="30"/>
  <c r="S91" i="30"/>
  <c r="T91" i="30"/>
  <c r="V91" i="30"/>
  <c r="W91" i="30"/>
  <c r="X91" i="30"/>
  <c r="Y91" i="30"/>
  <c r="Z91" i="30"/>
  <c r="AA91" i="30"/>
  <c r="AB91" i="30"/>
  <c r="Q92" i="30"/>
  <c r="R92" i="30"/>
  <c r="S92" i="30"/>
  <c r="T92" i="30"/>
  <c r="V92" i="30"/>
  <c r="W92" i="30"/>
  <c r="X92" i="30"/>
  <c r="Y92" i="30"/>
  <c r="Z92" i="30"/>
  <c r="AA92" i="30"/>
  <c r="AB92" i="30"/>
  <c r="Q93" i="30"/>
  <c r="R93" i="30"/>
  <c r="S93" i="30"/>
  <c r="T93" i="30"/>
  <c r="V93" i="30"/>
  <c r="W93" i="30"/>
  <c r="X93" i="30"/>
  <c r="Y93" i="30"/>
  <c r="Z93" i="30"/>
  <c r="AA93" i="30"/>
  <c r="AB93" i="30"/>
  <c r="Q94" i="30"/>
  <c r="R94" i="30"/>
  <c r="S94" i="30"/>
  <c r="T94" i="30"/>
  <c r="V94" i="30"/>
  <c r="W94" i="30"/>
  <c r="X94" i="30"/>
  <c r="Y94" i="30"/>
  <c r="Z94" i="30"/>
  <c r="AA94" i="30"/>
  <c r="AB94" i="30"/>
  <c r="Q95" i="30"/>
  <c r="R95" i="30"/>
  <c r="S95" i="30"/>
  <c r="T95" i="30"/>
  <c r="V95" i="30"/>
  <c r="W95" i="30"/>
  <c r="X95" i="30"/>
  <c r="Y95" i="30"/>
  <c r="Z95" i="30"/>
  <c r="AA95" i="30"/>
  <c r="AB95" i="30"/>
  <c r="Q96" i="30"/>
  <c r="R96" i="30"/>
  <c r="S96" i="30"/>
  <c r="T96" i="30"/>
  <c r="V96" i="30"/>
  <c r="W96" i="30"/>
  <c r="X96" i="30"/>
  <c r="Y96" i="30"/>
  <c r="Z96" i="30"/>
  <c r="AA96" i="30"/>
  <c r="AB96" i="30"/>
  <c r="Q97" i="30"/>
  <c r="R97" i="30"/>
  <c r="S97" i="30"/>
  <c r="T97" i="30"/>
  <c r="V97" i="30"/>
  <c r="W97" i="30"/>
  <c r="X97" i="30"/>
  <c r="Y97" i="30"/>
  <c r="Z97" i="30"/>
  <c r="AA97" i="30"/>
  <c r="AB97" i="30"/>
  <c r="Q98" i="30"/>
  <c r="R98" i="30"/>
  <c r="S98" i="30"/>
  <c r="T98" i="30"/>
  <c r="V98" i="30"/>
  <c r="W98" i="30"/>
  <c r="X98" i="30"/>
  <c r="Y98" i="30"/>
  <c r="Z98" i="30"/>
  <c r="AA98" i="30"/>
  <c r="AB98" i="30"/>
  <c r="Q99" i="30"/>
  <c r="R99" i="30"/>
  <c r="S99" i="30"/>
  <c r="T99" i="30"/>
  <c r="V99" i="30"/>
  <c r="W99" i="30"/>
  <c r="X99" i="30"/>
  <c r="Y99" i="30"/>
  <c r="Z99" i="30"/>
  <c r="AA99" i="30"/>
  <c r="AB99" i="30"/>
  <c r="Q100" i="30"/>
  <c r="R100" i="30"/>
  <c r="S100" i="30"/>
  <c r="T100" i="30"/>
  <c r="V100" i="30"/>
  <c r="W100" i="30"/>
  <c r="X100" i="30"/>
  <c r="Y100" i="30"/>
  <c r="Z100" i="30"/>
  <c r="AA100" i="30"/>
  <c r="AB100" i="30"/>
  <c r="Q101" i="30"/>
  <c r="R101" i="30"/>
  <c r="S101" i="30"/>
  <c r="T101" i="30"/>
  <c r="V101" i="30"/>
  <c r="W101" i="30"/>
  <c r="X101" i="30"/>
  <c r="Y101" i="30"/>
  <c r="Z101" i="30"/>
  <c r="AA101" i="30"/>
  <c r="AB101" i="30"/>
  <c r="Q102" i="30"/>
  <c r="R102" i="30"/>
  <c r="S102" i="30"/>
  <c r="T102" i="30"/>
  <c r="V102" i="30"/>
  <c r="W102" i="30"/>
  <c r="X102" i="30"/>
  <c r="Y102" i="30"/>
  <c r="Z102" i="30"/>
  <c r="AA102" i="30"/>
  <c r="AB102" i="30"/>
  <c r="Q103" i="30"/>
  <c r="R103" i="30"/>
  <c r="S103" i="30"/>
  <c r="T103" i="30"/>
  <c r="V103" i="30"/>
  <c r="W103" i="30"/>
  <c r="X103" i="30"/>
  <c r="Y103" i="30"/>
  <c r="Z103" i="30"/>
  <c r="AA103" i="30"/>
  <c r="AB103" i="30"/>
  <c r="Q104" i="30"/>
  <c r="R104" i="30"/>
  <c r="S104" i="30"/>
  <c r="T104" i="30"/>
  <c r="V104" i="30"/>
  <c r="W104" i="30"/>
  <c r="X104" i="30"/>
  <c r="Y104" i="30"/>
  <c r="Z104" i="30"/>
  <c r="AA104" i="30"/>
  <c r="AB104" i="30"/>
  <c r="Q105" i="30"/>
  <c r="R105" i="30"/>
  <c r="S105" i="30"/>
  <c r="T105" i="30"/>
  <c r="V105" i="30"/>
  <c r="W105" i="30"/>
  <c r="X105" i="30"/>
  <c r="Y105" i="30"/>
  <c r="Z105" i="30"/>
  <c r="AA105" i="30"/>
  <c r="AB105" i="30"/>
  <c r="Q106" i="30"/>
  <c r="R106" i="30"/>
  <c r="S106" i="30"/>
  <c r="T106" i="30"/>
  <c r="V106" i="30"/>
  <c r="W106" i="30"/>
  <c r="X106" i="30"/>
  <c r="Y106" i="30"/>
  <c r="Z106" i="30"/>
  <c r="AA106" i="30"/>
  <c r="AB106" i="30"/>
  <c r="Q107" i="30"/>
  <c r="R107" i="30"/>
  <c r="S107" i="30"/>
  <c r="T107" i="30"/>
  <c r="V107" i="30"/>
  <c r="W107" i="30"/>
  <c r="X107" i="30"/>
  <c r="Y107" i="30"/>
  <c r="Z107" i="30"/>
  <c r="AA107" i="30"/>
  <c r="AB107" i="30"/>
  <c r="Q108" i="30"/>
  <c r="R108" i="30"/>
  <c r="S108" i="30"/>
  <c r="T108" i="30"/>
  <c r="V108" i="30"/>
  <c r="W108" i="30"/>
  <c r="X108" i="30"/>
  <c r="Y108" i="30"/>
  <c r="Z108" i="30"/>
  <c r="AA108" i="30"/>
  <c r="AB108" i="30"/>
  <c r="Q109" i="30"/>
  <c r="R109" i="30"/>
  <c r="S109" i="30"/>
  <c r="T109" i="30"/>
  <c r="V109" i="30"/>
  <c r="W109" i="30"/>
  <c r="X109" i="30"/>
  <c r="Y109" i="30"/>
  <c r="Z109" i="30"/>
  <c r="AA109" i="30"/>
  <c r="AB109" i="30"/>
  <c r="Q110" i="30"/>
  <c r="R110" i="30"/>
  <c r="S110" i="30"/>
  <c r="T110" i="30"/>
  <c r="V110" i="30"/>
  <c r="W110" i="30"/>
  <c r="X110" i="30"/>
  <c r="Y110" i="30"/>
  <c r="Z110" i="30"/>
  <c r="AA110" i="30"/>
  <c r="AB110" i="30"/>
  <c r="Q111" i="30"/>
  <c r="R111" i="30"/>
  <c r="S111" i="30"/>
  <c r="T111" i="30"/>
  <c r="V111" i="30"/>
  <c r="W111" i="30"/>
  <c r="X111" i="30"/>
  <c r="Y111" i="30"/>
  <c r="Z111" i="30"/>
  <c r="AA111" i="30"/>
  <c r="AB111" i="30"/>
  <c r="Q112" i="30"/>
  <c r="R112" i="30"/>
  <c r="S112" i="30"/>
  <c r="T112" i="30"/>
  <c r="V112" i="30"/>
  <c r="AA112" i="30"/>
  <c r="AB112" i="30"/>
  <c r="Q113" i="30"/>
  <c r="R113" i="30"/>
  <c r="S113" i="30"/>
  <c r="T113" i="30"/>
  <c r="V113" i="30"/>
  <c r="AA113" i="30"/>
  <c r="AB113" i="30"/>
  <c r="Q114" i="30"/>
  <c r="R114" i="30"/>
  <c r="S114" i="30"/>
  <c r="T114" i="30"/>
  <c r="V114" i="30"/>
  <c r="AA114" i="30"/>
  <c r="AB114" i="30"/>
  <c r="Q115" i="30"/>
  <c r="R115" i="30"/>
  <c r="S115" i="30"/>
  <c r="T115" i="30"/>
  <c r="V115" i="30"/>
  <c r="AA115" i="30"/>
  <c r="AB115" i="30"/>
  <c r="Q116" i="30"/>
  <c r="R116" i="30"/>
  <c r="S116" i="30"/>
  <c r="T116" i="30"/>
  <c r="V116" i="30"/>
  <c r="AA116" i="30"/>
  <c r="AB116" i="30"/>
  <c r="Q117" i="30"/>
  <c r="R117" i="30"/>
  <c r="S117" i="30"/>
  <c r="T117" i="30"/>
  <c r="V117" i="30"/>
  <c r="AA117" i="30"/>
  <c r="AB117" i="30"/>
  <c r="Q118" i="30"/>
  <c r="R118" i="30"/>
  <c r="S118" i="30"/>
  <c r="T118" i="30"/>
  <c r="V118" i="30"/>
  <c r="AA118" i="30"/>
  <c r="AB118" i="30"/>
  <c r="Q119" i="30"/>
  <c r="R119" i="30"/>
  <c r="S119" i="30"/>
  <c r="T119" i="30"/>
  <c r="V119" i="30"/>
  <c r="AA119" i="30"/>
  <c r="AB119" i="30"/>
  <c r="Q120" i="30"/>
  <c r="R120" i="30"/>
  <c r="S120" i="30"/>
  <c r="T120" i="30"/>
  <c r="V120" i="30"/>
  <c r="AA120" i="30"/>
  <c r="AB120" i="30"/>
  <c r="Q121" i="30"/>
  <c r="R121" i="30"/>
  <c r="S121" i="30"/>
  <c r="T121" i="30"/>
  <c r="V121" i="30"/>
  <c r="AA121" i="30"/>
  <c r="AB121" i="30"/>
  <c r="Q122" i="30"/>
  <c r="R122" i="30"/>
  <c r="S122" i="30"/>
  <c r="T122" i="30"/>
  <c r="V122" i="30"/>
  <c r="AA122" i="30"/>
  <c r="AB122" i="30"/>
  <c r="Q123" i="30"/>
  <c r="R123" i="30"/>
  <c r="S123" i="30"/>
  <c r="T123" i="30"/>
  <c r="V123" i="30"/>
  <c r="W123" i="30"/>
  <c r="X123" i="30"/>
  <c r="Y123" i="30"/>
  <c r="Z123" i="30"/>
  <c r="AA123" i="30"/>
  <c r="AB123" i="30"/>
  <c r="Q124" i="30"/>
  <c r="R124" i="30"/>
  <c r="S124" i="30"/>
  <c r="T124" i="30"/>
  <c r="V124" i="30"/>
  <c r="W124" i="30"/>
  <c r="X124" i="30"/>
  <c r="Y124" i="30"/>
  <c r="Z124" i="30"/>
  <c r="AA124" i="30"/>
  <c r="AB124" i="30"/>
  <c r="Q125" i="30"/>
  <c r="R125" i="30"/>
  <c r="S125" i="30"/>
  <c r="T125" i="30"/>
  <c r="V125" i="30"/>
  <c r="W125" i="30"/>
  <c r="X125" i="30"/>
  <c r="Y125" i="30"/>
  <c r="Z125" i="30"/>
  <c r="AA125" i="30"/>
  <c r="AB125" i="30"/>
  <c r="Q126" i="30"/>
  <c r="R126" i="30"/>
  <c r="S126" i="30"/>
  <c r="T126" i="30"/>
  <c r="U126" i="30"/>
  <c r="V126" i="30"/>
  <c r="W126" i="30"/>
  <c r="X126" i="30"/>
  <c r="Y126" i="30"/>
  <c r="Z126" i="30"/>
  <c r="AA126" i="30"/>
  <c r="AB126" i="30"/>
  <c r="Q127" i="30"/>
  <c r="R127" i="30"/>
  <c r="S127" i="30"/>
  <c r="T127" i="30"/>
  <c r="U127" i="30"/>
  <c r="V127" i="30"/>
  <c r="W127" i="30"/>
  <c r="X127" i="30"/>
  <c r="Y127" i="30"/>
  <c r="Z127" i="30"/>
  <c r="AA127" i="30"/>
  <c r="AB127" i="30"/>
  <c r="Q128" i="30"/>
  <c r="R128" i="30"/>
  <c r="S128" i="30"/>
  <c r="T128" i="30"/>
  <c r="U128" i="30"/>
  <c r="V128" i="30"/>
  <c r="W128" i="30"/>
  <c r="X128" i="30"/>
  <c r="Y128" i="30"/>
  <c r="Z128" i="30"/>
  <c r="AA128" i="30"/>
  <c r="AB128" i="30"/>
  <c r="Q129" i="30"/>
  <c r="R129" i="30"/>
  <c r="S129" i="30"/>
  <c r="T129" i="30"/>
  <c r="U129" i="30"/>
  <c r="V129" i="30"/>
  <c r="W129" i="30"/>
  <c r="X129" i="30"/>
  <c r="Y129" i="30"/>
  <c r="Z129" i="30"/>
  <c r="AA129" i="30"/>
  <c r="AB129" i="30"/>
  <c r="Q130" i="30"/>
  <c r="R130" i="30"/>
  <c r="S130" i="30"/>
  <c r="T130" i="30"/>
  <c r="U130" i="30"/>
  <c r="V130" i="30"/>
  <c r="W130" i="30"/>
  <c r="X130" i="30"/>
  <c r="Y130" i="30"/>
  <c r="Z130" i="30"/>
  <c r="AA130" i="30"/>
  <c r="AB130" i="30"/>
  <c r="Q131" i="30"/>
  <c r="R131" i="30"/>
  <c r="S131" i="30"/>
  <c r="T131" i="30"/>
  <c r="U131" i="30"/>
  <c r="V131" i="30"/>
  <c r="W131" i="30"/>
  <c r="Y131" i="30"/>
  <c r="Z131" i="30"/>
  <c r="AA131" i="30"/>
  <c r="AB131" i="30"/>
  <c r="Q132" i="30"/>
  <c r="R132" i="30"/>
  <c r="S132" i="30"/>
  <c r="T132" i="30"/>
  <c r="U132" i="30"/>
  <c r="V132" i="30"/>
  <c r="W132" i="30"/>
  <c r="X132" i="30"/>
  <c r="Y132" i="30"/>
  <c r="Z132" i="30"/>
  <c r="AA132" i="30"/>
  <c r="AB132" i="30"/>
  <c r="Q133" i="30"/>
  <c r="R133" i="30"/>
  <c r="S133" i="30"/>
  <c r="T133" i="30"/>
  <c r="U133" i="30"/>
  <c r="V133" i="30"/>
  <c r="W133" i="30"/>
  <c r="X133" i="30"/>
  <c r="Y133" i="30"/>
  <c r="Z133" i="30"/>
  <c r="AA133" i="30"/>
  <c r="AB133" i="30"/>
  <c r="Q134" i="30"/>
  <c r="R134" i="30"/>
  <c r="S134" i="30"/>
  <c r="T134" i="30"/>
  <c r="U134" i="30"/>
  <c r="V134" i="30"/>
  <c r="W134" i="30"/>
  <c r="X134" i="30"/>
  <c r="Y134" i="30"/>
  <c r="Z134" i="30"/>
  <c r="AA134" i="30"/>
  <c r="AB134" i="30"/>
  <c r="Q135" i="30"/>
  <c r="R135" i="30"/>
  <c r="S135" i="30"/>
  <c r="T135" i="30"/>
  <c r="U135" i="30"/>
  <c r="V135" i="30"/>
  <c r="W135" i="30"/>
  <c r="X135" i="30"/>
  <c r="Y135" i="30"/>
  <c r="Z135" i="30"/>
  <c r="AA135" i="30"/>
  <c r="AB135" i="30"/>
  <c r="Q136" i="30"/>
  <c r="R136" i="30"/>
  <c r="S136" i="30"/>
  <c r="T136" i="30"/>
  <c r="U136" i="30"/>
  <c r="V136" i="30"/>
  <c r="W136" i="30"/>
  <c r="X136" i="30"/>
  <c r="Y136" i="30"/>
  <c r="Z136" i="30"/>
  <c r="AA136" i="30"/>
  <c r="AB136" i="30"/>
  <c r="Q137" i="30"/>
  <c r="R137" i="30"/>
  <c r="S137" i="30"/>
  <c r="T137" i="30"/>
  <c r="U137" i="30"/>
  <c r="V137" i="30"/>
  <c r="W137" i="30"/>
  <c r="X137" i="30"/>
  <c r="Y137" i="30"/>
  <c r="Z137" i="30"/>
  <c r="AA137" i="30"/>
  <c r="AB137" i="30"/>
  <c r="Q138" i="30"/>
  <c r="R138" i="30"/>
  <c r="S138" i="30"/>
  <c r="T138" i="30"/>
  <c r="U138" i="30"/>
  <c r="V138" i="30"/>
  <c r="W138" i="30"/>
  <c r="X138" i="30"/>
  <c r="Y138" i="30"/>
  <c r="Z138" i="30"/>
  <c r="AA138" i="30"/>
  <c r="AB138" i="30"/>
  <c r="Q139" i="30"/>
  <c r="R139" i="30"/>
  <c r="S139" i="30"/>
  <c r="T139" i="30"/>
  <c r="U139" i="30"/>
  <c r="V139" i="30"/>
  <c r="W139" i="30"/>
  <c r="X139" i="30"/>
  <c r="Y139" i="30"/>
  <c r="Z139" i="30"/>
  <c r="AA139" i="30"/>
  <c r="AB139" i="30"/>
  <c r="Q140" i="30"/>
  <c r="R140" i="30"/>
  <c r="S140" i="30"/>
  <c r="T140" i="30"/>
  <c r="U140" i="30"/>
  <c r="V140" i="30"/>
  <c r="W140" i="30"/>
  <c r="X140" i="30"/>
  <c r="Y140" i="30"/>
  <c r="Z140" i="30"/>
  <c r="AA140" i="30"/>
  <c r="AB140" i="30"/>
  <c r="Q141" i="30"/>
  <c r="R141" i="30"/>
  <c r="S141" i="30"/>
  <c r="T141" i="30"/>
  <c r="U141" i="30"/>
  <c r="V141" i="30"/>
  <c r="W141" i="30"/>
  <c r="X141" i="30"/>
  <c r="Y141" i="30"/>
  <c r="Z141" i="30"/>
  <c r="AA141" i="30"/>
  <c r="AB141" i="30"/>
  <c r="Q142" i="30"/>
  <c r="R142" i="30"/>
  <c r="S142" i="30"/>
  <c r="T142" i="30"/>
  <c r="U142" i="30"/>
  <c r="V142" i="30"/>
  <c r="W142" i="30"/>
  <c r="X142" i="30"/>
  <c r="Y142" i="30"/>
  <c r="Z142" i="30"/>
  <c r="AA142" i="30"/>
  <c r="AB142" i="30"/>
  <c r="Q143" i="30"/>
  <c r="R143" i="30"/>
  <c r="S143" i="30"/>
  <c r="T143" i="30"/>
  <c r="U143" i="30"/>
  <c r="V143" i="30"/>
  <c r="W143" i="30"/>
  <c r="X143" i="30"/>
  <c r="Y143" i="30"/>
  <c r="Z143" i="30"/>
  <c r="AA143" i="30"/>
  <c r="AB143" i="30"/>
  <c r="Q144" i="30"/>
  <c r="R144" i="30"/>
  <c r="S144" i="30"/>
  <c r="T144" i="30"/>
  <c r="U144" i="30"/>
  <c r="V144" i="30"/>
  <c r="W144" i="30"/>
  <c r="X144" i="30"/>
  <c r="Y144" i="30"/>
  <c r="Z144" i="30"/>
  <c r="AA144" i="30"/>
  <c r="AB144" i="30"/>
  <c r="Q145" i="30"/>
  <c r="R145" i="30"/>
  <c r="S145" i="30"/>
  <c r="T145" i="30"/>
  <c r="U145" i="30"/>
  <c r="V145" i="30"/>
  <c r="W145" i="30"/>
  <c r="Y145" i="30"/>
  <c r="Z145" i="30"/>
  <c r="AA145" i="30"/>
  <c r="AB145" i="30"/>
  <c r="Q146" i="30"/>
  <c r="R146" i="30"/>
  <c r="S146" i="30"/>
  <c r="T146" i="30"/>
  <c r="U146" i="30"/>
  <c r="V146" i="30"/>
  <c r="W146" i="30"/>
  <c r="X146" i="30"/>
  <c r="Y146" i="30"/>
  <c r="Z146" i="30"/>
  <c r="AA146" i="30"/>
  <c r="AB146" i="30"/>
  <c r="Q147" i="30"/>
  <c r="R147" i="30"/>
  <c r="S147" i="30"/>
  <c r="T147" i="30"/>
  <c r="U147" i="30"/>
  <c r="V147" i="30"/>
  <c r="W147" i="30"/>
  <c r="X147" i="30"/>
  <c r="Y147" i="30"/>
  <c r="Z147" i="30"/>
  <c r="AA147" i="30"/>
  <c r="AB147" i="30"/>
  <c r="Q148" i="30"/>
  <c r="R148" i="30"/>
  <c r="S148" i="30"/>
  <c r="T148" i="30"/>
  <c r="U148" i="30"/>
  <c r="V148" i="30"/>
  <c r="W148" i="30"/>
  <c r="X148" i="30"/>
  <c r="Y148" i="30"/>
  <c r="Z148" i="30"/>
  <c r="AA148" i="30"/>
  <c r="AB148" i="30"/>
  <c r="Q149" i="30"/>
  <c r="R149" i="30"/>
  <c r="S149" i="30"/>
  <c r="T149" i="30"/>
  <c r="U149" i="30"/>
  <c r="V149" i="30"/>
  <c r="W149" i="30"/>
  <c r="X149" i="30"/>
  <c r="Y149" i="30"/>
  <c r="Z149" i="30"/>
  <c r="AA149" i="30"/>
  <c r="AB149" i="30"/>
  <c r="Q150" i="30"/>
  <c r="R150" i="30"/>
  <c r="S150" i="30"/>
  <c r="T150" i="30"/>
  <c r="U150" i="30"/>
  <c r="V150" i="30"/>
  <c r="W150" i="30"/>
  <c r="X150" i="30"/>
  <c r="Y150" i="30"/>
  <c r="Z150" i="30"/>
  <c r="AA150" i="30"/>
  <c r="AB150" i="30"/>
  <c r="Q151" i="30"/>
  <c r="R151" i="30"/>
  <c r="S151" i="30"/>
  <c r="T151" i="30"/>
  <c r="U151" i="30"/>
  <c r="V151" i="30"/>
  <c r="W151" i="30"/>
  <c r="X151" i="30"/>
  <c r="Y151" i="30"/>
  <c r="Z151" i="30"/>
  <c r="AA151" i="30"/>
  <c r="AB151" i="30"/>
  <c r="Q152" i="30"/>
  <c r="R152" i="30"/>
  <c r="S152" i="30"/>
  <c r="T152" i="30"/>
  <c r="U152" i="30"/>
  <c r="V152" i="30"/>
  <c r="W152" i="30"/>
  <c r="X152" i="30"/>
  <c r="Y152" i="30"/>
  <c r="Z152" i="30"/>
  <c r="AA152" i="30"/>
  <c r="AB152" i="30"/>
  <c r="Q153" i="30"/>
  <c r="R153" i="30"/>
  <c r="S153" i="30"/>
  <c r="T153" i="30"/>
  <c r="U153" i="30"/>
  <c r="V153" i="30"/>
  <c r="W153" i="30"/>
  <c r="X153" i="30"/>
  <c r="Y153" i="30"/>
  <c r="Z153" i="30"/>
  <c r="AA153" i="30"/>
  <c r="AB153" i="30"/>
  <c r="Q154" i="30"/>
  <c r="R154" i="30"/>
  <c r="S154" i="30"/>
  <c r="T154" i="30"/>
  <c r="U154" i="30"/>
  <c r="V154" i="30"/>
  <c r="W154" i="30"/>
  <c r="X154" i="30"/>
  <c r="Y154" i="30"/>
  <c r="Z154" i="30"/>
  <c r="AA154" i="30"/>
  <c r="AB154" i="30"/>
  <c r="Q155" i="30"/>
  <c r="R155" i="30"/>
  <c r="S155" i="30"/>
  <c r="T155" i="30"/>
  <c r="U155" i="30"/>
  <c r="V155" i="30"/>
  <c r="W155" i="30"/>
  <c r="X155" i="30"/>
  <c r="Y155" i="30"/>
  <c r="Z155" i="30"/>
  <c r="AA155" i="30"/>
  <c r="AB155" i="30"/>
  <c r="Q156" i="30"/>
  <c r="R156" i="30"/>
  <c r="S156" i="30"/>
  <c r="T156" i="30"/>
  <c r="U156" i="30"/>
  <c r="V156" i="30"/>
  <c r="W156" i="30"/>
  <c r="X156" i="30"/>
  <c r="Y156" i="30"/>
  <c r="Z156" i="30"/>
  <c r="AA156" i="30"/>
  <c r="AB156" i="30"/>
  <c r="Q157" i="30"/>
  <c r="R157" i="30"/>
  <c r="S157" i="30"/>
  <c r="T157" i="30"/>
  <c r="U157" i="30"/>
  <c r="V157" i="30"/>
  <c r="W157" i="30"/>
  <c r="X157" i="30"/>
  <c r="Y157" i="30"/>
  <c r="Z157" i="30"/>
  <c r="AA157" i="30"/>
  <c r="AB157" i="30"/>
  <c r="Q158" i="30"/>
  <c r="R158" i="30"/>
  <c r="S158" i="30"/>
  <c r="T158" i="30"/>
  <c r="U158" i="30"/>
  <c r="V158" i="30"/>
  <c r="W158" i="30"/>
  <c r="X158" i="30"/>
  <c r="Y158" i="30"/>
  <c r="Z158" i="30"/>
  <c r="AA158" i="30"/>
  <c r="AB158" i="30"/>
  <c r="Q159" i="30"/>
  <c r="R159" i="30"/>
  <c r="S159" i="30"/>
  <c r="T159" i="30"/>
  <c r="U159" i="30"/>
  <c r="V159" i="30"/>
  <c r="W159" i="30"/>
  <c r="X159" i="30"/>
  <c r="Y159" i="30"/>
  <c r="Z159" i="30"/>
  <c r="AA159" i="30"/>
  <c r="AB159" i="30"/>
  <c r="Q160" i="30"/>
  <c r="R160" i="30"/>
  <c r="S160" i="30"/>
  <c r="T160" i="30"/>
  <c r="U160" i="30"/>
  <c r="V160" i="30"/>
  <c r="W160" i="30"/>
  <c r="X160" i="30"/>
  <c r="Y160" i="30"/>
  <c r="Z160" i="30"/>
  <c r="AA160" i="30"/>
  <c r="AB160" i="30"/>
  <c r="Q161" i="30"/>
  <c r="R161" i="30"/>
  <c r="S161" i="30"/>
  <c r="T161" i="30"/>
  <c r="U161" i="30"/>
  <c r="V161" i="30"/>
  <c r="W161" i="30"/>
  <c r="X161" i="30"/>
  <c r="Y161" i="30"/>
  <c r="Z161" i="30"/>
  <c r="AA161" i="30"/>
  <c r="AB161" i="30"/>
  <c r="Q162" i="30"/>
  <c r="R162" i="30"/>
  <c r="S162" i="30"/>
  <c r="T162" i="30"/>
  <c r="U162" i="30"/>
  <c r="V162" i="30"/>
  <c r="W162" i="30"/>
  <c r="X162" i="30"/>
  <c r="Y162" i="30"/>
  <c r="Z162" i="30"/>
  <c r="AA162" i="30"/>
  <c r="AB162" i="30"/>
  <c r="Q163" i="30"/>
  <c r="R163" i="30"/>
  <c r="S163" i="30"/>
  <c r="V163" i="30"/>
  <c r="W163" i="30"/>
  <c r="Y163" i="30"/>
  <c r="Z163" i="30"/>
  <c r="AA163" i="30"/>
  <c r="AB163" i="30"/>
  <c r="Q164" i="30"/>
  <c r="R164" i="30"/>
  <c r="S164" i="30"/>
  <c r="V164" i="30"/>
  <c r="W164" i="30"/>
  <c r="Y164" i="30"/>
  <c r="Z164" i="30"/>
  <c r="AA164" i="30"/>
  <c r="AB164" i="30"/>
  <c r="Q165" i="30"/>
  <c r="R165" i="30"/>
  <c r="S165" i="30"/>
  <c r="T165" i="30"/>
  <c r="V165" i="30"/>
  <c r="W165" i="30"/>
  <c r="X165" i="30"/>
  <c r="Y165" i="30"/>
  <c r="Z165" i="30"/>
  <c r="AA165" i="30"/>
  <c r="AB165" i="30"/>
  <c r="Q166" i="30"/>
  <c r="R166" i="30"/>
  <c r="S166" i="30"/>
  <c r="T166" i="30"/>
  <c r="V166" i="30"/>
  <c r="W166" i="30"/>
  <c r="X166" i="30"/>
  <c r="Y166" i="30"/>
  <c r="Z166" i="30"/>
  <c r="AA166" i="30"/>
  <c r="AB166" i="30"/>
  <c r="Q167" i="30"/>
  <c r="R167" i="30"/>
  <c r="S167" i="30"/>
  <c r="T167" i="30"/>
  <c r="V167" i="30"/>
  <c r="W167" i="30"/>
  <c r="X167" i="30"/>
  <c r="Y167" i="30"/>
  <c r="Z167" i="30"/>
  <c r="AA167" i="30"/>
  <c r="AB167" i="30"/>
  <c r="Q168" i="30"/>
  <c r="R168" i="30"/>
  <c r="S168" i="30"/>
  <c r="T168" i="30"/>
  <c r="V168" i="30"/>
  <c r="W168" i="30"/>
  <c r="X168" i="30"/>
  <c r="Y168" i="30"/>
  <c r="Z168" i="30"/>
  <c r="AA168" i="30"/>
  <c r="AB168" i="30"/>
  <c r="Q169" i="30"/>
  <c r="R169" i="30"/>
  <c r="S169" i="30"/>
  <c r="T169" i="30"/>
  <c r="V169" i="30"/>
  <c r="W169" i="30"/>
  <c r="X169" i="30"/>
  <c r="Y169" i="30"/>
  <c r="Z169" i="30"/>
  <c r="AA169" i="30"/>
  <c r="AB169" i="30"/>
  <c r="Q170" i="30"/>
  <c r="R170" i="30"/>
  <c r="S170" i="30"/>
  <c r="T170" i="30"/>
  <c r="V170" i="30"/>
  <c r="W170" i="30"/>
  <c r="X170" i="30"/>
  <c r="Y170" i="30"/>
  <c r="Z170" i="30"/>
  <c r="AA170" i="30"/>
  <c r="AB170" i="30"/>
  <c r="Q171" i="30"/>
  <c r="R171" i="30"/>
  <c r="S171" i="30"/>
  <c r="T171" i="30"/>
  <c r="V171" i="30"/>
  <c r="W171" i="30"/>
  <c r="X171" i="30"/>
  <c r="Y171" i="30"/>
  <c r="Z171" i="30"/>
  <c r="AA171" i="30"/>
  <c r="AB171" i="30"/>
  <c r="Q172" i="30"/>
  <c r="R172" i="30"/>
  <c r="S172" i="30"/>
  <c r="T172" i="30"/>
  <c r="V172" i="30"/>
  <c r="W172" i="30"/>
  <c r="X172" i="30"/>
  <c r="Y172" i="30"/>
  <c r="Z172" i="30"/>
  <c r="AA172" i="30"/>
  <c r="AB172" i="30"/>
  <c r="Q173" i="30"/>
  <c r="R173" i="30"/>
  <c r="S173" i="30"/>
  <c r="T173" i="30"/>
  <c r="V173" i="30"/>
  <c r="W173" i="30"/>
  <c r="X173" i="30"/>
  <c r="Y173" i="30"/>
  <c r="Z173" i="30"/>
  <c r="AA173" i="30"/>
  <c r="AB173" i="30"/>
  <c r="Q174" i="30"/>
  <c r="R174" i="30"/>
  <c r="S174" i="30"/>
  <c r="T174" i="30"/>
  <c r="V174" i="30"/>
  <c r="W174" i="30"/>
  <c r="X174" i="30"/>
  <c r="Y174" i="30"/>
  <c r="Z174" i="30"/>
  <c r="AA174" i="30"/>
  <c r="AB174" i="30"/>
  <c r="Q175" i="30"/>
  <c r="R175" i="30"/>
  <c r="S175" i="30"/>
  <c r="T175" i="30"/>
  <c r="V175" i="30"/>
  <c r="W175" i="30"/>
  <c r="X175" i="30"/>
  <c r="Y175" i="30"/>
  <c r="Z175" i="30"/>
  <c r="AA175" i="30"/>
  <c r="AB175" i="30"/>
  <c r="Q176" i="30"/>
  <c r="R176" i="30"/>
  <c r="S176" i="30"/>
  <c r="T176" i="30"/>
  <c r="V176" i="30"/>
  <c r="W176" i="30"/>
  <c r="X176" i="30"/>
  <c r="Y176" i="30"/>
  <c r="Z176" i="30"/>
  <c r="AA176" i="30"/>
  <c r="AB176" i="30"/>
  <c r="Q177" i="30"/>
  <c r="R177" i="30"/>
  <c r="S177" i="30"/>
  <c r="T177" i="30"/>
  <c r="W177" i="30"/>
  <c r="X177" i="30"/>
  <c r="Y177" i="30"/>
  <c r="Z177" i="30"/>
  <c r="AA177" i="30"/>
  <c r="AB177" i="30"/>
  <c r="Q178" i="30"/>
  <c r="R178" i="30"/>
  <c r="S178" i="30"/>
  <c r="T178" i="30"/>
  <c r="V178" i="30"/>
  <c r="W178" i="30"/>
  <c r="X178" i="30"/>
  <c r="Y178" i="30"/>
  <c r="Z178" i="30"/>
  <c r="AA178" i="30"/>
  <c r="AB178" i="30"/>
  <c r="Q179" i="30"/>
  <c r="R179" i="30"/>
  <c r="S179" i="30"/>
  <c r="T179" i="30"/>
  <c r="V179" i="30"/>
  <c r="W179" i="30"/>
  <c r="X179" i="30"/>
  <c r="Y179" i="30"/>
  <c r="Z179" i="30"/>
  <c r="AA179" i="30"/>
  <c r="AB179" i="30"/>
  <c r="Q180" i="30"/>
  <c r="R180" i="30"/>
  <c r="S180" i="30"/>
  <c r="T180" i="30"/>
  <c r="V180" i="30"/>
  <c r="W180" i="30"/>
  <c r="X180" i="30"/>
  <c r="Y180" i="30"/>
  <c r="Z180" i="30"/>
  <c r="AA180" i="30"/>
  <c r="AB180" i="30"/>
  <c r="Q181" i="30"/>
  <c r="R181" i="30"/>
  <c r="S181" i="30"/>
  <c r="T181" i="30"/>
  <c r="V181" i="30"/>
  <c r="W181" i="30"/>
  <c r="X181" i="30"/>
  <c r="Y181" i="30"/>
  <c r="AA181" i="30"/>
  <c r="AB181" i="30"/>
  <c r="Q182" i="30"/>
  <c r="R182" i="30"/>
  <c r="S182" i="30"/>
  <c r="T182" i="30"/>
  <c r="V182" i="30"/>
  <c r="W182" i="30"/>
  <c r="X182" i="30"/>
  <c r="Y182" i="30"/>
  <c r="AA182" i="30"/>
  <c r="AB182" i="30"/>
  <c r="Q183" i="30"/>
  <c r="R183" i="30"/>
  <c r="S183" i="30"/>
  <c r="T183" i="30"/>
  <c r="V183" i="30"/>
  <c r="W183" i="30"/>
  <c r="X183" i="30"/>
  <c r="Y183" i="30"/>
  <c r="Z183" i="30"/>
  <c r="AA183" i="30"/>
  <c r="AB183" i="30"/>
  <c r="Q184" i="30"/>
  <c r="R184" i="30"/>
  <c r="S184" i="30"/>
  <c r="T184" i="30"/>
  <c r="V184" i="30"/>
  <c r="W184" i="30"/>
  <c r="X184" i="30"/>
  <c r="Y184" i="30"/>
  <c r="Z184" i="30"/>
  <c r="AA184" i="30"/>
  <c r="AB184" i="30"/>
  <c r="Q185" i="30"/>
  <c r="R185" i="30"/>
  <c r="S185" i="30"/>
  <c r="T185" i="30"/>
  <c r="V185" i="30"/>
  <c r="W185" i="30"/>
  <c r="X185" i="30"/>
  <c r="Y185" i="30"/>
  <c r="Z185" i="30"/>
  <c r="AA185" i="30"/>
  <c r="AB185" i="30"/>
  <c r="Q186" i="30"/>
  <c r="R186" i="30"/>
  <c r="S186" i="30"/>
  <c r="T186" i="30"/>
  <c r="V186" i="30"/>
  <c r="W186" i="30"/>
  <c r="X186" i="30"/>
  <c r="Y186" i="30"/>
  <c r="Z186" i="30"/>
  <c r="AA186" i="30"/>
  <c r="AB186" i="30"/>
  <c r="Q187" i="30"/>
  <c r="R187" i="30"/>
  <c r="S187" i="30"/>
  <c r="T187" i="30"/>
  <c r="V187" i="30"/>
  <c r="W187" i="30"/>
  <c r="X187" i="30"/>
  <c r="Y187" i="30"/>
  <c r="Z187" i="30"/>
  <c r="AA187" i="30"/>
  <c r="AB187" i="30"/>
  <c r="Q188" i="30"/>
  <c r="R188" i="30"/>
  <c r="S188" i="30"/>
  <c r="T188" i="30"/>
  <c r="V188" i="30"/>
  <c r="W188" i="30"/>
  <c r="X188" i="30"/>
  <c r="Y188" i="30"/>
  <c r="Z188" i="30"/>
  <c r="AA188" i="30"/>
  <c r="AB188" i="30"/>
  <c r="Q189" i="30"/>
  <c r="R189" i="30"/>
  <c r="S189" i="30"/>
  <c r="T189" i="30"/>
  <c r="V189" i="30"/>
  <c r="W189" i="30"/>
  <c r="X189" i="30"/>
  <c r="Y189" i="30"/>
  <c r="Z189" i="30"/>
  <c r="AA189" i="30"/>
  <c r="AB189" i="30"/>
  <c r="Q190" i="30"/>
  <c r="R190" i="30"/>
  <c r="S190" i="30"/>
  <c r="T190" i="30"/>
  <c r="V190" i="30"/>
  <c r="W190" i="30"/>
  <c r="X190" i="30"/>
  <c r="Y190" i="30"/>
  <c r="Z190" i="30"/>
  <c r="AA190" i="30"/>
  <c r="AB190" i="30"/>
  <c r="Q191" i="30"/>
  <c r="R191" i="30"/>
  <c r="S191" i="30"/>
  <c r="T191" i="30"/>
  <c r="V191" i="30"/>
  <c r="W191" i="30"/>
  <c r="X191" i="30"/>
  <c r="Y191" i="30"/>
  <c r="Z191" i="30"/>
  <c r="AA191" i="30"/>
  <c r="AB191" i="30"/>
  <c r="Q192" i="30"/>
  <c r="R192" i="30"/>
  <c r="S192" i="30"/>
  <c r="T192" i="30"/>
  <c r="V192" i="30"/>
  <c r="W192" i="30"/>
  <c r="X192" i="30"/>
  <c r="Y192" i="30"/>
  <c r="Z192" i="30"/>
  <c r="AA192" i="30"/>
  <c r="AB192" i="30"/>
  <c r="Q193" i="30"/>
  <c r="R193" i="30"/>
  <c r="S193" i="30"/>
  <c r="T193" i="30"/>
  <c r="V193" i="30"/>
  <c r="W193" i="30"/>
  <c r="X193" i="30"/>
  <c r="Y193" i="30"/>
  <c r="Z193" i="30"/>
  <c r="AA193" i="30"/>
  <c r="AB193" i="30"/>
  <c r="Q194" i="30"/>
  <c r="R194" i="30"/>
  <c r="S194" i="30"/>
  <c r="T194" i="30"/>
  <c r="V194" i="30"/>
  <c r="W194" i="30"/>
  <c r="X194" i="30"/>
  <c r="Y194" i="30"/>
  <c r="Z194" i="30"/>
  <c r="AA194" i="30"/>
  <c r="AB194" i="30"/>
  <c r="Q195" i="30"/>
  <c r="R195" i="30"/>
  <c r="S195" i="30"/>
  <c r="T195" i="30"/>
  <c r="V195" i="30"/>
  <c r="W195" i="30"/>
  <c r="X195" i="30"/>
  <c r="Y195" i="30"/>
  <c r="Z195" i="30"/>
  <c r="AA195" i="30"/>
  <c r="AB195" i="30"/>
  <c r="Q196" i="30"/>
  <c r="R196" i="30"/>
  <c r="S196" i="30"/>
  <c r="T196" i="30"/>
  <c r="V196" i="30"/>
  <c r="W196" i="30"/>
  <c r="X196" i="30"/>
  <c r="Y196" i="30"/>
  <c r="Z196" i="30"/>
  <c r="AA196" i="30"/>
  <c r="AB196" i="30"/>
  <c r="Q197" i="30"/>
  <c r="R197" i="30"/>
  <c r="S197" i="30"/>
  <c r="T197" i="30"/>
  <c r="V197" i="30"/>
  <c r="W197" i="30"/>
  <c r="X197" i="30"/>
  <c r="Y197" i="30"/>
  <c r="Z197" i="30"/>
  <c r="AA197" i="30"/>
  <c r="AB197" i="30"/>
  <c r="Q198" i="30"/>
  <c r="R198" i="30"/>
  <c r="S198" i="30"/>
  <c r="T198" i="30"/>
  <c r="V198" i="30"/>
  <c r="W198" i="30"/>
  <c r="X198" i="30"/>
  <c r="Y198" i="30"/>
  <c r="Z198" i="30"/>
  <c r="AA198" i="30"/>
  <c r="AB198" i="30"/>
  <c r="Q199" i="30"/>
  <c r="R199" i="30"/>
  <c r="S199" i="30"/>
  <c r="T199" i="30"/>
  <c r="V199" i="30"/>
  <c r="W199" i="30"/>
  <c r="X199" i="30"/>
  <c r="Y199" i="30"/>
  <c r="Z199" i="30"/>
  <c r="AA199" i="30"/>
  <c r="AB199" i="30"/>
  <c r="Q200" i="30"/>
  <c r="R200" i="30"/>
  <c r="S200" i="30"/>
  <c r="T200" i="30"/>
  <c r="V200" i="30"/>
  <c r="W200" i="30"/>
  <c r="X200" i="30"/>
  <c r="Y200" i="30"/>
  <c r="Z200" i="30"/>
  <c r="AA200" i="30"/>
  <c r="AB200" i="30"/>
  <c r="Q201" i="30"/>
  <c r="R201" i="30"/>
  <c r="S201" i="30"/>
  <c r="T201" i="30"/>
  <c r="V201" i="30"/>
  <c r="W201" i="30"/>
  <c r="X201" i="30"/>
  <c r="Y201" i="30"/>
  <c r="Z201" i="30"/>
  <c r="AA201" i="30"/>
  <c r="AB201" i="30"/>
  <c r="Q202" i="30"/>
  <c r="R202" i="30"/>
  <c r="S202" i="30"/>
  <c r="T202" i="30"/>
  <c r="V202" i="30"/>
  <c r="W202" i="30"/>
  <c r="X202" i="30"/>
  <c r="Y202" i="30"/>
  <c r="Z202" i="30"/>
  <c r="AA202" i="30"/>
  <c r="AB202" i="30"/>
  <c r="Q203" i="30"/>
  <c r="R203" i="30"/>
  <c r="S203" i="30"/>
  <c r="T203" i="30"/>
  <c r="V203" i="30"/>
  <c r="W203" i="30"/>
  <c r="X203" i="30"/>
  <c r="Y203" i="30"/>
  <c r="Z203" i="30"/>
  <c r="AA203" i="30"/>
  <c r="AB203" i="30"/>
  <c r="Q204" i="30"/>
  <c r="R204" i="30"/>
  <c r="S204" i="30"/>
  <c r="T204" i="30"/>
  <c r="V204" i="30"/>
  <c r="W204" i="30"/>
  <c r="X204" i="30"/>
  <c r="Y204" i="30"/>
  <c r="Z204" i="30"/>
  <c r="AA204" i="30"/>
  <c r="AB204" i="30"/>
  <c r="Q205" i="30"/>
  <c r="R205" i="30"/>
  <c r="S205" i="30"/>
  <c r="T205" i="30"/>
  <c r="V205" i="30"/>
  <c r="W205" i="30"/>
  <c r="X205" i="30"/>
  <c r="Y205" i="30"/>
  <c r="Z205" i="30"/>
  <c r="AA205" i="30"/>
  <c r="AB205" i="30"/>
  <c r="Q206" i="30"/>
  <c r="R206" i="30"/>
  <c r="S206" i="30"/>
  <c r="T206" i="30"/>
  <c r="V206" i="30"/>
  <c r="W206" i="30"/>
  <c r="X206" i="30"/>
  <c r="Y206" i="30"/>
  <c r="Z206" i="30"/>
  <c r="AA206" i="30"/>
  <c r="AB206" i="30"/>
  <c r="Q207" i="30"/>
  <c r="R207" i="30"/>
  <c r="S207" i="30"/>
  <c r="T207" i="30"/>
  <c r="V207" i="30"/>
  <c r="W207" i="30"/>
  <c r="X207" i="30"/>
  <c r="Y207" i="30"/>
  <c r="Z207" i="30"/>
  <c r="AA207" i="30"/>
  <c r="AB207" i="30"/>
  <c r="Q208" i="30"/>
  <c r="R208" i="30"/>
  <c r="S208" i="30"/>
  <c r="T208" i="30"/>
  <c r="V208" i="30"/>
  <c r="W208" i="30"/>
  <c r="X208" i="30"/>
  <c r="Y208" i="30"/>
  <c r="Z208" i="30"/>
  <c r="AA208" i="30"/>
  <c r="AB208" i="30"/>
  <c r="Q209" i="30"/>
  <c r="R209" i="30"/>
  <c r="S209" i="30"/>
  <c r="T209" i="30"/>
  <c r="V209" i="30"/>
  <c r="W209" i="30"/>
  <c r="X209" i="30"/>
  <c r="Y209" i="30"/>
  <c r="Z209" i="30"/>
  <c r="AA209" i="30"/>
  <c r="AB209" i="30"/>
  <c r="Q210" i="30"/>
  <c r="R210" i="30"/>
  <c r="S210" i="30"/>
  <c r="T210" i="30"/>
  <c r="V210" i="30"/>
  <c r="W210" i="30"/>
  <c r="X210" i="30"/>
  <c r="Y210" i="30"/>
  <c r="Z210" i="30"/>
  <c r="AA210" i="30"/>
  <c r="AB210" i="30"/>
  <c r="Q211" i="30"/>
  <c r="R211" i="30"/>
  <c r="S211" i="30"/>
  <c r="T211" i="30"/>
  <c r="V211" i="30"/>
  <c r="W211" i="30"/>
  <c r="X211" i="30"/>
  <c r="Y211" i="30"/>
  <c r="Z211" i="30"/>
  <c r="AA211" i="30"/>
  <c r="AB211" i="30"/>
  <c r="Q212" i="30"/>
  <c r="R212" i="30"/>
  <c r="S212" i="30"/>
  <c r="T212" i="30"/>
  <c r="V212" i="30"/>
  <c r="W212" i="30"/>
  <c r="X212" i="30"/>
  <c r="Y212" i="30"/>
  <c r="Z212" i="30"/>
  <c r="AA212" i="30"/>
  <c r="AB212" i="30"/>
  <c r="Q213" i="30"/>
  <c r="R213" i="30"/>
  <c r="S213" i="30"/>
  <c r="T213" i="30"/>
  <c r="V213" i="30"/>
  <c r="W213" i="30"/>
  <c r="X213" i="30"/>
  <c r="Y213" i="30"/>
  <c r="Z213" i="30"/>
  <c r="AA213" i="30"/>
  <c r="AB213" i="30"/>
  <c r="Q214" i="30"/>
  <c r="R214" i="30"/>
  <c r="S214" i="30"/>
  <c r="T214" i="30"/>
  <c r="V214" i="30"/>
  <c r="W214" i="30"/>
  <c r="X214" i="30"/>
  <c r="Y214" i="30"/>
  <c r="Z214" i="30"/>
  <c r="AA214" i="30"/>
  <c r="AB214" i="30"/>
  <c r="Q215" i="30"/>
  <c r="R215" i="30"/>
  <c r="S215" i="30"/>
  <c r="T215" i="30"/>
  <c r="V215" i="30"/>
  <c r="W215" i="30"/>
  <c r="X215" i="30"/>
  <c r="Y215" i="30"/>
  <c r="Z215" i="30"/>
  <c r="AA215" i="30"/>
  <c r="AB215" i="30"/>
  <c r="Q216" i="30"/>
  <c r="R216" i="30"/>
  <c r="S216" i="30"/>
  <c r="T216" i="30"/>
  <c r="V216" i="30"/>
  <c r="W216" i="30"/>
  <c r="X216" i="30"/>
  <c r="Y216" i="30"/>
  <c r="Z216" i="30"/>
  <c r="AA216" i="30"/>
  <c r="AB216" i="30"/>
  <c r="Q217" i="30"/>
  <c r="R217" i="30"/>
  <c r="S217" i="30"/>
  <c r="T217" i="30"/>
  <c r="V217" i="30"/>
  <c r="W217" i="30"/>
  <c r="X217" i="30"/>
  <c r="Y217" i="30"/>
  <c r="Z217" i="30"/>
  <c r="AA217" i="30"/>
  <c r="AB217" i="30"/>
  <c r="Q218" i="30"/>
  <c r="R218" i="30"/>
  <c r="S218" i="30"/>
  <c r="T218" i="30"/>
  <c r="V218" i="30"/>
  <c r="W218" i="30"/>
  <c r="X218" i="30"/>
  <c r="Y218" i="30"/>
  <c r="Z218" i="30"/>
  <c r="AA218" i="30"/>
  <c r="AB218" i="30"/>
  <c r="Q219" i="30"/>
  <c r="R219" i="30"/>
  <c r="S219" i="30"/>
  <c r="T219" i="30"/>
  <c r="V219" i="30"/>
  <c r="W219" i="30"/>
  <c r="X219" i="30"/>
  <c r="Y219" i="30"/>
  <c r="Z219" i="30"/>
  <c r="AA219" i="30"/>
  <c r="AB219" i="30"/>
  <c r="Q220" i="30"/>
  <c r="R220" i="30"/>
  <c r="S220" i="30"/>
  <c r="T220" i="30"/>
  <c r="V220" i="30"/>
  <c r="W220" i="30"/>
  <c r="X220" i="30"/>
  <c r="Y220" i="30"/>
  <c r="Z220" i="30"/>
  <c r="AA220" i="30"/>
  <c r="AB220" i="30"/>
  <c r="Q221" i="30"/>
  <c r="R221" i="30"/>
  <c r="S221" i="30"/>
  <c r="T221" i="30"/>
  <c r="V221" i="30"/>
  <c r="W221" i="30"/>
  <c r="X221" i="30"/>
  <c r="Y221" i="30"/>
  <c r="Z221" i="30"/>
  <c r="AA221" i="30"/>
  <c r="AB221" i="30"/>
  <c r="Q222" i="30"/>
  <c r="R222" i="30"/>
  <c r="S222" i="30"/>
  <c r="T222" i="30"/>
  <c r="V222" i="30"/>
  <c r="W222" i="30"/>
  <c r="X222" i="30"/>
  <c r="Y222" i="30"/>
  <c r="Z222" i="30"/>
  <c r="AA222" i="30"/>
  <c r="AB222" i="30"/>
  <c r="Q223" i="30"/>
  <c r="R223" i="30"/>
  <c r="S223" i="30"/>
  <c r="T223" i="30"/>
  <c r="V223" i="30"/>
  <c r="W223" i="30"/>
  <c r="X223" i="30"/>
  <c r="Y223" i="30"/>
  <c r="Z223" i="30"/>
  <c r="AA223" i="30"/>
  <c r="AB223" i="30"/>
  <c r="Q224" i="30"/>
  <c r="R224" i="30"/>
  <c r="S224" i="30"/>
  <c r="T224" i="30"/>
  <c r="V224" i="30"/>
  <c r="W224" i="30"/>
  <c r="X224" i="30"/>
  <c r="Y224" i="30"/>
  <c r="Z224" i="30"/>
  <c r="AA224" i="30"/>
  <c r="AB224" i="30"/>
  <c r="Q225" i="30"/>
  <c r="R225" i="30"/>
  <c r="S225" i="30"/>
  <c r="T225" i="30"/>
  <c r="V225" i="30"/>
  <c r="W225" i="30"/>
  <c r="X225" i="30"/>
  <c r="Y225" i="30"/>
  <c r="Z225" i="30"/>
  <c r="AA225" i="30"/>
  <c r="AB225" i="30"/>
  <c r="Q226" i="30"/>
  <c r="R226" i="30"/>
  <c r="S226" i="30"/>
  <c r="T226" i="30"/>
  <c r="V226" i="30"/>
  <c r="W226" i="30"/>
  <c r="X226" i="30"/>
  <c r="Y226" i="30"/>
  <c r="Z226" i="30"/>
  <c r="AA226" i="30"/>
  <c r="AB226" i="30"/>
  <c r="Q227" i="30"/>
  <c r="R227" i="30"/>
  <c r="S227" i="30"/>
  <c r="T227" i="30"/>
  <c r="V227" i="30"/>
  <c r="W227" i="30"/>
  <c r="X227" i="30"/>
  <c r="Y227" i="30"/>
  <c r="Z227" i="30"/>
  <c r="AA227" i="30"/>
  <c r="AB227" i="30"/>
  <c r="Q228" i="30"/>
  <c r="R228" i="30"/>
  <c r="S228" i="30"/>
  <c r="T228" i="30"/>
  <c r="V228" i="30"/>
  <c r="W228" i="30"/>
  <c r="X228" i="30"/>
  <c r="Y228" i="30"/>
  <c r="Z228" i="30"/>
  <c r="AA228" i="30"/>
  <c r="AB228" i="30"/>
  <c r="Q229" i="30"/>
  <c r="R229" i="30"/>
  <c r="S229" i="30"/>
  <c r="T229" i="30"/>
  <c r="V229" i="30"/>
  <c r="W229" i="30"/>
  <c r="X229" i="30"/>
  <c r="Y229" i="30"/>
  <c r="Z229" i="30"/>
  <c r="AA229" i="30"/>
  <c r="AB229" i="30"/>
  <c r="Q230" i="30"/>
  <c r="R230" i="30"/>
  <c r="S230" i="30"/>
  <c r="T230" i="30"/>
  <c r="V230" i="30"/>
  <c r="W230" i="30"/>
  <c r="X230" i="30"/>
  <c r="Y230" i="30"/>
  <c r="Z230" i="30"/>
  <c r="AA230" i="30"/>
  <c r="AB230" i="30"/>
  <c r="R231" i="30"/>
  <c r="S231" i="30"/>
  <c r="T231" i="30"/>
  <c r="V231" i="30"/>
  <c r="W231" i="30"/>
  <c r="X231" i="30"/>
  <c r="Y231" i="30"/>
  <c r="Z231" i="30"/>
  <c r="AA231" i="30"/>
  <c r="AB231" i="30"/>
  <c r="Q232" i="30"/>
  <c r="R232" i="30"/>
  <c r="S232" i="30"/>
  <c r="T232" i="30"/>
  <c r="V232" i="30"/>
  <c r="W232" i="30"/>
  <c r="X232" i="30"/>
  <c r="Y232" i="30"/>
  <c r="Z232" i="30"/>
  <c r="AA232" i="30"/>
  <c r="AB232" i="30"/>
  <c r="Q233" i="30"/>
  <c r="R233" i="30"/>
  <c r="S233" i="30"/>
  <c r="T233" i="30"/>
  <c r="V233" i="30"/>
  <c r="W233" i="30"/>
  <c r="X233" i="30"/>
  <c r="Y233" i="30"/>
  <c r="Z233" i="30"/>
  <c r="AA233" i="30"/>
  <c r="AB233" i="30"/>
  <c r="S9" i="30"/>
  <c r="T9" i="30"/>
  <c r="V9" i="30"/>
  <c r="W9" i="30"/>
  <c r="X9" i="30"/>
  <c r="Z9" i="30"/>
  <c r="AA9" i="30"/>
  <c r="AB9" i="30"/>
  <c r="Q9" i="30"/>
  <c r="E10" i="30"/>
  <c r="G10" i="30"/>
  <c r="H10" i="30"/>
  <c r="U10" i="30"/>
  <c r="J10" i="30"/>
  <c r="K10" i="30"/>
  <c r="L10" i="30"/>
  <c r="M10" i="30"/>
  <c r="N10" i="30"/>
  <c r="O10" i="30"/>
  <c r="P10" i="30"/>
  <c r="E11" i="30"/>
  <c r="G11" i="30"/>
  <c r="H11" i="30"/>
  <c r="U11" i="30"/>
  <c r="J11" i="30"/>
  <c r="K11" i="30"/>
  <c r="L11" i="30"/>
  <c r="M11" i="30"/>
  <c r="O11" i="30"/>
  <c r="P11" i="30"/>
  <c r="E12" i="30"/>
  <c r="G12" i="30"/>
  <c r="H12" i="30"/>
  <c r="U12" i="30"/>
  <c r="J12" i="30"/>
  <c r="K12" i="30"/>
  <c r="L12" i="30"/>
  <c r="M12" i="30"/>
  <c r="N12" i="30"/>
  <c r="O12" i="30"/>
  <c r="P12" i="30"/>
  <c r="E13" i="30"/>
  <c r="G13" i="30"/>
  <c r="H13" i="30"/>
  <c r="U13" i="30"/>
  <c r="J13" i="30"/>
  <c r="K13" i="30"/>
  <c r="L13" i="30"/>
  <c r="M13" i="30"/>
  <c r="N13" i="30"/>
  <c r="O13" i="30"/>
  <c r="E14" i="30"/>
  <c r="G14" i="30"/>
  <c r="H14" i="30"/>
  <c r="I14" i="30"/>
  <c r="J14" i="30"/>
  <c r="K14" i="30"/>
  <c r="L14" i="30"/>
  <c r="M14" i="30"/>
  <c r="N14" i="30"/>
  <c r="O14" i="30"/>
  <c r="P14" i="30"/>
  <c r="E15" i="30"/>
  <c r="G15" i="30"/>
  <c r="H15" i="30"/>
  <c r="I15" i="30"/>
  <c r="J15" i="30"/>
  <c r="K15" i="30"/>
  <c r="L15" i="30"/>
  <c r="M15" i="30"/>
  <c r="N15" i="30"/>
  <c r="O15" i="30"/>
  <c r="P15" i="30"/>
  <c r="E16" i="30"/>
  <c r="G16" i="30"/>
  <c r="H16" i="30"/>
  <c r="I16" i="30"/>
  <c r="J16" i="30"/>
  <c r="K16" i="30"/>
  <c r="L16" i="30"/>
  <c r="M16" i="30"/>
  <c r="N16" i="30"/>
  <c r="O16" i="30"/>
  <c r="P16" i="30"/>
  <c r="E17" i="30"/>
  <c r="G17" i="30"/>
  <c r="H17" i="30"/>
  <c r="I17" i="30"/>
  <c r="J17" i="30"/>
  <c r="K17" i="30"/>
  <c r="L17" i="30"/>
  <c r="M17" i="30"/>
  <c r="N17" i="30"/>
  <c r="O17" i="30"/>
  <c r="P17" i="30"/>
  <c r="E18" i="30"/>
  <c r="G18" i="30"/>
  <c r="H18" i="30"/>
  <c r="I18" i="30"/>
  <c r="J18" i="30"/>
  <c r="K18" i="30"/>
  <c r="L18" i="30"/>
  <c r="M18" i="30"/>
  <c r="N18" i="30"/>
  <c r="O18" i="30"/>
  <c r="P18" i="30"/>
  <c r="G19" i="30"/>
  <c r="H19" i="30"/>
  <c r="U19" i="30"/>
  <c r="J19" i="30"/>
  <c r="K19" i="30"/>
  <c r="L19" i="30"/>
  <c r="O19" i="30"/>
  <c r="P19" i="30"/>
  <c r="E20" i="30"/>
  <c r="G20" i="30"/>
  <c r="H20" i="30"/>
  <c r="U20" i="30"/>
  <c r="J20" i="30"/>
  <c r="K20" i="30"/>
  <c r="L20" i="30"/>
  <c r="M20" i="30"/>
  <c r="O20" i="30"/>
  <c r="P20" i="30"/>
  <c r="E21" i="30"/>
  <c r="G21" i="30"/>
  <c r="H21" i="30"/>
  <c r="I21" i="30"/>
  <c r="J21" i="30"/>
  <c r="K21" i="30"/>
  <c r="L21" i="30"/>
  <c r="M21" i="30"/>
  <c r="N21" i="30"/>
  <c r="O21" i="30"/>
  <c r="P21" i="30"/>
  <c r="E22" i="30"/>
  <c r="G22" i="30"/>
  <c r="H22" i="30"/>
  <c r="I22" i="30"/>
  <c r="J22" i="30"/>
  <c r="K22" i="30"/>
  <c r="L22" i="30"/>
  <c r="M22" i="30"/>
  <c r="N22" i="30"/>
  <c r="O22" i="30"/>
  <c r="P22" i="30"/>
  <c r="E23" i="30"/>
  <c r="G23" i="30"/>
  <c r="H23" i="30"/>
  <c r="I23" i="30"/>
  <c r="J23" i="30"/>
  <c r="K23" i="30"/>
  <c r="L23" i="30"/>
  <c r="M23" i="30"/>
  <c r="N23" i="30"/>
  <c r="O23" i="30"/>
  <c r="P23" i="30"/>
  <c r="E24" i="30"/>
  <c r="G24" i="30"/>
  <c r="H24" i="30"/>
  <c r="I24" i="30"/>
  <c r="J24" i="30"/>
  <c r="K24" i="30"/>
  <c r="L24" i="30"/>
  <c r="M24" i="30"/>
  <c r="N24" i="30"/>
  <c r="O24" i="30"/>
  <c r="P24" i="30"/>
  <c r="E25" i="30"/>
  <c r="G25" i="30"/>
  <c r="H25" i="30"/>
  <c r="I25" i="30"/>
  <c r="K25" i="30"/>
  <c r="L25" i="30"/>
  <c r="M25" i="30"/>
  <c r="N25" i="30"/>
  <c r="P25" i="30"/>
  <c r="E26" i="30"/>
  <c r="G26" i="30"/>
  <c r="H26" i="30"/>
  <c r="U26" i="30"/>
  <c r="K26" i="30"/>
  <c r="L26" i="30"/>
  <c r="M26" i="30"/>
  <c r="N26" i="30"/>
  <c r="O26" i="30"/>
  <c r="P26" i="30"/>
  <c r="E27" i="30"/>
  <c r="G27" i="30"/>
  <c r="H27" i="30"/>
  <c r="U27" i="30"/>
  <c r="J27" i="30"/>
  <c r="K27" i="30"/>
  <c r="L27" i="30"/>
  <c r="M27" i="30"/>
  <c r="N27" i="30"/>
  <c r="P27" i="30"/>
  <c r="E28" i="30"/>
  <c r="G28" i="30"/>
  <c r="H28" i="30"/>
  <c r="U28" i="30"/>
  <c r="J28" i="30"/>
  <c r="K28" i="30"/>
  <c r="L28" i="30"/>
  <c r="M28" i="30"/>
  <c r="N28" i="30"/>
  <c r="O28" i="30"/>
  <c r="P28" i="30"/>
  <c r="E29" i="30"/>
  <c r="G29" i="30"/>
  <c r="H29" i="30"/>
  <c r="U29" i="30"/>
  <c r="J29" i="30"/>
  <c r="K29" i="30"/>
  <c r="L29" i="30"/>
  <c r="M29" i="30"/>
  <c r="N29" i="30"/>
  <c r="O29" i="30"/>
  <c r="P29" i="30"/>
  <c r="E30" i="30"/>
  <c r="G30" i="30"/>
  <c r="H30" i="30"/>
  <c r="U30" i="30"/>
  <c r="J30" i="30"/>
  <c r="K30" i="30"/>
  <c r="L30" i="30"/>
  <c r="M30" i="30"/>
  <c r="N30" i="30"/>
  <c r="O30" i="30"/>
  <c r="P30" i="30"/>
  <c r="E31" i="30"/>
  <c r="G31" i="30"/>
  <c r="H31" i="30"/>
  <c r="U31" i="30"/>
  <c r="J31" i="30"/>
  <c r="K31" i="30"/>
  <c r="L31" i="30"/>
  <c r="M31" i="30"/>
  <c r="N31" i="30"/>
  <c r="O31" i="30"/>
  <c r="P31" i="30"/>
  <c r="E32" i="30"/>
  <c r="G32" i="30"/>
  <c r="H32" i="30"/>
  <c r="U32" i="30"/>
  <c r="J32" i="30"/>
  <c r="K32" i="30"/>
  <c r="L32" i="30"/>
  <c r="M32" i="30"/>
  <c r="N32" i="30"/>
  <c r="O32" i="30"/>
  <c r="P32" i="30"/>
  <c r="E33" i="30"/>
  <c r="G33" i="30"/>
  <c r="H33" i="30"/>
  <c r="U33" i="30"/>
  <c r="J33" i="30"/>
  <c r="K33" i="30"/>
  <c r="L33" i="30"/>
  <c r="M33" i="30"/>
  <c r="N33" i="30"/>
  <c r="O33" i="30"/>
  <c r="P33" i="30"/>
  <c r="E34" i="30"/>
  <c r="G34" i="30"/>
  <c r="H34" i="30"/>
  <c r="U34" i="30"/>
  <c r="J34" i="30"/>
  <c r="K34" i="30"/>
  <c r="L34" i="30"/>
  <c r="M34" i="30"/>
  <c r="N34" i="30"/>
  <c r="O34" i="30"/>
  <c r="P34" i="30"/>
  <c r="E35" i="30"/>
  <c r="G35" i="30"/>
  <c r="H35" i="30"/>
  <c r="U35" i="30"/>
  <c r="J35" i="30"/>
  <c r="K35" i="30"/>
  <c r="L35" i="30"/>
  <c r="M35" i="30"/>
  <c r="N35" i="30"/>
  <c r="O35" i="30"/>
  <c r="P35" i="30"/>
  <c r="E36" i="30"/>
  <c r="G36" i="30"/>
  <c r="H36" i="30"/>
  <c r="U36" i="30"/>
  <c r="J36" i="30"/>
  <c r="K36" i="30"/>
  <c r="L36" i="30"/>
  <c r="M36" i="30"/>
  <c r="N36" i="30"/>
  <c r="O36" i="30"/>
  <c r="P36" i="30"/>
  <c r="E37" i="30"/>
  <c r="G37" i="30"/>
  <c r="H37" i="30"/>
  <c r="U37" i="30"/>
  <c r="J37" i="30"/>
  <c r="K37" i="30"/>
  <c r="L37" i="30"/>
  <c r="M37" i="30"/>
  <c r="N37" i="30"/>
  <c r="O37" i="30"/>
  <c r="P37" i="30"/>
  <c r="E38" i="30"/>
  <c r="G38" i="30"/>
  <c r="H38" i="30"/>
  <c r="I38" i="30"/>
  <c r="J38" i="30"/>
  <c r="K38" i="30"/>
  <c r="L38" i="30"/>
  <c r="M38" i="30"/>
  <c r="N38" i="30"/>
  <c r="O38" i="30"/>
  <c r="P38" i="30"/>
  <c r="G39" i="30"/>
  <c r="H39" i="30"/>
  <c r="U39" i="30"/>
  <c r="J39" i="30"/>
  <c r="K39" i="30"/>
  <c r="L39" i="30"/>
  <c r="M39" i="30"/>
  <c r="N39" i="30"/>
  <c r="O39" i="30"/>
  <c r="P39" i="30"/>
  <c r="E40" i="30"/>
  <c r="G40" i="30"/>
  <c r="H40" i="30"/>
  <c r="U40" i="30"/>
  <c r="J40" i="30"/>
  <c r="K40" i="30"/>
  <c r="L40" i="30"/>
  <c r="M40" i="30"/>
  <c r="N40" i="30"/>
  <c r="O40" i="30"/>
  <c r="P40" i="30"/>
  <c r="E41" i="30"/>
  <c r="G41" i="30"/>
  <c r="H41" i="30"/>
  <c r="J41" i="30"/>
  <c r="K41" i="30"/>
  <c r="L41" i="30"/>
  <c r="M41" i="30"/>
  <c r="N41" i="30"/>
  <c r="O41" i="30"/>
  <c r="P41" i="30"/>
  <c r="E42" i="30"/>
  <c r="G42" i="30"/>
  <c r="H42" i="30"/>
  <c r="U42" i="30"/>
  <c r="J42" i="30"/>
  <c r="K42" i="30"/>
  <c r="L42" i="30"/>
  <c r="M42" i="30"/>
  <c r="N42" i="30"/>
  <c r="O42" i="30"/>
  <c r="P42" i="30"/>
  <c r="E43" i="30"/>
  <c r="G43" i="30"/>
  <c r="H43" i="30"/>
  <c r="U43" i="30"/>
  <c r="K43" i="30"/>
  <c r="L43" i="30"/>
  <c r="M43" i="30"/>
  <c r="N43" i="30"/>
  <c r="O43" i="30"/>
  <c r="P43" i="30"/>
  <c r="E44" i="30"/>
  <c r="G44" i="30"/>
  <c r="H44" i="30"/>
  <c r="I44" i="30"/>
  <c r="J44" i="30"/>
  <c r="K44" i="30"/>
  <c r="L44" i="30"/>
  <c r="M44" i="30"/>
  <c r="N44" i="30"/>
  <c r="O44" i="30"/>
  <c r="P44" i="30"/>
  <c r="E45" i="30"/>
  <c r="G45" i="30"/>
  <c r="H45" i="30"/>
  <c r="I45" i="30"/>
  <c r="J45" i="30"/>
  <c r="K45" i="30"/>
  <c r="L45" i="30"/>
  <c r="M45" i="30"/>
  <c r="O45" i="30"/>
  <c r="P45" i="30"/>
  <c r="E46" i="30"/>
  <c r="G46" i="30"/>
  <c r="H46" i="30"/>
  <c r="I46" i="30"/>
  <c r="J46" i="30"/>
  <c r="K46" i="30"/>
  <c r="L46" i="30"/>
  <c r="M46" i="30"/>
  <c r="O46" i="30"/>
  <c r="P46" i="30"/>
  <c r="E47" i="30"/>
  <c r="G47" i="30"/>
  <c r="H47" i="30"/>
  <c r="I47" i="30"/>
  <c r="J47" i="30"/>
  <c r="K47" i="30"/>
  <c r="L47" i="30"/>
  <c r="M47" i="30"/>
  <c r="N47" i="30"/>
  <c r="O47" i="30"/>
  <c r="P47" i="30"/>
  <c r="E48" i="30"/>
  <c r="G48" i="30"/>
  <c r="H48" i="30"/>
  <c r="I48" i="30"/>
  <c r="J48" i="30"/>
  <c r="K48" i="30"/>
  <c r="L48" i="30"/>
  <c r="M48" i="30"/>
  <c r="N48" i="30"/>
  <c r="O48" i="30"/>
  <c r="P48" i="30"/>
  <c r="E49" i="30"/>
  <c r="G49" i="30"/>
  <c r="H49" i="30"/>
  <c r="I49" i="30"/>
  <c r="J49" i="30"/>
  <c r="K49" i="30"/>
  <c r="L49" i="30"/>
  <c r="M49" i="30"/>
  <c r="N49" i="30"/>
  <c r="O49" i="30"/>
  <c r="P49" i="30"/>
  <c r="E50" i="30"/>
  <c r="G50" i="30"/>
  <c r="H50" i="30"/>
  <c r="I50" i="30"/>
  <c r="J50" i="30"/>
  <c r="K50" i="30"/>
  <c r="L50" i="30"/>
  <c r="M50" i="30"/>
  <c r="N50" i="30"/>
  <c r="O50" i="30"/>
  <c r="P50" i="30"/>
  <c r="E51" i="30"/>
  <c r="G51" i="30"/>
  <c r="H51" i="30"/>
  <c r="I51" i="30"/>
  <c r="J51" i="30"/>
  <c r="K51" i="30"/>
  <c r="L51" i="30"/>
  <c r="M51" i="30"/>
  <c r="N51" i="30"/>
  <c r="O51" i="30"/>
  <c r="P51" i="30"/>
  <c r="E52" i="30"/>
  <c r="G52" i="30"/>
  <c r="H52" i="30"/>
  <c r="I52" i="30"/>
  <c r="J52" i="30"/>
  <c r="K52" i="30"/>
  <c r="L52" i="30"/>
  <c r="M52" i="30"/>
  <c r="N52" i="30"/>
  <c r="O52" i="30"/>
  <c r="P52" i="30"/>
  <c r="E53" i="30"/>
  <c r="G53" i="30"/>
  <c r="H53" i="30"/>
  <c r="I53" i="30"/>
  <c r="J53" i="30"/>
  <c r="K53" i="30"/>
  <c r="L53" i="30"/>
  <c r="N53" i="30"/>
  <c r="E54" i="30"/>
  <c r="G54" i="30"/>
  <c r="H54" i="30"/>
  <c r="I54" i="30"/>
  <c r="J54" i="30"/>
  <c r="K54" i="30"/>
  <c r="L54" i="30"/>
  <c r="N54" i="30"/>
  <c r="E55" i="30"/>
  <c r="G55" i="30"/>
  <c r="H55" i="30"/>
  <c r="I55" i="30"/>
  <c r="J55" i="30"/>
  <c r="K55" i="30"/>
  <c r="N55" i="30"/>
  <c r="E56" i="30"/>
  <c r="G56" i="30"/>
  <c r="H56" i="30"/>
  <c r="I56" i="30"/>
  <c r="J56" i="30"/>
  <c r="K56" i="30"/>
  <c r="N56" i="30"/>
  <c r="E57" i="30"/>
  <c r="G57" i="30"/>
  <c r="H57" i="30"/>
  <c r="I57" i="30"/>
  <c r="J57" i="30"/>
  <c r="K57" i="30"/>
  <c r="N57" i="30"/>
  <c r="E58" i="30"/>
  <c r="G58" i="30"/>
  <c r="H58" i="30"/>
  <c r="I58" i="30"/>
  <c r="J58" i="30"/>
  <c r="K58" i="30"/>
  <c r="N58" i="30"/>
  <c r="E59" i="30"/>
  <c r="G59" i="30"/>
  <c r="H59" i="30"/>
  <c r="I59" i="30"/>
  <c r="J59" i="30"/>
  <c r="K59" i="30"/>
  <c r="N59" i="30"/>
  <c r="E60" i="30"/>
  <c r="G60" i="30"/>
  <c r="H60" i="30"/>
  <c r="I60" i="30"/>
  <c r="J60" i="30"/>
  <c r="K60" i="30"/>
  <c r="N60" i="30"/>
  <c r="O60" i="30"/>
  <c r="P60" i="30"/>
  <c r="E61" i="30"/>
  <c r="G61" i="30"/>
  <c r="H61" i="30"/>
  <c r="I61" i="30"/>
  <c r="J61" i="30"/>
  <c r="K61" i="30"/>
  <c r="N61" i="30"/>
  <c r="O61" i="30"/>
  <c r="P61" i="30"/>
  <c r="E62" i="30"/>
  <c r="G62" i="30"/>
  <c r="H62" i="30"/>
  <c r="I62" i="30"/>
  <c r="J62" i="30"/>
  <c r="K62" i="30"/>
  <c r="M62" i="30"/>
  <c r="N62" i="30"/>
  <c r="O62" i="30"/>
  <c r="P62" i="30"/>
  <c r="E63" i="30"/>
  <c r="G63" i="30"/>
  <c r="H63" i="30"/>
  <c r="I63" i="30"/>
  <c r="J63" i="30"/>
  <c r="K63" i="30"/>
  <c r="L63" i="30"/>
  <c r="M63" i="30"/>
  <c r="N63" i="30"/>
  <c r="O63" i="30"/>
  <c r="P63" i="30"/>
  <c r="E64" i="30"/>
  <c r="G64" i="30"/>
  <c r="J64" i="30"/>
  <c r="K64" i="30"/>
  <c r="L64" i="30"/>
  <c r="M64" i="30"/>
  <c r="N64" i="30"/>
  <c r="O64" i="30"/>
  <c r="P64" i="30"/>
  <c r="E65" i="30"/>
  <c r="G65" i="30"/>
  <c r="J65" i="30"/>
  <c r="K65" i="30"/>
  <c r="L65" i="30"/>
  <c r="M65" i="30"/>
  <c r="N65" i="30"/>
  <c r="O65" i="30"/>
  <c r="P65" i="30"/>
  <c r="E66" i="30"/>
  <c r="G66" i="30"/>
  <c r="U66" i="30"/>
  <c r="K66" i="30"/>
  <c r="L66" i="30"/>
  <c r="M66" i="30"/>
  <c r="N66" i="30"/>
  <c r="O66" i="30"/>
  <c r="P66" i="30"/>
  <c r="E67" i="30"/>
  <c r="G67" i="30"/>
  <c r="U67" i="30"/>
  <c r="K67" i="30"/>
  <c r="L67" i="30"/>
  <c r="M67" i="30"/>
  <c r="N67" i="30"/>
  <c r="O67" i="30"/>
  <c r="P67" i="30"/>
  <c r="E68" i="30"/>
  <c r="G68" i="30"/>
  <c r="U68" i="30"/>
  <c r="K68" i="30"/>
  <c r="L68" i="30"/>
  <c r="M68" i="30"/>
  <c r="N68" i="30"/>
  <c r="O68" i="30"/>
  <c r="P68" i="30"/>
  <c r="E69" i="30"/>
  <c r="G69" i="30"/>
  <c r="U69" i="30"/>
  <c r="J69" i="30"/>
  <c r="K69" i="30"/>
  <c r="L69" i="30"/>
  <c r="M69" i="30"/>
  <c r="N69" i="30"/>
  <c r="O69" i="30"/>
  <c r="P69" i="30"/>
  <c r="E70" i="30"/>
  <c r="G70" i="30"/>
  <c r="U70" i="30"/>
  <c r="J70" i="30"/>
  <c r="K70" i="30"/>
  <c r="L70" i="30"/>
  <c r="M70" i="30"/>
  <c r="N70" i="30"/>
  <c r="O70" i="30"/>
  <c r="P70" i="30"/>
  <c r="E71" i="30"/>
  <c r="G71" i="30"/>
  <c r="I71" i="30"/>
  <c r="J71" i="30"/>
  <c r="K71" i="30"/>
  <c r="L71" i="30"/>
  <c r="M71" i="30"/>
  <c r="N71" i="30"/>
  <c r="O71" i="30"/>
  <c r="P71" i="30"/>
  <c r="E72" i="30"/>
  <c r="G72" i="30"/>
  <c r="I72" i="30"/>
  <c r="J72" i="30"/>
  <c r="K72" i="30"/>
  <c r="L72" i="30"/>
  <c r="M72" i="30"/>
  <c r="N72" i="30"/>
  <c r="O72" i="30"/>
  <c r="P72" i="30"/>
  <c r="E73" i="30"/>
  <c r="G73" i="30"/>
  <c r="I73" i="30"/>
  <c r="J73" i="30"/>
  <c r="K73" i="30"/>
  <c r="L73" i="30"/>
  <c r="M73" i="30"/>
  <c r="N73" i="30"/>
  <c r="O73" i="30"/>
  <c r="P73" i="30"/>
  <c r="E74" i="30"/>
  <c r="G74" i="30"/>
  <c r="I74" i="30"/>
  <c r="J74" i="30"/>
  <c r="K74" i="30"/>
  <c r="L74" i="30"/>
  <c r="M74" i="30"/>
  <c r="N74" i="30"/>
  <c r="O74" i="30"/>
  <c r="P74" i="30"/>
  <c r="E75" i="30"/>
  <c r="G75" i="30"/>
  <c r="H75" i="30"/>
  <c r="I75" i="30"/>
  <c r="J75" i="30"/>
  <c r="K75" i="30"/>
  <c r="L75" i="30"/>
  <c r="M75" i="30"/>
  <c r="N75" i="30"/>
  <c r="O75" i="30"/>
  <c r="P75" i="30"/>
  <c r="E76" i="30"/>
  <c r="G76" i="30"/>
  <c r="H76" i="30"/>
  <c r="I76" i="30"/>
  <c r="J76" i="30"/>
  <c r="K76" i="30"/>
  <c r="L76" i="30"/>
  <c r="M76" i="30"/>
  <c r="N76" i="30"/>
  <c r="O76" i="30"/>
  <c r="P76" i="30"/>
  <c r="E77" i="30"/>
  <c r="G77" i="30"/>
  <c r="H77" i="30"/>
  <c r="I77" i="30"/>
  <c r="J77" i="30"/>
  <c r="K77" i="30"/>
  <c r="L77" i="30"/>
  <c r="M77" i="30"/>
  <c r="N77" i="30"/>
  <c r="O77" i="30"/>
  <c r="P77" i="30"/>
  <c r="E78" i="30"/>
  <c r="G78" i="30"/>
  <c r="H78" i="30"/>
  <c r="I78" i="30"/>
  <c r="J78" i="30"/>
  <c r="K78" i="30"/>
  <c r="L78" i="30"/>
  <c r="M78" i="30"/>
  <c r="N78" i="30"/>
  <c r="O78" i="30"/>
  <c r="P78" i="30"/>
  <c r="E79" i="30"/>
  <c r="G79" i="30"/>
  <c r="H79" i="30"/>
  <c r="I79" i="30"/>
  <c r="J79" i="30"/>
  <c r="K79" i="30"/>
  <c r="L79" i="30"/>
  <c r="M79" i="30"/>
  <c r="N79" i="30"/>
  <c r="O79" i="30"/>
  <c r="P79" i="30"/>
  <c r="E80" i="30"/>
  <c r="G80" i="30"/>
  <c r="H80" i="30"/>
  <c r="I80" i="30"/>
  <c r="J80" i="30"/>
  <c r="K80" i="30"/>
  <c r="L80" i="30"/>
  <c r="M80" i="30"/>
  <c r="N80" i="30"/>
  <c r="O80" i="30"/>
  <c r="P80" i="30"/>
  <c r="E81" i="30"/>
  <c r="G81" i="30"/>
  <c r="H81" i="30"/>
  <c r="I81" i="30"/>
  <c r="J81" i="30"/>
  <c r="K81" i="30"/>
  <c r="L81" i="30"/>
  <c r="M81" i="30"/>
  <c r="N81" i="30"/>
  <c r="O81" i="30"/>
  <c r="P81" i="30"/>
  <c r="E82" i="30"/>
  <c r="G82" i="30"/>
  <c r="H82" i="30"/>
  <c r="I82" i="30"/>
  <c r="J82" i="30"/>
  <c r="K82" i="30"/>
  <c r="M82" i="30"/>
  <c r="N82" i="30"/>
  <c r="O82" i="30"/>
  <c r="P82" i="30"/>
  <c r="E83" i="30"/>
  <c r="G83" i="30"/>
  <c r="H83" i="30"/>
  <c r="I83" i="30"/>
  <c r="J83" i="30"/>
  <c r="K83" i="30"/>
  <c r="M83" i="30"/>
  <c r="N83" i="30"/>
  <c r="O83" i="30"/>
  <c r="P83" i="30"/>
  <c r="E84" i="30"/>
  <c r="G84" i="30"/>
  <c r="H84" i="30"/>
  <c r="I84" i="30"/>
  <c r="J84" i="30"/>
  <c r="K84" i="30"/>
  <c r="M84" i="30"/>
  <c r="N84" i="30"/>
  <c r="O84" i="30"/>
  <c r="P84" i="30"/>
  <c r="E85" i="30"/>
  <c r="G85" i="30"/>
  <c r="H85" i="30"/>
  <c r="I85" i="30"/>
  <c r="J85" i="30"/>
  <c r="K85" i="30"/>
  <c r="M85" i="30"/>
  <c r="N85" i="30"/>
  <c r="O85" i="30"/>
  <c r="P85" i="30"/>
  <c r="E86" i="30"/>
  <c r="G86" i="30"/>
  <c r="H86" i="30"/>
  <c r="I86" i="30"/>
  <c r="J86" i="30"/>
  <c r="K86" i="30"/>
  <c r="M86" i="30"/>
  <c r="N86" i="30"/>
  <c r="O86" i="30"/>
  <c r="P86" i="30"/>
  <c r="E87" i="30"/>
  <c r="G87" i="30"/>
  <c r="H87" i="30"/>
  <c r="I87" i="30"/>
  <c r="J87" i="30"/>
  <c r="K87" i="30"/>
  <c r="M87" i="30"/>
  <c r="N87" i="30"/>
  <c r="O87" i="30"/>
  <c r="P87" i="30"/>
  <c r="E88" i="30"/>
  <c r="G88" i="30"/>
  <c r="H88" i="30"/>
  <c r="I88" i="30"/>
  <c r="J88" i="30"/>
  <c r="K88" i="30"/>
  <c r="M88" i="30"/>
  <c r="N88" i="30"/>
  <c r="O88" i="30"/>
  <c r="P88" i="30"/>
  <c r="E89" i="30"/>
  <c r="G89" i="30"/>
  <c r="H89" i="30"/>
  <c r="J89" i="30"/>
  <c r="K89" i="30"/>
  <c r="L89" i="30"/>
  <c r="M89" i="30"/>
  <c r="N89" i="30"/>
  <c r="O89" i="30"/>
  <c r="P89" i="30"/>
  <c r="E90" i="30"/>
  <c r="G90" i="30"/>
  <c r="H90" i="30"/>
  <c r="J90" i="30"/>
  <c r="K90" i="30"/>
  <c r="L90" i="30"/>
  <c r="M90" i="30"/>
  <c r="N90" i="30"/>
  <c r="O90" i="30"/>
  <c r="P90" i="30"/>
  <c r="E91" i="30"/>
  <c r="G91" i="30"/>
  <c r="H91" i="30"/>
  <c r="J91" i="30"/>
  <c r="K91" i="30"/>
  <c r="L91" i="30"/>
  <c r="M91" i="30"/>
  <c r="N91" i="30"/>
  <c r="O91" i="30"/>
  <c r="P91" i="30"/>
  <c r="E92" i="30"/>
  <c r="G92" i="30"/>
  <c r="H92" i="30"/>
  <c r="J92" i="30"/>
  <c r="K92" i="30"/>
  <c r="L92" i="30"/>
  <c r="M92" i="30"/>
  <c r="N92" i="30"/>
  <c r="O92" i="30"/>
  <c r="P92" i="30"/>
  <c r="E93" i="30"/>
  <c r="G93" i="30"/>
  <c r="H93" i="30"/>
  <c r="J93" i="30"/>
  <c r="K93" i="30"/>
  <c r="L93" i="30"/>
  <c r="M93" i="30"/>
  <c r="N93" i="30"/>
  <c r="O93" i="30"/>
  <c r="P93" i="30"/>
  <c r="E94" i="30"/>
  <c r="G94" i="30"/>
  <c r="H94" i="30"/>
  <c r="J94" i="30"/>
  <c r="K94" i="30"/>
  <c r="L94" i="30"/>
  <c r="M94" i="30"/>
  <c r="N94" i="30"/>
  <c r="O94" i="30"/>
  <c r="P94" i="30"/>
  <c r="E95" i="30"/>
  <c r="G95" i="30"/>
  <c r="H95" i="30"/>
  <c r="J95" i="30"/>
  <c r="K95" i="30"/>
  <c r="L95" i="30"/>
  <c r="M95" i="30"/>
  <c r="N95" i="30"/>
  <c r="O95" i="30"/>
  <c r="P95" i="30"/>
  <c r="E96" i="30"/>
  <c r="G96" i="30"/>
  <c r="H96" i="30"/>
  <c r="J96" i="30"/>
  <c r="K96" i="30"/>
  <c r="L96" i="30"/>
  <c r="M96" i="30"/>
  <c r="N96" i="30"/>
  <c r="O96" i="30"/>
  <c r="P96" i="30"/>
  <c r="E97" i="30"/>
  <c r="G97" i="30"/>
  <c r="H97" i="30"/>
  <c r="J97" i="30"/>
  <c r="K97" i="30"/>
  <c r="L97" i="30"/>
  <c r="M97" i="30"/>
  <c r="N97" i="30"/>
  <c r="O97" i="30"/>
  <c r="P97" i="30"/>
  <c r="E98" i="30"/>
  <c r="G98" i="30"/>
  <c r="H98" i="30"/>
  <c r="J98" i="30"/>
  <c r="K98" i="30"/>
  <c r="L98" i="30"/>
  <c r="M98" i="30"/>
  <c r="N98" i="30"/>
  <c r="O98" i="30"/>
  <c r="P98" i="30"/>
  <c r="E99" i="30"/>
  <c r="G99" i="30"/>
  <c r="H99" i="30"/>
  <c r="J99" i="30"/>
  <c r="K99" i="30"/>
  <c r="L99" i="30"/>
  <c r="M99" i="30"/>
  <c r="N99" i="30"/>
  <c r="O99" i="30"/>
  <c r="P99" i="30"/>
  <c r="E100" i="30"/>
  <c r="G100" i="30"/>
  <c r="H100" i="30"/>
  <c r="J100" i="30"/>
  <c r="K100" i="30"/>
  <c r="L100" i="30"/>
  <c r="M100" i="30"/>
  <c r="N100" i="30"/>
  <c r="O100" i="30"/>
  <c r="P100" i="30"/>
  <c r="E101" i="30"/>
  <c r="G101" i="30"/>
  <c r="H101" i="30"/>
  <c r="J101" i="30"/>
  <c r="K101" i="30"/>
  <c r="L101" i="30"/>
  <c r="M101" i="30"/>
  <c r="N101" i="30"/>
  <c r="O101" i="30"/>
  <c r="P101" i="30"/>
  <c r="E102" i="30"/>
  <c r="G102" i="30"/>
  <c r="H102" i="30"/>
  <c r="J102" i="30"/>
  <c r="K102" i="30"/>
  <c r="L102" i="30"/>
  <c r="M102" i="30"/>
  <c r="N102" i="30"/>
  <c r="O102" i="30"/>
  <c r="P102" i="30"/>
  <c r="E103" i="30"/>
  <c r="G103" i="30"/>
  <c r="H103" i="30"/>
  <c r="J103" i="30"/>
  <c r="K103" i="30"/>
  <c r="L103" i="30"/>
  <c r="M103" i="30"/>
  <c r="N103" i="30"/>
  <c r="O103" i="30"/>
  <c r="P103" i="30"/>
  <c r="E104" i="30"/>
  <c r="G104" i="30"/>
  <c r="H104" i="30"/>
  <c r="J104" i="30"/>
  <c r="K104" i="30"/>
  <c r="L104" i="30"/>
  <c r="M104" i="30"/>
  <c r="N104" i="30"/>
  <c r="O104" i="30"/>
  <c r="P104" i="30"/>
  <c r="E105" i="30"/>
  <c r="G105" i="30"/>
  <c r="H105" i="30"/>
  <c r="J105" i="30"/>
  <c r="K105" i="30"/>
  <c r="L105" i="30"/>
  <c r="M105" i="30"/>
  <c r="N105" i="30"/>
  <c r="O105" i="30"/>
  <c r="P105" i="30"/>
  <c r="E106" i="30"/>
  <c r="G106" i="30"/>
  <c r="H106" i="30"/>
  <c r="J106" i="30"/>
  <c r="K106" i="30"/>
  <c r="L106" i="30"/>
  <c r="M106" i="30"/>
  <c r="N106" i="30"/>
  <c r="O106" i="30"/>
  <c r="P106" i="30"/>
  <c r="E107" i="30"/>
  <c r="G107" i="30"/>
  <c r="H107" i="30"/>
  <c r="J107" i="30"/>
  <c r="K107" i="30"/>
  <c r="L107" i="30"/>
  <c r="M107" i="30"/>
  <c r="N107" i="30"/>
  <c r="O107" i="30"/>
  <c r="P107" i="30"/>
  <c r="E108" i="30"/>
  <c r="G108" i="30"/>
  <c r="H108" i="30"/>
  <c r="J108" i="30"/>
  <c r="K108" i="30"/>
  <c r="L108" i="30"/>
  <c r="M108" i="30"/>
  <c r="N108" i="30"/>
  <c r="O108" i="30"/>
  <c r="P108" i="30"/>
  <c r="E109" i="30"/>
  <c r="G109" i="30"/>
  <c r="H109" i="30"/>
  <c r="J109" i="30"/>
  <c r="K109" i="30"/>
  <c r="L109" i="30"/>
  <c r="M109" i="30"/>
  <c r="N109" i="30"/>
  <c r="O109" i="30"/>
  <c r="P109" i="30"/>
  <c r="E110" i="30"/>
  <c r="G110" i="30"/>
  <c r="H110" i="30"/>
  <c r="J110" i="30"/>
  <c r="K110" i="30"/>
  <c r="L110" i="30"/>
  <c r="M110" i="30"/>
  <c r="N110" i="30"/>
  <c r="O110" i="30"/>
  <c r="P110" i="30"/>
  <c r="E111" i="30"/>
  <c r="G111" i="30"/>
  <c r="H111" i="30"/>
  <c r="J111" i="30"/>
  <c r="K111" i="30"/>
  <c r="L111" i="30"/>
  <c r="M111" i="30"/>
  <c r="N111" i="30"/>
  <c r="O111" i="30"/>
  <c r="P111" i="30"/>
  <c r="E112" i="30"/>
  <c r="G112" i="30"/>
  <c r="H112" i="30"/>
  <c r="J112" i="30"/>
  <c r="K112" i="30"/>
  <c r="L112" i="30"/>
  <c r="M112" i="30"/>
  <c r="O112" i="30"/>
  <c r="P112" i="30"/>
  <c r="E113" i="30"/>
  <c r="G113" i="30"/>
  <c r="H113" i="30"/>
  <c r="J113" i="30"/>
  <c r="K113" i="30"/>
  <c r="L113" i="30"/>
  <c r="M113" i="30"/>
  <c r="N113" i="30"/>
  <c r="O113" i="30"/>
  <c r="P113" i="30"/>
  <c r="E114" i="30"/>
  <c r="G114" i="30"/>
  <c r="H114" i="30"/>
  <c r="J114" i="30"/>
  <c r="K114" i="30"/>
  <c r="L114" i="30"/>
  <c r="M114" i="30"/>
  <c r="N114" i="30"/>
  <c r="O114" i="30"/>
  <c r="P114" i="30"/>
  <c r="E115" i="30"/>
  <c r="G115" i="30"/>
  <c r="H115" i="30"/>
  <c r="J115" i="30"/>
  <c r="K115" i="30"/>
  <c r="L115" i="30"/>
  <c r="M115" i="30"/>
  <c r="N115" i="30"/>
  <c r="O115" i="30"/>
  <c r="P115" i="30"/>
  <c r="E116" i="30"/>
  <c r="G116" i="30"/>
  <c r="H116" i="30"/>
  <c r="J116" i="30"/>
  <c r="K116" i="30"/>
  <c r="L116" i="30"/>
  <c r="M116" i="30"/>
  <c r="N116" i="30"/>
  <c r="O116" i="30"/>
  <c r="P116" i="30"/>
  <c r="E117" i="30"/>
  <c r="G117" i="30"/>
  <c r="H117" i="30"/>
  <c r="J117" i="30"/>
  <c r="K117" i="30"/>
  <c r="L117" i="30"/>
  <c r="M117" i="30"/>
  <c r="N117" i="30"/>
  <c r="O117" i="30"/>
  <c r="P117" i="30"/>
  <c r="E118" i="30"/>
  <c r="G118" i="30"/>
  <c r="H118" i="30"/>
  <c r="J118" i="30"/>
  <c r="K118" i="30"/>
  <c r="L118" i="30"/>
  <c r="M118" i="30"/>
  <c r="O118" i="30"/>
  <c r="P118" i="30"/>
  <c r="E119" i="30"/>
  <c r="G119" i="30"/>
  <c r="H119" i="30"/>
  <c r="J119" i="30"/>
  <c r="K119" i="30"/>
  <c r="L119" i="30"/>
  <c r="M119" i="30"/>
  <c r="O119" i="30"/>
  <c r="P119" i="30"/>
  <c r="E120" i="30"/>
  <c r="G120" i="30"/>
  <c r="H120" i="30"/>
  <c r="J120" i="30"/>
  <c r="L120" i="30"/>
  <c r="M120" i="30"/>
  <c r="O120" i="30"/>
  <c r="P120" i="30"/>
  <c r="E121" i="30"/>
  <c r="G121" i="30"/>
  <c r="H121" i="30"/>
  <c r="J121" i="30"/>
  <c r="L121" i="30"/>
  <c r="M121" i="30"/>
  <c r="O121" i="30"/>
  <c r="P121" i="30"/>
  <c r="E122" i="30"/>
  <c r="G122" i="30"/>
  <c r="H122" i="30"/>
  <c r="J122" i="30"/>
  <c r="K122" i="30"/>
  <c r="L122" i="30"/>
  <c r="M122" i="30"/>
  <c r="O122" i="30"/>
  <c r="P122" i="30"/>
  <c r="E123" i="30"/>
  <c r="G123" i="30"/>
  <c r="H123" i="30"/>
  <c r="J123" i="30"/>
  <c r="K123" i="30"/>
  <c r="L123" i="30"/>
  <c r="M123" i="30"/>
  <c r="O123" i="30"/>
  <c r="P123" i="30"/>
  <c r="E124" i="30"/>
  <c r="G124" i="30"/>
  <c r="H124" i="30"/>
  <c r="J124" i="30"/>
  <c r="K124" i="30"/>
  <c r="L124" i="30"/>
  <c r="M124" i="30"/>
  <c r="O124" i="30"/>
  <c r="P124" i="30"/>
  <c r="E125" i="30"/>
  <c r="G125" i="30"/>
  <c r="H125" i="30"/>
  <c r="J125" i="30"/>
  <c r="K125" i="30"/>
  <c r="L125" i="30"/>
  <c r="M125" i="30"/>
  <c r="O125" i="30"/>
  <c r="P125" i="30"/>
  <c r="E126" i="30"/>
  <c r="G126" i="30"/>
  <c r="H126" i="30"/>
  <c r="I126" i="30"/>
  <c r="J126" i="30"/>
  <c r="K126" i="30"/>
  <c r="L126" i="30"/>
  <c r="M126" i="30"/>
  <c r="N126" i="30"/>
  <c r="O126" i="30"/>
  <c r="P126" i="30"/>
  <c r="E127" i="30"/>
  <c r="G127" i="30"/>
  <c r="H127" i="30"/>
  <c r="I127" i="30"/>
  <c r="J127" i="30"/>
  <c r="K127" i="30"/>
  <c r="L127" i="30"/>
  <c r="M127" i="30"/>
  <c r="N127" i="30"/>
  <c r="O127" i="30"/>
  <c r="P127" i="30"/>
  <c r="E128" i="30"/>
  <c r="G128" i="30"/>
  <c r="H128" i="30"/>
  <c r="I128" i="30"/>
  <c r="J128" i="30"/>
  <c r="K128" i="30"/>
  <c r="L128" i="30"/>
  <c r="M128" i="30"/>
  <c r="N128" i="30"/>
  <c r="O128" i="30"/>
  <c r="P128" i="30"/>
  <c r="E129" i="30"/>
  <c r="G129" i="30"/>
  <c r="H129" i="30"/>
  <c r="I129" i="30"/>
  <c r="J129" i="30"/>
  <c r="K129" i="30"/>
  <c r="L129" i="30"/>
  <c r="M129" i="30"/>
  <c r="N129" i="30"/>
  <c r="O129" i="30"/>
  <c r="P129" i="30"/>
  <c r="E130" i="30"/>
  <c r="G130" i="30"/>
  <c r="H130" i="30"/>
  <c r="I130" i="30"/>
  <c r="J130" i="30"/>
  <c r="K130" i="30"/>
  <c r="L130" i="30"/>
  <c r="M130" i="30"/>
  <c r="N130" i="30"/>
  <c r="O130" i="30"/>
  <c r="P130" i="30"/>
  <c r="E131" i="30"/>
  <c r="G131" i="30"/>
  <c r="H131" i="30"/>
  <c r="I131" i="30"/>
  <c r="J131" i="30"/>
  <c r="K131" i="30"/>
  <c r="M131" i="30"/>
  <c r="N131" i="30"/>
  <c r="O131" i="30"/>
  <c r="P131" i="30"/>
  <c r="E132" i="30"/>
  <c r="G132" i="30"/>
  <c r="H132" i="30"/>
  <c r="I132" i="30"/>
  <c r="J132" i="30"/>
  <c r="K132" i="30"/>
  <c r="L132" i="30"/>
  <c r="M132" i="30"/>
  <c r="N132" i="30"/>
  <c r="O132" i="30"/>
  <c r="P132" i="30"/>
  <c r="E133" i="30"/>
  <c r="G133" i="30"/>
  <c r="H133" i="30"/>
  <c r="I133" i="30"/>
  <c r="J133" i="30"/>
  <c r="K133" i="30"/>
  <c r="L133" i="30"/>
  <c r="M133" i="30"/>
  <c r="N133" i="30"/>
  <c r="O133" i="30"/>
  <c r="P133" i="30"/>
  <c r="E134" i="30"/>
  <c r="G134" i="30"/>
  <c r="H134" i="30"/>
  <c r="I134" i="30"/>
  <c r="J134" i="30"/>
  <c r="K134" i="30"/>
  <c r="L134" i="30"/>
  <c r="M134" i="30"/>
  <c r="N134" i="30"/>
  <c r="O134" i="30"/>
  <c r="P134" i="30"/>
  <c r="E135" i="30"/>
  <c r="G135" i="30"/>
  <c r="H135" i="30"/>
  <c r="I135" i="30"/>
  <c r="J135" i="30"/>
  <c r="K135" i="30"/>
  <c r="L135" i="30"/>
  <c r="M135" i="30"/>
  <c r="N135" i="30"/>
  <c r="O135" i="30"/>
  <c r="P135" i="30"/>
  <c r="E136" i="30"/>
  <c r="G136" i="30"/>
  <c r="H136" i="30"/>
  <c r="I136" i="30"/>
  <c r="J136" i="30"/>
  <c r="K136" i="30"/>
  <c r="L136" i="30"/>
  <c r="M136" i="30"/>
  <c r="N136" i="30"/>
  <c r="O136" i="30"/>
  <c r="P136" i="30"/>
  <c r="E137" i="30"/>
  <c r="G137" i="30"/>
  <c r="H137" i="30"/>
  <c r="I137" i="30"/>
  <c r="J137" i="30"/>
  <c r="K137" i="30"/>
  <c r="L137" i="30"/>
  <c r="M137" i="30"/>
  <c r="N137" i="30"/>
  <c r="O137" i="30"/>
  <c r="P137" i="30"/>
  <c r="E138" i="30"/>
  <c r="G138" i="30"/>
  <c r="H138" i="30"/>
  <c r="I138" i="30"/>
  <c r="J138" i="30"/>
  <c r="K138" i="30"/>
  <c r="L138" i="30"/>
  <c r="M138" i="30"/>
  <c r="N138" i="30"/>
  <c r="O138" i="30"/>
  <c r="P138" i="30"/>
  <c r="E139" i="30"/>
  <c r="G139" i="30"/>
  <c r="H139" i="30"/>
  <c r="I139" i="30"/>
  <c r="J139" i="30"/>
  <c r="K139" i="30"/>
  <c r="L139" i="30"/>
  <c r="M139" i="30"/>
  <c r="N139" i="30"/>
  <c r="O139" i="30"/>
  <c r="P139" i="30"/>
  <c r="E140" i="30"/>
  <c r="G140" i="30"/>
  <c r="H140" i="30"/>
  <c r="I140" i="30"/>
  <c r="J140" i="30"/>
  <c r="K140" i="30"/>
  <c r="L140" i="30"/>
  <c r="M140" i="30"/>
  <c r="N140" i="30"/>
  <c r="O140" i="30"/>
  <c r="P140" i="30"/>
  <c r="E141" i="30"/>
  <c r="G141" i="30"/>
  <c r="H141" i="30"/>
  <c r="I141" i="30"/>
  <c r="J141" i="30"/>
  <c r="K141" i="30"/>
  <c r="L141" i="30"/>
  <c r="M141" i="30"/>
  <c r="N141" i="30"/>
  <c r="O141" i="30"/>
  <c r="P141" i="30"/>
  <c r="E142" i="30"/>
  <c r="G142" i="30"/>
  <c r="H142" i="30"/>
  <c r="I142" i="30"/>
  <c r="J142" i="30"/>
  <c r="K142" i="30"/>
  <c r="L142" i="30"/>
  <c r="M142" i="30"/>
  <c r="N142" i="30"/>
  <c r="O142" i="30"/>
  <c r="P142" i="30"/>
  <c r="E143" i="30"/>
  <c r="G143" i="30"/>
  <c r="H143" i="30"/>
  <c r="I143" i="30"/>
  <c r="J143" i="30"/>
  <c r="K143" i="30"/>
  <c r="L143" i="30"/>
  <c r="M143" i="30"/>
  <c r="N143" i="30"/>
  <c r="O143" i="30"/>
  <c r="P143" i="30"/>
  <c r="E144" i="30"/>
  <c r="G144" i="30"/>
  <c r="H144" i="30"/>
  <c r="I144" i="30"/>
  <c r="J144" i="30"/>
  <c r="K144" i="30"/>
  <c r="L144" i="30"/>
  <c r="M144" i="30"/>
  <c r="N144" i="30"/>
  <c r="O144" i="30"/>
  <c r="P144" i="30"/>
  <c r="E145" i="30"/>
  <c r="G145" i="30"/>
  <c r="H145" i="30"/>
  <c r="I145" i="30"/>
  <c r="J145" i="30"/>
  <c r="K145" i="30"/>
  <c r="M145" i="30"/>
  <c r="N145" i="30"/>
  <c r="O145" i="30"/>
  <c r="P145" i="30"/>
  <c r="E146" i="30"/>
  <c r="G146" i="30"/>
  <c r="H146" i="30"/>
  <c r="I146" i="30"/>
  <c r="J146" i="30"/>
  <c r="K146" i="30"/>
  <c r="L146" i="30"/>
  <c r="M146" i="30"/>
  <c r="N146" i="30"/>
  <c r="O146" i="30"/>
  <c r="P146" i="30"/>
  <c r="E147" i="30"/>
  <c r="G147" i="30"/>
  <c r="H147" i="30"/>
  <c r="I147" i="30"/>
  <c r="J147" i="30"/>
  <c r="K147" i="30"/>
  <c r="L147" i="30"/>
  <c r="M147" i="30"/>
  <c r="N147" i="30"/>
  <c r="O147" i="30"/>
  <c r="P147" i="30"/>
  <c r="E148" i="30"/>
  <c r="G148" i="30"/>
  <c r="H148" i="30"/>
  <c r="I148" i="30"/>
  <c r="J148" i="30"/>
  <c r="K148" i="30"/>
  <c r="L148" i="30"/>
  <c r="M148" i="30"/>
  <c r="N148" i="30"/>
  <c r="O148" i="30"/>
  <c r="P148" i="30"/>
  <c r="E149" i="30"/>
  <c r="G149" i="30"/>
  <c r="H149" i="30"/>
  <c r="I149" i="30"/>
  <c r="J149" i="30"/>
  <c r="K149" i="30"/>
  <c r="L149" i="30"/>
  <c r="M149" i="30"/>
  <c r="N149" i="30"/>
  <c r="O149" i="30"/>
  <c r="P149" i="30"/>
  <c r="E150" i="30"/>
  <c r="G150" i="30"/>
  <c r="H150" i="30"/>
  <c r="I150" i="30"/>
  <c r="J150" i="30"/>
  <c r="K150" i="30"/>
  <c r="L150" i="30"/>
  <c r="M150" i="30"/>
  <c r="N150" i="30"/>
  <c r="O150" i="30"/>
  <c r="P150" i="30"/>
  <c r="E151" i="30"/>
  <c r="G151" i="30"/>
  <c r="H151" i="30"/>
  <c r="I151" i="30"/>
  <c r="J151" i="30"/>
  <c r="K151" i="30"/>
  <c r="L151" i="30"/>
  <c r="M151" i="30"/>
  <c r="N151" i="30"/>
  <c r="O151" i="30"/>
  <c r="P151" i="30"/>
  <c r="E152" i="30"/>
  <c r="G152" i="30"/>
  <c r="H152" i="30"/>
  <c r="I152" i="30"/>
  <c r="J152" i="30"/>
  <c r="K152" i="30"/>
  <c r="L152" i="30"/>
  <c r="M152" i="30"/>
  <c r="N152" i="30"/>
  <c r="O152" i="30"/>
  <c r="P152" i="30"/>
  <c r="E153" i="30"/>
  <c r="G153" i="30"/>
  <c r="H153" i="30"/>
  <c r="I153" i="30"/>
  <c r="J153" i="30"/>
  <c r="K153" i="30"/>
  <c r="L153" i="30"/>
  <c r="M153" i="30"/>
  <c r="N153" i="30"/>
  <c r="O153" i="30"/>
  <c r="P153" i="30"/>
  <c r="E154" i="30"/>
  <c r="G154" i="30"/>
  <c r="H154" i="30"/>
  <c r="I154" i="30"/>
  <c r="J154" i="30"/>
  <c r="K154" i="30"/>
  <c r="L154" i="30"/>
  <c r="M154" i="30"/>
  <c r="N154" i="30"/>
  <c r="O154" i="30"/>
  <c r="P154" i="30"/>
  <c r="E155" i="30"/>
  <c r="G155" i="30"/>
  <c r="H155" i="30"/>
  <c r="I155" i="30"/>
  <c r="J155" i="30"/>
  <c r="K155" i="30"/>
  <c r="L155" i="30"/>
  <c r="M155" i="30"/>
  <c r="N155" i="30"/>
  <c r="O155" i="30"/>
  <c r="P155" i="30"/>
  <c r="E156" i="30"/>
  <c r="G156" i="30"/>
  <c r="H156" i="30"/>
  <c r="I156" i="30"/>
  <c r="J156" i="30"/>
  <c r="K156" i="30"/>
  <c r="L156" i="30"/>
  <c r="M156" i="30"/>
  <c r="N156" i="30"/>
  <c r="O156" i="30"/>
  <c r="P156" i="30"/>
  <c r="E157" i="30"/>
  <c r="G157" i="30"/>
  <c r="H157" i="30"/>
  <c r="I157" i="30"/>
  <c r="J157" i="30"/>
  <c r="K157" i="30"/>
  <c r="L157" i="30"/>
  <c r="M157" i="30"/>
  <c r="N157" i="30"/>
  <c r="O157" i="30"/>
  <c r="P157" i="30"/>
  <c r="E158" i="30"/>
  <c r="G158" i="30"/>
  <c r="H158" i="30"/>
  <c r="I158" i="30"/>
  <c r="J158" i="30"/>
  <c r="K158" i="30"/>
  <c r="L158" i="30"/>
  <c r="M158" i="30"/>
  <c r="N158" i="30"/>
  <c r="O158" i="30"/>
  <c r="P158" i="30"/>
  <c r="E159" i="30"/>
  <c r="G159" i="30"/>
  <c r="H159" i="30"/>
  <c r="I159" i="30"/>
  <c r="J159" i="30"/>
  <c r="K159" i="30"/>
  <c r="L159" i="30"/>
  <c r="M159" i="30"/>
  <c r="N159" i="30"/>
  <c r="O159" i="30"/>
  <c r="P159" i="30"/>
  <c r="E160" i="30"/>
  <c r="G160" i="30"/>
  <c r="H160" i="30"/>
  <c r="I160" i="30"/>
  <c r="J160" i="30"/>
  <c r="K160" i="30"/>
  <c r="L160" i="30"/>
  <c r="M160" i="30"/>
  <c r="N160" i="30"/>
  <c r="O160" i="30"/>
  <c r="P160" i="30"/>
  <c r="E161" i="30"/>
  <c r="G161" i="30"/>
  <c r="H161" i="30"/>
  <c r="I161" i="30"/>
  <c r="J161" i="30"/>
  <c r="K161" i="30"/>
  <c r="L161" i="30"/>
  <c r="M161" i="30"/>
  <c r="N161" i="30"/>
  <c r="O161" i="30"/>
  <c r="P161" i="30"/>
  <c r="E162" i="30"/>
  <c r="G162" i="30"/>
  <c r="H162" i="30"/>
  <c r="I162" i="30"/>
  <c r="J162" i="30"/>
  <c r="K162" i="30"/>
  <c r="L162" i="30"/>
  <c r="M162" i="30"/>
  <c r="N162" i="30"/>
  <c r="O162" i="30"/>
  <c r="P162" i="30"/>
  <c r="E163" i="30"/>
  <c r="G163" i="30"/>
  <c r="U163" i="30"/>
  <c r="J163" i="30"/>
  <c r="K163" i="30"/>
  <c r="M163" i="30"/>
  <c r="N163" i="30"/>
  <c r="O163" i="30"/>
  <c r="P163" i="30"/>
  <c r="E164" i="30"/>
  <c r="G164" i="30"/>
  <c r="U164" i="30"/>
  <c r="J164" i="30"/>
  <c r="K164" i="30"/>
  <c r="M164" i="30"/>
  <c r="N164" i="30"/>
  <c r="O164" i="30"/>
  <c r="P164" i="30"/>
  <c r="E165" i="30"/>
  <c r="G165" i="30"/>
  <c r="H165" i="30"/>
  <c r="U165" i="30"/>
  <c r="J165" i="30"/>
  <c r="K165" i="30"/>
  <c r="L165" i="30"/>
  <c r="M165" i="30"/>
  <c r="N165" i="30"/>
  <c r="O165" i="30"/>
  <c r="P165" i="30"/>
  <c r="E166" i="30"/>
  <c r="G166" i="30"/>
  <c r="H166" i="30"/>
  <c r="U166" i="30"/>
  <c r="J166" i="30"/>
  <c r="K166" i="30"/>
  <c r="L166" i="30"/>
  <c r="M166" i="30"/>
  <c r="N166" i="30"/>
  <c r="O166" i="30"/>
  <c r="P166" i="30"/>
  <c r="E167" i="30"/>
  <c r="G167" i="30"/>
  <c r="H167" i="30"/>
  <c r="J167" i="30"/>
  <c r="K167" i="30"/>
  <c r="L167" i="30"/>
  <c r="M167" i="30"/>
  <c r="N167" i="30"/>
  <c r="O167" i="30"/>
  <c r="P167" i="30"/>
  <c r="E168" i="30"/>
  <c r="G168" i="30"/>
  <c r="H168" i="30"/>
  <c r="U168" i="30"/>
  <c r="J168" i="30"/>
  <c r="K168" i="30"/>
  <c r="L168" i="30"/>
  <c r="M168" i="30"/>
  <c r="N168" i="30"/>
  <c r="O168" i="30"/>
  <c r="P168" i="30"/>
  <c r="E169" i="30"/>
  <c r="G169" i="30"/>
  <c r="H169" i="30"/>
  <c r="U169" i="30"/>
  <c r="J169" i="30"/>
  <c r="K169" i="30"/>
  <c r="L169" i="30"/>
  <c r="M169" i="30"/>
  <c r="N169" i="30"/>
  <c r="O169" i="30"/>
  <c r="P169" i="30"/>
  <c r="E170" i="30"/>
  <c r="G170" i="30"/>
  <c r="H170" i="30"/>
  <c r="U170" i="30"/>
  <c r="J170" i="30"/>
  <c r="K170" i="30"/>
  <c r="L170" i="30"/>
  <c r="M170" i="30"/>
  <c r="N170" i="30"/>
  <c r="O170" i="30"/>
  <c r="P170" i="30"/>
  <c r="E171" i="30"/>
  <c r="G171" i="30"/>
  <c r="H171" i="30"/>
  <c r="U171" i="30"/>
  <c r="J171" i="30"/>
  <c r="K171" i="30"/>
  <c r="L171" i="30"/>
  <c r="M171" i="30"/>
  <c r="N171" i="30"/>
  <c r="O171" i="30"/>
  <c r="P171" i="30"/>
  <c r="E172" i="30"/>
  <c r="G172" i="30"/>
  <c r="H172" i="30"/>
  <c r="U172" i="30"/>
  <c r="J172" i="30"/>
  <c r="K172" i="30"/>
  <c r="L172" i="30"/>
  <c r="M172" i="30"/>
  <c r="N172" i="30"/>
  <c r="O172" i="30"/>
  <c r="P172" i="30"/>
  <c r="E173" i="30"/>
  <c r="G173" i="30"/>
  <c r="H173" i="30"/>
  <c r="U173" i="30"/>
  <c r="J173" i="30"/>
  <c r="K173" i="30"/>
  <c r="L173" i="30"/>
  <c r="M173" i="30"/>
  <c r="N173" i="30"/>
  <c r="O173" i="30"/>
  <c r="P173" i="30"/>
  <c r="E174" i="30"/>
  <c r="G174" i="30"/>
  <c r="H174" i="30"/>
  <c r="U174" i="30"/>
  <c r="J174" i="30"/>
  <c r="K174" i="30"/>
  <c r="L174" i="30"/>
  <c r="M174" i="30"/>
  <c r="N174" i="30"/>
  <c r="O174" i="30"/>
  <c r="P174" i="30"/>
  <c r="E175" i="30"/>
  <c r="G175" i="30"/>
  <c r="H175" i="30"/>
  <c r="U175" i="30"/>
  <c r="J175" i="30"/>
  <c r="K175" i="30"/>
  <c r="L175" i="30"/>
  <c r="M175" i="30"/>
  <c r="N175" i="30"/>
  <c r="O175" i="30"/>
  <c r="P175" i="30"/>
  <c r="E176" i="30"/>
  <c r="G176" i="30"/>
  <c r="H176" i="30"/>
  <c r="U176" i="30"/>
  <c r="J176" i="30"/>
  <c r="K176" i="30"/>
  <c r="L176" i="30"/>
  <c r="M176" i="30"/>
  <c r="N176" i="30"/>
  <c r="O176" i="30"/>
  <c r="P176" i="30"/>
  <c r="E177" i="30"/>
  <c r="G177" i="30"/>
  <c r="H177" i="30"/>
  <c r="U177" i="30"/>
  <c r="K177" i="30"/>
  <c r="L177" i="30"/>
  <c r="M177" i="30"/>
  <c r="N177" i="30"/>
  <c r="O177" i="30"/>
  <c r="P177" i="30"/>
  <c r="E178" i="30"/>
  <c r="G178" i="30"/>
  <c r="H178" i="30"/>
  <c r="U178" i="30"/>
  <c r="J178" i="30"/>
  <c r="K178" i="30"/>
  <c r="L178" i="30"/>
  <c r="M178" i="30"/>
  <c r="N178" i="30"/>
  <c r="O178" i="30"/>
  <c r="P178" i="30"/>
  <c r="E179" i="30"/>
  <c r="G179" i="30"/>
  <c r="H179" i="30"/>
  <c r="U179" i="30"/>
  <c r="J179" i="30"/>
  <c r="K179" i="30"/>
  <c r="L179" i="30"/>
  <c r="M179" i="30"/>
  <c r="N179" i="30"/>
  <c r="O179" i="30"/>
  <c r="P179" i="30"/>
  <c r="E180" i="30"/>
  <c r="G180" i="30"/>
  <c r="H180" i="30"/>
  <c r="U180" i="30"/>
  <c r="J180" i="30"/>
  <c r="K180" i="30"/>
  <c r="L180" i="30"/>
  <c r="M180" i="30"/>
  <c r="N180" i="30"/>
  <c r="O180" i="30"/>
  <c r="P180" i="30"/>
  <c r="E181" i="30"/>
  <c r="G181" i="30"/>
  <c r="H181" i="30"/>
  <c r="U181" i="30"/>
  <c r="J181" i="30"/>
  <c r="K181" i="30"/>
  <c r="L181" i="30"/>
  <c r="M181" i="30"/>
  <c r="O181" i="30"/>
  <c r="P181" i="30"/>
  <c r="E182" i="30"/>
  <c r="G182" i="30"/>
  <c r="H182" i="30"/>
  <c r="U182" i="30"/>
  <c r="J182" i="30"/>
  <c r="K182" i="30"/>
  <c r="L182" i="30"/>
  <c r="M182" i="30"/>
  <c r="O182" i="30"/>
  <c r="P182" i="30"/>
  <c r="E183" i="30"/>
  <c r="G183" i="30"/>
  <c r="H183" i="30"/>
  <c r="U183" i="30"/>
  <c r="J183" i="30"/>
  <c r="K183" i="30"/>
  <c r="L183" i="30"/>
  <c r="M183" i="30"/>
  <c r="N183" i="30"/>
  <c r="O183" i="30"/>
  <c r="P183" i="30"/>
  <c r="E184" i="30"/>
  <c r="G184" i="30"/>
  <c r="H184" i="30"/>
  <c r="U184" i="30"/>
  <c r="J184" i="30"/>
  <c r="K184" i="30"/>
  <c r="L184" i="30"/>
  <c r="M184" i="30"/>
  <c r="N184" i="30"/>
  <c r="O184" i="30"/>
  <c r="P184" i="30"/>
  <c r="E185" i="30"/>
  <c r="G185" i="30"/>
  <c r="H185" i="30"/>
  <c r="U185" i="30"/>
  <c r="J185" i="30"/>
  <c r="K185" i="30"/>
  <c r="L185" i="30"/>
  <c r="M185" i="30"/>
  <c r="N185" i="30"/>
  <c r="O185" i="30"/>
  <c r="P185" i="30"/>
  <c r="E186" i="30"/>
  <c r="G186" i="30"/>
  <c r="H186" i="30"/>
  <c r="U186" i="30"/>
  <c r="J186" i="30"/>
  <c r="K186" i="30"/>
  <c r="L186" i="30"/>
  <c r="M186" i="30"/>
  <c r="N186" i="30"/>
  <c r="O186" i="30"/>
  <c r="P186" i="30"/>
  <c r="E187" i="30"/>
  <c r="G187" i="30"/>
  <c r="H187" i="30"/>
  <c r="U187" i="30"/>
  <c r="J187" i="30"/>
  <c r="K187" i="30"/>
  <c r="L187" i="30"/>
  <c r="M187" i="30"/>
  <c r="N187" i="30"/>
  <c r="O187" i="30"/>
  <c r="P187" i="30"/>
  <c r="E188" i="30"/>
  <c r="G188" i="30"/>
  <c r="H188" i="30"/>
  <c r="U188" i="30"/>
  <c r="J188" i="30"/>
  <c r="K188" i="30"/>
  <c r="L188" i="30"/>
  <c r="M188" i="30"/>
  <c r="N188" i="30"/>
  <c r="O188" i="30"/>
  <c r="P188" i="30"/>
  <c r="E189" i="30"/>
  <c r="G189" i="30"/>
  <c r="H189" i="30"/>
  <c r="U189" i="30"/>
  <c r="J189" i="30"/>
  <c r="K189" i="30"/>
  <c r="L189" i="30"/>
  <c r="M189" i="30"/>
  <c r="N189" i="30"/>
  <c r="O189" i="30"/>
  <c r="P189" i="30"/>
  <c r="E190" i="30"/>
  <c r="G190" i="30"/>
  <c r="H190" i="30"/>
  <c r="U190" i="30"/>
  <c r="J190" i="30"/>
  <c r="K190" i="30"/>
  <c r="L190" i="30"/>
  <c r="M190" i="30"/>
  <c r="N190" i="30"/>
  <c r="O190" i="30"/>
  <c r="P190" i="30"/>
  <c r="E191" i="30"/>
  <c r="G191" i="30"/>
  <c r="H191" i="30"/>
  <c r="U191" i="30"/>
  <c r="J191" i="30"/>
  <c r="K191" i="30"/>
  <c r="L191" i="30"/>
  <c r="M191" i="30"/>
  <c r="N191" i="30"/>
  <c r="O191" i="30"/>
  <c r="P191" i="30"/>
  <c r="E192" i="30"/>
  <c r="G192" i="30"/>
  <c r="H192" i="30"/>
  <c r="U192" i="30"/>
  <c r="J192" i="30"/>
  <c r="K192" i="30"/>
  <c r="L192" i="30"/>
  <c r="M192" i="30"/>
  <c r="N192" i="30"/>
  <c r="O192" i="30"/>
  <c r="P192" i="30"/>
  <c r="E193" i="30"/>
  <c r="G193" i="30"/>
  <c r="H193" i="30"/>
  <c r="U193" i="30"/>
  <c r="J193" i="30"/>
  <c r="K193" i="30"/>
  <c r="L193" i="30"/>
  <c r="M193" i="30"/>
  <c r="N193" i="30"/>
  <c r="O193" i="30"/>
  <c r="P193" i="30"/>
  <c r="E194" i="30"/>
  <c r="G194" i="30"/>
  <c r="H194" i="30"/>
  <c r="U194" i="30"/>
  <c r="J194" i="30"/>
  <c r="K194" i="30"/>
  <c r="L194" i="30"/>
  <c r="M194" i="30"/>
  <c r="N194" i="30"/>
  <c r="O194" i="30"/>
  <c r="P194" i="30"/>
  <c r="E195" i="30"/>
  <c r="G195" i="30"/>
  <c r="H195" i="30"/>
  <c r="U195" i="30"/>
  <c r="J195" i="30"/>
  <c r="K195" i="30"/>
  <c r="L195" i="30"/>
  <c r="M195" i="30"/>
  <c r="N195" i="30"/>
  <c r="O195" i="30"/>
  <c r="P195" i="30"/>
  <c r="E196" i="30"/>
  <c r="G196" i="30"/>
  <c r="H196" i="30"/>
  <c r="U196" i="30"/>
  <c r="J196" i="30"/>
  <c r="K196" i="30"/>
  <c r="L196" i="30"/>
  <c r="M196" i="30"/>
  <c r="N196" i="30"/>
  <c r="O196" i="30"/>
  <c r="P196" i="30"/>
  <c r="E197" i="30"/>
  <c r="G197" i="30"/>
  <c r="H197" i="30"/>
  <c r="U197" i="30"/>
  <c r="J197" i="30"/>
  <c r="K197" i="30"/>
  <c r="L197" i="30"/>
  <c r="M197" i="30"/>
  <c r="N197" i="30"/>
  <c r="O197" i="30"/>
  <c r="P197" i="30"/>
  <c r="E198" i="30"/>
  <c r="G198" i="30"/>
  <c r="H198" i="30"/>
  <c r="U198" i="30"/>
  <c r="J198" i="30"/>
  <c r="K198" i="30"/>
  <c r="L198" i="30"/>
  <c r="M198" i="30"/>
  <c r="N198" i="30"/>
  <c r="O198" i="30"/>
  <c r="P198" i="30"/>
  <c r="E199" i="30"/>
  <c r="G199" i="30"/>
  <c r="H199" i="30"/>
  <c r="U199" i="30"/>
  <c r="J199" i="30"/>
  <c r="K199" i="30"/>
  <c r="L199" i="30"/>
  <c r="M199" i="30"/>
  <c r="N199" i="30"/>
  <c r="O199" i="30"/>
  <c r="P199" i="30"/>
  <c r="E200" i="30"/>
  <c r="G200" i="30"/>
  <c r="H200" i="30"/>
  <c r="U200" i="30"/>
  <c r="J200" i="30"/>
  <c r="K200" i="30"/>
  <c r="L200" i="30"/>
  <c r="M200" i="30"/>
  <c r="N200" i="30"/>
  <c r="O200" i="30"/>
  <c r="P200" i="30"/>
  <c r="E201" i="30"/>
  <c r="G201" i="30"/>
  <c r="H201" i="30"/>
  <c r="U201" i="30"/>
  <c r="J201" i="30"/>
  <c r="K201" i="30"/>
  <c r="L201" i="30"/>
  <c r="M201" i="30"/>
  <c r="N201" i="30"/>
  <c r="O201" i="30"/>
  <c r="P201" i="30"/>
  <c r="E202" i="30"/>
  <c r="G202" i="30"/>
  <c r="H202" i="30"/>
  <c r="U202" i="30"/>
  <c r="J202" i="30"/>
  <c r="K202" i="30"/>
  <c r="L202" i="30"/>
  <c r="M202" i="30"/>
  <c r="N202" i="30"/>
  <c r="O202" i="30"/>
  <c r="P202" i="30"/>
  <c r="E203" i="30"/>
  <c r="G203" i="30"/>
  <c r="H203" i="30"/>
  <c r="U203" i="30"/>
  <c r="J203" i="30"/>
  <c r="K203" i="30"/>
  <c r="L203" i="30"/>
  <c r="M203" i="30"/>
  <c r="N203" i="30"/>
  <c r="O203" i="30"/>
  <c r="P203" i="30"/>
  <c r="E204" i="30"/>
  <c r="G204" i="30"/>
  <c r="H204" i="30"/>
  <c r="U204" i="30"/>
  <c r="J204" i="30"/>
  <c r="K204" i="30"/>
  <c r="L204" i="30"/>
  <c r="M204" i="30"/>
  <c r="N204" i="30"/>
  <c r="O204" i="30"/>
  <c r="P204" i="30"/>
  <c r="E205" i="30"/>
  <c r="G205" i="30"/>
  <c r="H205" i="30"/>
  <c r="U205" i="30"/>
  <c r="J205" i="30"/>
  <c r="K205" i="30"/>
  <c r="L205" i="30"/>
  <c r="M205" i="30"/>
  <c r="N205" i="30"/>
  <c r="O205" i="30"/>
  <c r="P205" i="30"/>
  <c r="E206" i="30"/>
  <c r="G206" i="30"/>
  <c r="H206" i="30"/>
  <c r="U206" i="30"/>
  <c r="J206" i="30"/>
  <c r="K206" i="30"/>
  <c r="L206" i="30"/>
  <c r="M206" i="30"/>
  <c r="N206" i="30"/>
  <c r="O206" i="30"/>
  <c r="P206" i="30"/>
  <c r="E207" i="30"/>
  <c r="G207" i="30"/>
  <c r="H207" i="30"/>
  <c r="U207" i="30"/>
  <c r="J207" i="30"/>
  <c r="K207" i="30"/>
  <c r="L207" i="30"/>
  <c r="M207" i="30"/>
  <c r="N207" i="30"/>
  <c r="O207" i="30"/>
  <c r="P207" i="30"/>
  <c r="E208" i="30"/>
  <c r="G208" i="30"/>
  <c r="H208" i="30"/>
  <c r="U208" i="30"/>
  <c r="J208" i="30"/>
  <c r="K208" i="30"/>
  <c r="L208" i="30"/>
  <c r="M208" i="30"/>
  <c r="N208" i="30"/>
  <c r="O208" i="30"/>
  <c r="P208" i="30"/>
  <c r="E209" i="30"/>
  <c r="G209" i="30"/>
  <c r="H209" i="30"/>
  <c r="U209" i="30"/>
  <c r="J209" i="30"/>
  <c r="K209" i="30"/>
  <c r="L209" i="30"/>
  <c r="M209" i="30"/>
  <c r="N209" i="30"/>
  <c r="O209" i="30"/>
  <c r="P209" i="30"/>
  <c r="E210" i="30"/>
  <c r="G210" i="30"/>
  <c r="H210" i="30"/>
  <c r="U210" i="30"/>
  <c r="J210" i="30"/>
  <c r="K210" i="30"/>
  <c r="L210" i="30"/>
  <c r="M210" i="30"/>
  <c r="N210" i="30"/>
  <c r="O210" i="30"/>
  <c r="P210" i="30"/>
  <c r="E211" i="30"/>
  <c r="G211" i="30"/>
  <c r="H211" i="30"/>
  <c r="U211" i="30"/>
  <c r="J211" i="30"/>
  <c r="K211" i="30"/>
  <c r="L211" i="30"/>
  <c r="M211" i="30"/>
  <c r="N211" i="30"/>
  <c r="O211" i="30"/>
  <c r="P211" i="30"/>
  <c r="E212" i="30"/>
  <c r="G212" i="30"/>
  <c r="H212" i="30"/>
  <c r="U212" i="30"/>
  <c r="J212" i="30"/>
  <c r="K212" i="30"/>
  <c r="L212" i="30"/>
  <c r="M212" i="30"/>
  <c r="N212" i="30"/>
  <c r="O212" i="30"/>
  <c r="P212" i="30"/>
  <c r="E213" i="30"/>
  <c r="G213" i="30"/>
  <c r="H213" i="30"/>
  <c r="U213" i="30"/>
  <c r="J213" i="30"/>
  <c r="K213" i="30"/>
  <c r="L213" i="30"/>
  <c r="M213" i="30"/>
  <c r="N213" i="30"/>
  <c r="O213" i="30"/>
  <c r="P213" i="30"/>
  <c r="E214" i="30"/>
  <c r="G214" i="30"/>
  <c r="H214" i="30"/>
  <c r="U214" i="30"/>
  <c r="J214" i="30"/>
  <c r="K214" i="30"/>
  <c r="L214" i="30"/>
  <c r="M214" i="30"/>
  <c r="N214" i="30"/>
  <c r="O214" i="30"/>
  <c r="P214" i="30"/>
  <c r="E215" i="30"/>
  <c r="G215" i="30"/>
  <c r="H215" i="30"/>
  <c r="U215" i="30"/>
  <c r="J215" i="30"/>
  <c r="K215" i="30"/>
  <c r="L215" i="30"/>
  <c r="M215" i="30"/>
  <c r="N215" i="30"/>
  <c r="O215" i="30"/>
  <c r="P215" i="30"/>
  <c r="E216" i="30"/>
  <c r="G216" i="30"/>
  <c r="H216" i="30"/>
  <c r="U216" i="30"/>
  <c r="J216" i="30"/>
  <c r="K216" i="30"/>
  <c r="L216" i="30"/>
  <c r="M216" i="30"/>
  <c r="N216" i="30"/>
  <c r="O216" i="30"/>
  <c r="P216" i="30"/>
  <c r="E217" i="30"/>
  <c r="G217" i="30"/>
  <c r="H217" i="30"/>
  <c r="U217" i="30"/>
  <c r="J217" i="30"/>
  <c r="K217" i="30"/>
  <c r="L217" i="30"/>
  <c r="M217" i="30"/>
  <c r="N217" i="30"/>
  <c r="O217" i="30"/>
  <c r="P217" i="30"/>
  <c r="E218" i="30"/>
  <c r="G218" i="30"/>
  <c r="H218" i="30"/>
  <c r="U218" i="30"/>
  <c r="J218" i="30"/>
  <c r="K218" i="30"/>
  <c r="L218" i="30"/>
  <c r="M218" i="30"/>
  <c r="N218" i="30"/>
  <c r="O218" i="30"/>
  <c r="P218" i="30"/>
  <c r="E219" i="30"/>
  <c r="G219" i="30"/>
  <c r="H219" i="30"/>
  <c r="U219" i="30"/>
  <c r="J219" i="30"/>
  <c r="K219" i="30"/>
  <c r="L219" i="30"/>
  <c r="M219" i="30"/>
  <c r="N219" i="30"/>
  <c r="O219" i="30"/>
  <c r="P219" i="30"/>
  <c r="E220" i="30"/>
  <c r="G220" i="30"/>
  <c r="H220" i="30"/>
  <c r="U220" i="30"/>
  <c r="J220" i="30"/>
  <c r="K220" i="30"/>
  <c r="L220" i="30"/>
  <c r="M220" i="30"/>
  <c r="N220" i="30"/>
  <c r="O220" i="30"/>
  <c r="P220" i="30"/>
  <c r="E221" i="30"/>
  <c r="G221" i="30"/>
  <c r="H221" i="30"/>
  <c r="U221" i="30"/>
  <c r="J221" i="30"/>
  <c r="K221" i="30"/>
  <c r="L221" i="30"/>
  <c r="M221" i="30"/>
  <c r="N221" i="30"/>
  <c r="O221" i="30"/>
  <c r="P221" i="30"/>
  <c r="E222" i="30"/>
  <c r="G222" i="30"/>
  <c r="H222" i="30"/>
  <c r="U222" i="30"/>
  <c r="J222" i="30"/>
  <c r="K222" i="30"/>
  <c r="L222" i="30"/>
  <c r="M222" i="30"/>
  <c r="N222" i="30"/>
  <c r="O222" i="30"/>
  <c r="P222" i="30"/>
  <c r="E223" i="30"/>
  <c r="G223" i="30"/>
  <c r="H223" i="30"/>
  <c r="U223" i="30"/>
  <c r="J223" i="30"/>
  <c r="K223" i="30"/>
  <c r="L223" i="30"/>
  <c r="M223" i="30"/>
  <c r="N223" i="30"/>
  <c r="O223" i="30"/>
  <c r="P223" i="30"/>
  <c r="E224" i="30"/>
  <c r="G224" i="30"/>
  <c r="H224" i="30"/>
  <c r="U224" i="30"/>
  <c r="J224" i="30"/>
  <c r="K224" i="30"/>
  <c r="L224" i="30"/>
  <c r="M224" i="30"/>
  <c r="N224" i="30"/>
  <c r="O224" i="30"/>
  <c r="P224" i="30"/>
  <c r="E225" i="30"/>
  <c r="G225" i="30"/>
  <c r="H225" i="30"/>
  <c r="U225" i="30"/>
  <c r="J225" i="30"/>
  <c r="K225" i="30"/>
  <c r="L225" i="30"/>
  <c r="M225" i="30"/>
  <c r="N225" i="30"/>
  <c r="O225" i="30"/>
  <c r="P225" i="30"/>
  <c r="E226" i="30"/>
  <c r="G226" i="30"/>
  <c r="H226" i="30"/>
  <c r="U226" i="30"/>
  <c r="J226" i="30"/>
  <c r="K226" i="30"/>
  <c r="L226" i="30"/>
  <c r="M226" i="30"/>
  <c r="N226" i="30"/>
  <c r="O226" i="30"/>
  <c r="P226" i="30"/>
  <c r="E227" i="30"/>
  <c r="G227" i="30"/>
  <c r="H227" i="30"/>
  <c r="U227" i="30"/>
  <c r="J227" i="30"/>
  <c r="K227" i="30"/>
  <c r="L227" i="30"/>
  <c r="M227" i="30"/>
  <c r="N227" i="30"/>
  <c r="O227" i="30"/>
  <c r="P227" i="30"/>
  <c r="E228" i="30"/>
  <c r="G228" i="30"/>
  <c r="H228" i="30"/>
  <c r="U228" i="30"/>
  <c r="J228" i="30"/>
  <c r="K228" i="30"/>
  <c r="L228" i="30"/>
  <c r="M228" i="30"/>
  <c r="N228" i="30"/>
  <c r="O228" i="30"/>
  <c r="P228" i="30"/>
  <c r="E229" i="30"/>
  <c r="G229" i="30"/>
  <c r="H229" i="30"/>
  <c r="U229" i="30"/>
  <c r="J229" i="30"/>
  <c r="K229" i="30"/>
  <c r="L229" i="30"/>
  <c r="M229" i="30"/>
  <c r="N229" i="30"/>
  <c r="O229" i="30"/>
  <c r="P229" i="30"/>
  <c r="E230" i="30"/>
  <c r="G230" i="30"/>
  <c r="H230" i="30"/>
  <c r="U230" i="30"/>
  <c r="J230" i="30"/>
  <c r="K230" i="30"/>
  <c r="L230" i="30"/>
  <c r="M230" i="30"/>
  <c r="N230" i="30"/>
  <c r="O230" i="30"/>
  <c r="P230" i="30"/>
  <c r="G231" i="30"/>
  <c r="H231" i="30"/>
  <c r="U231" i="30"/>
  <c r="J231" i="30"/>
  <c r="K231" i="30"/>
  <c r="L231" i="30"/>
  <c r="M231" i="30"/>
  <c r="N231" i="30"/>
  <c r="O231" i="30"/>
  <c r="P231" i="30"/>
  <c r="E232" i="30"/>
  <c r="G232" i="30"/>
  <c r="H232" i="30"/>
  <c r="U232" i="30"/>
  <c r="J232" i="30"/>
  <c r="K232" i="30"/>
  <c r="L232" i="30"/>
  <c r="M232" i="30"/>
  <c r="N232" i="30"/>
  <c r="O232" i="30"/>
  <c r="P232" i="30"/>
  <c r="E233" i="30"/>
  <c r="G233" i="30"/>
  <c r="H233" i="30"/>
  <c r="U233" i="30"/>
  <c r="J233" i="30"/>
  <c r="K233" i="30"/>
  <c r="L233" i="30"/>
  <c r="M233" i="30"/>
  <c r="N233" i="30"/>
  <c r="O233" i="30"/>
  <c r="P233" i="30"/>
  <c r="G9" i="30"/>
  <c r="H9" i="30"/>
  <c r="U9" i="30"/>
  <c r="J9" i="30"/>
  <c r="K9" i="30"/>
  <c r="L9" i="30"/>
  <c r="M9" i="30"/>
  <c r="N9" i="30"/>
  <c r="O9" i="30"/>
  <c r="P9" i="30"/>
  <c r="E9" i="30"/>
  <c r="J177" i="43" l="1"/>
  <c r="V177" i="30" s="1"/>
  <c r="I65" i="43"/>
  <c r="F54" i="43"/>
  <c r="B232" i="30" l="1"/>
  <c r="C232" i="30"/>
  <c r="B233" i="30"/>
  <c r="C233" i="30"/>
  <c r="J177" i="42" l="1"/>
  <c r="J177" i="30" s="1"/>
  <c r="I65" i="42"/>
  <c r="F54" i="42"/>
  <c r="F54" i="30" s="1"/>
  <c r="J177" i="41" l="1"/>
  <c r="I65" i="41"/>
  <c r="F54" i="41"/>
  <c r="A9" i="30" l="1"/>
  <c r="B9" i="30"/>
  <c r="C9" i="30"/>
  <c r="D9" i="30"/>
  <c r="A10" i="30"/>
  <c r="B10" i="30"/>
  <c r="C10" i="30"/>
  <c r="D10" i="30"/>
  <c r="A11" i="30"/>
  <c r="B11" i="30"/>
  <c r="C11" i="30"/>
  <c r="D11" i="30"/>
  <c r="A12" i="30"/>
  <c r="B12" i="30"/>
  <c r="C12" i="30"/>
  <c r="D12" i="30"/>
  <c r="A13" i="30"/>
  <c r="B13" i="30"/>
  <c r="C13" i="30"/>
  <c r="D13" i="30"/>
  <c r="A14" i="30"/>
  <c r="B14" i="30"/>
  <c r="C14" i="30"/>
  <c r="D14" i="30"/>
  <c r="A15" i="30"/>
  <c r="B15" i="30"/>
  <c r="C15" i="30"/>
  <c r="D15" i="30"/>
  <c r="A16" i="30"/>
  <c r="B16" i="30"/>
  <c r="C16" i="30"/>
  <c r="D16" i="30"/>
  <c r="A17" i="30"/>
  <c r="B17" i="30"/>
  <c r="B18" i="30"/>
  <c r="A19" i="30"/>
  <c r="B19" i="30"/>
  <c r="C19" i="30"/>
  <c r="A20" i="30"/>
  <c r="B20" i="30"/>
  <c r="C20" i="30"/>
  <c r="A21" i="30"/>
  <c r="B21" i="30"/>
  <c r="C21" i="30"/>
  <c r="A22" i="30"/>
  <c r="B22" i="30"/>
  <c r="C22" i="30"/>
  <c r="A23" i="30"/>
  <c r="B23" i="30"/>
  <c r="B24" i="30"/>
  <c r="A25" i="30"/>
  <c r="B25" i="30"/>
  <c r="C25" i="30"/>
  <c r="D25" i="30"/>
  <c r="A26" i="30"/>
  <c r="B26" i="30"/>
  <c r="C26" i="30"/>
  <c r="D26" i="30"/>
  <c r="A27" i="30"/>
  <c r="B27" i="30"/>
  <c r="C27" i="30"/>
  <c r="D27" i="30"/>
  <c r="A28" i="30"/>
  <c r="B28" i="30"/>
  <c r="C28" i="30"/>
  <c r="D28" i="30"/>
  <c r="B29" i="30"/>
  <c r="A30" i="30"/>
  <c r="B30" i="30"/>
  <c r="C30" i="30"/>
  <c r="D30" i="30"/>
  <c r="A31" i="30"/>
  <c r="B31" i="30"/>
  <c r="C31" i="30"/>
  <c r="D31" i="30"/>
  <c r="A32" i="30"/>
  <c r="B32" i="30"/>
  <c r="C32" i="30"/>
  <c r="D32" i="30"/>
  <c r="A33" i="30"/>
  <c r="B33" i="30"/>
  <c r="C33" i="30"/>
  <c r="D33" i="30"/>
  <c r="A34" i="30"/>
  <c r="B34" i="30"/>
  <c r="C34" i="30"/>
  <c r="D34" i="30"/>
  <c r="A35" i="30"/>
  <c r="B35" i="30"/>
  <c r="C35" i="30"/>
  <c r="D35" i="30"/>
  <c r="A36" i="30"/>
  <c r="B36" i="30"/>
  <c r="C36" i="30"/>
  <c r="D36" i="30"/>
  <c r="A37" i="30"/>
  <c r="B37" i="30"/>
  <c r="C37" i="30"/>
  <c r="D37" i="30"/>
  <c r="A38" i="30"/>
  <c r="B38" i="30"/>
  <c r="A39" i="30"/>
  <c r="B39" i="30"/>
  <c r="C39" i="30"/>
  <c r="D39" i="30"/>
  <c r="A40" i="30"/>
  <c r="B40" i="30"/>
  <c r="C40" i="30"/>
  <c r="D40" i="30"/>
  <c r="A41" i="30"/>
  <c r="B41" i="30"/>
  <c r="C41" i="30"/>
  <c r="D41" i="30"/>
  <c r="A42" i="30"/>
  <c r="B42" i="30"/>
  <c r="C42" i="30"/>
  <c r="A43" i="30"/>
  <c r="B43" i="30"/>
  <c r="C43" i="30"/>
  <c r="D43" i="30"/>
  <c r="A44" i="30"/>
  <c r="B44" i="30"/>
  <c r="C44" i="30"/>
  <c r="D44" i="30"/>
  <c r="A45" i="30"/>
  <c r="B45" i="30"/>
  <c r="C45" i="30"/>
  <c r="D45" i="30"/>
  <c r="A46" i="30"/>
  <c r="B46" i="30"/>
  <c r="C46" i="30"/>
  <c r="D46" i="30"/>
  <c r="B47" i="30"/>
  <c r="A48" i="30"/>
  <c r="B48" i="30"/>
  <c r="C48" i="30"/>
  <c r="D48" i="30"/>
  <c r="A49" i="30"/>
  <c r="B49" i="30"/>
  <c r="C49" i="30"/>
  <c r="D49" i="30"/>
  <c r="A50" i="30"/>
  <c r="B50" i="30"/>
  <c r="C50" i="30"/>
  <c r="D50" i="30"/>
  <c r="A51" i="30"/>
  <c r="B51" i="30"/>
  <c r="B52" i="30"/>
  <c r="A53" i="30"/>
  <c r="B53" i="30"/>
  <c r="C53" i="30"/>
  <c r="D53" i="30"/>
  <c r="A54" i="30"/>
  <c r="B54" i="30"/>
  <c r="C54" i="30"/>
  <c r="D54" i="30"/>
  <c r="A55" i="30"/>
  <c r="B55" i="30"/>
  <c r="C55" i="30"/>
  <c r="D55" i="30"/>
  <c r="A56" i="30"/>
  <c r="B56" i="30"/>
  <c r="C56" i="30"/>
  <c r="D56" i="30"/>
  <c r="A57" i="30"/>
  <c r="B57" i="30"/>
  <c r="C57" i="30"/>
  <c r="D57" i="30"/>
  <c r="A58" i="30"/>
  <c r="B58" i="30"/>
  <c r="C58" i="30"/>
  <c r="D58" i="30"/>
  <c r="A59" i="30"/>
  <c r="B59" i="30"/>
  <c r="C59" i="30"/>
  <c r="D59" i="30"/>
  <c r="A60" i="30"/>
  <c r="B60" i="30"/>
  <c r="C60" i="30"/>
  <c r="D60" i="30"/>
  <c r="A61" i="30"/>
  <c r="B61" i="30"/>
  <c r="C61" i="30"/>
  <c r="D61" i="30"/>
  <c r="A62" i="30"/>
  <c r="B62" i="30"/>
  <c r="C62" i="30"/>
  <c r="D62" i="30"/>
  <c r="B63" i="30"/>
  <c r="A64" i="30"/>
  <c r="B64" i="30"/>
  <c r="C64" i="30"/>
  <c r="D64" i="30"/>
  <c r="A65" i="30"/>
  <c r="B65" i="30"/>
  <c r="C65" i="30"/>
  <c r="D65" i="30"/>
  <c r="A66" i="30"/>
  <c r="B66" i="30"/>
  <c r="C66" i="30"/>
  <c r="D66" i="30"/>
  <c r="A67" i="30"/>
  <c r="B67" i="30"/>
  <c r="C67" i="30"/>
  <c r="D67" i="30"/>
  <c r="A68" i="30"/>
  <c r="B68" i="30"/>
  <c r="C68" i="30"/>
  <c r="D68" i="30"/>
  <c r="A69" i="30"/>
  <c r="B69" i="30"/>
  <c r="C69" i="30"/>
  <c r="D69" i="30"/>
  <c r="A70" i="30"/>
  <c r="B70" i="30"/>
  <c r="C70" i="30"/>
  <c r="D70" i="30"/>
  <c r="A71" i="30"/>
  <c r="B71" i="30"/>
  <c r="C71" i="30"/>
  <c r="D71" i="30"/>
  <c r="A72" i="30"/>
  <c r="B72" i="30"/>
  <c r="C72" i="30"/>
  <c r="D72" i="30"/>
  <c r="B73" i="30"/>
  <c r="A74" i="30"/>
  <c r="B74" i="30"/>
  <c r="C74" i="30"/>
  <c r="D74" i="30"/>
  <c r="A75" i="30"/>
  <c r="B75" i="30"/>
  <c r="C75" i="30"/>
  <c r="D75" i="30"/>
  <c r="A76" i="30"/>
  <c r="B76" i="30"/>
  <c r="C76" i="30"/>
  <c r="D76" i="30"/>
  <c r="A77" i="30"/>
  <c r="B77" i="30"/>
  <c r="C77" i="30"/>
  <c r="D77" i="30"/>
  <c r="A78" i="30"/>
  <c r="B78" i="30"/>
  <c r="C78" i="30"/>
  <c r="D78" i="30"/>
  <c r="A79" i="30"/>
  <c r="B79" i="30"/>
  <c r="C79" i="30"/>
  <c r="D79" i="30"/>
  <c r="A80" i="30"/>
  <c r="B80" i="30"/>
  <c r="C80" i="30"/>
  <c r="D80" i="30"/>
  <c r="B81" i="30"/>
  <c r="A82" i="30"/>
  <c r="B82" i="30"/>
  <c r="C82" i="30"/>
  <c r="A83" i="30"/>
  <c r="B83" i="30"/>
  <c r="C83" i="30"/>
  <c r="A84" i="30"/>
  <c r="B84" i="30"/>
  <c r="C84" i="30"/>
  <c r="A85" i="30"/>
  <c r="B85" i="30"/>
  <c r="C85" i="30"/>
  <c r="A86" i="30"/>
  <c r="B86" i="30"/>
  <c r="C86" i="30"/>
  <c r="A87" i="30"/>
  <c r="B87" i="30"/>
  <c r="C87" i="30"/>
  <c r="A88" i="30"/>
  <c r="B88" i="30"/>
  <c r="C88" i="30"/>
  <c r="B89" i="30"/>
  <c r="C89" i="30"/>
  <c r="B90" i="30"/>
  <c r="C90" i="30"/>
  <c r="D90" i="30"/>
  <c r="B91" i="30"/>
  <c r="C91" i="30"/>
  <c r="D91" i="30"/>
  <c r="B92" i="30"/>
  <c r="C92" i="30"/>
  <c r="D92" i="30"/>
  <c r="B93" i="30"/>
  <c r="C93" i="30"/>
  <c r="D93" i="30"/>
  <c r="B94" i="30"/>
  <c r="C94" i="30"/>
  <c r="D94" i="30"/>
  <c r="B95" i="30"/>
  <c r="C95" i="30"/>
  <c r="D95" i="30"/>
  <c r="B96" i="30"/>
  <c r="C96" i="30"/>
  <c r="D96" i="30"/>
  <c r="B97" i="30"/>
  <c r="C97" i="30"/>
  <c r="D97" i="30"/>
  <c r="B98" i="30"/>
  <c r="C98" i="30"/>
  <c r="D98" i="30"/>
  <c r="B99" i="30"/>
  <c r="C99" i="30"/>
  <c r="D99" i="30"/>
  <c r="B100" i="30"/>
  <c r="C100" i="30"/>
  <c r="D100" i="30"/>
  <c r="B101" i="30"/>
  <c r="C101" i="30"/>
  <c r="D101" i="30"/>
  <c r="B102" i="30"/>
  <c r="C102" i="30"/>
  <c r="D102" i="30"/>
  <c r="B103" i="30"/>
  <c r="C103" i="30"/>
  <c r="D103" i="30"/>
  <c r="B104" i="30"/>
  <c r="C104" i="30"/>
  <c r="D104" i="30"/>
  <c r="B105" i="30"/>
  <c r="C105" i="30"/>
  <c r="D105" i="30"/>
  <c r="B106" i="30"/>
  <c r="C106" i="30"/>
  <c r="D106" i="30"/>
  <c r="B107" i="30"/>
  <c r="C107" i="30"/>
  <c r="D107" i="30"/>
  <c r="B108" i="30"/>
  <c r="C108" i="30"/>
  <c r="D108" i="30"/>
  <c r="B109" i="30"/>
  <c r="C109" i="30"/>
  <c r="D109" i="30"/>
  <c r="B110" i="30"/>
  <c r="C110" i="30"/>
  <c r="D110" i="30"/>
  <c r="B111" i="30"/>
  <c r="C111" i="30"/>
  <c r="D111" i="30"/>
  <c r="B112" i="30"/>
  <c r="C112" i="30"/>
  <c r="D112" i="30"/>
  <c r="B113" i="30"/>
  <c r="C113" i="30"/>
  <c r="D113" i="30"/>
  <c r="B114" i="30"/>
  <c r="C114" i="30"/>
  <c r="D114" i="30"/>
  <c r="B115" i="30"/>
  <c r="C115" i="30"/>
  <c r="D115" i="30"/>
  <c r="B116" i="30"/>
  <c r="C116" i="30"/>
  <c r="D116" i="30"/>
  <c r="B117" i="30"/>
  <c r="C117" i="30"/>
  <c r="D117" i="30"/>
  <c r="B118" i="30"/>
  <c r="C118" i="30"/>
  <c r="D118" i="30"/>
  <c r="B119" i="30"/>
  <c r="C119" i="30"/>
  <c r="D119" i="30"/>
  <c r="B120" i="30"/>
  <c r="C120" i="30"/>
  <c r="D120" i="30"/>
  <c r="B121" i="30"/>
  <c r="C121" i="30"/>
  <c r="D121" i="30"/>
  <c r="B122" i="30"/>
  <c r="C122" i="30"/>
  <c r="D122" i="30"/>
  <c r="B123" i="30"/>
  <c r="C123" i="30"/>
  <c r="D123" i="30"/>
  <c r="B124" i="30"/>
  <c r="C124" i="30"/>
  <c r="D124" i="30"/>
  <c r="B125" i="30"/>
  <c r="C125" i="30"/>
  <c r="D125" i="30"/>
  <c r="A126" i="30"/>
  <c r="B126" i="30"/>
  <c r="B127" i="30"/>
  <c r="C127" i="30"/>
  <c r="B128" i="30"/>
  <c r="C128" i="30"/>
  <c r="D128" i="30"/>
  <c r="B129" i="30"/>
  <c r="C129" i="30"/>
  <c r="D129" i="30"/>
  <c r="B130" i="30"/>
  <c r="C130" i="30"/>
  <c r="D130" i="30"/>
  <c r="B131" i="30"/>
  <c r="C131" i="30"/>
  <c r="D131" i="30"/>
  <c r="B132" i="30"/>
  <c r="C132" i="30"/>
  <c r="D132" i="30"/>
  <c r="B133" i="30"/>
  <c r="C133" i="30"/>
  <c r="D133" i="30"/>
  <c r="B134" i="30"/>
  <c r="C134" i="30"/>
  <c r="D134" i="30"/>
  <c r="B135" i="30"/>
  <c r="C135" i="30"/>
  <c r="D135" i="30"/>
  <c r="B136" i="30"/>
  <c r="C136" i="30"/>
  <c r="B137" i="30"/>
  <c r="C137" i="30"/>
  <c r="B138" i="30"/>
  <c r="C138" i="30"/>
  <c r="B139" i="30"/>
  <c r="C139" i="30"/>
  <c r="B140" i="30"/>
  <c r="C140" i="30"/>
  <c r="D140" i="30"/>
  <c r="B141" i="30"/>
  <c r="C141" i="30"/>
  <c r="D141" i="30"/>
  <c r="B142" i="30"/>
  <c r="C142" i="30"/>
  <c r="D142" i="30"/>
  <c r="B143" i="30"/>
  <c r="C143" i="30"/>
  <c r="D143" i="30"/>
  <c r="B144" i="30"/>
  <c r="C144" i="30"/>
  <c r="B145" i="30"/>
  <c r="C145" i="30"/>
  <c r="D145" i="30"/>
  <c r="B146" i="30"/>
  <c r="C146" i="30"/>
  <c r="D146" i="30"/>
  <c r="B147" i="30"/>
  <c r="C147" i="30"/>
  <c r="D147" i="30"/>
  <c r="B148" i="30"/>
  <c r="C148" i="30"/>
  <c r="D148" i="30"/>
  <c r="B149" i="30"/>
  <c r="C149" i="30"/>
  <c r="D149" i="30"/>
  <c r="B150" i="30"/>
  <c r="C150" i="30"/>
  <c r="D150" i="30"/>
  <c r="B151" i="30"/>
  <c r="C151" i="30"/>
  <c r="D151" i="30"/>
  <c r="B152" i="30"/>
  <c r="C152" i="30"/>
  <c r="D152" i="30"/>
  <c r="B153" i="30"/>
  <c r="C153" i="30"/>
  <c r="D153" i="30"/>
  <c r="B154" i="30"/>
  <c r="C154" i="30"/>
  <c r="D154" i="30"/>
  <c r="B155" i="30"/>
  <c r="C155" i="30"/>
  <c r="B156" i="30"/>
  <c r="C156" i="30"/>
  <c r="B157" i="30"/>
  <c r="C157" i="30"/>
  <c r="B158" i="30"/>
  <c r="C158" i="30"/>
  <c r="D158" i="30"/>
  <c r="B159" i="30"/>
  <c r="C159" i="30"/>
  <c r="D159" i="30"/>
  <c r="B160" i="30"/>
  <c r="C160" i="30"/>
  <c r="D160" i="30"/>
  <c r="B161" i="30"/>
  <c r="C161" i="30"/>
  <c r="B162" i="30"/>
  <c r="C162" i="30"/>
  <c r="B163" i="30"/>
  <c r="C163" i="30"/>
  <c r="B164" i="30"/>
  <c r="C164" i="30"/>
  <c r="A165" i="30"/>
  <c r="B165" i="30"/>
  <c r="B166" i="30"/>
  <c r="C166" i="30"/>
  <c r="B167" i="30"/>
  <c r="C167" i="30"/>
  <c r="D167" i="30"/>
  <c r="B168" i="30"/>
  <c r="C168" i="30"/>
  <c r="B169" i="30"/>
  <c r="C169" i="30"/>
  <c r="B170" i="30"/>
  <c r="C170" i="30"/>
  <c r="B171" i="30"/>
  <c r="C171" i="30"/>
  <c r="D171" i="30"/>
  <c r="B172" i="30"/>
  <c r="C172" i="30"/>
  <c r="A173" i="30"/>
  <c r="B173" i="30"/>
  <c r="B174" i="30"/>
  <c r="C174" i="30"/>
  <c r="D174" i="30"/>
  <c r="B175" i="30"/>
  <c r="C175" i="30"/>
  <c r="D175" i="30"/>
  <c r="B176" i="30"/>
  <c r="C176" i="30"/>
  <c r="D176" i="30"/>
  <c r="B177" i="30"/>
  <c r="C177" i="30"/>
  <c r="D177" i="30"/>
  <c r="B178" i="30"/>
  <c r="C178" i="30"/>
  <c r="D178" i="30"/>
  <c r="B179" i="30"/>
  <c r="C179" i="30"/>
  <c r="D179" i="30"/>
  <c r="B180" i="30"/>
  <c r="C180" i="30"/>
  <c r="D180" i="30"/>
  <c r="B181" i="30"/>
  <c r="C181" i="30"/>
  <c r="D181" i="30"/>
  <c r="B182" i="30"/>
  <c r="C182" i="30"/>
  <c r="D182" i="30"/>
  <c r="B183" i="30"/>
  <c r="C183" i="30"/>
  <c r="D183" i="30"/>
  <c r="B184" i="30"/>
  <c r="C184" i="30"/>
  <c r="D184" i="30"/>
  <c r="B185" i="30"/>
  <c r="C185" i="30"/>
  <c r="D185" i="30"/>
  <c r="B186" i="30"/>
  <c r="C186" i="30"/>
  <c r="D186" i="30"/>
  <c r="B187" i="30"/>
  <c r="C187" i="30"/>
  <c r="D187" i="30"/>
  <c r="B188" i="30"/>
  <c r="C188" i="30"/>
  <c r="D188" i="30"/>
  <c r="B189" i="30"/>
  <c r="C189" i="30"/>
  <c r="D189" i="30"/>
  <c r="B190" i="30"/>
  <c r="C190" i="30"/>
  <c r="D190" i="30"/>
  <c r="B191" i="30"/>
  <c r="C191" i="30"/>
  <c r="D191" i="30"/>
  <c r="B192" i="30"/>
  <c r="C192" i="30"/>
  <c r="D192" i="30"/>
  <c r="B193" i="30"/>
  <c r="C193" i="30"/>
  <c r="D193" i="30"/>
  <c r="B194" i="30"/>
  <c r="C194" i="30"/>
  <c r="D194" i="30"/>
  <c r="B195" i="30"/>
  <c r="C195" i="30"/>
  <c r="D195" i="30"/>
  <c r="B196" i="30"/>
  <c r="C196" i="30"/>
  <c r="D196" i="30"/>
  <c r="B197" i="30"/>
  <c r="C197" i="30"/>
  <c r="D197" i="30"/>
  <c r="B198" i="30"/>
  <c r="C198" i="30"/>
  <c r="D198" i="30"/>
  <c r="B199" i="30"/>
  <c r="C199" i="30"/>
  <c r="D199" i="30"/>
  <c r="B200" i="30"/>
  <c r="C200" i="30"/>
  <c r="D200" i="30"/>
  <c r="B201" i="30"/>
  <c r="C201" i="30"/>
  <c r="D201" i="30"/>
  <c r="B202" i="30"/>
  <c r="C202" i="30"/>
  <c r="D202" i="30"/>
  <c r="B203" i="30"/>
  <c r="C203" i="30"/>
  <c r="D203" i="30"/>
  <c r="B204" i="30"/>
  <c r="C204" i="30"/>
  <c r="D204" i="30"/>
  <c r="B205" i="30"/>
  <c r="C205" i="30"/>
  <c r="D205" i="30"/>
  <c r="B206" i="30"/>
  <c r="C206" i="30"/>
  <c r="D206" i="30"/>
  <c r="B207" i="30"/>
  <c r="C207" i="30"/>
  <c r="D207" i="30"/>
  <c r="B208" i="30"/>
  <c r="C208" i="30"/>
  <c r="D208" i="30"/>
  <c r="B209" i="30"/>
  <c r="C209" i="30"/>
  <c r="D209" i="30"/>
  <c r="B210" i="30"/>
  <c r="C210" i="30"/>
  <c r="D210" i="30"/>
  <c r="B212" i="30"/>
  <c r="C212" i="30"/>
  <c r="B213" i="30"/>
  <c r="C213" i="30"/>
  <c r="D213" i="30"/>
  <c r="B214" i="30"/>
  <c r="C214" i="30"/>
  <c r="D214" i="30"/>
  <c r="B215" i="30"/>
  <c r="C215" i="30"/>
  <c r="D215" i="30"/>
  <c r="B216" i="30"/>
  <c r="C216" i="30"/>
  <c r="D216" i="30"/>
  <c r="B217" i="30"/>
  <c r="C217" i="30"/>
  <c r="D217" i="30"/>
  <c r="B218" i="30"/>
  <c r="C218" i="30"/>
  <c r="D218" i="30"/>
  <c r="B219" i="30"/>
  <c r="C219" i="30"/>
  <c r="D219" i="30"/>
  <c r="B220" i="30"/>
  <c r="C220" i="30"/>
  <c r="D220" i="30"/>
  <c r="B221" i="30"/>
  <c r="B222" i="30"/>
  <c r="C222" i="30"/>
  <c r="D222" i="30"/>
  <c r="B223" i="30"/>
  <c r="C223" i="30"/>
  <c r="D223" i="30"/>
  <c r="B224" i="30"/>
  <c r="C224" i="30"/>
  <c r="D224" i="30"/>
  <c r="B225" i="30"/>
  <c r="C225" i="30"/>
  <c r="D225" i="30"/>
  <c r="B226" i="30"/>
  <c r="C226" i="30"/>
  <c r="D226" i="30"/>
  <c r="B227" i="30"/>
  <c r="C227" i="30"/>
  <c r="D227" i="30"/>
  <c r="B228" i="30"/>
  <c r="C228" i="30"/>
  <c r="D228" i="30"/>
  <c r="B229" i="30"/>
  <c r="C229" i="30"/>
  <c r="D229" i="30"/>
  <c r="A230" i="30"/>
  <c r="B230" i="30"/>
  <c r="B231" i="30"/>
  <c r="C231" i="30"/>
  <c r="B8" i="30"/>
  <c r="A8" i="30"/>
  <c r="J177" i="40" l="1"/>
  <c r="I65" i="40"/>
  <c r="F54" i="40"/>
  <c r="AN232" i="30" l="1"/>
  <c r="AM232" i="30"/>
  <c r="AL232" i="30"/>
  <c r="AK232" i="30"/>
  <c r="AJ232" i="30"/>
  <c r="AI232" i="30"/>
  <c r="AH232" i="30"/>
  <c r="AF232" i="30"/>
  <c r="AE232" i="30"/>
  <c r="AD232" i="30"/>
  <c r="AC232" i="30"/>
  <c r="AN231" i="30"/>
  <c r="AM231" i="30"/>
  <c r="AL231" i="30"/>
  <c r="AK231" i="30"/>
  <c r="AJ231" i="30"/>
  <c r="AI231" i="30"/>
  <c r="AH231" i="30"/>
  <c r="AF231" i="30"/>
  <c r="AE231" i="30"/>
  <c r="AD231" i="30"/>
  <c r="AC231" i="30"/>
  <c r="AN230" i="30"/>
  <c r="AM230" i="30"/>
  <c r="AL230" i="30"/>
  <c r="AK230" i="30"/>
  <c r="AJ230" i="30"/>
  <c r="AI230" i="30"/>
  <c r="AH230" i="30"/>
  <c r="AG230" i="30"/>
  <c r="AF230" i="30"/>
  <c r="AE230" i="30"/>
  <c r="AD230" i="30"/>
  <c r="AC230" i="30"/>
  <c r="AN229" i="30"/>
  <c r="AM229" i="30"/>
  <c r="AL229" i="30"/>
  <c r="AK229" i="30"/>
  <c r="AJ229" i="30"/>
  <c r="AI229" i="30"/>
  <c r="AH229" i="30"/>
  <c r="AF229" i="30"/>
  <c r="AE229" i="30"/>
  <c r="AD229" i="30"/>
  <c r="AC229" i="30"/>
  <c r="AN228" i="30"/>
  <c r="AM228" i="30"/>
  <c r="AL228" i="30"/>
  <c r="AK228" i="30"/>
  <c r="AJ228" i="30"/>
  <c r="AI228" i="30"/>
  <c r="AH228" i="30"/>
  <c r="AF228" i="30"/>
  <c r="AE228" i="30"/>
  <c r="AD228" i="30"/>
  <c r="AC228" i="30"/>
  <c r="AN227" i="30"/>
  <c r="AM227" i="30"/>
  <c r="AL227" i="30"/>
  <c r="AK227" i="30"/>
  <c r="AJ227" i="30"/>
  <c r="AI227" i="30"/>
  <c r="AH227" i="30"/>
  <c r="AF227" i="30"/>
  <c r="AE227" i="30"/>
  <c r="AD227" i="30"/>
  <c r="AC227" i="30"/>
  <c r="AN226" i="30"/>
  <c r="AM226" i="30"/>
  <c r="AL226" i="30"/>
  <c r="AK226" i="30"/>
  <c r="AJ226" i="30"/>
  <c r="AI226" i="30"/>
  <c r="AH226" i="30"/>
  <c r="AF226" i="30"/>
  <c r="AE226" i="30"/>
  <c r="AD226" i="30"/>
  <c r="AC226" i="30"/>
  <c r="AN225" i="30"/>
  <c r="AM225" i="30"/>
  <c r="AL225" i="30"/>
  <c r="AK225" i="30"/>
  <c r="AJ225" i="30"/>
  <c r="AI225" i="30"/>
  <c r="AH225" i="30"/>
  <c r="AF225" i="30"/>
  <c r="AE225" i="30"/>
  <c r="AD225" i="30"/>
  <c r="AC225" i="30"/>
  <c r="AN224" i="30"/>
  <c r="AM224" i="30"/>
  <c r="AL224" i="30"/>
  <c r="AK224" i="30"/>
  <c r="AJ224" i="30"/>
  <c r="AI224" i="30"/>
  <c r="AH224" i="30"/>
  <c r="AF224" i="30"/>
  <c r="AE224" i="30"/>
  <c r="AD224" i="30"/>
  <c r="AC224" i="30"/>
  <c r="AN223" i="30"/>
  <c r="AM223" i="30"/>
  <c r="AL223" i="30"/>
  <c r="AK223" i="30"/>
  <c r="AJ223" i="30"/>
  <c r="AI223" i="30"/>
  <c r="AH223" i="30"/>
  <c r="AF223" i="30"/>
  <c r="AE223" i="30"/>
  <c r="AD223" i="30"/>
  <c r="AC223" i="30"/>
  <c r="AN222" i="30"/>
  <c r="AM222" i="30"/>
  <c r="AL222" i="30"/>
  <c r="AK222" i="30"/>
  <c r="AJ222" i="30"/>
  <c r="AI222" i="30"/>
  <c r="AH222" i="30"/>
  <c r="AF222" i="30"/>
  <c r="AE222" i="30"/>
  <c r="AD222" i="30"/>
  <c r="AC222" i="30"/>
  <c r="AN221" i="30"/>
  <c r="AM221" i="30"/>
  <c r="AL221" i="30"/>
  <c r="AK221" i="30"/>
  <c r="AJ221" i="30"/>
  <c r="AI221" i="30"/>
  <c r="AH221" i="30"/>
  <c r="AF221" i="30"/>
  <c r="AE221" i="30"/>
  <c r="AD221" i="30"/>
  <c r="AC221" i="30"/>
  <c r="AN220" i="30"/>
  <c r="AM220" i="30"/>
  <c r="AL220" i="30"/>
  <c r="AK220" i="30"/>
  <c r="AJ220" i="30"/>
  <c r="AI220" i="30"/>
  <c r="AH220" i="30"/>
  <c r="AF220" i="30"/>
  <c r="AE220" i="30"/>
  <c r="AD220" i="30"/>
  <c r="AC220" i="30"/>
  <c r="AN219" i="30"/>
  <c r="AM219" i="30"/>
  <c r="AL219" i="30"/>
  <c r="AK219" i="30"/>
  <c r="AJ219" i="30"/>
  <c r="AI219" i="30"/>
  <c r="AH219" i="30"/>
  <c r="AF219" i="30"/>
  <c r="AE219" i="30"/>
  <c r="AD219" i="30"/>
  <c r="AC219" i="30"/>
  <c r="AN218" i="30"/>
  <c r="AM218" i="30"/>
  <c r="AL218" i="30"/>
  <c r="AK218" i="30"/>
  <c r="AJ218" i="30"/>
  <c r="AI218" i="30"/>
  <c r="AH218" i="30"/>
  <c r="AF218" i="30"/>
  <c r="AE218" i="30"/>
  <c r="AD218" i="30"/>
  <c r="AC218" i="30"/>
  <c r="AN217" i="30"/>
  <c r="AM217" i="30"/>
  <c r="AL217" i="30"/>
  <c r="AK217" i="30"/>
  <c r="AJ217" i="30"/>
  <c r="AI217" i="30"/>
  <c r="AH217" i="30"/>
  <c r="AF217" i="30"/>
  <c r="AE217" i="30"/>
  <c r="AD217" i="30"/>
  <c r="AC217" i="30"/>
  <c r="AN216" i="30"/>
  <c r="AM216" i="30"/>
  <c r="AL216" i="30"/>
  <c r="AK216" i="30"/>
  <c r="AJ216" i="30"/>
  <c r="AI216" i="30"/>
  <c r="AH216" i="30"/>
  <c r="AF216" i="30"/>
  <c r="AE216" i="30"/>
  <c r="AD216" i="30"/>
  <c r="AC216" i="30"/>
  <c r="AN215" i="30"/>
  <c r="AM215" i="30"/>
  <c r="AL215" i="30"/>
  <c r="AK215" i="30"/>
  <c r="AJ215" i="30"/>
  <c r="AI215" i="30"/>
  <c r="AH215" i="30"/>
  <c r="AF215" i="30"/>
  <c r="AE215" i="30"/>
  <c r="AD215" i="30"/>
  <c r="AC215" i="30"/>
  <c r="AN214" i="30"/>
  <c r="AM214" i="30"/>
  <c r="AL214" i="30"/>
  <c r="AK214" i="30"/>
  <c r="AJ214" i="30"/>
  <c r="AI214" i="30"/>
  <c r="AH214" i="30"/>
  <c r="AF214" i="30"/>
  <c r="AE214" i="30"/>
  <c r="AD214" i="30"/>
  <c r="AC214" i="30"/>
  <c r="AN213" i="30"/>
  <c r="AM213" i="30"/>
  <c r="AL213" i="30"/>
  <c r="AK213" i="30"/>
  <c r="AJ213" i="30"/>
  <c r="AI213" i="30"/>
  <c r="AH213" i="30"/>
  <c r="AF213" i="30"/>
  <c r="AE213" i="30"/>
  <c r="AD213" i="30"/>
  <c r="AC213" i="30"/>
  <c r="AN212" i="30"/>
  <c r="AM212" i="30"/>
  <c r="AL212" i="30"/>
  <c r="AK212" i="30"/>
  <c r="AJ212" i="30"/>
  <c r="AI212" i="30"/>
  <c r="AH212" i="30"/>
  <c r="AF212" i="30"/>
  <c r="AE212" i="30"/>
  <c r="AD212" i="30"/>
  <c r="AC212" i="30"/>
  <c r="AN211" i="30"/>
  <c r="AM211" i="30"/>
  <c r="AL211" i="30"/>
  <c r="AK211" i="30"/>
  <c r="AJ211" i="30"/>
  <c r="AI211" i="30"/>
  <c r="AH211" i="30"/>
  <c r="AG211" i="30"/>
  <c r="AF211" i="30"/>
  <c r="AE211" i="30"/>
  <c r="AD211" i="30"/>
  <c r="AC211" i="30"/>
  <c r="AN210" i="30"/>
  <c r="AM210" i="30"/>
  <c r="AL210" i="30"/>
  <c r="AK210" i="30"/>
  <c r="AJ210" i="30"/>
  <c r="AI210" i="30"/>
  <c r="AH210" i="30"/>
  <c r="AF210" i="30"/>
  <c r="AE210" i="30"/>
  <c r="AD210" i="30"/>
  <c r="AC210" i="30"/>
  <c r="AN209" i="30"/>
  <c r="AM209" i="30"/>
  <c r="AL209" i="30"/>
  <c r="AK209" i="30"/>
  <c r="AJ209" i="30"/>
  <c r="AI209" i="30"/>
  <c r="AH209" i="30"/>
  <c r="AF209" i="30"/>
  <c r="AE209" i="30"/>
  <c r="AD209" i="30"/>
  <c r="AC209" i="30"/>
  <c r="AN208" i="30"/>
  <c r="AM208" i="30"/>
  <c r="AL208" i="30"/>
  <c r="AK208" i="30"/>
  <c r="AJ208" i="30"/>
  <c r="AI208" i="30"/>
  <c r="AH208" i="30"/>
  <c r="AF208" i="30"/>
  <c r="AE208" i="30"/>
  <c r="AC208" i="30"/>
  <c r="AN207" i="30"/>
  <c r="AM207" i="30"/>
  <c r="AL207" i="30"/>
  <c r="AK207" i="30"/>
  <c r="AJ207" i="30"/>
  <c r="AI207" i="30"/>
  <c r="AH207" i="30"/>
  <c r="AF207" i="30"/>
  <c r="AE207" i="30"/>
  <c r="AC207" i="30"/>
  <c r="AN206" i="30"/>
  <c r="AM206" i="30"/>
  <c r="AL206" i="30"/>
  <c r="AK206" i="30"/>
  <c r="AJ206" i="30"/>
  <c r="AI206" i="30"/>
  <c r="AH206" i="30"/>
  <c r="AF206" i="30"/>
  <c r="AE206" i="30"/>
  <c r="AC206" i="30"/>
  <c r="AN205" i="30"/>
  <c r="AM205" i="30"/>
  <c r="AL205" i="30"/>
  <c r="AK205" i="30"/>
  <c r="AJ205" i="30"/>
  <c r="AI205" i="30"/>
  <c r="AH205" i="30"/>
  <c r="AF205" i="30"/>
  <c r="AE205" i="30"/>
  <c r="AD205" i="30"/>
  <c r="AC205" i="30"/>
  <c r="AN204" i="30"/>
  <c r="AM204" i="30"/>
  <c r="AL204" i="30"/>
  <c r="AK204" i="30"/>
  <c r="AJ204" i="30"/>
  <c r="AI204" i="30"/>
  <c r="AH204" i="30"/>
  <c r="AF204" i="30"/>
  <c r="AE204" i="30"/>
  <c r="AD204" i="30"/>
  <c r="AC204" i="30"/>
  <c r="AN203" i="30"/>
  <c r="AM203" i="30"/>
  <c r="AL203" i="30"/>
  <c r="AK203" i="30"/>
  <c r="AJ203" i="30"/>
  <c r="AI203" i="30"/>
  <c r="AH203" i="30"/>
  <c r="AF203" i="30"/>
  <c r="AE203" i="30"/>
  <c r="AD203" i="30"/>
  <c r="AC203" i="30"/>
  <c r="AN202" i="30"/>
  <c r="AM202" i="30"/>
  <c r="AL202" i="30"/>
  <c r="AK202" i="30"/>
  <c r="AJ202" i="30"/>
  <c r="AI202" i="30"/>
  <c r="AH202" i="30"/>
  <c r="AF202" i="30"/>
  <c r="AE202" i="30"/>
  <c r="AD202" i="30"/>
  <c r="AC202" i="30"/>
  <c r="AN201" i="30"/>
  <c r="AM201" i="30"/>
  <c r="AL201" i="30"/>
  <c r="AK201" i="30"/>
  <c r="AJ201" i="30"/>
  <c r="AI201" i="30"/>
  <c r="AH201" i="30"/>
  <c r="AF201" i="30"/>
  <c r="AE201" i="30"/>
  <c r="AD201" i="30"/>
  <c r="AC201" i="30"/>
  <c r="AN200" i="30"/>
  <c r="AM200" i="30"/>
  <c r="AL200" i="30"/>
  <c r="AK200" i="30"/>
  <c r="AJ200" i="30"/>
  <c r="AI200" i="30"/>
  <c r="AH200" i="30"/>
  <c r="AF200" i="30"/>
  <c r="AE200" i="30"/>
  <c r="AD200" i="30"/>
  <c r="AC200" i="30"/>
  <c r="AN199" i="30"/>
  <c r="AM199" i="30"/>
  <c r="AL199" i="30"/>
  <c r="AK199" i="30"/>
  <c r="AJ199" i="30"/>
  <c r="AI199" i="30"/>
  <c r="AH199" i="30"/>
  <c r="AF199" i="30"/>
  <c r="AE199" i="30"/>
  <c r="AD199" i="30"/>
  <c r="AC199" i="30"/>
  <c r="AN198" i="30"/>
  <c r="AM198" i="30"/>
  <c r="AL198" i="30"/>
  <c r="AK198" i="30"/>
  <c r="AJ198" i="30"/>
  <c r="AI198" i="30"/>
  <c r="AH198" i="30"/>
  <c r="AF198" i="30"/>
  <c r="AE198" i="30"/>
  <c r="AD198" i="30"/>
  <c r="AC198" i="30"/>
  <c r="AN197" i="30"/>
  <c r="AM197" i="30"/>
  <c r="AL197" i="30"/>
  <c r="AK197" i="30"/>
  <c r="AJ197" i="30"/>
  <c r="AI197" i="30"/>
  <c r="AH197" i="30"/>
  <c r="AF197" i="30"/>
  <c r="AE197" i="30"/>
  <c r="AD197" i="30"/>
  <c r="AC197" i="30"/>
  <c r="AN196" i="30"/>
  <c r="AM196" i="30"/>
  <c r="AL196" i="30"/>
  <c r="AK196" i="30"/>
  <c r="AJ196" i="30"/>
  <c r="AI196" i="30"/>
  <c r="AH196" i="30"/>
  <c r="AF196" i="30"/>
  <c r="AE196" i="30"/>
  <c r="AD196" i="30"/>
  <c r="AC196" i="30"/>
  <c r="AN195" i="30"/>
  <c r="AM195" i="30"/>
  <c r="AL195" i="30"/>
  <c r="AK195" i="30"/>
  <c r="AJ195" i="30"/>
  <c r="AI195" i="30"/>
  <c r="AH195" i="30"/>
  <c r="AF195" i="30"/>
  <c r="AE195" i="30"/>
  <c r="AD195" i="30"/>
  <c r="AC195" i="30"/>
  <c r="AN194" i="30"/>
  <c r="AM194" i="30"/>
  <c r="AL194" i="30"/>
  <c r="AK194" i="30"/>
  <c r="AJ194" i="30"/>
  <c r="AI194" i="30"/>
  <c r="AH194" i="30"/>
  <c r="AF194" i="30"/>
  <c r="AE194" i="30"/>
  <c r="AD194" i="30"/>
  <c r="AC194" i="30"/>
  <c r="AN193" i="30"/>
  <c r="AM193" i="30"/>
  <c r="AL193" i="30"/>
  <c r="AK193" i="30"/>
  <c r="AJ193" i="30"/>
  <c r="AI193" i="30"/>
  <c r="AH193" i="30"/>
  <c r="AF193" i="30"/>
  <c r="AE193" i="30"/>
  <c r="AD193" i="30"/>
  <c r="AC193" i="30"/>
  <c r="AN192" i="30"/>
  <c r="AM192" i="30"/>
  <c r="AL192" i="30"/>
  <c r="AK192" i="30"/>
  <c r="AJ192" i="30"/>
  <c r="AI192" i="30"/>
  <c r="AH192" i="30"/>
  <c r="AF192" i="30"/>
  <c r="AE192" i="30"/>
  <c r="AD192" i="30"/>
  <c r="AC192" i="30"/>
  <c r="AN191" i="30"/>
  <c r="AM191" i="30"/>
  <c r="AL191" i="30"/>
  <c r="AK191" i="30"/>
  <c r="AJ191" i="30"/>
  <c r="AI191" i="30"/>
  <c r="AH191" i="30"/>
  <c r="AF191" i="30"/>
  <c r="AE191" i="30"/>
  <c r="AD191" i="30"/>
  <c r="AC191" i="30"/>
  <c r="AN190" i="30"/>
  <c r="AM190" i="30"/>
  <c r="AL190" i="30"/>
  <c r="AK190" i="30"/>
  <c r="AJ190" i="30"/>
  <c r="AI190" i="30"/>
  <c r="AH190" i="30"/>
  <c r="AF190" i="30"/>
  <c r="AE190" i="30"/>
  <c r="AD190" i="30"/>
  <c r="AC190" i="30"/>
  <c r="AN189" i="30"/>
  <c r="AM189" i="30"/>
  <c r="AL189" i="30"/>
  <c r="AK189" i="30"/>
  <c r="AJ189" i="30"/>
  <c r="AI189" i="30"/>
  <c r="AH189" i="30"/>
  <c r="AF189" i="30"/>
  <c r="AE189" i="30"/>
  <c r="AD189" i="30"/>
  <c r="AC189" i="30"/>
  <c r="AN188" i="30"/>
  <c r="AM188" i="30"/>
  <c r="AL188" i="30"/>
  <c r="AK188" i="30"/>
  <c r="AJ188" i="30"/>
  <c r="AI188" i="30"/>
  <c r="AH188" i="30"/>
  <c r="AF188" i="30"/>
  <c r="AE188" i="30"/>
  <c r="AD188" i="30"/>
  <c r="AC188" i="30"/>
  <c r="AN187" i="30"/>
  <c r="AM187" i="30"/>
  <c r="AL187" i="30"/>
  <c r="AK187" i="30"/>
  <c r="AJ187" i="30"/>
  <c r="AI187" i="30"/>
  <c r="AH187" i="30"/>
  <c r="AF187" i="30"/>
  <c r="AE187" i="30"/>
  <c r="AD187" i="30"/>
  <c r="AC187" i="30"/>
  <c r="AN186" i="30"/>
  <c r="AM186" i="30"/>
  <c r="AL186" i="30"/>
  <c r="AK186" i="30"/>
  <c r="AJ186" i="30"/>
  <c r="AI186" i="30"/>
  <c r="AH186" i="30"/>
  <c r="AF186" i="30"/>
  <c r="AE186" i="30"/>
  <c r="AD186" i="30"/>
  <c r="AC186" i="30"/>
  <c r="AN185" i="30"/>
  <c r="AM185" i="30"/>
  <c r="AL185" i="30"/>
  <c r="AK185" i="30"/>
  <c r="AJ185" i="30"/>
  <c r="AI185" i="30"/>
  <c r="AH185" i="30"/>
  <c r="AF185" i="30"/>
  <c r="AE185" i="30"/>
  <c r="AD185" i="30"/>
  <c r="AC185" i="30"/>
  <c r="AN184" i="30"/>
  <c r="AM184" i="30"/>
  <c r="AL184" i="30"/>
  <c r="AK184" i="30"/>
  <c r="AJ184" i="30"/>
  <c r="AI184" i="30"/>
  <c r="AH184" i="30"/>
  <c r="AF184" i="30"/>
  <c r="AE184" i="30"/>
  <c r="AD184" i="30"/>
  <c r="AC184" i="30"/>
  <c r="AN183" i="30"/>
  <c r="AM183" i="30"/>
  <c r="AL183" i="30"/>
  <c r="AK183" i="30"/>
  <c r="AJ183" i="30"/>
  <c r="AI183" i="30"/>
  <c r="AH183" i="30"/>
  <c r="AF183" i="30"/>
  <c r="AE183" i="30"/>
  <c r="AD183" i="30"/>
  <c r="AC183" i="30"/>
  <c r="AN182" i="30"/>
  <c r="AM182" i="30"/>
  <c r="AL182" i="30"/>
  <c r="AK182" i="30"/>
  <c r="AJ182" i="30"/>
  <c r="AI182" i="30"/>
  <c r="AH182" i="30"/>
  <c r="AF182" i="30"/>
  <c r="AE182" i="30"/>
  <c r="AD182" i="30"/>
  <c r="AC182" i="30"/>
  <c r="AN181" i="30"/>
  <c r="AM181" i="30"/>
  <c r="AL181" i="30"/>
  <c r="AK181" i="30"/>
  <c r="AJ181" i="30"/>
  <c r="AI181" i="30"/>
  <c r="AH181" i="30"/>
  <c r="AF181" i="30"/>
  <c r="AE181" i="30"/>
  <c r="AD181" i="30"/>
  <c r="AC181" i="30"/>
  <c r="AN180" i="30"/>
  <c r="AM180" i="30"/>
  <c r="AL180" i="30"/>
  <c r="AK180" i="30"/>
  <c r="AJ180" i="30"/>
  <c r="AI180" i="30"/>
  <c r="AH180" i="30"/>
  <c r="AF180" i="30"/>
  <c r="AE180" i="30"/>
  <c r="AD180" i="30"/>
  <c r="AC180" i="30"/>
  <c r="AN179" i="30"/>
  <c r="AM179" i="30"/>
  <c r="AL179" i="30"/>
  <c r="AK179" i="30"/>
  <c r="AJ179" i="30"/>
  <c r="AI179" i="30"/>
  <c r="AH179" i="30"/>
  <c r="AF179" i="30"/>
  <c r="AE179" i="30"/>
  <c r="AD179" i="30"/>
  <c r="AC179" i="30"/>
  <c r="AN178" i="30"/>
  <c r="AM178" i="30"/>
  <c r="AL178" i="30"/>
  <c r="AK178" i="30"/>
  <c r="AJ178" i="30"/>
  <c r="AI178" i="30"/>
  <c r="AH178" i="30"/>
  <c r="AF178" i="30"/>
  <c r="AE178" i="30"/>
  <c r="AD178" i="30"/>
  <c r="AC178" i="30"/>
  <c r="AN177" i="30"/>
  <c r="AM177" i="30"/>
  <c r="AL177" i="30"/>
  <c r="AK177" i="30"/>
  <c r="AJ177" i="30"/>
  <c r="AI177" i="30"/>
  <c r="AH177" i="30"/>
  <c r="AF177" i="30"/>
  <c r="AE177" i="30"/>
  <c r="AD177" i="30"/>
  <c r="AC177" i="30"/>
  <c r="AN176" i="30"/>
  <c r="AM176" i="30"/>
  <c r="AL176" i="30"/>
  <c r="AK176" i="30"/>
  <c r="AJ176" i="30"/>
  <c r="AI176" i="30"/>
  <c r="AF176" i="30"/>
  <c r="AE176" i="30"/>
  <c r="AD176" i="30"/>
  <c r="AC176" i="30"/>
  <c r="AN175" i="30"/>
  <c r="AM175" i="30"/>
  <c r="AL175" i="30"/>
  <c r="AK175" i="30"/>
  <c r="AJ175" i="30"/>
  <c r="AI175" i="30"/>
  <c r="AH175" i="30"/>
  <c r="AF175" i="30"/>
  <c r="AE175" i="30"/>
  <c r="AD175" i="30"/>
  <c r="AC175" i="30"/>
  <c r="AN174" i="30"/>
  <c r="AM174" i="30"/>
  <c r="AL174" i="30"/>
  <c r="AK174" i="30"/>
  <c r="AJ174" i="30"/>
  <c r="AI174" i="30"/>
  <c r="AH174" i="30"/>
  <c r="AG174" i="30"/>
  <c r="AF174" i="30"/>
  <c r="AE174" i="30"/>
  <c r="AD174" i="30"/>
  <c r="AC174" i="30"/>
  <c r="AN173" i="30"/>
  <c r="AM173" i="30"/>
  <c r="AL173" i="30"/>
  <c r="AK173" i="30"/>
  <c r="AJ173" i="30"/>
  <c r="AI173" i="30"/>
  <c r="AH173" i="30"/>
  <c r="AG173" i="30"/>
  <c r="AF173" i="30"/>
  <c r="AE173" i="30"/>
  <c r="AD173" i="30"/>
  <c r="AC173" i="30"/>
  <c r="AN172" i="30"/>
  <c r="AM172" i="30"/>
  <c r="AL172" i="30"/>
  <c r="AK172" i="30"/>
  <c r="AJ172" i="30"/>
  <c r="AI172" i="30"/>
  <c r="AH172" i="30"/>
  <c r="AF172" i="30"/>
  <c r="AE172" i="30"/>
  <c r="AD172" i="30"/>
  <c r="AC172" i="30"/>
  <c r="AM171" i="30"/>
  <c r="AL171" i="30"/>
  <c r="AK171" i="30"/>
  <c r="AJ171" i="30"/>
  <c r="AI171" i="30"/>
  <c r="AH171" i="30"/>
  <c r="AF171" i="30"/>
  <c r="AE171" i="30"/>
  <c r="AD171" i="30"/>
  <c r="AC171" i="30"/>
  <c r="AN170" i="30"/>
  <c r="AM170" i="30"/>
  <c r="AL170" i="30"/>
  <c r="AK170" i="30"/>
  <c r="AJ170" i="30"/>
  <c r="AI170" i="30"/>
  <c r="AH170" i="30"/>
  <c r="AF170" i="30"/>
  <c r="AE170" i="30"/>
  <c r="AD170" i="30"/>
  <c r="AC170" i="30"/>
  <c r="AN169" i="30"/>
  <c r="AM169" i="30"/>
  <c r="AL169" i="30"/>
  <c r="AK169" i="30"/>
  <c r="AJ169" i="30"/>
  <c r="AI169" i="30"/>
  <c r="AH169" i="30"/>
  <c r="AF169" i="30"/>
  <c r="AE169" i="30"/>
  <c r="AD169" i="30"/>
  <c r="AC169" i="30"/>
  <c r="AN168" i="30"/>
  <c r="AM168" i="30"/>
  <c r="AL168" i="30"/>
  <c r="AK168" i="30"/>
  <c r="AJ168" i="30"/>
  <c r="AI168" i="30"/>
  <c r="AH168" i="30"/>
  <c r="AF168" i="30"/>
  <c r="AE168" i="30"/>
  <c r="AD168" i="30"/>
  <c r="AC168" i="30"/>
  <c r="AN167" i="30"/>
  <c r="AM167" i="30"/>
  <c r="AL167" i="30"/>
  <c r="AK167" i="30"/>
  <c r="AJ167" i="30"/>
  <c r="AI167" i="30"/>
  <c r="AH167" i="30"/>
  <c r="AF167" i="30"/>
  <c r="AE167" i="30"/>
  <c r="AD167" i="30"/>
  <c r="AC167" i="30"/>
  <c r="AN166" i="30"/>
  <c r="AM166" i="30"/>
  <c r="AL166" i="30"/>
  <c r="AK166" i="30"/>
  <c r="AJ166" i="30"/>
  <c r="AI166" i="30"/>
  <c r="AH166" i="30"/>
  <c r="AF166" i="30"/>
  <c r="AE166" i="30"/>
  <c r="AD166" i="30"/>
  <c r="AC166" i="30"/>
  <c r="AN165" i="30"/>
  <c r="AM165" i="30"/>
  <c r="AL165" i="30"/>
  <c r="AK165" i="30"/>
  <c r="AJ165" i="30"/>
  <c r="AI165" i="30"/>
  <c r="AH165" i="30"/>
  <c r="AG165" i="30"/>
  <c r="AF165" i="30"/>
  <c r="AE165" i="30"/>
  <c r="AD165" i="30"/>
  <c r="AC165" i="30"/>
  <c r="AN164" i="30"/>
  <c r="AM164" i="30"/>
  <c r="AL164" i="30"/>
  <c r="AK164" i="30"/>
  <c r="AJ164" i="30"/>
  <c r="AI164" i="30"/>
  <c r="AH164" i="30"/>
  <c r="AF164" i="30"/>
  <c r="AE164" i="30"/>
  <c r="AD164" i="30"/>
  <c r="AC164" i="30"/>
  <c r="AN163" i="30"/>
  <c r="AM163" i="30"/>
  <c r="AL163" i="30"/>
  <c r="AK163" i="30"/>
  <c r="AJ163" i="30"/>
  <c r="AI163" i="30"/>
  <c r="AH163" i="30"/>
  <c r="AF163" i="30"/>
  <c r="AE163" i="30"/>
  <c r="AD163" i="30"/>
  <c r="AC163" i="30"/>
  <c r="AN162" i="30"/>
  <c r="AM162" i="30"/>
  <c r="AL162" i="30"/>
  <c r="AK162" i="30"/>
  <c r="AJ162" i="30"/>
  <c r="AI162" i="30"/>
  <c r="AH162" i="30"/>
  <c r="AG162" i="30"/>
  <c r="AF162" i="30"/>
  <c r="AE162" i="30"/>
  <c r="AD162" i="30"/>
  <c r="AC162" i="30"/>
  <c r="AN161" i="30"/>
  <c r="AM161" i="30"/>
  <c r="AL161" i="30"/>
  <c r="AK161" i="30"/>
  <c r="AJ161" i="30"/>
  <c r="AI161" i="30"/>
  <c r="AH161" i="30"/>
  <c r="AG161" i="30"/>
  <c r="AF161" i="30"/>
  <c r="AE161" i="30"/>
  <c r="AD161" i="30"/>
  <c r="AC161" i="30"/>
  <c r="AM160" i="30"/>
  <c r="AL160" i="30"/>
  <c r="AK160" i="30"/>
  <c r="AJ160" i="30"/>
  <c r="AI160" i="30"/>
  <c r="AH160" i="30"/>
  <c r="AG160" i="30"/>
  <c r="AF160" i="30"/>
  <c r="AE160" i="30"/>
  <c r="AD160" i="30"/>
  <c r="AC160" i="30"/>
  <c r="AN159" i="30"/>
  <c r="AM159" i="30"/>
  <c r="AL159" i="30"/>
  <c r="AK159" i="30"/>
  <c r="AJ159" i="30"/>
  <c r="AI159" i="30"/>
  <c r="AH159" i="30"/>
  <c r="AG159" i="30"/>
  <c r="AF159" i="30"/>
  <c r="AE159" i="30"/>
  <c r="AD159" i="30"/>
  <c r="AC159" i="30"/>
  <c r="AM158" i="30"/>
  <c r="AL158" i="30"/>
  <c r="AK158" i="30"/>
  <c r="AJ158" i="30"/>
  <c r="AI158" i="30"/>
  <c r="AH158" i="30"/>
  <c r="AG158" i="30"/>
  <c r="AF158" i="30"/>
  <c r="AE158" i="30"/>
  <c r="AD158" i="30"/>
  <c r="AC158" i="30"/>
  <c r="AM157" i="30"/>
  <c r="AL157" i="30"/>
  <c r="AK157" i="30"/>
  <c r="AJ157" i="30"/>
  <c r="AI157" i="30"/>
  <c r="AH157" i="30"/>
  <c r="AG157" i="30"/>
  <c r="AF157" i="30"/>
  <c r="AE157" i="30"/>
  <c r="AD157" i="30"/>
  <c r="AC157" i="30"/>
  <c r="AN156" i="30"/>
  <c r="AM156" i="30"/>
  <c r="AL156" i="30"/>
  <c r="AK156" i="30"/>
  <c r="AJ156" i="30"/>
  <c r="AI156" i="30"/>
  <c r="AH156" i="30"/>
  <c r="AG156" i="30"/>
  <c r="AF156" i="30"/>
  <c r="AE156" i="30"/>
  <c r="AD156" i="30"/>
  <c r="AC156" i="30"/>
  <c r="AN155" i="30"/>
  <c r="AM155" i="30"/>
  <c r="AL155" i="30"/>
  <c r="AK155" i="30"/>
  <c r="AJ155" i="30"/>
  <c r="AI155" i="30"/>
  <c r="AH155" i="30"/>
  <c r="AG155" i="30"/>
  <c r="AF155" i="30"/>
  <c r="AE155" i="30"/>
  <c r="AD155" i="30"/>
  <c r="AC155" i="30"/>
  <c r="AN154" i="30"/>
  <c r="AM154" i="30"/>
  <c r="AL154" i="30"/>
  <c r="AK154" i="30"/>
  <c r="AJ154" i="30"/>
  <c r="AI154" i="30"/>
  <c r="AH154" i="30"/>
  <c r="AG154" i="30"/>
  <c r="AF154" i="30"/>
  <c r="AE154" i="30"/>
  <c r="AD154" i="30"/>
  <c r="AC154" i="30"/>
  <c r="AN153" i="30"/>
  <c r="AM153" i="30"/>
  <c r="AL153" i="30"/>
  <c r="AK153" i="30"/>
  <c r="AJ153" i="30"/>
  <c r="AI153" i="30"/>
  <c r="AH153" i="30"/>
  <c r="AG153" i="30"/>
  <c r="AF153" i="30"/>
  <c r="AE153" i="30"/>
  <c r="AD153" i="30"/>
  <c r="AC153" i="30"/>
  <c r="AN152" i="30"/>
  <c r="AM152" i="30"/>
  <c r="AL152" i="30"/>
  <c r="AK152" i="30"/>
  <c r="AJ152" i="30"/>
  <c r="AI152" i="30"/>
  <c r="AH152" i="30"/>
  <c r="AG152" i="30"/>
  <c r="AF152" i="30"/>
  <c r="AE152" i="30"/>
  <c r="AD152" i="30"/>
  <c r="AC152" i="30"/>
  <c r="AN151" i="30"/>
  <c r="AM151" i="30"/>
  <c r="AL151" i="30"/>
  <c r="AK151" i="30"/>
  <c r="AJ151" i="30"/>
  <c r="AI151" i="30"/>
  <c r="AH151" i="30"/>
  <c r="AG151" i="30"/>
  <c r="AF151" i="30"/>
  <c r="AE151" i="30"/>
  <c r="AD151" i="30"/>
  <c r="AC151" i="30"/>
  <c r="AN150" i="30"/>
  <c r="AM150" i="30"/>
  <c r="AL150" i="30"/>
  <c r="AK150" i="30"/>
  <c r="AJ150" i="30"/>
  <c r="AI150" i="30"/>
  <c r="AH150" i="30"/>
  <c r="AG150" i="30"/>
  <c r="AF150" i="30"/>
  <c r="AE150" i="30"/>
  <c r="AD150" i="30"/>
  <c r="AC150" i="30"/>
  <c r="AH149" i="30"/>
  <c r="AN149" i="30"/>
  <c r="AM149" i="30"/>
  <c r="AL149" i="30"/>
  <c r="AK149" i="30"/>
  <c r="AJ149" i="30"/>
  <c r="AI149" i="30"/>
  <c r="AG149" i="30"/>
  <c r="AF149" i="30"/>
  <c r="AE149" i="30"/>
  <c r="AD149" i="30"/>
  <c r="AC149" i="30"/>
  <c r="AM148" i="30"/>
  <c r="AE148" i="30"/>
  <c r="AN148" i="30"/>
  <c r="AL148" i="30"/>
  <c r="AK148" i="30"/>
  <c r="AJ148" i="30"/>
  <c r="AI148" i="30"/>
  <c r="AH148" i="30"/>
  <c r="AG148" i="30"/>
  <c r="AF148" i="30"/>
  <c r="AD148" i="30"/>
  <c r="AC148" i="30"/>
  <c r="AN147" i="30"/>
  <c r="AM147" i="30"/>
  <c r="AL147" i="30"/>
  <c r="AK147" i="30"/>
  <c r="AJ147" i="30"/>
  <c r="AI147" i="30"/>
  <c r="AH147" i="30"/>
  <c r="AG147" i="30"/>
  <c r="AF147" i="30"/>
  <c r="AE147" i="30"/>
  <c r="AD147" i="30"/>
  <c r="AC147" i="30"/>
  <c r="AN146" i="30"/>
  <c r="AM146" i="30"/>
  <c r="AL146" i="30"/>
  <c r="AK146" i="30"/>
  <c r="AJ146" i="30"/>
  <c r="AI146" i="30"/>
  <c r="AH146" i="30"/>
  <c r="AG146" i="30"/>
  <c r="AF146" i="30"/>
  <c r="AE146" i="30"/>
  <c r="AD146" i="30"/>
  <c r="AC146" i="30"/>
  <c r="AN145" i="30"/>
  <c r="AE145" i="30"/>
  <c r="AM145" i="30"/>
  <c r="AL145" i="30"/>
  <c r="AK145" i="30"/>
  <c r="AJ145" i="30"/>
  <c r="AI145" i="30"/>
  <c r="AH145" i="30"/>
  <c r="AG145" i="30"/>
  <c r="AF145" i="30"/>
  <c r="AD145" i="30"/>
  <c r="AC145" i="30"/>
  <c r="AE144" i="30"/>
  <c r="AN144" i="30"/>
  <c r="AM144" i="30"/>
  <c r="AL144" i="30"/>
  <c r="AK144" i="30"/>
  <c r="AJ144" i="30"/>
  <c r="AI144" i="30"/>
  <c r="AH144" i="30"/>
  <c r="AG144" i="30"/>
  <c r="AF144" i="30"/>
  <c r="AD144" i="30"/>
  <c r="AC144" i="30"/>
  <c r="AN143" i="30"/>
  <c r="AM143" i="30"/>
  <c r="AL143" i="30"/>
  <c r="AK143" i="30"/>
  <c r="AJ143" i="30"/>
  <c r="AI143" i="30"/>
  <c r="AH143" i="30"/>
  <c r="AG143" i="30"/>
  <c r="AF143" i="30"/>
  <c r="AE143" i="30"/>
  <c r="AD143" i="30"/>
  <c r="AC143" i="30"/>
  <c r="AE142" i="30"/>
  <c r="AN142" i="30"/>
  <c r="AM142" i="30"/>
  <c r="AL142" i="30"/>
  <c r="AK142" i="30"/>
  <c r="AJ142" i="30"/>
  <c r="AI142" i="30"/>
  <c r="AH142" i="30"/>
  <c r="AG142" i="30"/>
  <c r="AF142" i="30"/>
  <c r="AD142" i="30"/>
  <c r="AC142" i="30"/>
  <c r="AN141" i="30"/>
  <c r="AM141" i="30"/>
  <c r="AL141" i="30"/>
  <c r="AK141" i="30"/>
  <c r="AJ141" i="30"/>
  <c r="AI141" i="30"/>
  <c r="AH141" i="30"/>
  <c r="AG141" i="30"/>
  <c r="AF141" i="30"/>
  <c r="AE141" i="30"/>
  <c r="AD141" i="30"/>
  <c r="AC141" i="30"/>
  <c r="AN140" i="30"/>
  <c r="AM140" i="30"/>
  <c r="AL140" i="30"/>
  <c r="AK140" i="30"/>
  <c r="AJ140" i="30"/>
  <c r="AI140" i="30"/>
  <c r="AH140" i="30"/>
  <c r="AG140" i="30"/>
  <c r="AF140" i="30"/>
  <c r="AE140" i="30"/>
  <c r="AD140" i="30"/>
  <c r="AC140" i="30"/>
  <c r="AN139" i="30"/>
  <c r="AE139" i="30"/>
  <c r="AM139" i="30"/>
  <c r="AL139" i="30"/>
  <c r="AK139" i="30"/>
  <c r="AJ139" i="30"/>
  <c r="AI139" i="30"/>
  <c r="AH139" i="30"/>
  <c r="AG139" i="30"/>
  <c r="AF139" i="30"/>
  <c r="AD139" i="30"/>
  <c r="AC139" i="30"/>
  <c r="AE138" i="30"/>
  <c r="AN138" i="30"/>
  <c r="AM138" i="30"/>
  <c r="AL138" i="30"/>
  <c r="AK138" i="30"/>
  <c r="AJ138" i="30"/>
  <c r="AI138" i="30"/>
  <c r="AH138" i="30"/>
  <c r="AG138" i="30"/>
  <c r="AF138" i="30"/>
  <c r="AD138" i="30"/>
  <c r="AC138" i="30"/>
  <c r="AN137" i="30"/>
  <c r="AM137" i="30"/>
  <c r="AL137" i="30"/>
  <c r="AK137" i="30"/>
  <c r="AJ137" i="30"/>
  <c r="AI137" i="30"/>
  <c r="AH137" i="30"/>
  <c r="AG137" i="30"/>
  <c r="AF137" i="30"/>
  <c r="AE137" i="30"/>
  <c r="AD137" i="30"/>
  <c r="AC137" i="30"/>
  <c r="AE136" i="30"/>
  <c r="AN136" i="30"/>
  <c r="AM136" i="30"/>
  <c r="AL136" i="30"/>
  <c r="AK136" i="30"/>
  <c r="AJ136" i="30"/>
  <c r="AI136" i="30"/>
  <c r="AH136" i="30"/>
  <c r="AG136" i="30"/>
  <c r="AF136" i="30"/>
  <c r="AD136" i="30"/>
  <c r="AC136" i="30"/>
  <c r="AN135" i="30"/>
  <c r="AM135" i="30"/>
  <c r="AL135" i="30"/>
  <c r="AK135" i="30"/>
  <c r="AJ135" i="30"/>
  <c r="AI135" i="30"/>
  <c r="AH135" i="30"/>
  <c r="AG135" i="30"/>
  <c r="AF135" i="30"/>
  <c r="AE135" i="30"/>
  <c r="AD135" i="30"/>
  <c r="AC135" i="30"/>
  <c r="AN134" i="30"/>
  <c r="AM134" i="30"/>
  <c r="AL134" i="30"/>
  <c r="AK134" i="30"/>
  <c r="AJ134" i="30"/>
  <c r="AI134" i="30"/>
  <c r="AH134" i="30"/>
  <c r="AG134" i="30"/>
  <c r="AF134" i="30"/>
  <c r="AE134" i="30"/>
  <c r="AD134" i="30"/>
  <c r="AC134" i="30"/>
  <c r="AN133" i="30"/>
  <c r="AE133" i="30"/>
  <c r="AM133" i="30"/>
  <c r="AL133" i="30"/>
  <c r="AK133" i="30"/>
  <c r="AJ133" i="30"/>
  <c r="AI133" i="30"/>
  <c r="AH133" i="30"/>
  <c r="AG133" i="30"/>
  <c r="AF133" i="30"/>
  <c r="AD133" i="30"/>
  <c r="AC133" i="30"/>
  <c r="AE132" i="30"/>
  <c r="AN132" i="30"/>
  <c r="AM132" i="30"/>
  <c r="AL132" i="30"/>
  <c r="AK132" i="30"/>
  <c r="AJ132" i="30"/>
  <c r="AI132" i="30"/>
  <c r="AH132" i="30"/>
  <c r="AG132" i="30"/>
  <c r="AF132" i="30"/>
  <c r="AD132" i="30"/>
  <c r="AC132" i="30"/>
  <c r="AN131" i="30"/>
  <c r="AM131" i="30"/>
  <c r="AL131" i="30"/>
  <c r="AK131" i="30"/>
  <c r="AJ131" i="30"/>
  <c r="AI131" i="30"/>
  <c r="AH131" i="30"/>
  <c r="AG131" i="30"/>
  <c r="AF131" i="30"/>
  <c r="AE131" i="30"/>
  <c r="AD131" i="30"/>
  <c r="AC131" i="30"/>
  <c r="AE130" i="30"/>
  <c r="AN130" i="30"/>
  <c r="AM130" i="30"/>
  <c r="AL130" i="30"/>
  <c r="AK130" i="30"/>
  <c r="AJ130" i="30"/>
  <c r="AI130" i="30"/>
  <c r="AH130" i="30"/>
  <c r="AG130" i="30"/>
  <c r="AF130" i="30"/>
  <c r="AD130" i="30"/>
  <c r="AC130" i="30"/>
  <c r="AN129" i="30"/>
  <c r="AM129" i="30"/>
  <c r="AL129" i="30"/>
  <c r="AK129" i="30"/>
  <c r="AJ129" i="30"/>
  <c r="AI129" i="30"/>
  <c r="AH129" i="30"/>
  <c r="AG129" i="30"/>
  <c r="AF129" i="30"/>
  <c r="AE129" i="30"/>
  <c r="AD129" i="30"/>
  <c r="AC129" i="30"/>
  <c r="AN128" i="30"/>
  <c r="AM128" i="30"/>
  <c r="AL128" i="30"/>
  <c r="AK128" i="30"/>
  <c r="AJ128" i="30"/>
  <c r="AI128" i="30"/>
  <c r="AH128" i="30"/>
  <c r="AF128" i="30"/>
  <c r="AE128" i="30"/>
  <c r="AD128" i="30"/>
  <c r="AC128" i="30"/>
  <c r="AN127" i="30"/>
  <c r="AE127" i="30"/>
  <c r="AM127" i="30"/>
  <c r="AL127" i="30"/>
  <c r="AK127" i="30"/>
  <c r="AJ127" i="30"/>
  <c r="AI127" i="30"/>
  <c r="AH127" i="30"/>
  <c r="AG127" i="30"/>
  <c r="AF127" i="30"/>
  <c r="AD127" i="30"/>
  <c r="AC127" i="30"/>
  <c r="AE126" i="30"/>
  <c r="AN126" i="30"/>
  <c r="AM126" i="30"/>
  <c r="AL126" i="30"/>
  <c r="AK126" i="30"/>
  <c r="AJ126" i="30"/>
  <c r="AI126" i="30"/>
  <c r="AH126" i="30"/>
  <c r="AG126" i="30"/>
  <c r="AF126" i="30"/>
  <c r="AD126" i="30"/>
  <c r="AC126" i="30"/>
  <c r="AN125" i="30"/>
  <c r="AM125" i="30"/>
  <c r="AL125" i="30"/>
  <c r="AK125" i="30"/>
  <c r="AJ125" i="30"/>
  <c r="AI125" i="30"/>
  <c r="AH125" i="30"/>
  <c r="AG125" i="30"/>
  <c r="AF125" i="30"/>
  <c r="AE125" i="30"/>
  <c r="AD125" i="30"/>
  <c r="AC125" i="30"/>
  <c r="AE124" i="30"/>
  <c r="AN124" i="30"/>
  <c r="AM124" i="30"/>
  <c r="AL124" i="30"/>
  <c r="AK124" i="30"/>
  <c r="AJ124" i="30"/>
  <c r="AI124" i="30"/>
  <c r="AH124" i="30"/>
  <c r="AG124" i="30"/>
  <c r="AF124" i="30"/>
  <c r="AD124" i="30"/>
  <c r="AC124" i="30"/>
  <c r="AN123" i="30"/>
  <c r="AM123" i="30"/>
  <c r="AL123" i="30"/>
  <c r="AK123" i="30"/>
  <c r="AJ123" i="30"/>
  <c r="AI123" i="30"/>
  <c r="AH123" i="30"/>
  <c r="AG123" i="30"/>
  <c r="AF123" i="30"/>
  <c r="AE123" i="30"/>
  <c r="AD123" i="30"/>
  <c r="AC123" i="30"/>
  <c r="AN122" i="30"/>
  <c r="AM122" i="30"/>
  <c r="AL122" i="30"/>
  <c r="AK122" i="30"/>
  <c r="AJ122" i="30"/>
  <c r="AI122" i="30"/>
  <c r="AH122" i="30"/>
  <c r="AG122" i="30"/>
  <c r="AF122" i="30"/>
  <c r="AE122" i="30"/>
  <c r="AD122" i="30"/>
  <c r="AC122" i="30"/>
  <c r="AF121" i="30"/>
  <c r="AN121" i="30"/>
  <c r="AM121" i="30"/>
  <c r="AL121" i="30"/>
  <c r="AK121" i="30"/>
  <c r="AJ121" i="30"/>
  <c r="AI121" i="30"/>
  <c r="AH121" i="30"/>
  <c r="AG121" i="30"/>
  <c r="AE121" i="30"/>
  <c r="AD121" i="30"/>
  <c r="AC121" i="30"/>
  <c r="AG120" i="30"/>
  <c r="AN120" i="30"/>
  <c r="AM120" i="30"/>
  <c r="AL120" i="30"/>
  <c r="AK120" i="30"/>
  <c r="AJ120" i="30"/>
  <c r="AI120" i="30"/>
  <c r="AH120" i="30"/>
  <c r="AF120" i="30"/>
  <c r="AE120" i="30"/>
  <c r="AD120" i="30"/>
  <c r="AC120" i="30"/>
  <c r="AD119" i="30"/>
  <c r="AN119" i="30"/>
  <c r="AM119" i="30"/>
  <c r="AL119" i="30"/>
  <c r="AK119" i="30"/>
  <c r="AJ119" i="30"/>
  <c r="AI119" i="30"/>
  <c r="AH119" i="30"/>
  <c r="AG119" i="30"/>
  <c r="AF119" i="30"/>
  <c r="AE119" i="30"/>
  <c r="AC119" i="30"/>
  <c r="AG118" i="30"/>
  <c r="AN118" i="30"/>
  <c r="AM118" i="30"/>
  <c r="AL118" i="30"/>
  <c r="AK118" i="30"/>
  <c r="AJ118" i="30"/>
  <c r="AI118" i="30"/>
  <c r="AH118" i="30"/>
  <c r="AF118" i="30"/>
  <c r="AE118" i="30"/>
  <c r="AD118" i="30"/>
  <c r="AC118" i="30"/>
  <c r="AH117" i="30"/>
  <c r="AE117" i="30"/>
  <c r="AN117" i="30"/>
  <c r="AM117" i="30"/>
  <c r="AL117" i="30"/>
  <c r="AK117" i="30"/>
  <c r="AJ117" i="30"/>
  <c r="AI117" i="30"/>
  <c r="AG117" i="30"/>
  <c r="AF117" i="30"/>
  <c r="AD117" i="30"/>
  <c r="AC117" i="30"/>
  <c r="AE116" i="30"/>
  <c r="AN116" i="30"/>
  <c r="AM116" i="30"/>
  <c r="AL116" i="30"/>
  <c r="AK116" i="30"/>
  <c r="AJ116" i="30"/>
  <c r="AI116" i="30"/>
  <c r="AH116" i="30"/>
  <c r="AG116" i="30"/>
  <c r="AF116" i="30"/>
  <c r="AD116" i="30"/>
  <c r="AC116" i="30"/>
  <c r="AH115" i="30"/>
  <c r="AN115" i="30"/>
  <c r="AM115" i="30"/>
  <c r="AL115" i="30"/>
  <c r="AK115" i="30"/>
  <c r="AG115" i="30"/>
  <c r="AF115" i="30"/>
  <c r="AE115" i="30"/>
  <c r="AD115" i="30"/>
  <c r="AC115" i="30"/>
  <c r="AH114" i="30"/>
  <c r="AE114" i="30"/>
  <c r="AN114" i="30"/>
  <c r="AM114" i="30"/>
  <c r="AL114" i="30"/>
  <c r="AK114" i="30"/>
  <c r="AJ114" i="30"/>
  <c r="AI114" i="30"/>
  <c r="AG114" i="30"/>
  <c r="AF114" i="30"/>
  <c r="AD114" i="30"/>
  <c r="AC114" i="30"/>
  <c r="AN113" i="30"/>
  <c r="AM113" i="30"/>
  <c r="AL113" i="30"/>
  <c r="AK113" i="30"/>
  <c r="AJ113" i="30"/>
  <c r="AI113" i="30"/>
  <c r="AH113" i="30"/>
  <c r="AG113" i="30"/>
  <c r="AF113" i="30"/>
  <c r="AE113" i="30"/>
  <c r="AD113" i="30"/>
  <c r="AC113" i="30"/>
  <c r="AH112" i="30"/>
  <c r="AE112" i="30"/>
  <c r="AN112" i="30"/>
  <c r="AM112" i="30"/>
  <c r="AL112" i="30"/>
  <c r="AK112" i="30"/>
  <c r="AJ112" i="30"/>
  <c r="AI112" i="30"/>
  <c r="AG112" i="30"/>
  <c r="AF112" i="30"/>
  <c r="AC112" i="30"/>
  <c r="AI111" i="30"/>
  <c r="AN111" i="30"/>
  <c r="AM111" i="30"/>
  <c r="AL111" i="30"/>
  <c r="AK111" i="30"/>
  <c r="AJ111" i="30"/>
  <c r="AH111" i="30"/>
  <c r="AG111" i="30"/>
  <c r="AF111" i="30"/>
  <c r="AE111" i="30"/>
  <c r="AD111" i="30"/>
  <c r="AC111" i="30"/>
  <c r="AF110" i="30"/>
  <c r="AN110" i="30"/>
  <c r="AM110" i="30"/>
  <c r="AL110" i="30"/>
  <c r="AK110" i="30"/>
  <c r="AJ110" i="30"/>
  <c r="AI110" i="30"/>
  <c r="AH110" i="30"/>
  <c r="AG110" i="30"/>
  <c r="AE110" i="30"/>
  <c r="AD110" i="30"/>
  <c r="AC110" i="30"/>
  <c r="AF109" i="30"/>
  <c r="AN109" i="30"/>
  <c r="AM109" i="30"/>
  <c r="AL109" i="30"/>
  <c r="AK109" i="30"/>
  <c r="AJ109" i="30"/>
  <c r="AI109" i="30"/>
  <c r="AH109" i="30"/>
  <c r="AE109" i="30"/>
  <c r="AD109" i="30"/>
  <c r="AC109" i="30"/>
  <c r="AI108" i="30"/>
  <c r="AN108" i="30"/>
  <c r="AM108" i="30"/>
  <c r="AL108" i="30"/>
  <c r="AK108" i="30"/>
  <c r="AJ108" i="30"/>
  <c r="AH108" i="30"/>
  <c r="AG108" i="30"/>
  <c r="AF108" i="30"/>
  <c r="AE108" i="30"/>
  <c r="AD108" i="30"/>
  <c r="AC108" i="30"/>
  <c r="AN107" i="30"/>
  <c r="AM107" i="30"/>
  <c r="AL107" i="30"/>
  <c r="AK107" i="30"/>
  <c r="AJ107" i="30"/>
  <c r="AI107" i="30"/>
  <c r="AH107" i="30"/>
  <c r="AG107" i="30"/>
  <c r="AF107" i="30"/>
  <c r="AE107" i="30"/>
  <c r="AD107" i="30"/>
  <c r="AC107" i="30"/>
  <c r="AI106" i="30"/>
  <c r="AF106" i="30"/>
  <c r="AN106" i="30"/>
  <c r="AM106" i="30"/>
  <c r="AL106" i="30"/>
  <c r="AK106" i="30"/>
  <c r="AJ106" i="30"/>
  <c r="AH106" i="30"/>
  <c r="AG106" i="30"/>
  <c r="AE106" i="30"/>
  <c r="AD106" i="30"/>
  <c r="AC106" i="30"/>
  <c r="AN105" i="30"/>
  <c r="AM105" i="30"/>
  <c r="AL105" i="30"/>
  <c r="AK105" i="30"/>
  <c r="AJ105" i="30"/>
  <c r="AI105" i="30"/>
  <c r="AH105" i="30"/>
  <c r="AG105" i="30"/>
  <c r="AF105" i="30"/>
  <c r="AE105" i="30"/>
  <c r="AD105" i="30"/>
  <c r="AC105" i="30"/>
  <c r="AF104" i="30"/>
  <c r="AN104" i="30"/>
  <c r="AM104" i="30"/>
  <c r="AL104" i="30"/>
  <c r="AK104" i="30"/>
  <c r="AJ104" i="30"/>
  <c r="AI104" i="30"/>
  <c r="AH104" i="30"/>
  <c r="AG104" i="30"/>
  <c r="AE104" i="30"/>
  <c r="AD104" i="30"/>
  <c r="AC104" i="30"/>
  <c r="AF103" i="30"/>
  <c r="AN103" i="30"/>
  <c r="AM103" i="30"/>
  <c r="AL103" i="30"/>
  <c r="AK103" i="30"/>
  <c r="AJ103" i="30"/>
  <c r="AI103" i="30"/>
  <c r="AH103" i="30"/>
  <c r="AG103" i="30"/>
  <c r="AE103" i="30"/>
  <c r="AD103" i="30"/>
  <c r="AC103" i="30"/>
  <c r="AI102" i="30"/>
  <c r="AN102" i="30"/>
  <c r="AM102" i="30"/>
  <c r="AL102" i="30"/>
  <c r="AK102" i="30"/>
  <c r="AJ102" i="30"/>
  <c r="AH102" i="30"/>
  <c r="AG102" i="30"/>
  <c r="AF102" i="30"/>
  <c r="AE102" i="30"/>
  <c r="AD102" i="30"/>
  <c r="AC102" i="30"/>
  <c r="AN101" i="30"/>
  <c r="AM101" i="30"/>
  <c r="AL101" i="30"/>
  <c r="AK101" i="30"/>
  <c r="AJ101" i="30"/>
  <c r="AI101" i="30"/>
  <c r="AH101" i="30"/>
  <c r="AG101" i="30"/>
  <c r="AF101" i="30"/>
  <c r="AE101" i="30"/>
  <c r="AD101" i="30"/>
  <c r="AC101" i="30"/>
  <c r="AI100" i="30"/>
  <c r="AF100" i="30"/>
  <c r="AN100" i="30"/>
  <c r="AM100" i="30"/>
  <c r="AL100" i="30"/>
  <c r="AK100" i="30"/>
  <c r="AJ100" i="30"/>
  <c r="AH100" i="30"/>
  <c r="AG100" i="30"/>
  <c r="AE100" i="30"/>
  <c r="AD100" i="30"/>
  <c r="AC100" i="30"/>
  <c r="AN99" i="30"/>
  <c r="AM99" i="30"/>
  <c r="AL99" i="30"/>
  <c r="AK99" i="30"/>
  <c r="AJ99" i="30"/>
  <c r="AI99" i="30"/>
  <c r="AH99" i="30"/>
  <c r="AG99" i="30"/>
  <c r="AF99" i="30"/>
  <c r="AE99" i="30"/>
  <c r="AD99" i="30"/>
  <c r="AC99" i="30"/>
  <c r="AF98" i="30"/>
  <c r="AN98" i="30"/>
  <c r="AM98" i="30"/>
  <c r="AL98" i="30"/>
  <c r="AK98" i="30"/>
  <c r="AJ98" i="30"/>
  <c r="AI98" i="30"/>
  <c r="AH98" i="30"/>
  <c r="AG98" i="30"/>
  <c r="AE98" i="30"/>
  <c r="AD98" i="30"/>
  <c r="AC98" i="30"/>
  <c r="AF97" i="30"/>
  <c r="AN97" i="30"/>
  <c r="AM97" i="30"/>
  <c r="AL97" i="30"/>
  <c r="AK97" i="30"/>
  <c r="AJ97" i="30"/>
  <c r="AI97" i="30"/>
  <c r="AH97" i="30"/>
  <c r="AG97" i="30"/>
  <c r="AE97" i="30"/>
  <c r="AD97" i="30"/>
  <c r="AC97" i="30"/>
  <c r="AI96" i="30"/>
  <c r="AN96" i="30"/>
  <c r="AM96" i="30"/>
  <c r="AL96" i="30"/>
  <c r="AK96" i="30"/>
  <c r="AJ96" i="30"/>
  <c r="AH96" i="30"/>
  <c r="AG96" i="30"/>
  <c r="AF96" i="30"/>
  <c r="AE96" i="30"/>
  <c r="AD96" i="30"/>
  <c r="AC96" i="30"/>
  <c r="AN95" i="30"/>
  <c r="AM95" i="30"/>
  <c r="AL95" i="30"/>
  <c r="AK95" i="30"/>
  <c r="AJ95" i="30"/>
  <c r="AI95" i="30"/>
  <c r="AH95" i="30"/>
  <c r="AG95" i="30"/>
  <c r="AF95" i="30"/>
  <c r="AE95" i="30"/>
  <c r="AD95" i="30"/>
  <c r="AC95" i="30"/>
  <c r="AI94" i="30"/>
  <c r="AF94" i="30"/>
  <c r="AN94" i="30"/>
  <c r="AM94" i="30"/>
  <c r="AL94" i="30"/>
  <c r="AK94" i="30"/>
  <c r="AJ94" i="30"/>
  <c r="AH94" i="30"/>
  <c r="AG94" i="30"/>
  <c r="AE94" i="30"/>
  <c r="AD94" i="30"/>
  <c r="AC94" i="30"/>
  <c r="AN93" i="30"/>
  <c r="AM93" i="30"/>
  <c r="AL93" i="30"/>
  <c r="AK93" i="30"/>
  <c r="AJ93" i="30"/>
  <c r="AI93" i="30"/>
  <c r="AH93" i="30"/>
  <c r="AG93" i="30"/>
  <c r="AE93" i="30"/>
  <c r="AD93" i="30"/>
  <c r="AC93" i="30"/>
  <c r="AF92" i="30"/>
  <c r="AN92" i="30"/>
  <c r="AM92" i="30"/>
  <c r="AL92" i="30"/>
  <c r="AK92" i="30"/>
  <c r="AJ92" i="30"/>
  <c r="AI92" i="30"/>
  <c r="AH92" i="30"/>
  <c r="AG92" i="30"/>
  <c r="AE92" i="30"/>
  <c r="AD92" i="30"/>
  <c r="AC92" i="30"/>
  <c r="AF91" i="30"/>
  <c r="AN91" i="30"/>
  <c r="AM91" i="30"/>
  <c r="AL91" i="30"/>
  <c r="AK91" i="30"/>
  <c r="AJ91" i="30"/>
  <c r="AI91" i="30"/>
  <c r="AH91" i="30"/>
  <c r="AG91" i="30"/>
  <c r="AE91" i="30"/>
  <c r="AD91" i="30"/>
  <c r="AC91" i="30"/>
  <c r="AI90" i="30"/>
  <c r="AN90" i="30"/>
  <c r="AM90" i="30"/>
  <c r="AL90" i="30"/>
  <c r="AK90" i="30"/>
  <c r="AJ90" i="30"/>
  <c r="AH90" i="30"/>
  <c r="AG90" i="30"/>
  <c r="AF90" i="30"/>
  <c r="AE90" i="30"/>
  <c r="AD90" i="30"/>
  <c r="AC90" i="30"/>
  <c r="AN89" i="30"/>
  <c r="AM89" i="30"/>
  <c r="AL89" i="30"/>
  <c r="AK89" i="30"/>
  <c r="AJ89" i="30"/>
  <c r="AI89" i="30"/>
  <c r="AH89" i="30"/>
  <c r="AG89" i="30"/>
  <c r="AF89" i="30"/>
  <c r="AE89" i="30"/>
  <c r="AD89" i="30"/>
  <c r="AC89" i="30"/>
  <c r="AI88" i="30"/>
  <c r="AF88" i="30"/>
  <c r="AN88" i="30"/>
  <c r="AM88" i="30"/>
  <c r="AL88" i="30"/>
  <c r="AK88" i="30"/>
  <c r="AJ88" i="30"/>
  <c r="AH88" i="30"/>
  <c r="AG88" i="30"/>
  <c r="AE88" i="30"/>
  <c r="AD88" i="30"/>
  <c r="AC88" i="30"/>
  <c r="AN87" i="30"/>
  <c r="AM87" i="30"/>
  <c r="AL87" i="30"/>
  <c r="AK87" i="30"/>
  <c r="AJ87" i="30"/>
  <c r="AI87" i="30"/>
  <c r="AH87" i="30"/>
  <c r="AG87" i="30"/>
  <c r="AF87" i="30"/>
  <c r="AE87" i="30"/>
  <c r="AD87" i="30"/>
  <c r="AC87" i="30"/>
  <c r="AF86" i="30"/>
  <c r="AN86" i="30"/>
  <c r="AM86" i="30"/>
  <c r="AL86" i="30"/>
  <c r="AK86" i="30"/>
  <c r="AJ86" i="30"/>
  <c r="AI86" i="30"/>
  <c r="AH86" i="30"/>
  <c r="AG86" i="30"/>
  <c r="AE86" i="30"/>
  <c r="AD86" i="30"/>
  <c r="AC86" i="30"/>
  <c r="AF85" i="30"/>
  <c r="AN85" i="30"/>
  <c r="AM85" i="30"/>
  <c r="AL85" i="30"/>
  <c r="AK85" i="30"/>
  <c r="AJ85" i="30"/>
  <c r="AI85" i="30"/>
  <c r="AH85" i="30"/>
  <c r="AG85" i="30"/>
  <c r="AE85" i="30"/>
  <c r="AD85" i="30"/>
  <c r="AC85" i="30"/>
  <c r="AI84" i="30"/>
  <c r="AN84" i="30"/>
  <c r="AM84" i="30"/>
  <c r="AL84" i="30"/>
  <c r="AK84" i="30"/>
  <c r="AJ84" i="30"/>
  <c r="AH84" i="30"/>
  <c r="AG84" i="30"/>
  <c r="AF84" i="30"/>
  <c r="AE84" i="30"/>
  <c r="AD84" i="30"/>
  <c r="AC84" i="30"/>
  <c r="AN83" i="30"/>
  <c r="AM83" i="30"/>
  <c r="AL83" i="30"/>
  <c r="AK83" i="30"/>
  <c r="AJ83" i="30"/>
  <c r="AI83" i="30"/>
  <c r="AH83" i="30"/>
  <c r="AG83" i="30"/>
  <c r="AF83" i="30"/>
  <c r="AE83" i="30"/>
  <c r="AD83" i="30"/>
  <c r="AC83" i="30"/>
  <c r="AI82" i="30"/>
  <c r="AF82" i="30"/>
  <c r="AN82" i="30"/>
  <c r="AM82" i="30"/>
  <c r="AL82" i="30"/>
  <c r="AK82" i="30"/>
  <c r="AJ82" i="30"/>
  <c r="AH82" i="30"/>
  <c r="AG82" i="30"/>
  <c r="AE82" i="30"/>
  <c r="AD82" i="30"/>
  <c r="AC82" i="30"/>
  <c r="AN81" i="30"/>
  <c r="AM81" i="30"/>
  <c r="AL81" i="30"/>
  <c r="AK81" i="30"/>
  <c r="AJ81" i="30"/>
  <c r="AI81" i="30"/>
  <c r="AH81" i="30"/>
  <c r="AG81" i="30"/>
  <c r="AF81" i="30"/>
  <c r="AE81" i="30"/>
  <c r="AD81" i="30"/>
  <c r="AC81" i="30"/>
  <c r="AF80" i="30"/>
  <c r="AN80" i="30"/>
  <c r="AM80" i="30"/>
  <c r="AL80" i="30"/>
  <c r="AK80" i="30"/>
  <c r="AJ80" i="30"/>
  <c r="AI80" i="30"/>
  <c r="AH80" i="30"/>
  <c r="AG80" i="30"/>
  <c r="AE80" i="30"/>
  <c r="AD80" i="30"/>
  <c r="AC80" i="30"/>
  <c r="AF79" i="30"/>
  <c r="AN79" i="30"/>
  <c r="AM79" i="30"/>
  <c r="AL79" i="30"/>
  <c r="AK79" i="30"/>
  <c r="AJ79" i="30"/>
  <c r="AI79" i="30"/>
  <c r="AH79" i="30"/>
  <c r="AG79" i="30"/>
  <c r="AE79" i="30"/>
  <c r="AD79" i="30"/>
  <c r="AC79" i="30"/>
  <c r="AI78" i="30"/>
  <c r="AN78" i="30"/>
  <c r="AM78" i="30"/>
  <c r="AL78" i="30"/>
  <c r="AK78" i="30"/>
  <c r="AJ78" i="30"/>
  <c r="AH78" i="30"/>
  <c r="AG78" i="30"/>
  <c r="AF78" i="30"/>
  <c r="AE78" i="30"/>
  <c r="AD78" i="30"/>
  <c r="AC78" i="30"/>
  <c r="AN77" i="30"/>
  <c r="AM77" i="30"/>
  <c r="AL77" i="30"/>
  <c r="AK77" i="30"/>
  <c r="AJ77" i="30"/>
  <c r="AI77" i="30"/>
  <c r="AH77" i="30"/>
  <c r="AG77" i="30"/>
  <c r="AF77" i="30"/>
  <c r="AE77" i="30"/>
  <c r="AD77" i="30"/>
  <c r="AC77" i="30"/>
  <c r="AI76" i="30"/>
  <c r="AF76" i="30"/>
  <c r="AN76" i="30"/>
  <c r="AM76" i="30"/>
  <c r="AL76" i="30"/>
  <c r="AK76" i="30"/>
  <c r="AJ76" i="30"/>
  <c r="AH76" i="30"/>
  <c r="AG76" i="30"/>
  <c r="AE76" i="30"/>
  <c r="AD76" i="30"/>
  <c r="AC76" i="30"/>
  <c r="AN75" i="30"/>
  <c r="AM75" i="30"/>
  <c r="AL75" i="30"/>
  <c r="AK75" i="30"/>
  <c r="AJ75" i="30"/>
  <c r="AI75" i="30"/>
  <c r="AH75" i="30"/>
  <c r="AG75" i="30"/>
  <c r="AF75" i="30"/>
  <c r="AE75" i="30"/>
  <c r="AD75" i="30"/>
  <c r="AC75" i="30"/>
  <c r="AF74" i="30"/>
  <c r="AN74" i="30"/>
  <c r="AM74" i="30"/>
  <c r="AL74" i="30"/>
  <c r="AK74" i="30"/>
  <c r="AJ74" i="30"/>
  <c r="AI74" i="30"/>
  <c r="AH74" i="30"/>
  <c r="AG74" i="30"/>
  <c r="AE74" i="30"/>
  <c r="AD74" i="30"/>
  <c r="AC74" i="30"/>
  <c r="AF73" i="30"/>
  <c r="AN73" i="30"/>
  <c r="AM73" i="30"/>
  <c r="AL73" i="30"/>
  <c r="AK73" i="30"/>
  <c r="AJ73" i="30"/>
  <c r="AI73" i="30"/>
  <c r="AH73" i="30"/>
  <c r="AG73" i="30"/>
  <c r="AE73" i="30"/>
  <c r="AD73" i="30"/>
  <c r="AC73" i="30"/>
  <c r="AN72" i="30"/>
  <c r="AM72" i="30"/>
  <c r="AL72" i="30"/>
  <c r="AK72" i="30"/>
  <c r="AJ72" i="30"/>
  <c r="AI72" i="30"/>
  <c r="AH72" i="30"/>
  <c r="AG72" i="30"/>
  <c r="AF72" i="30"/>
  <c r="AE72" i="30"/>
  <c r="AD72" i="30"/>
  <c r="AC72" i="30"/>
  <c r="AK71" i="30"/>
  <c r="AH71" i="30"/>
  <c r="AN71" i="30"/>
  <c r="AM71" i="30"/>
  <c r="AL71" i="30"/>
  <c r="AJ71" i="30"/>
  <c r="AI71" i="30"/>
  <c r="AG71" i="30"/>
  <c r="AF71" i="30"/>
  <c r="AR71" i="30" s="1"/>
  <c r="AE71" i="30"/>
  <c r="AD71" i="30"/>
  <c r="AC71" i="30"/>
  <c r="AN70" i="30"/>
  <c r="AM70" i="30"/>
  <c r="AL70" i="30"/>
  <c r="AK70" i="30"/>
  <c r="AJ70" i="30"/>
  <c r="AI70" i="30"/>
  <c r="AH70" i="30"/>
  <c r="AF70" i="30"/>
  <c r="AR70" i="30" s="1"/>
  <c r="AE70" i="30"/>
  <c r="AD70" i="30"/>
  <c r="AC70" i="30"/>
  <c r="AM69" i="30"/>
  <c r="AJ69" i="30"/>
  <c r="AN69" i="30"/>
  <c r="AL69" i="30"/>
  <c r="AK69" i="30"/>
  <c r="AI69" i="30"/>
  <c r="AH69" i="30"/>
  <c r="AF69" i="30"/>
  <c r="AR69" i="30" s="1"/>
  <c r="AE69" i="30"/>
  <c r="AD69" i="30"/>
  <c r="AC69" i="30"/>
  <c r="AN68" i="30"/>
  <c r="AL68" i="30"/>
  <c r="AK68" i="30"/>
  <c r="AH68" i="30"/>
  <c r="AE68" i="30"/>
  <c r="AD68" i="30"/>
  <c r="AM68" i="30"/>
  <c r="AJ68" i="30"/>
  <c r="AI68" i="30"/>
  <c r="AF68" i="30"/>
  <c r="AR68" i="30" s="1"/>
  <c r="AC68" i="30"/>
  <c r="AM67" i="30"/>
  <c r="AJ67" i="30"/>
  <c r="AN67" i="30"/>
  <c r="AL67" i="30"/>
  <c r="AK67" i="30"/>
  <c r="AI67" i="30"/>
  <c r="AH67" i="30"/>
  <c r="AT67" i="30" s="1"/>
  <c r="AF67" i="30"/>
  <c r="AR67" i="30" s="1"/>
  <c r="AE67" i="30"/>
  <c r="AD67" i="30"/>
  <c r="AC67" i="30"/>
  <c r="AN66" i="30"/>
  <c r="AM66" i="30"/>
  <c r="AL66" i="30"/>
  <c r="AK66" i="30"/>
  <c r="AJ66" i="30"/>
  <c r="AI66" i="30"/>
  <c r="AH66" i="30"/>
  <c r="AF66" i="30"/>
  <c r="AR66" i="30" s="1"/>
  <c r="AE66" i="30"/>
  <c r="AD66" i="30"/>
  <c r="AC66" i="30"/>
  <c r="AD65" i="30"/>
  <c r="AN65" i="30"/>
  <c r="AM65" i="30"/>
  <c r="AL65" i="30"/>
  <c r="AK65" i="30"/>
  <c r="AJ65" i="30"/>
  <c r="AI65" i="30"/>
  <c r="AH65" i="30"/>
  <c r="AF65" i="30"/>
  <c r="AR65" i="30" s="1"/>
  <c r="AE65" i="30"/>
  <c r="AC65" i="30"/>
  <c r="AN64" i="30"/>
  <c r="AM64" i="30"/>
  <c r="AL64" i="30"/>
  <c r="AK64" i="30"/>
  <c r="AJ64" i="30"/>
  <c r="AI64" i="30"/>
  <c r="AH64" i="30"/>
  <c r="AF64" i="30"/>
  <c r="AR64" i="30" s="1"/>
  <c r="AE64" i="30"/>
  <c r="AD64" i="30"/>
  <c r="AC64" i="30"/>
  <c r="AF63" i="30"/>
  <c r="AN63" i="30"/>
  <c r="AM63" i="30"/>
  <c r="AL63" i="30"/>
  <c r="AK63" i="30"/>
  <c r="AJ63" i="30"/>
  <c r="AI63" i="30"/>
  <c r="AH63" i="30"/>
  <c r="AG63" i="30"/>
  <c r="AE63" i="30"/>
  <c r="AD63" i="30"/>
  <c r="AC63" i="30"/>
  <c r="AJ62" i="30"/>
  <c r="AN61" i="30"/>
  <c r="AM61" i="30"/>
  <c r="AL61" i="30"/>
  <c r="AK61" i="30"/>
  <c r="AW61" i="30" s="1"/>
  <c r="AJ61" i="30"/>
  <c r="AI61" i="30"/>
  <c r="AH61" i="30"/>
  <c r="AG61" i="30"/>
  <c r="AF61" i="30"/>
  <c r="AE61" i="30"/>
  <c r="AD61" i="30"/>
  <c r="AC61" i="30"/>
  <c r="AH60" i="30"/>
  <c r="AN60" i="30"/>
  <c r="AM60" i="30"/>
  <c r="AL60" i="30"/>
  <c r="AK60" i="30"/>
  <c r="AW60" i="30" s="1"/>
  <c r="AJ60" i="30"/>
  <c r="AI60" i="30"/>
  <c r="AG60" i="30"/>
  <c r="AF60" i="30"/>
  <c r="AE60" i="30"/>
  <c r="AD60" i="30"/>
  <c r="AC60" i="30"/>
  <c r="AN59" i="30"/>
  <c r="AZ59" i="30" s="1"/>
  <c r="AM59" i="30"/>
  <c r="AY59" i="30" s="1"/>
  <c r="AL59" i="30"/>
  <c r="AK59" i="30"/>
  <c r="AW59" i="30" s="1"/>
  <c r="AJ59" i="30"/>
  <c r="AI59" i="30"/>
  <c r="AH59" i="30"/>
  <c r="AG59" i="30"/>
  <c r="AF59" i="30"/>
  <c r="AE59" i="30"/>
  <c r="AD59" i="30"/>
  <c r="AC59" i="30"/>
  <c r="AD58" i="30"/>
  <c r="AN58" i="30"/>
  <c r="AZ58" i="30" s="1"/>
  <c r="AM58" i="30"/>
  <c r="AY58" i="30" s="1"/>
  <c r="AL58" i="30"/>
  <c r="AK58" i="30"/>
  <c r="AW58" i="30" s="1"/>
  <c r="AJ58" i="30"/>
  <c r="AI58" i="30"/>
  <c r="AH58" i="30"/>
  <c r="AG58" i="30"/>
  <c r="AF58" i="30"/>
  <c r="AE58" i="30"/>
  <c r="AC58" i="30"/>
  <c r="AH57" i="30"/>
  <c r="AN57" i="30"/>
  <c r="AZ57" i="30" s="1"/>
  <c r="AM57" i="30"/>
  <c r="AY57" i="30" s="1"/>
  <c r="AL57" i="30"/>
  <c r="AK57" i="30"/>
  <c r="AW57" i="30" s="1"/>
  <c r="AJ57" i="30"/>
  <c r="AI57" i="30"/>
  <c r="AG57" i="30"/>
  <c r="AF57" i="30"/>
  <c r="AE57" i="30"/>
  <c r="AD57" i="30"/>
  <c r="AC57" i="30"/>
  <c r="AN56" i="30"/>
  <c r="AZ56" i="30" s="1"/>
  <c r="AM56" i="30"/>
  <c r="AY56" i="30" s="1"/>
  <c r="AL56" i="30"/>
  <c r="AK56" i="30"/>
  <c r="AW56" i="30" s="1"/>
  <c r="AJ56" i="30"/>
  <c r="AI56" i="30"/>
  <c r="AH56" i="30"/>
  <c r="AG56" i="30"/>
  <c r="AF56" i="30"/>
  <c r="AE56" i="30"/>
  <c r="AD56" i="30"/>
  <c r="AC56" i="30"/>
  <c r="AN55" i="30"/>
  <c r="AM55" i="30"/>
  <c r="AY55" i="30" s="1"/>
  <c r="AL55" i="30"/>
  <c r="AK55" i="30"/>
  <c r="AW55" i="30" s="1"/>
  <c r="AJ55" i="30"/>
  <c r="AI55" i="30"/>
  <c r="AH55" i="30"/>
  <c r="AG55" i="30"/>
  <c r="AF55" i="30"/>
  <c r="AE55" i="30"/>
  <c r="AD55" i="30"/>
  <c r="AC55" i="30"/>
  <c r="AN54" i="30"/>
  <c r="AM54" i="30"/>
  <c r="AY54" i="30" s="1"/>
  <c r="AL54" i="30"/>
  <c r="AK54" i="30"/>
  <c r="AW54" i="30" s="1"/>
  <c r="AJ54" i="30"/>
  <c r="AI54" i="30"/>
  <c r="AH54" i="30"/>
  <c r="AG54" i="30"/>
  <c r="AF54" i="30"/>
  <c r="AE54" i="30"/>
  <c r="AC54" i="30"/>
  <c r="AN53" i="30"/>
  <c r="AM53" i="30"/>
  <c r="AY53" i="30" s="1"/>
  <c r="AL53" i="30"/>
  <c r="AK53" i="30"/>
  <c r="AW53" i="30" s="1"/>
  <c r="AJ53" i="30"/>
  <c r="AI53" i="30"/>
  <c r="AH53" i="30"/>
  <c r="AG53" i="30"/>
  <c r="AF53" i="30"/>
  <c r="AE53" i="30"/>
  <c r="AD53" i="30"/>
  <c r="AC53" i="30"/>
  <c r="AN52" i="30"/>
  <c r="AM52" i="30"/>
  <c r="AL52" i="30"/>
  <c r="AK52" i="30"/>
  <c r="AJ52" i="30"/>
  <c r="AI52" i="30"/>
  <c r="AH52" i="30"/>
  <c r="AG52" i="30"/>
  <c r="AF52" i="30"/>
  <c r="AE52" i="30"/>
  <c r="AD52" i="30"/>
  <c r="AC52" i="30"/>
  <c r="AM51" i="30"/>
  <c r="AN51" i="30"/>
  <c r="AL51" i="30"/>
  <c r="AK51" i="30"/>
  <c r="AJ51" i="30"/>
  <c r="AI51" i="30"/>
  <c r="AH51" i="30"/>
  <c r="AG51" i="30"/>
  <c r="AF51" i="30"/>
  <c r="AE51" i="30"/>
  <c r="AD51" i="30"/>
  <c r="AC51" i="30"/>
  <c r="AN50" i="30"/>
  <c r="AM50" i="30"/>
  <c r="AL50" i="30"/>
  <c r="AK50" i="30"/>
  <c r="AJ50" i="30"/>
  <c r="AI50" i="30"/>
  <c r="AH50" i="30"/>
  <c r="AG50" i="30"/>
  <c r="AF50" i="30"/>
  <c r="AE50" i="30"/>
  <c r="AD50" i="30"/>
  <c r="AC50" i="30"/>
  <c r="AN49" i="30"/>
  <c r="AM49" i="30"/>
  <c r="AL49" i="30"/>
  <c r="AK49" i="30"/>
  <c r="AJ49" i="30"/>
  <c r="AI49" i="30"/>
  <c r="AH49" i="30"/>
  <c r="AG49" i="30"/>
  <c r="AF49" i="30"/>
  <c r="AE49" i="30"/>
  <c r="AD49" i="30"/>
  <c r="AC49" i="30"/>
  <c r="AM48" i="30"/>
  <c r="AN48" i="30"/>
  <c r="AL48" i="30"/>
  <c r="AK48" i="30"/>
  <c r="AJ48" i="30"/>
  <c r="AI48" i="30"/>
  <c r="AH48" i="30"/>
  <c r="AG48" i="30"/>
  <c r="AF48" i="30"/>
  <c r="AE48" i="30"/>
  <c r="AD48" i="30"/>
  <c r="AC48" i="30"/>
  <c r="AN47" i="30"/>
  <c r="AM47" i="30"/>
  <c r="AL47" i="30"/>
  <c r="AK47" i="30"/>
  <c r="AJ47" i="30"/>
  <c r="AI47" i="30"/>
  <c r="AH47" i="30"/>
  <c r="AG47" i="30"/>
  <c r="AF47" i="30"/>
  <c r="AE47" i="30"/>
  <c r="AD47" i="30"/>
  <c r="AC47" i="30"/>
  <c r="AN46" i="30"/>
  <c r="AM46" i="30"/>
  <c r="AL46" i="30"/>
  <c r="AK46" i="30"/>
  <c r="AJ46" i="30"/>
  <c r="AI46" i="30"/>
  <c r="AH46" i="30"/>
  <c r="AG46" i="30"/>
  <c r="AF46" i="30"/>
  <c r="AE46" i="30"/>
  <c r="AD46" i="30"/>
  <c r="AC46" i="30"/>
  <c r="AN45" i="30"/>
  <c r="AM45" i="30"/>
  <c r="AL45" i="30"/>
  <c r="AK45" i="30"/>
  <c r="AJ45" i="30"/>
  <c r="AI45" i="30"/>
  <c r="AH45" i="30"/>
  <c r="AG45" i="30"/>
  <c r="AF45" i="30"/>
  <c r="AE45" i="30"/>
  <c r="AD45" i="30"/>
  <c r="AC45" i="30"/>
  <c r="AN44" i="30"/>
  <c r="AM44" i="30"/>
  <c r="AL44" i="30"/>
  <c r="AK44" i="30"/>
  <c r="AJ44" i="30"/>
  <c r="AI44" i="30"/>
  <c r="AH44" i="30"/>
  <c r="AG44" i="30"/>
  <c r="AF44" i="30"/>
  <c r="AE44" i="30"/>
  <c r="AQ44" i="30" s="1"/>
  <c r="AD44" i="30"/>
  <c r="AC44" i="30"/>
  <c r="AN43" i="30"/>
  <c r="AM43" i="30"/>
  <c r="AL43" i="30"/>
  <c r="AK43" i="30"/>
  <c r="AJ43" i="30"/>
  <c r="AI43" i="30"/>
  <c r="AH43" i="30"/>
  <c r="AF43" i="30"/>
  <c r="AE43" i="30"/>
  <c r="AQ43" i="30" s="1"/>
  <c r="AD43" i="30"/>
  <c r="AP43" i="30" s="1"/>
  <c r="AC43" i="30"/>
  <c r="AE42" i="30"/>
  <c r="AN42" i="30"/>
  <c r="AM42" i="30"/>
  <c r="AL42" i="30"/>
  <c r="AK42" i="30"/>
  <c r="AJ42" i="30"/>
  <c r="AI42" i="30"/>
  <c r="AH42" i="30"/>
  <c r="AF42" i="30"/>
  <c r="AD42" i="30"/>
  <c r="AC42" i="30"/>
  <c r="AE41" i="30"/>
  <c r="AN41" i="30"/>
  <c r="AM41" i="30"/>
  <c r="AL41" i="30"/>
  <c r="AK41" i="30"/>
  <c r="AJ41" i="30"/>
  <c r="AI41" i="30"/>
  <c r="AH41" i="30"/>
  <c r="AF41" i="30"/>
  <c r="AD41" i="30"/>
  <c r="AC41" i="30"/>
  <c r="AE40" i="30"/>
  <c r="AN40" i="30"/>
  <c r="AM40" i="30"/>
  <c r="AL40" i="30"/>
  <c r="AK40" i="30"/>
  <c r="AJ40" i="30"/>
  <c r="AI40" i="30"/>
  <c r="AH40" i="30"/>
  <c r="AF40" i="30"/>
  <c r="AD40" i="30"/>
  <c r="AC40" i="30"/>
  <c r="AN39" i="30"/>
  <c r="AM39" i="30"/>
  <c r="AL39" i="30"/>
  <c r="AK39" i="30"/>
  <c r="AJ39" i="30"/>
  <c r="AI39" i="30"/>
  <c r="AH39" i="30"/>
  <c r="AF39" i="30"/>
  <c r="AE39" i="30"/>
  <c r="AD39" i="30"/>
  <c r="AC39" i="30"/>
  <c r="AN38" i="30"/>
  <c r="AM38" i="30"/>
  <c r="AL38" i="30"/>
  <c r="AK38" i="30"/>
  <c r="AJ38" i="30"/>
  <c r="AI38" i="30"/>
  <c r="AH38" i="30"/>
  <c r="AG38" i="30"/>
  <c r="AF38" i="30"/>
  <c r="AE38" i="30"/>
  <c r="AD38" i="30"/>
  <c r="AC38" i="30"/>
  <c r="AN37" i="30"/>
  <c r="AM37" i="30"/>
  <c r="AL37" i="30"/>
  <c r="AK37" i="30"/>
  <c r="AJ37" i="30"/>
  <c r="AI37" i="30"/>
  <c r="AH37" i="30"/>
  <c r="AF37" i="30"/>
  <c r="AE37" i="30"/>
  <c r="AD37" i="30"/>
  <c r="AC37" i="30"/>
  <c r="AN36" i="30"/>
  <c r="AM36" i="30"/>
  <c r="AL36" i="30"/>
  <c r="AK36" i="30"/>
  <c r="AJ36" i="30"/>
  <c r="AI36" i="30"/>
  <c r="AH36" i="30"/>
  <c r="AF36" i="30"/>
  <c r="AE36" i="30"/>
  <c r="AD36" i="30"/>
  <c r="AC36" i="30"/>
  <c r="AN35" i="30"/>
  <c r="AM35" i="30"/>
  <c r="AL35" i="30"/>
  <c r="AK35" i="30"/>
  <c r="AJ35" i="30"/>
  <c r="AI35" i="30"/>
  <c r="AH35" i="30"/>
  <c r="AF35" i="30"/>
  <c r="AE35" i="30"/>
  <c r="AD35" i="30"/>
  <c r="AC35" i="30"/>
  <c r="AN34" i="30"/>
  <c r="AM34" i="30"/>
  <c r="AL34" i="30"/>
  <c r="AK34" i="30"/>
  <c r="AJ34" i="30"/>
  <c r="AI34" i="30"/>
  <c r="AH34" i="30"/>
  <c r="AF34" i="30"/>
  <c r="AE34" i="30"/>
  <c r="AD34" i="30"/>
  <c r="AC34" i="30"/>
  <c r="AH33" i="30"/>
  <c r="AN33" i="30"/>
  <c r="AM33" i="30"/>
  <c r="AL33" i="30"/>
  <c r="AK33" i="30"/>
  <c r="AJ33" i="30"/>
  <c r="AI33" i="30"/>
  <c r="AF33" i="30"/>
  <c r="AE33" i="30"/>
  <c r="AD33" i="30"/>
  <c r="AP33" i="30" s="1"/>
  <c r="AC33" i="30"/>
  <c r="AN32" i="30"/>
  <c r="AM32" i="30"/>
  <c r="AL32" i="30"/>
  <c r="AK32" i="30"/>
  <c r="AJ32" i="30"/>
  <c r="AI32" i="30"/>
  <c r="AH32" i="30"/>
  <c r="AF32" i="30"/>
  <c r="AE32" i="30"/>
  <c r="AD32" i="30"/>
  <c r="AC32" i="30"/>
  <c r="AN31" i="30"/>
  <c r="AM31" i="30"/>
  <c r="AL31" i="30"/>
  <c r="AK31" i="30"/>
  <c r="AJ31" i="30"/>
  <c r="AI31" i="30"/>
  <c r="AH31" i="30"/>
  <c r="AF31" i="30"/>
  <c r="AE31" i="30"/>
  <c r="AD31" i="30"/>
  <c r="AC31" i="30"/>
  <c r="AN30" i="30"/>
  <c r="AM30" i="30"/>
  <c r="AL30" i="30"/>
  <c r="AK30" i="30"/>
  <c r="AJ30" i="30"/>
  <c r="AI30" i="30"/>
  <c r="AH30" i="30"/>
  <c r="AF30" i="30"/>
  <c r="AE30" i="30"/>
  <c r="AD30" i="30"/>
  <c r="AC30" i="30"/>
  <c r="AN29" i="30"/>
  <c r="AM29" i="30"/>
  <c r="AL29" i="30"/>
  <c r="AK29" i="30"/>
  <c r="AJ29" i="30"/>
  <c r="AI29" i="30"/>
  <c r="AH29" i="30"/>
  <c r="AF29" i="30"/>
  <c r="AE29" i="30"/>
  <c r="AD29" i="30"/>
  <c r="AC29" i="30"/>
  <c r="AN28" i="30"/>
  <c r="AM28" i="30"/>
  <c r="AL28" i="30"/>
  <c r="AK28" i="30"/>
  <c r="AJ28" i="30"/>
  <c r="AI28" i="30"/>
  <c r="AH28" i="30"/>
  <c r="AF28" i="30"/>
  <c r="AE28" i="30"/>
  <c r="AQ28" i="30" s="1"/>
  <c r="AD28" i="30"/>
  <c r="AP28" i="30" s="1"/>
  <c r="AC28" i="30"/>
  <c r="AH27" i="30"/>
  <c r="AN27" i="30"/>
  <c r="AM27" i="30"/>
  <c r="AL27" i="30"/>
  <c r="AK27" i="30"/>
  <c r="AJ27" i="30"/>
  <c r="AV27" i="30" s="1"/>
  <c r="AI27" i="30"/>
  <c r="AF27" i="30"/>
  <c r="AE27" i="30"/>
  <c r="AD27" i="30"/>
  <c r="AP27" i="30" s="1"/>
  <c r="AC27" i="30"/>
  <c r="AN26" i="30"/>
  <c r="AM26" i="30"/>
  <c r="AL26" i="30"/>
  <c r="AK26" i="30"/>
  <c r="AJ26" i="30"/>
  <c r="AI26" i="30"/>
  <c r="AH26" i="30"/>
  <c r="AF26" i="30"/>
  <c r="AE26" i="30"/>
  <c r="AD26" i="30"/>
  <c r="AC26" i="30"/>
  <c r="AH25" i="30"/>
  <c r="AN25" i="30"/>
  <c r="AM25" i="30"/>
  <c r="AL25" i="30"/>
  <c r="AK25" i="30"/>
  <c r="AW25" i="30" s="1"/>
  <c r="AJ25" i="30"/>
  <c r="AV25" i="30" s="1"/>
  <c r="AI25" i="30"/>
  <c r="AG25" i="30"/>
  <c r="AF25" i="30"/>
  <c r="AE25" i="30"/>
  <c r="AD25" i="30"/>
  <c r="AP25" i="30" s="1"/>
  <c r="AC25" i="30"/>
  <c r="AN24" i="30"/>
  <c r="AM24" i="30"/>
  <c r="AL24" i="30"/>
  <c r="AK24" i="30"/>
  <c r="AJ24" i="30"/>
  <c r="AI24" i="30"/>
  <c r="AH24" i="30"/>
  <c r="AG24" i="30"/>
  <c r="AF24" i="30"/>
  <c r="AE24" i="30"/>
  <c r="AD24" i="30"/>
  <c r="AC24" i="30"/>
  <c r="AN23" i="30"/>
  <c r="AM23" i="30"/>
  <c r="AL23" i="30"/>
  <c r="AK23" i="30"/>
  <c r="AJ23" i="30"/>
  <c r="AI23" i="30"/>
  <c r="AH23" i="30"/>
  <c r="AG23" i="30"/>
  <c r="AF23" i="30"/>
  <c r="AE23" i="30"/>
  <c r="AD23" i="30"/>
  <c r="AC23" i="30"/>
  <c r="AH22" i="30"/>
  <c r="AN22" i="30"/>
  <c r="AM22" i="30"/>
  <c r="AL22" i="30"/>
  <c r="AK22" i="30"/>
  <c r="AJ22" i="30"/>
  <c r="AI22" i="30"/>
  <c r="AG22" i="30"/>
  <c r="AF22" i="30"/>
  <c r="AR22" i="30" s="1"/>
  <c r="AE22" i="30"/>
  <c r="AD22" i="30"/>
  <c r="AC22" i="30"/>
  <c r="AH21" i="30"/>
  <c r="AN21" i="30"/>
  <c r="AM21" i="30"/>
  <c r="AL21" i="30"/>
  <c r="AK21" i="30"/>
  <c r="AJ21" i="30"/>
  <c r="AI21" i="30"/>
  <c r="AG21" i="30"/>
  <c r="AF21" i="30"/>
  <c r="AE21" i="30"/>
  <c r="AD21" i="30"/>
  <c r="AC21" i="30"/>
  <c r="AN20" i="30"/>
  <c r="AM20" i="30"/>
  <c r="AL20" i="30"/>
  <c r="AK20" i="30"/>
  <c r="AJ20" i="30"/>
  <c r="AI20" i="30"/>
  <c r="AH20" i="30"/>
  <c r="AF20" i="30"/>
  <c r="AE20" i="30"/>
  <c r="AQ20" i="30" s="1"/>
  <c r="AD20" i="30"/>
  <c r="AP20" i="30" s="1"/>
  <c r="AC20" i="30"/>
  <c r="AO20" i="30" s="1"/>
  <c r="AN19" i="30"/>
  <c r="AM19" i="30"/>
  <c r="AL19" i="30"/>
  <c r="AK19" i="30"/>
  <c r="AW19" i="30" s="1"/>
  <c r="AJ19" i="30"/>
  <c r="AI19" i="30"/>
  <c r="AH19" i="30"/>
  <c r="AF19" i="30"/>
  <c r="AR19" i="30" s="1"/>
  <c r="AE19" i="30"/>
  <c r="AQ19" i="30" s="1"/>
  <c r="AD19" i="30"/>
  <c r="AP19" i="30" s="1"/>
  <c r="AC19" i="30"/>
  <c r="AO19" i="30" s="1"/>
  <c r="AN18" i="30"/>
  <c r="AM18" i="30"/>
  <c r="AL18" i="30"/>
  <c r="AK18" i="30"/>
  <c r="AJ18" i="30"/>
  <c r="AI18" i="30"/>
  <c r="AH18" i="30"/>
  <c r="AG18" i="30"/>
  <c r="AF18" i="30"/>
  <c r="AE18" i="30"/>
  <c r="AD18" i="30"/>
  <c r="AC18" i="30"/>
  <c r="AI17" i="30"/>
  <c r="AN17" i="30"/>
  <c r="AM17" i="30"/>
  <c r="AL17" i="30"/>
  <c r="AK17" i="30"/>
  <c r="AJ17" i="30"/>
  <c r="AH17" i="30"/>
  <c r="AG17" i="30"/>
  <c r="AF17" i="30"/>
  <c r="AE17" i="30"/>
  <c r="AD17" i="30"/>
  <c r="AC17" i="30"/>
  <c r="AI16" i="30"/>
  <c r="AN16" i="30"/>
  <c r="AM16" i="30"/>
  <c r="AL16" i="30"/>
  <c r="AK16" i="30"/>
  <c r="AJ16" i="30"/>
  <c r="AH16" i="30"/>
  <c r="AG16" i="30"/>
  <c r="AF16" i="30"/>
  <c r="AE16" i="30"/>
  <c r="AD16" i="30"/>
  <c r="AC16" i="30"/>
  <c r="AM15" i="30"/>
  <c r="AI15" i="30"/>
  <c r="AN15" i="30"/>
  <c r="AL15" i="30"/>
  <c r="AK15" i="30"/>
  <c r="AJ15" i="30"/>
  <c r="AH15" i="30"/>
  <c r="AG15" i="30"/>
  <c r="AF15" i="30"/>
  <c r="AE15" i="30"/>
  <c r="AD15" i="30"/>
  <c r="AC15" i="30"/>
  <c r="AN14" i="30"/>
  <c r="AM14" i="30"/>
  <c r="AL14" i="30"/>
  <c r="AK14" i="30"/>
  <c r="AW14" i="30" s="1"/>
  <c r="AJ14" i="30"/>
  <c r="AI14" i="30"/>
  <c r="AH14" i="30"/>
  <c r="AG14" i="30"/>
  <c r="AF14" i="30"/>
  <c r="AE14" i="30"/>
  <c r="AD14" i="30"/>
  <c r="AC14" i="30"/>
  <c r="AJ13" i="30"/>
  <c r="AN13" i="30"/>
  <c r="AM13" i="30"/>
  <c r="AL13" i="30"/>
  <c r="AK13" i="30"/>
  <c r="AW13" i="30" s="1"/>
  <c r="AI13" i="30"/>
  <c r="AH13" i="30"/>
  <c r="AF13" i="30"/>
  <c r="AE13" i="30"/>
  <c r="AD13" i="30"/>
  <c r="AC13" i="30"/>
  <c r="AN12" i="30"/>
  <c r="AM12" i="30"/>
  <c r="AL12" i="30"/>
  <c r="AK12" i="30"/>
  <c r="AJ12" i="30"/>
  <c r="AI12" i="30"/>
  <c r="AH12" i="30"/>
  <c r="AT12" i="30" s="1"/>
  <c r="AF12" i="30"/>
  <c r="AE12" i="30"/>
  <c r="AD12" i="30"/>
  <c r="AC12" i="30"/>
  <c r="AE11" i="30"/>
  <c r="AN11" i="30"/>
  <c r="AM11" i="30"/>
  <c r="AL11" i="30"/>
  <c r="AK11" i="30"/>
  <c r="AJ11" i="30"/>
  <c r="AI11" i="30"/>
  <c r="AH11" i="30"/>
  <c r="AF11" i="30"/>
  <c r="AD11" i="30"/>
  <c r="AP11" i="30" s="1"/>
  <c r="AC11" i="30"/>
  <c r="AM10" i="30"/>
  <c r="AE10" i="30"/>
  <c r="AN10" i="30"/>
  <c r="AL10" i="30"/>
  <c r="AK10" i="30"/>
  <c r="AJ10" i="30"/>
  <c r="AI10" i="30"/>
  <c r="AH10" i="30"/>
  <c r="AF10" i="30"/>
  <c r="AD10" i="30"/>
  <c r="AC10" i="30"/>
  <c r="AN9" i="30"/>
  <c r="AM9" i="30"/>
  <c r="AL9" i="30"/>
  <c r="AK9" i="30"/>
  <c r="AW9" i="30" s="1"/>
  <c r="AJ9" i="30"/>
  <c r="AI9" i="30"/>
  <c r="AH9" i="30"/>
  <c r="AF9" i="30"/>
  <c r="AE9" i="30"/>
  <c r="AD9" i="30"/>
  <c r="AP9" i="30" s="1"/>
  <c r="AC9" i="30"/>
  <c r="J177" i="39"/>
  <c r="I65" i="39"/>
  <c r="F54" i="39"/>
  <c r="J177" i="38"/>
  <c r="I65" i="38"/>
  <c r="F54" i="38"/>
  <c r="J177" i="37"/>
  <c r="I65" i="37"/>
  <c r="F54" i="37"/>
  <c r="J177" i="36"/>
  <c r="I65" i="36"/>
  <c r="M54" i="36"/>
  <c r="F54" i="36"/>
  <c r="J177" i="35"/>
  <c r="I65" i="35"/>
  <c r="F65" i="35"/>
  <c r="M54" i="35"/>
  <c r="F54" i="35"/>
  <c r="J176" i="34"/>
  <c r="I64" i="34"/>
  <c r="F64" i="34"/>
  <c r="M54" i="34"/>
  <c r="F54" i="34"/>
  <c r="J176" i="18"/>
  <c r="I64" i="18"/>
  <c r="F64" i="18"/>
  <c r="M54" i="18"/>
  <c r="K54" i="18"/>
  <c r="F54" i="18"/>
  <c r="J46" i="18"/>
  <c r="K20" i="18"/>
  <c r="J176" i="33"/>
  <c r="J64" i="33"/>
  <c r="I64" i="33"/>
  <c r="H64" i="33"/>
  <c r="F64" i="33"/>
  <c r="M54" i="33"/>
  <c r="K54" i="33"/>
  <c r="G54" i="33"/>
  <c r="F54" i="33"/>
  <c r="J46" i="33"/>
  <c r="N20" i="33"/>
  <c r="K20" i="33"/>
  <c r="J168" i="32"/>
  <c r="J64" i="32"/>
  <c r="I64" i="32"/>
  <c r="H64" i="32"/>
  <c r="F64" i="32"/>
  <c r="P54" i="32"/>
  <c r="M54" i="32"/>
  <c r="K54" i="32"/>
  <c r="G54" i="32"/>
  <c r="F54" i="32"/>
  <c r="J46" i="32"/>
  <c r="N20" i="32"/>
  <c r="K20" i="32"/>
  <c r="J168" i="31"/>
  <c r="J64" i="31"/>
  <c r="I64" i="31"/>
  <c r="H64" i="31"/>
  <c r="G64" i="31"/>
  <c r="F64" i="31"/>
  <c r="P54" i="31"/>
  <c r="M54" i="31"/>
  <c r="K54" i="31"/>
  <c r="G54" i="31"/>
  <c r="F54" i="31"/>
  <c r="J46" i="31"/>
  <c r="N20" i="31"/>
  <c r="K20" i="31"/>
  <c r="J168" i="29"/>
  <c r="L74" i="29"/>
  <c r="J64" i="29"/>
  <c r="I64" i="29"/>
  <c r="H64" i="29"/>
  <c r="G64" i="29"/>
  <c r="F64" i="29"/>
  <c r="E64" i="29"/>
  <c r="P54" i="29"/>
  <c r="O54" i="29"/>
  <c r="N54" i="29"/>
  <c r="M54" i="29"/>
  <c r="L54" i="29"/>
  <c r="K54" i="29"/>
  <c r="G54" i="29"/>
  <c r="F54" i="29"/>
  <c r="J46" i="29"/>
  <c r="N20" i="29"/>
  <c r="K20" i="29"/>
  <c r="J168" i="28"/>
  <c r="L74" i="28"/>
  <c r="J64" i="28"/>
  <c r="I64" i="28"/>
  <c r="H64" i="28"/>
  <c r="G64" i="28"/>
  <c r="F64" i="28"/>
  <c r="P54" i="28"/>
  <c r="O54" i="28"/>
  <c r="N54" i="28"/>
  <c r="M54" i="28"/>
  <c r="L54" i="28"/>
  <c r="K54" i="28"/>
  <c r="G54" i="28"/>
  <c r="F54" i="28"/>
  <c r="J46" i="28"/>
  <c r="K20" i="28"/>
  <c r="J167" i="26"/>
  <c r="L73" i="26"/>
  <c r="J63" i="26"/>
  <c r="I63" i="26"/>
  <c r="H63" i="26"/>
  <c r="G63" i="26"/>
  <c r="F63" i="26"/>
  <c r="P53" i="26"/>
  <c r="O53" i="26"/>
  <c r="N53" i="26"/>
  <c r="M53" i="26"/>
  <c r="L53" i="26"/>
  <c r="K53" i="26"/>
  <c r="G53" i="26"/>
  <c r="F53" i="26"/>
  <c r="J45" i="26"/>
  <c r="I45" i="26"/>
  <c r="K20" i="26"/>
  <c r="O16" i="26"/>
  <c r="O14" i="26"/>
  <c r="O11" i="26"/>
  <c r="J167" i="25"/>
  <c r="L73" i="25"/>
  <c r="J63" i="25"/>
  <c r="I63" i="25"/>
  <c r="H63" i="25"/>
  <c r="G63" i="25"/>
  <c r="F63" i="25"/>
  <c r="P53" i="25"/>
  <c r="O53" i="25"/>
  <c r="N53" i="25"/>
  <c r="M53" i="25"/>
  <c r="L53" i="25"/>
  <c r="K53" i="25"/>
  <c r="G53" i="25"/>
  <c r="F53" i="25"/>
  <c r="J45" i="25"/>
  <c r="I45" i="25"/>
  <c r="K20" i="25"/>
  <c r="O16" i="25"/>
  <c r="O14" i="25"/>
  <c r="O11" i="25"/>
  <c r="J166" i="24"/>
  <c r="L73" i="24"/>
  <c r="J63" i="24"/>
  <c r="I63" i="24"/>
  <c r="H63" i="24"/>
  <c r="G63" i="24"/>
  <c r="F63" i="24"/>
  <c r="P53" i="24"/>
  <c r="O53" i="24"/>
  <c r="N53" i="24"/>
  <c r="M53" i="24"/>
  <c r="L53" i="24"/>
  <c r="K53" i="24"/>
  <c r="G53" i="24"/>
  <c r="F53" i="24"/>
  <c r="J45" i="24"/>
  <c r="I45" i="24"/>
  <c r="K20" i="24"/>
  <c r="O16" i="24"/>
  <c r="O14" i="24"/>
  <c r="O11" i="24"/>
  <c r="J164" i="23"/>
  <c r="L73" i="23"/>
  <c r="J63" i="23"/>
  <c r="I63" i="23"/>
  <c r="H63" i="23"/>
  <c r="G63" i="23"/>
  <c r="F63" i="23"/>
  <c r="P53" i="23"/>
  <c r="O53" i="23"/>
  <c r="N53" i="23"/>
  <c r="L53" i="23"/>
  <c r="K53" i="23"/>
  <c r="H53" i="23"/>
  <c r="G53" i="23"/>
  <c r="F53" i="23"/>
  <c r="J45" i="23"/>
  <c r="I45" i="23"/>
  <c r="K20" i="23"/>
  <c r="O16" i="23"/>
  <c r="O14" i="23"/>
  <c r="O11" i="23"/>
  <c r="J163" i="22"/>
  <c r="L72" i="22"/>
  <c r="J62" i="22"/>
  <c r="I62" i="22"/>
  <c r="H62" i="22"/>
  <c r="G62" i="22"/>
  <c r="F62" i="22"/>
  <c r="P52" i="22"/>
  <c r="O52" i="22"/>
  <c r="N52" i="22"/>
  <c r="L52" i="22"/>
  <c r="K52" i="22"/>
  <c r="H52" i="22"/>
  <c r="G52" i="22"/>
  <c r="F52" i="22"/>
  <c r="J44" i="22"/>
  <c r="I44" i="22"/>
  <c r="K19" i="22"/>
  <c r="O14" i="22"/>
  <c r="O11" i="22"/>
  <c r="H1326" i="3"/>
  <c r="G1326" i="3"/>
  <c r="I1326" i="3" s="1"/>
  <c r="H1325" i="3"/>
  <c r="G1325" i="3"/>
  <c r="H1324" i="3"/>
  <c r="I1324" i="3" s="1"/>
  <c r="G1324" i="3"/>
  <c r="H1323" i="3"/>
  <c r="G1323" i="3"/>
  <c r="H1322" i="3"/>
  <c r="G1322" i="3"/>
  <c r="H1321" i="3"/>
  <c r="G1321" i="3"/>
  <c r="H1320" i="3"/>
  <c r="G1320" i="3"/>
  <c r="H1319" i="3"/>
  <c r="G1319" i="3"/>
  <c r="I1319" i="3" s="1"/>
  <c r="H1318" i="3"/>
  <c r="G1318" i="3"/>
  <c r="I1318" i="3" s="1"/>
  <c r="H1317" i="3"/>
  <c r="G1317" i="3"/>
  <c r="H1316" i="3"/>
  <c r="G1316" i="3"/>
  <c r="H1315" i="3"/>
  <c r="G1315" i="3"/>
  <c r="G1312" i="3"/>
  <c r="H1312" i="3" s="1"/>
  <c r="I1312" i="3" s="1"/>
  <c r="G1311" i="3"/>
  <c r="H1311" i="3" s="1"/>
  <c r="I1311" i="3" s="1"/>
  <c r="G1310" i="3"/>
  <c r="H1310" i="3" s="1"/>
  <c r="I1310" i="3" s="1"/>
  <c r="G1308" i="3"/>
  <c r="H1308" i="3" s="1"/>
  <c r="I1308" i="3" s="1"/>
  <c r="G1307" i="3"/>
  <c r="H1307" i="3" s="1"/>
  <c r="I1307" i="3" s="1"/>
  <c r="G1306" i="3"/>
  <c r="H1306" i="3" s="1"/>
  <c r="I1306" i="3" s="1"/>
  <c r="I1304" i="3"/>
  <c r="G1304" i="3"/>
  <c r="H1304" i="3" s="1"/>
  <c r="G1303" i="3"/>
  <c r="H1303" i="3" s="1"/>
  <c r="I1303" i="3" s="1"/>
  <c r="G1302" i="3"/>
  <c r="H1302" i="3" s="1"/>
  <c r="I1302" i="3" s="1"/>
  <c r="G1301" i="3"/>
  <c r="G1300" i="3"/>
  <c r="H1300" i="3" s="1"/>
  <c r="I1300" i="3" s="1"/>
  <c r="G1299" i="3"/>
  <c r="H1299" i="3" s="1"/>
  <c r="I1299" i="3" s="1"/>
  <c r="H1298" i="3"/>
  <c r="I1298" i="3" s="1"/>
  <c r="G1298" i="3"/>
  <c r="G1296" i="3"/>
  <c r="H1296" i="3" s="1"/>
  <c r="I1296" i="3" s="1"/>
  <c r="G1295" i="3"/>
  <c r="H1295" i="3" s="1"/>
  <c r="I1295" i="3" s="1"/>
  <c r="G1294" i="3"/>
  <c r="H1294" i="3" s="1"/>
  <c r="I1294" i="3" s="1"/>
  <c r="G1292" i="3"/>
  <c r="H1292" i="3" s="1"/>
  <c r="I1292" i="3" s="1"/>
  <c r="G1291" i="3"/>
  <c r="H1291" i="3" s="1"/>
  <c r="I1291" i="3" s="1"/>
  <c r="H1287" i="3"/>
  <c r="I1287" i="3" s="1"/>
  <c r="F1286" i="3"/>
  <c r="I1285" i="3"/>
  <c r="I1284" i="3"/>
  <c r="I1283" i="3"/>
  <c r="I1281" i="3"/>
  <c r="I1279" i="3"/>
  <c r="I1278" i="3"/>
  <c r="H1277" i="3"/>
  <c r="I1277" i="3" s="1"/>
  <c r="H1275" i="3"/>
  <c r="I1275" i="3" s="1"/>
  <c r="H1274" i="3"/>
  <c r="G1274" i="3"/>
  <c r="I1270" i="3"/>
  <c r="I1269" i="3"/>
  <c r="I1268" i="3"/>
  <c r="I1267" i="3"/>
  <c r="I1266" i="3"/>
  <c r="I1265" i="3"/>
  <c r="G1263" i="3"/>
  <c r="H1263" i="3" s="1"/>
  <c r="I1263" i="3" s="1"/>
  <c r="G1262" i="3"/>
  <c r="H1262" i="3" s="1"/>
  <c r="I1262" i="3" s="1"/>
  <c r="G1261" i="3"/>
  <c r="H1261" i="3" s="1"/>
  <c r="I1261" i="3" s="1"/>
  <c r="G1260" i="3"/>
  <c r="H1260" i="3" s="1"/>
  <c r="I1260" i="3" s="1"/>
  <c r="G1259" i="3"/>
  <c r="H1259" i="3" s="1"/>
  <c r="I1259" i="3" s="1"/>
  <c r="H1258" i="3"/>
  <c r="I1258" i="3" s="1"/>
  <c r="G1258" i="3"/>
  <c r="G1257" i="3"/>
  <c r="H1257" i="3" s="1"/>
  <c r="I1257" i="3" s="1"/>
  <c r="G1256" i="3"/>
  <c r="H1256" i="3" s="1"/>
  <c r="I1256" i="3" s="1"/>
  <c r="G1255" i="3"/>
  <c r="H1255" i="3" s="1"/>
  <c r="I1255" i="3" s="1"/>
  <c r="I1252" i="3"/>
  <c r="I1251" i="3"/>
  <c r="I1250" i="3"/>
  <c r="I1249" i="3"/>
  <c r="I1247" i="3"/>
  <c r="I1246" i="3"/>
  <c r="I1245" i="3"/>
  <c r="I1244" i="3"/>
  <c r="I1242" i="3"/>
  <c r="I1240" i="3"/>
  <c r="I1239" i="3"/>
  <c r="I1237" i="3"/>
  <c r="I1236" i="3"/>
  <c r="I1235" i="3"/>
  <c r="I1234" i="3"/>
  <c r="I1233" i="3"/>
  <c r="I1231" i="3"/>
  <c r="I1230" i="3"/>
  <c r="I1229" i="3"/>
  <c r="I1228" i="3"/>
  <c r="I1224" i="3"/>
  <c r="I1223" i="3"/>
  <c r="I1222" i="3"/>
  <c r="I1221" i="3"/>
  <c r="I1219" i="3"/>
  <c r="I1218" i="3"/>
  <c r="I1217" i="3"/>
  <c r="I1216" i="3"/>
  <c r="I1215" i="3"/>
  <c r="I1203" i="3"/>
  <c r="I1202" i="3"/>
  <c r="I1201" i="3"/>
  <c r="I1200" i="3"/>
  <c r="I1199" i="3"/>
  <c r="I1198" i="3"/>
  <c r="I1197" i="3"/>
  <c r="I1196" i="3"/>
  <c r="I1195" i="3"/>
  <c r="I1194" i="3"/>
  <c r="I1193" i="3"/>
  <c r="I1192" i="3"/>
  <c r="I1191" i="3"/>
  <c r="I1189" i="3"/>
  <c r="I1188" i="3"/>
  <c r="I1186" i="3"/>
  <c r="I1185" i="3"/>
  <c r="I1184" i="3"/>
  <c r="I1183" i="3"/>
  <c r="I1182" i="3"/>
  <c r="I1181" i="3"/>
  <c r="I1180" i="3"/>
  <c r="I1179" i="3"/>
  <c r="I1177" i="3"/>
  <c r="I1176" i="3"/>
  <c r="I1175" i="3"/>
  <c r="I1174" i="3"/>
  <c r="I1172" i="3"/>
  <c r="I1171" i="3"/>
  <c r="I1170" i="3"/>
  <c r="I1169" i="3"/>
  <c r="I1168" i="3"/>
  <c r="I1166" i="3"/>
  <c r="I1165" i="3"/>
  <c r="I1164" i="3"/>
  <c r="I1163" i="3"/>
  <c r="I1162" i="3"/>
  <c r="H1159" i="3"/>
  <c r="H1158" i="3"/>
  <c r="H1157" i="3"/>
  <c r="H1156" i="3"/>
  <c r="H1154" i="3"/>
  <c r="I1154" i="3" s="1"/>
  <c r="H1153" i="3"/>
  <c r="I1153" i="3" s="1"/>
  <c r="I1152" i="3"/>
  <c r="H1151" i="3"/>
  <c r="I1151" i="3" s="1"/>
  <c r="I1149" i="3"/>
  <c r="I1148" i="3"/>
  <c r="I1147" i="3"/>
  <c r="I1146" i="3"/>
  <c r="I1144" i="3"/>
  <c r="I1143" i="3"/>
  <c r="I1142" i="3"/>
  <c r="I1141" i="3"/>
  <c r="I1139" i="3"/>
  <c r="I1138" i="3"/>
  <c r="I1137" i="3"/>
  <c r="I1136" i="3"/>
  <c r="I1134" i="3"/>
  <c r="I1133" i="3"/>
  <c r="I1132" i="3"/>
  <c r="I1131" i="3"/>
  <c r="I1130" i="3"/>
  <c r="I1129" i="3"/>
  <c r="H1124" i="3"/>
  <c r="G1124" i="3"/>
  <c r="H1123" i="3"/>
  <c r="G1123" i="3"/>
  <c r="I1123" i="3" s="1"/>
  <c r="H1122" i="3"/>
  <c r="G1122" i="3"/>
  <c r="H1121" i="3"/>
  <c r="G1121" i="3"/>
  <c r="I1120" i="3"/>
  <c r="H1120" i="3"/>
  <c r="G1120" i="3"/>
  <c r="I1106" i="3"/>
  <c r="I1105" i="3"/>
  <c r="I1104" i="3"/>
  <c r="I1103" i="3"/>
  <c r="I1102" i="3"/>
  <c r="I1101" i="3"/>
  <c r="I1100" i="3"/>
  <c r="I1099" i="3"/>
  <c r="I1097" i="3"/>
  <c r="I1096" i="3"/>
  <c r="I1095" i="3"/>
  <c r="I1094" i="3"/>
  <c r="I1093" i="3"/>
  <c r="I1089" i="3"/>
  <c r="G1089" i="3"/>
  <c r="G1088" i="3"/>
  <c r="I1088" i="3" s="1"/>
  <c r="G1087" i="3"/>
  <c r="I1087" i="3" s="1"/>
  <c r="G1086" i="3"/>
  <c r="I1086" i="3" s="1"/>
  <c r="G1085" i="3"/>
  <c r="I1085" i="3" s="1"/>
  <c r="G1084" i="3"/>
  <c r="I1084" i="3" s="1"/>
  <c r="G1083" i="3"/>
  <c r="I1083" i="3" s="1"/>
  <c r="I1081" i="3"/>
  <c r="I1080" i="3"/>
  <c r="I1079" i="3"/>
  <c r="I1078" i="3"/>
  <c r="I1077" i="3"/>
  <c r="I1076" i="3"/>
  <c r="I1075" i="3"/>
  <c r="I1074" i="3"/>
  <c r="I1073" i="3"/>
  <c r="I1072" i="3"/>
  <c r="I1071" i="3"/>
  <c r="I1070" i="3"/>
  <c r="I1047" i="3"/>
  <c r="I1046" i="3"/>
  <c r="G1044" i="3"/>
  <c r="H1044" i="3" s="1"/>
  <c r="I1044" i="3" s="1"/>
  <c r="H1042" i="3"/>
  <c r="I1042" i="3" s="1"/>
  <c r="H1041" i="3"/>
  <c r="I1041" i="3" s="1"/>
  <c r="I1039" i="3"/>
  <c r="I1037" i="3"/>
  <c r="I1036" i="3"/>
  <c r="I1035" i="3"/>
  <c r="I1034" i="3"/>
  <c r="G1029" i="3"/>
  <c r="I1029" i="3" s="1"/>
  <c r="G1028" i="3"/>
  <c r="I1028" i="3" s="1"/>
  <c r="G1027" i="3"/>
  <c r="I1027" i="3" s="1"/>
  <c r="I1026" i="3"/>
  <c r="G1025" i="3"/>
  <c r="I1025" i="3" s="1"/>
  <c r="G1024" i="3"/>
  <c r="I1024" i="3" s="1"/>
  <c r="G1023" i="3"/>
  <c r="I1023" i="3" s="1"/>
  <c r="G1022" i="3"/>
  <c r="I1022" i="3" s="1"/>
  <c r="G1021" i="3"/>
  <c r="I1021" i="3" s="1"/>
  <c r="G1020" i="3"/>
  <c r="I1020" i="3" s="1"/>
  <c r="G1019" i="3"/>
  <c r="I1019" i="3" s="1"/>
  <c r="G1018" i="3"/>
  <c r="I1018" i="3" s="1"/>
  <c r="G1017" i="3"/>
  <c r="I1017" i="3" s="1"/>
  <c r="I1016" i="3"/>
  <c r="G1015" i="3"/>
  <c r="I1015" i="3" s="1"/>
  <c r="G1014" i="3"/>
  <c r="I1014" i="3" s="1"/>
  <c r="G1013" i="3"/>
  <c r="I1013" i="3" s="1"/>
  <c r="I1012" i="3"/>
  <c r="G1012" i="3"/>
  <c r="G1011" i="3"/>
  <c r="I1011" i="3" s="1"/>
  <c r="G1010" i="3"/>
  <c r="I1010" i="3" s="1"/>
  <c r="G1009" i="3"/>
  <c r="I1009" i="3" s="1"/>
  <c r="G1008" i="3"/>
  <c r="I1008" i="3" s="1"/>
  <c r="G1007" i="3"/>
  <c r="I1007" i="3" s="1"/>
  <c r="G1006" i="3"/>
  <c r="I1006" i="3" s="1"/>
  <c r="G1005" i="3"/>
  <c r="I1005" i="3" s="1"/>
  <c r="G1004" i="3"/>
  <c r="I1004" i="3" s="1"/>
  <c r="G1003" i="3"/>
  <c r="I1003" i="3" s="1"/>
  <c r="G1002" i="3"/>
  <c r="I1002" i="3" s="1"/>
  <c r="G1001" i="3"/>
  <c r="I1001" i="3" s="1"/>
  <c r="G1000" i="3"/>
  <c r="I1000" i="3" s="1"/>
  <c r="G999" i="3"/>
  <c r="I999" i="3" s="1"/>
  <c r="G998" i="3"/>
  <c r="I998" i="3" s="1"/>
  <c r="G997" i="3"/>
  <c r="I997" i="3" s="1"/>
  <c r="G996" i="3"/>
  <c r="I996" i="3" s="1"/>
  <c r="G995" i="3"/>
  <c r="I995" i="3" s="1"/>
  <c r="G994" i="3"/>
  <c r="I994" i="3" s="1"/>
  <c r="G993" i="3"/>
  <c r="I993" i="3" s="1"/>
  <c r="G992" i="3"/>
  <c r="I992" i="3" s="1"/>
  <c r="G991" i="3"/>
  <c r="I991" i="3" s="1"/>
  <c r="I988" i="3"/>
  <c r="I987" i="3"/>
  <c r="I986" i="3"/>
  <c r="I985" i="3"/>
  <c r="I984" i="3"/>
  <c r="I983" i="3"/>
  <c r="I982" i="3"/>
  <c r="I981" i="3"/>
  <c r="I980" i="3"/>
  <c r="I979" i="3"/>
  <c r="G977" i="3"/>
  <c r="I977" i="3" s="1"/>
  <c r="G976" i="3"/>
  <c r="I976" i="3" s="1"/>
  <c r="G975" i="3"/>
  <c r="I975" i="3" s="1"/>
  <c r="G974" i="3"/>
  <c r="I974" i="3" s="1"/>
  <c r="G973" i="3"/>
  <c r="I973" i="3" s="1"/>
  <c r="G972" i="3"/>
  <c r="I972" i="3" s="1"/>
  <c r="G971" i="3"/>
  <c r="I971" i="3" s="1"/>
  <c r="G970" i="3"/>
  <c r="I970" i="3" s="1"/>
  <c r="G969" i="3"/>
  <c r="I969" i="3" s="1"/>
  <c r="G968" i="3"/>
  <c r="I968" i="3" s="1"/>
  <c r="G967" i="3"/>
  <c r="I967" i="3" s="1"/>
  <c r="G966" i="3"/>
  <c r="I966" i="3" s="1"/>
  <c r="I965" i="3"/>
  <c r="G964" i="3"/>
  <c r="I964" i="3" s="1"/>
  <c r="I963" i="3"/>
  <c r="G962" i="3"/>
  <c r="I962" i="3" s="1"/>
  <c r="G961" i="3"/>
  <c r="I961" i="3" s="1"/>
  <c r="G960" i="3"/>
  <c r="I960" i="3" s="1"/>
  <c r="G959" i="3"/>
  <c r="I959" i="3" s="1"/>
  <c r="I958" i="3"/>
  <c r="G958" i="3"/>
  <c r="G957" i="3"/>
  <c r="I957" i="3" s="1"/>
  <c r="G956" i="3"/>
  <c r="I956" i="3" s="1"/>
  <c r="G955" i="3"/>
  <c r="I955" i="3" s="1"/>
  <c r="I952" i="3"/>
  <c r="I951" i="3"/>
  <c r="I950" i="3"/>
  <c r="I949" i="3"/>
  <c r="I948" i="3"/>
  <c r="I947" i="3"/>
  <c r="I946" i="3"/>
  <c r="I945" i="3"/>
  <c r="I942" i="3"/>
  <c r="I941" i="3"/>
  <c r="I940" i="3"/>
  <c r="I939" i="3"/>
  <c r="I938" i="3"/>
  <c r="I937" i="3"/>
  <c r="I936" i="3"/>
  <c r="I935" i="3"/>
  <c r="I934" i="3"/>
  <c r="I933" i="3"/>
  <c r="I932" i="3"/>
  <c r="I931" i="3"/>
  <c r="I930" i="3"/>
  <c r="I927" i="3"/>
  <c r="I925" i="3"/>
  <c r="I924" i="3"/>
  <c r="I923" i="3"/>
  <c r="I922" i="3"/>
  <c r="I921" i="3"/>
  <c r="I920" i="3"/>
  <c r="G918" i="3"/>
  <c r="I918" i="3" s="1"/>
  <c r="G915" i="3"/>
  <c r="I915" i="3" s="1"/>
  <c r="G914" i="3"/>
  <c r="I914" i="3" s="1"/>
  <c r="G913" i="3"/>
  <c r="I913" i="3" s="1"/>
  <c r="G912" i="3"/>
  <c r="I912" i="3" s="1"/>
  <c r="I911" i="3"/>
  <c r="I910" i="3"/>
  <c r="G909" i="3"/>
  <c r="I909" i="3" s="1"/>
  <c r="G908" i="3"/>
  <c r="I908" i="3" s="1"/>
  <c r="G907" i="3"/>
  <c r="I907" i="3" s="1"/>
  <c r="I905" i="3"/>
  <c r="G905" i="3"/>
  <c r="I904" i="3"/>
  <c r="G904" i="3"/>
  <c r="I902" i="3"/>
  <c r="G902" i="3"/>
  <c r="I901" i="3"/>
  <c r="G901" i="3"/>
  <c r="I898" i="3"/>
  <c r="G898" i="3"/>
  <c r="I896" i="3"/>
  <c r="G896" i="3"/>
  <c r="I894" i="3"/>
  <c r="G894" i="3"/>
  <c r="I893" i="3"/>
  <c r="G893" i="3"/>
  <c r="I892" i="3"/>
  <c r="G892" i="3"/>
  <c r="I890" i="3"/>
  <c r="G890" i="3"/>
  <c r="I888" i="3"/>
  <c r="G888" i="3"/>
  <c r="I887" i="3"/>
  <c r="G887" i="3"/>
  <c r="I886" i="3"/>
  <c r="G886" i="3"/>
  <c r="I884" i="3"/>
  <c r="G884" i="3"/>
  <c r="I883" i="3"/>
  <c r="G883" i="3"/>
  <c r="I882" i="3"/>
  <c r="G882" i="3"/>
  <c r="I881" i="3"/>
  <c r="G881" i="3"/>
  <c r="I879" i="3"/>
  <c r="G879" i="3"/>
  <c r="I878" i="3"/>
  <c r="G878" i="3"/>
  <c r="I877" i="3"/>
  <c r="G877" i="3"/>
  <c r="I876" i="3"/>
  <c r="G876" i="3"/>
  <c r="I875" i="3"/>
  <c r="G875" i="3"/>
  <c r="I873" i="3"/>
  <c r="G873" i="3"/>
  <c r="I872" i="3"/>
  <c r="G872" i="3"/>
  <c r="G869" i="3"/>
  <c r="H869" i="3" s="1"/>
  <c r="I869" i="3" s="1"/>
  <c r="G868" i="3"/>
  <c r="H868" i="3" s="1"/>
  <c r="I868" i="3" s="1"/>
  <c r="G866" i="3"/>
  <c r="H866" i="3" s="1"/>
  <c r="I866" i="3" s="1"/>
  <c r="G865" i="3"/>
  <c r="H865" i="3" s="1"/>
  <c r="I865" i="3" s="1"/>
  <c r="G863" i="3"/>
  <c r="H863" i="3" s="1"/>
  <c r="I863" i="3" s="1"/>
  <c r="G862" i="3"/>
  <c r="H862" i="3" s="1"/>
  <c r="I862" i="3" s="1"/>
  <c r="G861" i="3"/>
  <c r="H861" i="3" s="1"/>
  <c r="I861" i="3" s="1"/>
  <c r="G859" i="3"/>
  <c r="H859" i="3" s="1"/>
  <c r="I859" i="3" s="1"/>
  <c r="G858" i="3"/>
  <c r="H858" i="3" s="1"/>
  <c r="I858" i="3" s="1"/>
  <c r="G856" i="3"/>
  <c r="H856" i="3" s="1"/>
  <c r="I856" i="3" s="1"/>
  <c r="G855" i="3"/>
  <c r="H855" i="3" s="1"/>
  <c r="I855" i="3" s="1"/>
  <c r="H831" i="3"/>
  <c r="H830" i="3"/>
  <c r="H829" i="3"/>
  <c r="H828" i="3"/>
  <c r="H827" i="3"/>
  <c r="H826" i="3"/>
  <c r="G824" i="3"/>
  <c r="I824" i="3" s="1"/>
  <c r="G823" i="3"/>
  <c r="I823" i="3" s="1"/>
  <c r="G822" i="3"/>
  <c r="I822" i="3" s="1"/>
  <c r="G821" i="3"/>
  <c r="I821" i="3" s="1"/>
  <c r="G820" i="3"/>
  <c r="I820" i="3" s="1"/>
  <c r="G819" i="3"/>
  <c r="I819" i="3" s="1"/>
  <c r="G817" i="3"/>
  <c r="I817" i="3" s="1"/>
  <c r="G816" i="3"/>
  <c r="I816" i="3" s="1"/>
  <c r="G815" i="3"/>
  <c r="I815" i="3" s="1"/>
  <c r="G814" i="3"/>
  <c r="I814" i="3" s="1"/>
  <c r="G813" i="3"/>
  <c r="I813" i="3" s="1"/>
  <c r="G812" i="3"/>
  <c r="I812" i="3" s="1"/>
  <c r="G811" i="3"/>
  <c r="I811" i="3" s="1"/>
  <c r="G810" i="3"/>
  <c r="I810" i="3" s="1"/>
  <c r="G807" i="3"/>
  <c r="I807" i="3" s="1"/>
  <c r="I804" i="3"/>
  <c r="I802" i="3"/>
  <c r="I801" i="3"/>
  <c r="I800" i="3"/>
  <c r="I797" i="3"/>
  <c r="I795" i="3"/>
  <c r="I794" i="3"/>
  <c r="I793" i="3"/>
  <c r="G790" i="3"/>
  <c r="G789" i="3"/>
  <c r="G788" i="3"/>
  <c r="G787" i="3"/>
  <c r="G786" i="3"/>
  <c r="G785" i="3"/>
  <c r="G784" i="3"/>
  <c r="G782" i="3"/>
  <c r="I782" i="3" s="1"/>
  <c r="G781" i="3"/>
  <c r="I781" i="3" s="1"/>
  <c r="G780" i="3"/>
  <c r="I780" i="3" s="1"/>
  <c r="G779" i="3"/>
  <c r="I779" i="3" s="1"/>
  <c r="G778" i="3"/>
  <c r="I778" i="3" s="1"/>
  <c r="G777" i="3"/>
  <c r="I777" i="3" s="1"/>
  <c r="G776" i="3"/>
  <c r="I776" i="3" s="1"/>
  <c r="I774" i="3"/>
  <c r="I773" i="3"/>
  <c r="I772" i="3"/>
  <c r="I771" i="3"/>
  <c r="I770" i="3"/>
  <c r="I769" i="3"/>
  <c r="I768" i="3"/>
  <c r="I767" i="3"/>
  <c r="I763" i="3"/>
  <c r="I762" i="3"/>
  <c r="I761" i="3"/>
  <c r="I760" i="3"/>
  <c r="I758" i="3"/>
  <c r="I757" i="3"/>
  <c r="I756" i="3"/>
  <c r="I755" i="3"/>
  <c r="I754" i="3"/>
  <c r="I753" i="3"/>
  <c r="I752" i="3"/>
  <c r="I751" i="3"/>
  <c r="I750" i="3"/>
  <c r="I749" i="3"/>
  <c r="I748" i="3"/>
  <c r="I747" i="3"/>
  <c r="I746" i="3"/>
  <c r="H744" i="3"/>
  <c r="I744" i="3" s="1"/>
  <c r="H742" i="3"/>
  <c r="I742" i="3" s="1"/>
  <c r="G742" i="3"/>
  <c r="I741" i="3"/>
  <c r="H740" i="3"/>
  <c r="I740" i="3" s="1"/>
  <c r="H739" i="3"/>
  <c r="I739" i="3" s="1"/>
  <c r="I736" i="3"/>
  <c r="H735" i="3"/>
  <c r="I735" i="3" s="1"/>
  <c r="H733" i="3"/>
  <c r="G733" i="3"/>
  <c r="H732" i="3"/>
  <c r="I732" i="3" s="1"/>
  <c r="I731" i="3"/>
  <c r="H730" i="3"/>
  <c r="G730" i="3"/>
  <c r="I729" i="3"/>
  <c r="H728" i="3"/>
  <c r="I728" i="3" s="1"/>
  <c r="H727" i="3"/>
  <c r="I727" i="3" s="1"/>
  <c r="I726" i="3"/>
  <c r="I724" i="3"/>
  <c r="H723" i="3"/>
  <c r="I723" i="3" s="1"/>
  <c r="G721" i="3"/>
  <c r="H721" i="3" s="1"/>
  <c r="I721" i="3" s="1"/>
  <c r="H720" i="3"/>
  <c r="I720" i="3" s="1"/>
  <c r="I719" i="3"/>
  <c r="I718" i="3"/>
  <c r="H717" i="3"/>
  <c r="I717" i="3" s="1"/>
  <c r="H716" i="3"/>
  <c r="I716" i="3" s="1"/>
  <c r="I715" i="3"/>
  <c r="I713" i="3"/>
  <c r="H711" i="3"/>
  <c r="I711" i="3" s="1"/>
  <c r="H710" i="3"/>
  <c r="I710" i="3" s="1"/>
  <c r="H709" i="3"/>
  <c r="I709" i="3" s="1"/>
  <c r="H708" i="3"/>
  <c r="G708" i="3"/>
  <c r="I707" i="3"/>
  <c r="H706" i="3"/>
  <c r="I706" i="3" s="1"/>
  <c r="H705" i="3"/>
  <c r="I705" i="3" s="1"/>
  <c r="I704" i="3"/>
  <c r="I701" i="3"/>
  <c r="I700" i="3"/>
  <c r="G697" i="3"/>
  <c r="I695" i="3"/>
  <c r="I693" i="3"/>
  <c r="I692" i="3"/>
  <c r="H691" i="3"/>
  <c r="I691" i="3" s="1"/>
  <c r="H690" i="3"/>
  <c r="I690" i="3" s="1"/>
  <c r="G690" i="3"/>
  <c r="I689" i="3"/>
  <c r="H688" i="3"/>
  <c r="I688" i="3" s="1"/>
  <c r="H687" i="3"/>
  <c r="I687" i="3" s="1"/>
  <c r="H686" i="3"/>
  <c r="I686" i="3" s="1"/>
  <c r="I685" i="3"/>
  <c r="I682" i="3"/>
  <c r="I681" i="3"/>
  <c r="I680" i="3"/>
  <c r="I679" i="3"/>
  <c r="I678" i="3"/>
  <c r="I677" i="3"/>
  <c r="I676" i="3"/>
  <c r="I675" i="3"/>
  <c r="I674" i="3"/>
  <c r="I671" i="3"/>
  <c r="I670" i="3"/>
  <c r="I669" i="3"/>
  <c r="I668" i="3"/>
  <c r="I667" i="3"/>
  <c r="I666" i="3"/>
  <c r="I665" i="3"/>
  <c r="I664" i="3"/>
  <c r="I663" i="3"/>
  <c r="I662" i="3"/>
  <c r="I661" i="3"/>
  <c r="I660" i="3"/>
  <c r="I659" i="3"/>
  <c r="I658" i="3"/>
  <c r="G656" i="3"/>
  <c r="I656" i="3" s="1"/>
  <c r="G655" i="3"/>
  <c r="I655" i="3" s="1"/>
  <c r="G654" i="3"/>
  <c r="I654" i="3" s="1"/>
  <c r="G653" i="3"/>
  <c r="I653" i="3" s="1"/>
  <c r="G652" i="3"/>
  <c r="I652" i="3" s="1"/>
  <c r="I651" i="3"/>
  <c r="G651" i="3"/>
  <c r="G650" i="3"/>
  <c r="I650" i="3" s="1"/>
  <c r="G649" i="3"/>
  <c r="I649" i="3" s="1"/>
  <c r="I648" i="3"/>
  <c r="G647" i="3"/>
  <c r="I647" i="3" s="1"/>
  <c r="G646" i="3"/>
  <c r="I646" i="3" s="1"/>
  <c r="G645" i="3"/>
  <c r="I645" i="3" s="1"/>
  <c r="G644" i="3"/>
  <c r="I644" i="3" s="1"/>
  <c r="G643" i="3"/>
  <c r="I643" i="3" s="1"/>
  <c r="G642" i="3"/>
  <c r="I642" i="3" s="1"/>
  <c r="I641" i="3"/>
  <c r="G640" i="3"/>
  <c r="I640" i="3" s="1"/>
  <c r="G639" i="3"/>
  <c r="I639" i="3" s="1"/>
  <c r="I638" i="3"/>
  <c r="G638" i="3"/>
  <c r="G637" i="3"/>
  <c r="I637" i="3" s="1"/>
  <c r="G636" i="3"/>
  <c r="I636" i="3" s="1"/>
  <c r="G635" i="3"/>
  <c r="I635" i="3" s="1"/>
  <c r="G634" i="3"/>
  <c r="I634" i="3" s="1"/>
  <c r="G633" i="3"/>
  <c r="I633" i="3" s="1"/>
  <c r="G632" i="3"/>
  <c r="I632" i="3" s="1"/>
  <c r="G631" i="3"/>
  <c r="I631" i="3" s="1"/>
  <c r="I627" i="3"/>
  <c r="I626" i="3"/>
  <c r="I625" i="3"/>
  <c r="I624" i="3"/>
  <c r="I623" i="3"/>
  <c r="I622" i="3"/>
  <c r="I621" i="3"/>
  <c r="I620" i="3"/>
  <c r="I618" i="3"/>
  <c r="I617" i="3"/>
  <c r="I616" i="3"/>
  <c r="I615" i="3"/>
  <c r="I614" i="3"/>
  <c r="I613" i="3"/>
  <c r="I612" i="3"/>
  <c r="I611" i="3"/>
  <c r="I610" i="3"/>
  <c r="I609" i="3"/>
  <c r="I608" i="3"/>
  <c r="I607"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568" i="3"/>
  <c r="I567" i="3"/>
  <c r="I566" i="3"/>
  <c r="I565" i="3"/>
  <c r="I564" i="3"/>
  <c r="I563" i="3"/>
  <c r="I562" i="3"/>
  <c r="I561" i="3"/>
  <c r="I560" i="3"/>
  <c r="I559" i="3"/>
  <c r="I558" i="3"/>
  <c r="I557" i="3"/>
  <c r="I556" i="3"/>
  <c r="I553" i="3"/>
  <c r="I552" i="3"/>
  <c r="H550" i="3"/>
  <c r="G550" i="3"/>
  <c r="H549" i="3"/>
  <c r="G549" i="3"/>
  <c r="I549" i="3" s="1"/>
  <c r="I547" i="3"/>
  <c r="I546" i="3"/>
  <c r="I544" i="3"/>
  <c r="I543" i="3"/>
  <c r="I541" i="3"/>
  <c r="I540" i="3"/>
  <c r="I534" i="3"/>
  <c r="I533" i="3"/>
  <c r="I529" i="3"/>
  <c r="I528" i="3"/>
  <c r="I527" i="3"/>
  <c r="I526" i="3"/>
  <c r="I525" i="3"/>
  <c r="I524" i="3"/>
  <c r="I523" i="3"/>
  <c r="I522" i="3"/>
  <c r="I521" i="3"/>
  <c r="I519" i="3"/>
  <c r="I518" i="3"/>
  <c r="I517" i="3"/>
  <c r="I516" i="3"/>
  <c r="I513" i="3"/>
  <c r="I512" i="3"/>
  <c r="I511" i="3"/>
  <c r="I510" i="3"/>
  <c r="I508" i="3"/>
  <c r="I507" i="3"/>
  <c r="I506" i="3"/>
  <c r="I505" i="3"/>
  <c r="I503" i="3"/>
  <c r="I502" i="3"/>
  <c r="I500" i="3"/>
  <c r="G497" i="3"/>
  <c r="H497" i="3" s="1"/>
  <c r="I497" i="3" s="1"/>
  <c r="G496" i="3"/>
  <c r="H496" i="3" s="1"/>
  <c r="I496" i="3" s="1"/>
  <c r="G495" i="3"/>
  <c r="H495" i="3" s="1"/>
  <c r="I495" i="3" s="1"/>
  <c r="G494" i="3"/>
  <c r="H494" i="3" s="1"/>
  <c r="I494" i="3" s="1"/>
  <c r="G493" i="3"/>
  <c r="H493" i="3" s="1"/>
  <c r="I493" i="3" s="1"/>
  <c r="G492" i="3"/>
  <c r="H492" i="3" s="1"/>
  <c r="I492" i="3" s="1"/>
  <c r="H491" i="3"/>
  <c r="I491" i="3" s="1"/>
  <c r="G491" i="3"/>
  <c r="G490" i="3"/>
  <c r="H490" i="3" s="1"/>
  <c r="I490" i="3" s="1"/>
  <c r="G489" i="3"/>
  <c r="H489" i="3" s="1"/>
  <c r="I489" i="3" s="1"/>
  <c r="G488" i="3"/>
  <c r="H488" i="3" s="1"/>
  <c r="I488" i="3" s="1"/>
  <c r="G487" i="3"/>
  <c r="H487" i="3" s="1"/>
  <c r="I487" i="3" s="1"/>
  <c r="G486" i="3"/>
  <c r="H486" i="3" s="1"/>
  <c r="I486" i="3" s="1"/>
  <c r="G485" i="3"/>
  <c r="H485" i="3" s="1"/>
  <c r="I485" i="3" s="1"/>
  <c r="G484" i="3"/>
  <c r="H484" i="3" s="1"/>
  <c r="I484" i="3" s="1"/>
  <c r="G483" i="3"/>
  <c r="H483" i="3" s="1"/>
  <c r="I483" i="3" s="1"/>
  <c r="G481" i="3"/>
  <c r="I481" i="3" s="1"/>
  <c r="G480" i="3"/>
  <c r="I480" i="3" s="1"/>
  <c r="G479" i="3"/>
  <c r="I479" i="3" s="1"/>
  <c r="G478" i="3"/>
  <c r="I478" i="3" s="1"/>
  <c r="G477" i="3"/>
  <c r="I477" i="3" s="1"/>
  <c r="G476" i="3"/>
  <c r="I476" i="3" s="1"/>
  <c r="G474" i="3"/>
  <c r="I474" i="3" s="1"/>
  <c r="G473" i="3"/>
  <c r="I473" i="3" s="1"/>
  <c r="G472" i="3"/>
  <c r="I472" i="3" s="1"/>
  <c r="G471" i="3"/>
  <c r="I471" i="3" s="1"/>
  <c r="G470" i="3"/>
  <c r="I470" i="3" s="1"/>
  <c r="I469" i="3"/>
  <c r="G469" i="3"/>
  <c r="G468" i="3"/>
  <c r="I468" i="3" s="1"/>
  <c r="G467" i="3"/>
  <c r="I467" i="3" s="1"/>
  <c r="I465" i="3"/>
  <c r="G465" i="3"/>
  <c r="G464" i="3"/>
  <c r="I464" i="3" s="1"/>
  <c r="I463" i="3"/>
  <c r="G463" i="3"/>
  <c r="G462" i="3"/>
  <c r="I462" i="3" s="1"/>
  <c r="G461" i="3"/>
  <c r="I461" i="3" s="1"/>
  <c r="G460" i="3"/>
  <c r="I460" i="3" s="1"/>
  <c r="G459" i="3"/>
  <c r="I459" i="3" s="1"/>
  <c r="G458" i="3"/>
  <c r="I458" i="3" s="1"/>
  <c r="G457" i="3"/>
  <c r="I457" i="3" s="1"/>
  <c r="I456" i="3"/>
  <c r="G456" i="3"/>
  <c r="G455" i="3"/>
  <c r="I455" i="3" s="1"/>
  <c r="G454" i="3"/>
  <c r="I454" i="3" s="1"/>
  <c r="H451" i="3"/>
  <c r="I451" i="3" s="1"/>
  <c r="G451" i="3"/>
  <c r="H450" i="3"/>
  <c r="G450" i="3"/>
  <c r="H448" i="3"/>
  <c r="G448" i="3"/>
  <c r="H447" i="3"/>
  <c r="G447" i="3"/>
  <c r="H445" i="3"/>
  <c r="G445" i="3"/>
  <c r="H444" i="3"/>
  <c r="I444" i="3" s="1"/>
  <c r="G444" i="3"/>
  <c r="H442" i="3"/>
  <c r="I442" i="3" s="1"/>
  <c r="G442" i="3"/>
  <c r="H441" i="3"/>
  <c r="G441" i="3"/>
  <c r="H439" i="3"/>
  <c r="G439" i="3"/>
  <c r="H438" i="3"/>
  <c r="I438" i="3" s="1"/>
  <c r="G438" i="3"/>
  <c r="H436" i="3"/>
  <c r="G436" i="3"/>
  <c r="H435" i="3"/>
  <c r="G435" i="3"/>
  <c r="H433" i="3"/>
  <c r="G433" i="3"/>
  <c r="H432" i="3"/>
  <c r="I432" i="3" s="1"/>
  <c r="G432" i="3"/>
  <c r="H430" i="3"/>
  <c r="I430" i="3" s="1"/>
  <c r="G430" i="3"/>
  <c r="H429" i="3"/>
  <c r="G429" i="3"/>
  <c r="H427" i="3"/>
  <c r="G427" i="3"/>
  <c r="I427" i="3" s="1"/>
  <c r="H426" i="3"/>
  <c r="G426" i="3"/>
  <c r="I423" i="3"/>
  <c r="G420" i="3"/>
  <c r="G421" i="3" s="1"/>
  <c r="I419" i="3"/>
  <c r="I417" i="3"/>
  <c r="I416" i="3"/>
  <c r="I415" i="3"/>
  <c r="I414" i="3"/>
  <c r="I413" i="3"/>
  <c r="I412" i="3"/>
  <c r="I407" i="3"/>
  <c r="I406" i="3"/>
  <c r="I405" i="3"/>
  <c r="I404" i="3"/>
  <c r="I403" i="3"/>
  <c r="I402" i="3"/>
  <c r="I401" i="3"/>
  <c r="I400" i="3"/>
  <c r="I397" i="3"/>
  <c r="I396" i="3"/>
  <c r="I395" i="3"/>
  <c r="I394" i="3"/>
  <c r="I393" i="3"/>
  <c r="I392" i="3"/>
  <c r="I391" i="3"/>
  <c r="H388" i="3"/>
  <c r="I388" i="3" s="1"/>
  <c r="G388" i="3"/>
  <c r="I387" i="3"/>
  <c r="H386" i="3"/>
  <c r="G386" i="3"/>
  <c r="I385" i="3"/>
  <c r="H380" i="3"/>
  <c r="I380" i="3" s="1"/>
  <c r="H379" i="3"/>
  <c r="I379" i="3" s="1"/>
  <c r="H378" i="3"/>
  <c r="I378" i="3" s="1"/>
  <c r="H377" i="3"/>
  <c r="I377" i="3" s="1"/>
  <c r="I376" i="3"/>
  <c r="H375" i="3"/>
  <c r="I375" i="3" s="1"/>
  <c r="H374" i="3"/>
  <c r="I374" i="3" s="1"/>
  <c r="H373" i="3"/>
  <c r="I373" i="3" s="1"/>
  <c r="H372" i="3"/>
  <c r="I372" i="3" s="1"/>
  <c r="I371" i="3"/>
  <c r="H371" i="3"/>
  <c r="H369" i="3"/>
  <c r="I369" i="3" s="1"/>
  <c r="H368" i="3"/>
  <c r="I368" i="3" s="1"/>
  <c r="H367" i="3"/>
  <c r="I367" i="3" s="1"/>
  <c r="H366" i="3"/>
  <c r="I366" i="3" s="1"/>
  <c r="H365" i="3"/>
  <c r="I365" i="3" s="1"/>
  <c r="H364" i="3"/>
  <c r="I364" i="3" s="1"/>
  <c r="H363" i="3"/>
  <c r="I363" i="3" s="1"/>
  <c r="I362" i="3"/>
  <c r="I359" i="3"/>
  <c r="I358" i="3"/>
  <c r="I355" i="3"/>
  <c r="I354" i="3"/>
  <c r="I353" i="3"/>
  <c r="I352" i="3"/>
  <c r="H349" i="3"/>
  <c r="I341" i="3"/>
  <c r="I340" i="3"/>
  <c r="I339" i="3"/>
  <c r="I338" i="3"/>
  <c r="I337" i="3"/>
  <c r="I336" i="3"/>
  <c r="I335" i="3"/>
  <c r="I334" i="3"/>
  <c r="I333" i="3"/>
  <c r="I332" i="3"/>
  <c r="I320" i="3"/>
  <c r="I319" i="3"/>
  <c r="I318" i="3"/>
  <c r="I317" i="3"/>
  <c r="I316" i="3"/>
  <c r="I315" i="3"/>
  <c r="I314" i="3"/>
  <c r="I313" i="3"/>
  <c r="I312" i="3"/>
  <c r="I311" i="3"/>
  <c r="I309" i="3"/>
  <c r="I308" i="3"/>
  <c r="I307" i="3"/>
  <c r="I306" i="3"/>
  <c r="I305" i="3"/>
  <c r="G303" i="3"/>
  <c r="I303" i="3" s="1"/>
  <c r="G302" i="3"/>
  <c r="I302" i="3" s="1"/>
  <c r="I300" i="3"/>
  <c r="I299" i="3"/>
  <c r="I298" i="3"/>
  <c r="I297" i="3"/>
  <c r="I294" i="3"/>
  <c r="I293" i="3"/>
  <c r="I292" i="3"/>
  <c r="I290" i="3"/>
  <c r="I289" i="3"/>
  <c r="I288" i="3"/>
  <c r="I280" i="3"/>
  <c r="I279" i="3"/>
  <c r="I277" i="3"/>
  <c r="I276" i="3"/>
  <c r="I275" i="3"/>
  <c r="I274" i="3"/>
  <c r="I273" i="3"/>
  <c r="I272" i="3"/>
  <c r="I271" i="3"/>
  <c r="I269" i="3"/>
  <c r="I268" i="3"/>
  <c r="I267" i="3"/>
  <c r="I266" i="3"/>
  <c r="I265" i="3"/>
  <c r="I264" i="3"/>
  <c r="I258" i="3"/>
  <c r="I257" i="3"/>
  <c r="I256" i="3"/>
  <c r="I255" i="3"/>
  <c r="I254" i="3"/>
  <c r="H252" i="3"/>
  <c r="I252" i="3" s="1"/>
  <c r="G252" i="3"/>
  <c r="H251" i="3"/>
  <c r="G251" i="3"/>
  <c r="I248" i="3"/>
  <c r="I247" i="3"/>
  <c r="I246" i="3"/>
  <c r="I245" i="3"/>
  <c r="F245" i="3"/>
  <c r="I238" i="3"/>
  <c r="I237" i="3"/>
  <c r="I236" i="3"/>
  <c r="I235" i="3"/>
  <c r="I234" i="3"/>
  <c r="I232" i="3"/>
  <c r="I231" i="3"/>
  <c r="I230" i="3"/>
  <c r="I229" i="3"/>
  <c r="I227" i="3"/>
  <c r="H222" i="3"/>
  <c r="I222" i="3" s="1"/>
  <c r="I220" i="3"/>
  <c r="H218" i="3"/>
  <c r="I218" i="3" s="1"/>
  <c r="H217" i="3"/>
  <c r="I217" i="3" s="1"/>
  <c r="H216" i="3"/>
  <c r="I216" i="3" s="1"/>
  <c r="H215" i="3"/>
  <c r="I215" i="3" s="1"/>
  <c r="I213" i="3"/>
  <c r="I209" i="3"/>
  <c r="I208" i="3"/>
  <c r="I207" i="3"/>
  <c r="I206" i="3"/>
  <c r="I205" i="3"/>
  <c r="I204" i="3"/>
  <c r="I203" i="3"/>
  <c r="I202" i="3"/>
  <c r="I201" i="3"/>
  <c r="H200" i="3"/>
  <c r="G200" i="3"/>
  <c r="I199" i="3"/>
  <c r="I198" i="3"/>
  <c r="I197" i="3"/>
  <c r="G195" i="3"/>
  <c r="I195" i="3" s="1"/>
  <c r="G194" i="3"/>
  <c r="I194" i="3" s="1"/>
  <c r="G192" i="3"/>
  <c r="G191" i="3"/>
  <c r="G190" i="3"/>
  <c r="G185" i="3"/>
  <c r="H185" i="3" s="1"/>
  <c r="G184" i="3"/>
  <c r="I184" i="3" s="1"/>
  <c r="G182" i="3"/>
  <c r="I182" i="3" s="1"/>
  <c r="G181" i="3"/>
  <c r="I181" i="3" s="1"/>
  <c r="G180" i="3"/>
  <c r="I180" i="3" s="1"/>
  <c r="I179" i="3"/>
  <c r="G179" i="3"/>
  <c r="G178" i="3"/>
  <c r="I178" i="3" s="1"/>
  <c r="G177" i="3"/>
  <c r="I177" i="3" s="1"/>
  <c r="G176" i="3"/>
  <c r="I176" i="3" s="1"/>
  <c r="G175" i="3"/>
  <c r="I175" i="3" s="1"/>
  <c r="I172" i="3"/>
  <c r="I171" i="3"/>
  <c r="I170" i="3"/>
  <c r="I169" i="3"/>
  <c r="H167" i="3"/>
  <c r="H168" i="3" s="1"/>
  <c r="G167" i="3"/>
  <c r="G168" i="3" s="1"/>
  <c r="G165" i="3"/>
  <c r="I165" i="3" s="1"/>
  <c r="G164" i="3"/>
  <c r="H164" i="3" s="1"/>
  <c r="G163" i="3"/>
  <c r="H163" i="3" s="1"/>
  <c r="G162" i="3"/>
  <c r="H162" i="3" s="1"/>
  <c r="G161" i="3"/>
  <c r="I161" i="3" s="1"/>
  <c r="G160" i="3"/>
  <c r="I160" i="3" s="1"/>
  <c r="G159" i="3"/>
  <c r="H159" i="3" s="1"/>
  <c r="G158" i="3"/>
  <c r="I158" i="3" s="1"/>
  <c r="G157" i="3"/>
  <c r="I157" i="3" s="1"/>
  <c r="H154" i="3"/>
  <c r="G154" i="3"/>
  <c r="H153" i="3"/>
  <c r="I153" i="3" s="1"/>
  <c r="G153" i="3"/>
  <c r="H152" i="3"/>
  <c r="G152" i="3"/>
  <c r="H151" i="3"/>
  <c r="G151" i="3"/>
  <c r="H150" i="3"/>
  <c r="G150" i="3"/>
  <c r="H149" i="3"/>
  <c r="H148" i="3"/>
  <c r="G148" i="3"/>
  <c r="G149" i="3" s="1"/>
  <c r="I145" i="3"/>
  <c r="I144" i="3"/>
  <c r="G143" i="3"/>
  <c r="H143" i="3" s="1"/>
  <c r="I143" i="3" s="1"/>
  <c r="G142" i="3"/>
  <c r="H142" i="3" s="1"/>
  <c r="I142" i="3" s="1"/>
  <c r="G141" i="3"/>
  <c r="H141" i="3" s="1"/>
  <c r="I141" i="3" s="1"/>
  <c r="G140" i="3"/>
  <c r="H140" i="3" s="1"/>
  <c r="I140" i="3" s="1"/>
  <c r="G139" i="3"/>
  <c r="H139" i="3" s="1"/>
  <c r="I139" i="3" s="1"/>
  <c r="G138" i="3"/>
  <c r="H138" i="3" s="1"/>
  <c r="I138" i="3" s="1"/>
  <c r="G137" i="3"/>
  <c r="H137" i="3" s="1"/>
  <c r="I137" i="3" s="1"/>
  <c r="G136" i="3"/>
  <c r="H136" i="3" s="1"/>
  <c r="I136" i="3" s="1"/>
  <c r="G135" i="3"/>
  <c r="H135" i="3" s="1"/>
  <c r="I135" i="3" s="1"/>
  <c r="G133" i="3"/>
  <c r="H133" i="3" s="1"/>
  <c r="I133" i="3" s="1"/>
  <c r="G132" i="3"/>
  <c r="H132" i="3" s="1"/>
  <c r="I132" i="3" s="1"/>
  <c r="G131" i="3"/>
  <c r="H131" i="3" s="1"/>
  <c r="I131" i="3" s="1"/>
  <c r="G130" i="3"/>
  <c r="H130" i="3" s="1"/>
  <c r="I130" i="3" s="1"/>
  <c r="G129" i="3"/>
  <c r="H129" i="3" s="1"/>
  <c r="I129" i="3" s="1"/>
  <c r="G128" i="3"/>
  <c r="H128" i="3" s="1"/>
  <c r="I128" i="3" s="1"/>
  <c r="G127" i="3"/>
  <c r="H127" i="3" s="1"/>
  <c r="I127" i="3" s="1"/>
  <c r="G126" i="3"/>
  <c r="H126" i="3" s="1"/>
  <c r="I126" i="3" s="1"/>
  <c r="G125" i="3"/>
  <c r="H125" i="3" s="1"/>
  <c r="I125" i="3" s="1"/>
  <c r="I122" i="3"/>
  <c r="I121" i="3"/>
  <c r="I120" i="3"/>
  <c r="I119" i="3"/>
  <c r="I118" i="3"/>
  <c r="I117" i="3"/>
  <c r="H116" i="3"/>
  <c r="G116" i="3"/>
  <c r="G115" i="3"/>
  <c r="H115" i="3" s="1"/>
  <c r="I115" i="3" s="1"/>
  <c r="G114" i="3"/>
  <c r="H114" i="3" s="1"/>
  <c r="I114" i="3" s="1"/>
  <c r="G112" i="3"/>
  <c r="I112" i="3" s="1"/>
  <c r="G111" i="3"/>
  <c r="I111" i="3" s="1"/>
  <c r="G110" i="3"/>
  <c r="I110" i="3" s="1"/>
  <c r="G109" i="3"/>
  <c r="I109" i="3" s="1"/>
  <c r="G108" i="3"/>
  <c r="H108" i="3" s="1"/>
  <c r="G107" i="3"/>
  <c r="H107" i="3" s="1"/>
  <c r="G106" i="3"/>
  <c r="I106" i="3" s="1"/>
  <c r="G105" i="3"/>
  <c r="I105" i="3" s="1"/>
  <c r="G104" i="3"/>
  <c r="H104" i="3" s="1"/>
  <c r="H103" i="3"/>
  <c r="G102" i="3"/>
  <c r="I102" i="3" s="1"/>
  <c r="G101" i="3"/>
  <c r="H101" i="3" s="1"/>
  <c r="G100" i="3"/>
  <c r="I100" i="3" s="1"/>
  <c r="G99" i="3"/>
  <c r="I99" i="3" s="1"/>
  <c r="G98" i="3"/>
  <c r="I98" i="3" s="1"/>
  <c r="G97" i="3"/>
  <c r="H97" i="3" s="1"/>
  <c r="G96" i="3"/>
  <c r="H96" i="3" s="1"/>
  <c r="G95" i="3"/>
  <c r="H95" i="3" s="1"/>
  <c r="I94" i="3"/>
  <c r="G94" i="3"/>
  <c r="H94" i="3" s="1"/>
  <c r="G91" i="3"/>
  <c r="H91" i="3" s="1"/>
  <c r="I91" i="3" s="1"/>
  <c r="G90" i="3"/>
  <c r="H90" i="3" s="1"/>
  <c r="I90" i="3" s="1"/>
  <c r="G89" i="3"/>
  <c r="I89" i="3" s="1"/>
  <c r="G88" i="3"/>
  <c r="I88" i="3" s="1"/>
  <c r="G87" i="3"/>
  <c r="I87" i="3" s="1"/>
  <c r="G86" i="3"/>
  <c r="I86" i="3" s="1"/>
  <c r="G85" i="3"/>
  <c r="H85" i="3" s="1"/>
  <c r="I85" i="3" s="1"/>
  <c r="G84" i="3"/>
  <c r="H84" i="3" s="1"/>
  <c r="I84" i="3" s="1"/>
  <c r="G83" i="3"/>
  <c r="H83" i="3" s="1"/>
  <c r="I83" i="3" s="1"/>
  <c r="I80" i="3"/>
  <c r="I79" i="3"/>
  <c r="I78" i="3"/>
  <c r="I77" i="3"/>
  <c r="I76" i="3"/>
  <c r="I75" i="3"/>
  <c r="I74" i="3"/>
  <c r="I73" i="3"/>
  <c r="I71" i="3"/>
  <c r="I70" i="3"/>
  <c r="I69" i="3"/>
  <c r="I68" i="3"/>
  <c r="I67" i="3"/>
  <c r="I66" i="3"/>
  <c r="I65" i="3"/>
  <c r="I64" i="3"/>
  <c r="I59" i="3"/>
  <c r="I58" i="3"/>
  <c r="I57" i="3"/>
  <c r="I56" i="3"/>
  <c r="I55" i="3"/>
  <c r="I54" i="3"/>
  <c r="I53" i="3"/>
  <c r="I52" i="3"/>
  <c r="I51" i="3"/>
  <c r="G48" i="3"/>
  <c r="G47" i="3"/>
  <c r="G45" i="3"/>
  <c r="I45" i="3" s="1"/>
  <c r="I44" i="3"/>
  <c r="G44" i="3"/>
  <c r="G42" i="3"/>
  <c r="I42" i="3" s="1"/>
  <c r="G41" i="3"/>
  <c r="I41" i="3" s="1"/>
  <c r="H39" i="3"/>
  <c r="G39" i="3"/>
  <c r="I39" i="3" s="1"/>
  <c r="H38" i="3"/>
  <c r="G38" i="3"/>
  <c r="I36" i="3"/>
  <c r="I35" i="3"/>
  <c r="I34" i="3"/>
  <c r="I33" i="3"/>
  <c r="I31" i="3"/>
  <c r="I30" i="3"/>
  <c r="I29" i="3"/>
  <c r="G27" i="3"/>
  <c r="H27" i="3" s="1"/>
  <c r="I27" i="3" s="1"/>
  <c r="H25" i="3"/>
  <c r="I25" i="3" s="1"/>
  <c r="H22" i="3"/>
  <c r="I22" i="3" s="1"/>
  <c r="G22" i="3"/>
  <c r="I21" i="3"/>
  <c r="G20" i="3"/>
  <c r="H20" i="3" s="1"/>
  <c r="I20" i="3" s="1"/>
  <c r="G19" i="3"/>
  <c r="H19" i="3" s="1"/>
  <c r="I19" i="3" s="1"/>
  <c r="G18" i="3"/>
  <c r="I18" i="3" s="1"/>
  <c r="I14" i="3"/>
  <c r="H14" i="3"/>
  <c r="G14" i="3"/>
  <c r="G13" i="3"/>
  <c r="H13" i="3" s="1"/>
  <c r="I13" i="3" s="1"/>
  <c r="G12" i="3"/>
  <c r="H12" i="3" s="1"/>
  <c r="I12" i="3" s="1"/>
  <c r="H11" i="3"/>
  <c r="G11" i="3"/>
  <c r="G10" i="3"/>
  <c r="H10" i="3" s="1"/>
  <c r="I10" i="3" s="1"/>
  <c r="I9" i="3"/>
  <c r="G8" i="3"/>
  <c r="H8" i="3" s="1"/>
  <c r="I8" i="3" s="1"/>
  <c r="G7" i="3"/>
  <c r="H7" i="3" s="1"/>
  <c r="I7" i="3" s="1"/>
  <c r="I450" i="3" l="1"/>
  <c r="I426" i="3"/>
  <c r="I433" i="3"/>
  <c r="I1121" i="3"/>
  <c r="I251" i="3"/>
  <c r="I38" i="3"/>
  <c r="H106" i="3"/>
  <c r="I151" i="3"/>
  <c r="I435" i="3"/>
  <c r="I1122" i="3"/>
  <c r="I1325" i="3"/>
  <c r="I96" i="3"/>
  <c r="H98" i="3"/>
  <c r="I436" i="3"/>
  <c r="I730" i="3"/>
  <c r="I1320" i="3"/>
  <c r="I159" i="3"/>
  <c r="I162" i="3"/>
  <c r="I185" i="3"/>
  <c r="I445" i="3"/>
  <c r="I1321" i="3"/>
  <c r="H100" i="3"/>
  <c r="I386" i="3"/>
  <c r="I149" i="3"/>
  <c r="I164" i="3"/>
  <c r="I439" i="3"/>
  <c r="I733" i="3"/>
  <c r="I1316" i="3"/>
  <c r="H110" i="3"/>
  <c r="I447" i="3"/>
  <c r="I154" i="3"/>
  <c r="I448" i="3"/>
  <c r="I1274" i="3"/>
  <c r="I1323" i="3"/>
  <c r="I148" i="3"/>
  <c r="I152" i="3"/>
  <c r="H158" i="3"/>
  <c r="I441" i="3"/>
  <c r="I97" i="3"/>
  <c r="I200" i="3"/>
  <c r="I550" i="3"/>
  <c r="I101" i="3"/>
  <c r="I168" i="3"/>
  <c r="I1317" i="3"/>
  <c r="H102" i="3"/>
  <c r="I150" i="3"/>
  <c r="I163" i="3"/>
  <c r="I429" i="3"/>
  <c r="I708" i="3"/>
  <c r="I11" i="3"/>
  <c r="I116" i="3"/>
  <c r="H160" i="3"/>
  <c r="I1315" i="3"/>
  <c r="I1322" i="3"/>
  <c r="AD206" i="30"/>
  <c r="AD207" i="30"/>
  <c r="AD208" i="30"/>
  <c r="AN171" i="30"/>
  <c r="AN157" i="30"/>
  <c r="AN158" i="30"/>
  <c r="AN160" i="30"/>
  <c r="AG128" i="30"/>
  <c r="AI115" i="30"/>
  <c r="AJ115" i="30"/>
  <c r="AD112" i="30"/>
  <c r="AG109" i="30"/>
  <c r="G422" i="3"/>
  <c r="I422" i="3" s="1"/>
  <c r="I421" i="3"/>
  <c r="I107" i="3"/>
  <c r="I95" i="3"/>
  <c r="H112" i="3"/>
  <c r="I104" i="3"/>
  <c r="I108" i="3"/>
  <c r="I420" i="3"/>
  <c r="I1124" i="3"/>
  <c r="H105" i="3"/>
  <c r="H109" i="3"/>
  <c r="I167" i="3"/>
  <c r="H184" i="3"/>
  <c r="AD54" i="30"/>
  <c r="H111" i="3"/>
  <c r="AF93" i="30"/>
  <c r="H157" i="3"/>
  <c r="H161" i="3"/>
  <c r="H165" i="3"/>
  <c r="H99" i="3"/>
  <c r="AH176" i="30"/>
</calcChain>
</file>

<file path=xl/sharedStrings.xml><?xml version="1.0" encoding="utf-8"?>
<sst xmlns="http://schemas.openxmlformats.org/spreadsheetml/2006/main" count="17577" uniqueCount="1606">
  <si>
    <r>
      <rPr>
        <b/>
        <sz val="13"/>
        <color theme="1"/>
        <rFont val="Times New Roman"/>
        <family val="1"/>
      </rPr>
      <t xml:space="preserve">GIÁ VẬT LIỆU XÂY DỰNG CHỦ YẾU TRÊN ĐỊA BÀN TỈNH LÂM ĐỒNG THÁNG 4 NĂM 2018
</t>
    </r>
    <r>
      <rPr>
        <i/>
        <sz val="13"/>
        <rFont val="Times New Roman"/>
        <family val="1"/>
      </rPr>
      <t>(Kèm theo văn bản số         /CBLS-XD-TC ngày       tháng 5 năm 2018 của liên Sở)</t>
    </r>
  </si>
  <si>
    <t>Stt</t>
  </si>
  <si>
    <t>TÊN VÀ QUY CÁCH CỦA VẬT LIỆU</t>
  </si>
  <si>
    <t>ĐƠN VỊ 
TÍNH</t>
  </si>
  <si>
    <t>SẢN XUẤT THEO QUY CHUẨN HOẶC TIÊU CHUẨN KỸ THUẬT</t>
  </si>
  <si>
    <t>GIÁ VẬT LIỆU CHƯA CÓ THUẾ VAT THÁNG 01/2018</t>
  </si>
  <si>
    <t>GIÁ VẬT LIỆU CHƯA CÓ THUẾ VAT (VNĐ)
02/2018</t>
  </si>
  <si>
    <t>GIÁ VẬT LIỆU CHƯA CÓ THUẾ VAT (VNĐ)
03/2018</t>
  </si>
  <si>
    <t>GIÁ VẬT LIỆU CHƯA CÓ THUẾ VAT (VNĐ)
04/2018</t>
  </si>
  <si>
    <t>TỶ LỆ BIẾN ĐỘNG GIÁ 
SO VỚI THÁNG 3 (%)</t>
  </si>
  <si>
    <t>GHI CHÚ</t>
  </si>
  <si>
    <t>A. VẬT LIỆU XI MĂNG</t>
  </si>
  <si>
    <r>
      <rPr>
        <b/>
        <sz val="15"/>
        <color theme="1"/>
        <rFont val="Times New Roman"/>
        <family val="1"/>
      </rPr>
      <t>Xi măng Hà Tiên PCB 40</t>
    </r>
    <r>
      <rPr>
        <sz val="15"/>
        <rFont val="Times New Roman"/>
        <family val="1"/>
      </rPr>
      <t xml:space="preserve">  (đóng bao)</t>
    </r>
  </si>
  <si>
    <t>TCVN 6260:2009</t>
  </si>
  <si>
    <t>Thành phố Bảo Lộc</t>
  </si>
  <si>
    <t>đ/tấn</t>
  </si>
  <si>
    <t>nt</t>
  </si>
  <si>
    <t>Đơn giá bình quân tại  trung tâm thành phố</t>
  </si>
  <si>
    <t>Huyện Di Linh</t>
  </si>
  <si>
    <t>Huyện Đức Trọng</t>
  </si>
  <si>
    <t>Đơn giá bình quân 
tại trung tâm huyện</t>
  </si>
  <si>
    <t>Huyện Đơn Dương</t>
  </si>
  <si>
    <t>Huyện Lâm Hà</t>
  </si>
  <si>
    <t>Huyện Bảo Lâm</t>
  </si>
  <si>
    <t>Huyện Đạ Tẻh</t>
  </si>
  <si>
    <t>Huyện Cát Tiên</t>
  </si>
  <si>
    <t>Huyện Đam Rông</t>
  </si>
  <si>
    <t>-</t>
  </si>
  <si>
    <t>Huyện Lạc Dương</t>
  </si>
  <si>
    <t>Xi măng Insee PCB 40</t>
  </si>
  <si>
    <t>Đơn giá bình quân tại trung tâm thành phố</t>
  </si>
  <si>
    <t>Đơn giá bình quân tại  trung tâm huyện</t>
  </si>
  <si>
    <t>Huyện Đạ Huoai</t>
  </si>
  <si>
    <t>Xi măng Công Thanh (PCB 40)</t>
  </si>
  <si>
    <t>Thành phố Đà Lạt</t>
  </si>
  <si>
    <t>TCVN
 6260:2009</t>
  </si>
  <si>
    <t>Đơn giá bình quân tại  trung tâm huyện.</t>
  </si>
  <si>
    <r>
      <rPr>
        <b/>
        <sz val="13"/>
        <color rgb="FFFF0000"/>
        <rFont val="Times New Roman"/>
        <family val="1"/>
      </rPr>
      <t xml:space="preserve">Chi nhánh CTY CP xi măng Hà Tiên 1 - Xí nghiệp tiêu thụ và Dịch vụ xi măng Hà Tiên 1 
</t>
    </r>
    <r>
      <rPr>
        <sz val="13"/>
        <color rgb="FFFF0000"/>
        <rFont val="Times New Roman"/>
        <family val="1"/>
      </rPr>
      <t>(Địa chỉ: Lầu 3, số 9-19 Hồ Tùng mậu, Phường Nguyễn Thái Bình, Quận 1, Thành phố Hồ Chí Minh. Điện thoại: 0283.9151617).
Nhà phân phối:
- Công ty TNHH TMXD-V-T Vũ Thiện (số 815 Trần Phú thành phố Bảo Lộc, tỉnh Lâm Đồng, ĐT: 0263.3863.175).
- Công ty TNHH Thiên Tự Phước (Thôn Pâng Pung, TT.Đinh Văn, huyện Lâm Hà, tỉnh Lâm Đồng), ĐT: 0263.3829.653.</t>
    </r>
  </si>
  <si>
    <t>Vicem Hà Tiên PCB 40  (bao 50kg)</t>
  </si>
  <si>
    <t>Giá bán tại CHVLXD khu vực Đà Lạt.</t>
  </si>
  <si>
    <t>Vicem Hà Tiên đa dụng  (bao 50kg)</t>
  </si>
  <si>
    <r>
      <rPr>
        <b/>
        <sz val="13"/>
        <rFont val="Times New Roman"/>
        <family val="1"/>
      </rPr>
      <t xml:space="preserve">Công ty cổ phần thương mại xây dựng Lê Nguyễn </t>
    </r>
    <r>
      <rPr>
        <sz val="13"/>
        <rFont val="Times New Roman"/>
        <family val="1"/>
      </rPr>
      <t>(Địa chỉ: Số 27, ngõ 252, Phố Chợ Khâm Thiên, phường Trung Phụng, Quận Đống Đa, Hà Nội. Điện thoại: 024.38569592 - 0979248223)</t>
    </r>
  </si>
  <si>
    <t>Xi măng Xuân Thành PCB 40 (xá)</t>
  </si>
  <si>
    <t>Giá bán tại thị trấn Liên Nghĩa, huyện Đức Trọng</t>
  </si>
  <si>
    <t>Xi măng Xuân Thành PCB 40 (bao)</t>
  </si>
  <si>
    <r>
      <rPr>
        <b/>
        <sz val="13"/>
        <rFont val="Times New Roman"/>
        <family val="1"/>
      </rPr>
      <t xml:space="preserve">Công ty TNHH Thiên Tự Phước </t>
    </r>
    <r>
      <rPr>
        <sz val="13"/>
        <rFont val="Times New Roman"/>
        <family val="1"/>
      </rPr>
      <t>(Địa chỉ: Păng Phung, thị trấn Đinh Văn, huyện Lâm Hà, tỉnh Lâm Đồng. Điện thoại: 02633.829653)</t>
    </r>
  </si>
  <si>
    <t>gia thang 2</t>
  </si>
  <si>
    <t>Xi măng Nghi Sơn PCB40 (xá)</t>
  </si>
  <si>
    <t>Xi măng Hà Tiên PCB 40 (xá)</t>
  </si>
  <si>
    <t>Chi nhánh Công ty CP Xi Măng Thăng Long</t>
  </si>
  <si>
    <t>Xi măng Thăng Long bao PCB 40 nhãn hiệu rồng đỏ</t>
  </si>
  <si>
    <t>Giá bán lẻ tại khu vực Lâm Đồng</t>
  </si>
  <si>
    <t>Xi măng Xá Thăng Long PCB 50 nhãn hiệu rồng đỏ</t>
  </si>
  <si>
    <t>B. VẬT LIỆU THÉP</t>
  </si>
  <si>
    <t>Thép cuộn Ø 6 mm CB240T</t>
  </si>
  <si>
    <t>Kg</t>
  </si>
  <si>
    <t>TCVN 
1651-1:2008</t>
  </si>
  <si>
    <t>Không báo giá</t>
  </si>
  <si>
    <t>Thép cuộn Ø 8 mm CB240T</t>
  </si>
  <si>
    <t>Thép cây vằn  Ø 10 mm CB240T</t>
  </si>
  <si>
    <t>Cây</t>
  </si>
  <si>
    <t>Thép cây  vằn Ø 12 mm CB 400V - SD390</t>
  </si>
  <si>
    <t>Thép cây vằn Ø 14 mm CB 400V - SD390</t>
  </si>
  <si>
    <t>Thép cây vằn  Ø 16 mm CB 400V CV 300VS- SD390</t>
  </si>
  <si>
    <t>Thép cây vằn  Ø 18 mm CB 400V CV - SD390</t>
  </si>
  <si>
    <t>Thép cây vằn Ø 20mm CB 400V CV - SD390</t>
  </si>
  <si>
    <t>Thép cây vằn Ø 22mm CB 400V - SD390</t>
  </si>
  <si>
    <t>Thép hình</t>
  </si>
  <si>
    <t>đ/kg</t>
  </si>
  <si>
    <t>Thép tấm</t>
  </si>
  <si>
    <t>Thép Việt Nhật:</t>
  </si>
  <si>
    <t>TCVN
 1651-1:2008</t>
  </si>
  <si>
    <t>Thép cuộn Ø 6 mm - Ø 8 mm CB240T</t>
  </si>
  <si>
    <t>Thép cây Ø 10 mm CB240T</t>
  </si>
  <si>
    <t>Thép cây Ø 12 mm CB400V-SD390</t>
  </si>
  <si>
    <t>Thép cây Ø 14 mm CB400V-SD390</t>
  </si>
  <si>
    <t>Thép cây Ø 16 mm CB400V-SD390</t>
  </si>
  <si>
    <t>Thép cây Ø 18 mm CB400V-SD390</t>
  </si>
  <si>
    <t>Thép cây Ø 20 mm CB400V-SD390</t>
  </si>
  <si>
    <t>Thép cây Ø 22 mm CB400V-SD390</t>
  </si>
  <si>
    <t>Thép POMINA:</t>
  </si>
  <si>
    <t xml:space="preserve">Thép cây Ø 14 mm CB400V-SD390 </t>
  </si>
  <si>
    <t>đ/cây</t>
  </si>
  <si>
    <t>Thép cây vằn  Ø 12 mm CB 400V - SD390</t>
  </si>
  <si>
    <t>Thép cây vằn  Ø 14 mm CB 400V - SD390</t>
  </si>
  <si>
    <t>Thép cây vằn Ø 16 mm CB 400V - SD390</t>
  </si>
  <si>
    <t>Thép cây vằn Ø 18 mm CB 400V - SD390</t>
  </si>
  <si>
    <t>Thép cây vằn Ø 20 mm CB 400V - SD390</t>
  </si>
  <si>
    <t>Thép cây vằn Ø 22 mm CB 400V - SD390</t>
  </si>
  <si>
    <t>Thép cây vằn Ø 10 mm CB240T</t>
  </si>
  <si>
    <t>Thép cây vằn  Ø 16 mm CB 400V - SD390</t>
  </si>
  <si>
    <t>Thép cây vằn  Ø 18 mm CB 400V - SD390</t>
  </si>
  <si>
    <t>Thép cây vằn  Ø 20 mm CB 400V - SD390</t>
  </si>
  <si>
    <t>Thép cây vằn  Ø 22 mm CB 400V - SD390</t>
  </si>
  <si>
    <t>Thép Pomina:</t>
  </si>
  <si>
    <t>Thép cây vằn Ø 10 mm  CB240T</t>
  </si>
  <si>
    <t>Thép cây vằn  Ø 12 mm CB400V-SD390</t>
  </si>
  <si>
    <t>Thép cây vằn Ø 14 mm  CB400V-SD390</t>
  </si>
  <si>
    <t>Thép cây vằn Ø 16 mm CB400V-SD390</t>
  </si>
  <si>
    <t>Thép cây vằn Ø 18 mm CB400V-SD390</t>
  </si>
  <si>
    <t>Thép cuộn Ø 6 mm  CB240T</t>
  </si>
  <si>
    <t>Thép cây cây Ø 12 mm CB400V-SD390</t>
  </si>
  <si>
    <t>Thép cây vằn  Ø 14 mm CB400V-SD390</t>
  </si>
  <si>
    <t>Thép cây vằn Ø 20 mm CB400V-SD390</t>
  </si>
  <si>
    <t>Thép cây vằn Ø 22 mm CB400V-SD390</t>
  </si>
  <si>
    <t>Thép cây vằn Ø 12 mm CB400V-SD390</t>
  </si>
  <si>
    <t>Thép cây vằn Ø 14 mm CB400V-SD390</t>
  </si>
  <si>
    <t>Thép cây trơn Ø 36mm CB400V-SD390</t>
  </si>
  <si>
    <t>Giá bán tại cửa hàng VLXD Sơn Hải 
(Số 457 KP4, TT Liên Nghĩa, huyện Đức Trọng)</t>
  </si>
  <si>
    <t>Thép cây vằn Ø 36mm CB400V-SD390</t>
  </si>
  <si>
    <t>Thép cây vằn  Ø 22 mm CB400V-SD390</t>
  </si>
  <si>
    <t>Thép cây vằn  Ø 16 mm CB400V-SD390</t>
  </si>
  <si>
    <t>Thép cây vằn Ø 12 mm CB 400V - SD390</t>
  </si>
  <si>
    <t>Thép cuộn Ø6 mm CB240T</t>
  </si>
  <si>
    <t>Thép cuộn Ø8 mm CB240T</t>
  </si>
  <si>
    <t>Thép cây vằn Ø10 mm CB400V-SD390</t>
  </si>
  <si>
    <t>Thép cây vằn Ø12 mm CB400V-SD390</t>
  </si>
  <si>
    <t>Thép cây vằn Ø14mm CB400V-SD390</t>
  </si>
  <si>
    <t>Thép cây vằn Ø16mm CB400V-SD390</t>
  </si>
  <si>
    <t>Thép cây vằn Ø18 mm CB400V-SD390</t>
  </si>
  <si>
    <t>Thép cây vằn Ø20mm CB400V-SD390</t>
  </si>
  <si>
    <t>Thép cây vằn Ø22mm CB400V-SD390</t>
  </si>
  <si>
    <t>Thép cuộn Ø 6 mm - Ø 8 mm</t>
  </si>
  <si>
    <t>Thép cây vằn Ø 12 mm – Ø18 mm</t>
  </si>
  <si>
    <r>
      <rPr>
        <b/>
        <sz val="13"/>
        <color rgb="FFFF0000"/>
        <rFont val="Times New Roman"/>
        <family val="1"/>
      </rPr>
      <t>Thép hộp, thép vuông, thép tròn</t>
    </r>
    <r>
      <rPr>
        <sz val="13"/>
        <color rgb="FFFF0000"/>
        <rFont val="Times New Roman"/>
        <family val="1"/>
      </rPr>
      <t xml:space="preserve">
Công ty TNHH thép SeAH Việt Nam (Số 7 đường 3A KCN Biên Hòa II, tỉnh Đồng Nai. Điện thoại: 01223121811; 0938001413).</t>
    </r>
  </si>
  <si>
    <t xml:space="preserve">Ống thép đen (tròn, vuông, hộp) độ dày 1.0mm ÷ 1.5mm. Đường kính từ DN10÷DN100 </t>
  </si>
  <si>
    <t>BS 1387 ;ASTM A53/A500; JIS G3444/3452/3454; JIS C 8305;</t>
  </si>
  <si>
    <t>Giá bán trên địa bàn tỉnh Lâm Đồng, không bao gồm chi phí bốc xếp.</t>
  </si>
  <si>
    <t xml:space="preserve">Ống thép đen (tròn, vuông, hộp) độ dày 1.6mm ÷ 1.9mm. Đường kính từ DN10÷DN100 </t>
  </si>
  <si>
    <t xml:space="preserve">Ống thép đen (tròn, vuông, hộp) độ dày 2.0mm ÷ 5.4mm. Đường kính từ  DN10÷DN100 </t>
  </si>
  <si>
    <t xml:space="preserve">Ống thép đen (tròn, vuông, hộp) độ dày 5.5mm ÷ 6.35mm. Đường kính từ  DN10÷DN100 </t>
  </si>
  <si>
    <t>Ống thép đen (ống tròn) độ dày trên 6.35mm  Đường kính từ DN10÷DN100</t>
  </si>
  <si>
    <t>Ống thép đen độ dày 3.4mm ÷ 8.2mm. Đường kính từ DN125÷DN200</t>
  </si>
  <si>
    <t xml:space="preserve">Ống thép đen độ dày trên 8.2mm. Đường kính từ DN125÷DN200 </t>
  </si>
  <si>
    <t xml:space="preserve">Ông thép mạ kẽm nhúng nóng độ dày 1.6mm ÷ 1.9mm. Đường kính từ DN10÷DN100 </t>
  </si>
  <si>
    <t xml:space="preserve">Ống thép mạ kẽm nhúng nóng độ dày 2.0mm ÷ 5.4mm. Đường kính từ DN10÷DN100 </t>
  </si>
  <si>
    <t xml:space="preserve">Ống thép mạ kẽm nhúng nóng độ dày trên 5.4mm. Đường kính từ DN10÷DN100 </t>
  </si>
  <si>
    <t xml:space="preserve">Ống thép mạ kẽm nhúng nóng độ dày 3.4mm ÷8.2mm. Đường kính từ DN125÷DN200 </t>
  </si>
  <si>
    <t xml:space="preserve">Ống  thép mạ kẽm nhúng nóng độ dày trên 8.2 mm. Đường kính từ DN125÷DN200 </t>
  </si>
  <si>
    <t xml:space="preserve">Ống tôn kẽm (tròn, vuông, hộp) độ dày 1.0mm ÷ 2.3mm. Đường kính từ DN10÷DN200 </t>
  </si>
  <si>
    <t>BS 1387; ASTM A500; JIS G 3444</t>
  </si>
  <si>
    <t>C. VẬT LIỆU GẠCH</t>
  </si>
  <si>
    <t>I. GẠCH XÂY TUY NEN</t>
  </si>
  <si>
    <t>6 lỗ tròn 17,5x10,5x7,5 cm</t>
  </si>
  <si>
    <t>đồng/viên</t>
  </si>
  <si>
    <t>QCVN 16:2014/BXD</t>
  </si>
  <si>
    <t>Gạch 4 lỗ tròn 17,5x7,5x7,5 cm</t>
  </si>
  <si>
    <t>Gạch 6 lỗ vuông 17,5x10,5x7,5 cm</t>
  </si>
  <si>
    <t>Gạch 6 lỗ tròn 17,5x10,5x7,5 cm</t>
  </si>
  <si>
    <t>Gạch thẻ 17,5x7,5x3,5 cm</t>
  </si>
  <si>
    <t>Sản phẩm của Nhà máy gạch ngói  Lâm Viên</t>
  </si>
  <si>
    <t>Gạch 4 lỗ tròn 175x75x75mm</t>
  </si>
  <si>
    <t>viên</t>
  </si>
  <si>
    <t>QCVN 
16:2014/BXD</t>
  </si>
  <si>
    <t xml:space="preserve">Giá bán tại nhà máy, đã bao gồm phí bốc xếp lên phương tiện của khách hàng.
</t>
  </si>
  <si>
    <t>Gạch 6 lỗ vuông 175x105x75mm</t>
  </si>
  <si>
    <t>Gạch 6 lỗ tròn 175x105x75mm</t>
  </si>
  <si>
    <t>Áp dụng từ ngày 01/11/2017</t>
  </si>
  <si>
    <t>Gạch thẻ 175x75x35mm</t>
  </si>
  <si>
    <t>Sản phẩm của Công ty cổ phần Hiệp Thành</t>
  </si>
  <si>
    <t>Gạch 6 lỗ 175x110x75mm - Loại A</t>
  </si>
  <si>
    <t xml:space="preserve"> Gạch 6 lỗ 170x100x70mm - Loại B</t>
  </si>
  <si>
    <t xml:space="preserve">Giá bán tại nhà máy, đã bao gồm phí bốc xếp lên phương tiện của khách hàng.
Áp dụng từ ngày 01/4/2017
</t>
  </si>
  <si>
    <t>Gạch 4 lỗ 175x75x75mm - Loại A</t>
  </si>
  <si>
    <t>Gạch 4 lỗ 175x75x75mm - Loại B</t>
  </si>
  <si>
    <t>Gạch thẻ 75x40x175mm</t>
  </si>
  <si>
    <t>Gạch 4 lỗ tròn 7,5x7,5x17,5cm</t>
  </si>
  <si>
    <t>đ/viên</t>
  </si>
  <si>
    <t>Gạch 6 lỗ vuông 7,5x10,5x17,5cm</t>
  </si>
  <si>
    <t>Gạch 6 lỗ tròn 7,5x10,5x17,5cm</t>
  </si>
  <si>
    <t>Gạch thẻ 3,5x7,4x17,5cm</t>
  </si>
  <si>
    <r>
      <rPr>
        <b/>
        <sz val="14"/>
        <color rgb="FFFF0000"/>
        <rFont val="Times New Roman"/>
        <family val="1"/>
      </rPr>
      <t>Sản phẩm của Công ty CP Khoáng sản &amp; Vật liệu xây dựng Lâm Đồng</t>
    </r>
    <r>
      <rPr>
        <sz val="14"/>
        <color rgb="FFFF0000"/>
        <rFont val="Times New Roman"/>
        <family val="1"/>
      </rPr>
      <t xml:space="preserve">
</t>
    </r>
    <r>
      <rPr>
        <i/>
        <sz val="14"/>
        <color rgb="FFFF0000"/>
        <rFont val="Times New Roman"/>
        <family val="1"/>
      </rPr>
      <t>(Gạch tuynen Thạnh Mỹ, huyện Đơn Dương)</t>
    </r>
  </si>
  <si>
    <t>Gạch 6 lỗ 175x110x75mm</t>
  </si>
  <si>
    <t xml:space="preserve">Giá bán tại nhà máy, đã bao gồm phí bốc xếp lên phương tiện của khách hàng.
</t>
  </si>
  <si>
    <t>Gạch 6 lỗ 170x100x70mm</t>
  </si>
  <si>
    <t>Gạch 4 lỗ 175x75x75mm</t>
  </si>
  <si>
    <t>Gạch ống 2 lỗ 175x75x40mm</t>
  </si>
  <si>
    <t>II. GẠCH KHÔNG NUNG</t>
  </si>
  <si>
    <t>Gạch 4 lỗ 175x75x75 mm</t>
  </si>
  <si>
    <t>QCVN
 16:2014/BXD</t>
  </si>
  <si>
    <t>Gạch 6 Lỗ 175x115x75 mm</t>
  </si>
  <si>
    <t>Gạch 4 lỗ 180x80x80 mm</t>
  </si>
  <si>
    <t>Gạch 6 Lỗ 180x130x80 mm</t>
  </si>
  <si>
    <t>Gạch 400x200x100 mm</t>
  </si>
  <si>
    <t>Gạch 400x200x150mm</t>
  </si>
  <si>
    <t>Gạch 400x200x200 mm</t>
  </si>
  <si>
    <t>Gạch không nung 4 lỗ Vietcem M75</t>
  </si>
  <si>
    <t>Gạch không nung 6 lỗ Vietcem M75</t>
  </si>
  <si>
    <r>
      <rPr>
        <b/>
        <sz val="14"/>
        <color rgb="FFFF0000"/>
        <rFont val="Times New Roman"/>
        <family val="1"/>
      </rPr>
      <t xml:space="preserve">Công ty cổ phần vật liệu xây dựng gạch không nung Gia Lâm 
</t>
    </r>
    <r>
      <rPr>
        <sz val="14"/>
        <color rgb="FFFF0000"/>
        <rFont val="Times New Roman"/>
        <family val="1"/>
      </rPr>
      <t>(Địa chỉ: Thôn 1, xã Gia Lâm, huyên Lâm Hà, tỉnh Lâm Đồng. Điện thoại: 0263.3692868).</t>
    </r>
  </si>
  <si>
    <t xml:space="preserve">Gạch bê tông  </t>
  </si>
  <si>
    <t>Giá bán tại nhà máy, đã bao gồm chi phí bốc xếp lên phương tiện</t>
  </si>
  <si>
    <t>Gạch thẻ xây 175x75x37mm</t>
  </si>
  <si>
    <t>Gạch xây tường  175x75x75mm</t>
  </si>
  <si>
    <t>Gạch xây tường  175x115x75mm</t>
  </si>
  <si>
    <t>Gạch Block Ôvan  390x90x190mm</t>
  </si>
  <si>
    <t>Gạch Block Ôvan  390x190x190mm</t>
  </si>
  <si>
    <t>Gạch trang trí (90x260x390mmm)</t>
  </si>
  <si>
    <r>
      <rPr>
        <b/>
        <sz val="14"/>
        <color rgb="FFFF0000"/>
        <rFont val="Times New Roman"/>
        <family val="1"/>
      </rPr>
      <t>Công ty TNHH Hùng Anh Bảo Lâm</t>
    </r>
    <r>
      <rPr>
        <sz val="14"/>
        <color rgb="FFFF0000"/>
        <rFont val="Times New Roman"/>
        <family val="1"/>
      </rPr>
      <t xml:space="preserve">
 (Địa chỉ: Tổ 2, thị trấn Lộc Thắng, huyện Bảo Lâm, tỉnh Lâm Đồng).</t>
    </r>
  </si>
  <si>
    <t>Gạch Terrazoo (xám và đỏ 400x400x30mm)</t>
  </si>
  <si>
    <t>đ/m2</t>
  </si>
  <si>
    <t xml:space="preserve">
Giá bán bao gồm chi phí bốc xếp lên phương tiện vận chuyển. Áp dụng từ ngày 01/4/2018</t>
  </si>
  <si>
    <t>Gạch Terrazoo (xanh và vàng 400x400x30 mm)</t>
  </si>
  <si>
    <t>Gạch Terrazoo (đỏ và xám 300x300x30 mm)</t>
  </si>
  <si>
    <t>Gạch Terrazoo (xanh và vàng 300x300x30 mm)</t>
  </si>
  <si>
    <t>Gạch xây tường bê tông 04 lỗ tròn 80x80x180 mm</t>
  </si>
  <si>
    <t>Gạch xây tường bê tông 06 lỗ tròn 80x115x180 mm</t>
  </si>
  <si>
    <t>Gạch  Block xây tường 100x200x400 mm</t>
  </si>
  <si>
    <t>Gạch  Block xây tường 200x200x400 mm</t>
  </si>
  <si>
    <t>Gạch bê tông lỗ trồng cỏ chống sói mòn 270x400x70mm</t>
  </si>
  <si>
    <t>Gạch bê tông lỗ trồng cỏ chống xói mòn 400x600x80 mm</t>
  </si>
  <si>
    <r>
      <rPr>
        <b/>
        <sz val="14"/>
        <color rgb="FFFF0000"/>
        <rFont val="Times New Roman"/>
        <family val="1"/>
      </rPr>
      <t xml:space="preserve">DNTN Ánh Tuyền </t>
    </r>
    <r>
      <rPr>
        <sz val="14"/>
        <color rgb="FFFF0000"/>
        <rFont val="Times New Roman"/>
        <family val="1"/>
      </rPr>
      <t xml:space="preserve">
(Địa chỉ: Thôn 3, xã Đạ Kho, huyện Đạ Tẻh, tỉnh Lâm Đồng)</t>
    </r>
  </si>
  <si>
    <t>Cát bê tông</t>
  </si>
  <si>
    <t>đồng/m3</t>
  </si>
  <si>
    <t>Cát xây</t>
  </si>
  <si>
    <t>Đất san lấp</t>
  </si>
  <si>
    <t>Đấ cấp III</t>
  </si>
  <si>
    <t>Gạch không nung 100x200x400</t>
  </si>
  <si>
    <t xml:space="preserve">Giá bán tại nhà máy, đã bao gồm chi phí bốc xếp  lên phương tiện.
</t>
  </si>
  <si>
    <t>Gạch không nung 150x200x400</t>
  </si>
  <si>
    <t>Gạch bê tông 80x80x180mm</t>
  </si>
  <si>
    <t>Gạch bê tông 80x130x180mm</t>
  </si>
  <si>
    <t>Gạch bê tông 200x200x400mm</t>
  </si>
  <si>
    <r>
      <rPr>
        <b/>
        <sz val="11"/>
        <rFont val="Times New Roman"/>
        <family val="1"/>
      </rPr>
      <t>DNTN Thạch Thảo</t>
    </r>
    <r>
      <rPr>
        <sz val="11"/>
        <rFont val="Times New Roman"/>
        <family val="1"/>
      </rPr>
      <t xml:space="preserve">
(Nơi sản xuất: Thôn M'Răng, xã Lạc Lâm, huyện Đơn Dương, tỉnh Lâm Đồng)</t>
    </r>
  </si>
  <si>
    <t>Gạch bê tông 400x100x200mm, mác M75</t>
  </si>
  <si>
    <t xml:space="preserve">viên </t>
  </si>
  <si>
    <t xml:space="preserve">QCVN
16:2014/BXD
</t>
  </si>
  <si>
    <t xml:space="preserve">Giá bán tại nhà máy, đã bao gồm chi phí bốc xếp  lên phương tiện.
Áp dụng từ ngày 06/12/2016
</t>
  </si>
  <si>
    <t>Gạch bê tông  400x150x200mm, mác M75</t>
  </si>
  <si>
    <t xml:space="preserve">Gạch bê tông 400x150x200mm, mác M75 </t>
  </si>
  <si>
    <r>
      <rPr>
        <b/>
        <sz val="14"/>
        <color rgb="FFFF0000"/>
        <rFont val="Times New Roman"/>
        <family val="1"/>
      </rPr>
      <t>DNTN Trung Phương</t>
    </r>
    <r>
      <rPr>
        <sz val="14"/>
        <color rgb="FFFF0000"/>
        <rFont val="Times New Roman"/>
        <family val="1"/>
      </rPr>
      <t xml:space="preserve">
(Nơi sản xuất: Đường Nguyễn Đình Quân, Phường 5, thành phố Đà Lạt, tỉnh Lâm Đồng)</t>
    </r>
  </si>
  <si>
    <t>Gạch 6 lỗ 180x115x75mm</t>
  </si>
  <si>
    <t>Giá bán tại nhà máy, đã bao gồm chi phí bốc xếp  lên phương tiện.</t>
  </si>
  <si>
    <t>Gạch móng 190x190x390mm</t>
  </si>
  <si>
    <t>Gạch tường 90x190x390mm</t>
  </si>
  <si>
    <t>Gạch cột 190x190x190mm</t>
  </si>
  <si>
    <t>Gạch mi 90x190x190mm</t>
  </si>
  <si>
    <r>
      <rPr>
        <b/>
        <sz val="14"/>
        <rFont val="Times New Roman"/>
        <family val="1"/>
      </rPr>
      <t>Công ty TNHH xây dựng 357</t>
    </r>
    <r>
      <rPr>
        <sz val="14"/>
        <rFont val="Times New Roman"/>
        <family val="1"/>
      </rPr>
      <t xml:space="preserve">
(Nơi sản xuất: Thôn 2, xã  Rô Men, huyện Đam Rông, tỉnh Lâm Đồng)</t>
    </r>
  </si>
  <si>
    <t>Gạch AAC 80x180x380mm</t>
  </si>
  <si>
    <t xml:space="preserve">Giá bán tại nhà máy, đã bao gồm chi phí bốc xếp  lên phương tiện.
Áp dụng từ ngày
01 /02/2017
</t>
  </si>
  <si>
    <t>Gạch AAC 80x110x180mm</t>
  </si>
  <si>
    <r>
      <rPr>
        <b/>
        <sz val="11"/>
        <rFont val="Times New Roman"/>
        <family val="1"/>
      </rPr>
      <t>Công ty TNHH Phương Hoàng Mai</t>
    </r>
    <r>
      <rPr>
        <sz val="11"/>
        <rFont val="Times New Roman"/>
        <family val="1"/>
      </rPr>
      <t xml:space="preserve">
(Địa chỉ: Đường 30/4, Khu phố 4D, thị trấn Đạ Tẻh, huyện Đạ Tẻh, tỉnh Lâm Đồng).
</t>
    </r>
  </si>
  <si>
    <t>Gạch bê tông 50x80x180 mm</t>
  </si>
  <si>
    <t xml:space="preserve">Giá bán tại nhà máy, đã bao gồm chi phí bốc xếp  lên phương tiện.
</t>
  </si>
  <si>
    <t>Gạch bê tông 80x80x180 mm</t>
  </si>
  <si>
    <t>Gạch bê tông 80x130x180 mm</t>
  </si>
  <si>
    <t>Gạch bê tông 90x190x390 mm</t>
  </si>
  <si>
    <t>Gạch bê tông 200x200x400 mm</t>
  </si>
  <si>
    <r>
      <rPr>
        <b/>
        <sz val="11"/>
        <rFont val="Times New Roman"/>
        <family val="1"/>
      </rPr>
      <t xml:space="preserve">Công ty TNHH MTV Vương Hải Lộc Phát
</t>
    </r>
    <r>
      <rPr>
        <sz val="11"/>
        <rFont val="Times New Roman"/>
        <family val="1"/>
      </rPr>
      <t>( Gạch bê tông khí chưng áp (AAC)  của Công ty CP Vương Hải. Địa chỉ: Ấp Ông Hương, huyện Vĩnh Cửu, tỉnh Đồng Nai)</t>
    </r>
    <r>
      <rPr>
        <b/>
        <sz val="11"/>
        <rFont val="Times New Roman"/>
        <family val="1"/>
      </rPr>
      <t xml:space="preserve">
</t>
    </r>
  </si>
  <si>
    <t>Gạch AAC 600x200x75 mm</t>
  </si>
  <si>
    <t>m3</t>
  </si>
  <si>
    <t>Gạch AAC 600x200x85 mm</t>
  </si>
  <si>
    <t>Gạch AAC 600x200x100 mm</t>
  </si>
  <si>
    <t xml:space="preserve">Giá bán tại nhà máy, đã bao gồm chi phí bốc xếp  lên phương tiện.
Áp dụng từ ngày
15 /7/2017.
</t>
  </si>
  <si>
    <t>Gạch AAC 600x200x150 mm</t>
  </si>
  <si>
    <t>Gạch AAC 600x200x200 mm</t>
  </si>
  <si>
    <t>Vận chuyển hàng theo khu vực</t>
  </si>
  <si>
    <t>Huyện Đức Trong</t>
  </si>
  <si>
    <t>III. GẠCH ỐP LÁT</t>
  </si>
  <si>
    <t>Gạch ốp tường 250mmx400mm</t>
  </si>
  <si>
    <t>Gạch ốp tường 300mmx600mm</t>
  </si>
  <si>
    <t>Gạch lát nền 250mmx250mm</t>
  </si>
  <si>
    <t>Gạch lát nền 300mmx300mm</t>
  </si>
  <si>
    <t>Gạch lát nền 400mmx400mm</t>
  </si>
  <si>
    <t>Gạch lát nền 600mmx600mm</t>
  </si>
  <si>
    <t>Gạch lát nền 800mmx800mm</t>
  </si>
  <si>
    <t>Gạch Đồng Tâm</t>
  </si>
  <si>
    <t>Gạch ốp tường 200mmx200mm</t>
  </si>
  <si>
    <t>Gạch lát nền 250mm x 250 mm</t>
  </si>
  <si>
    <t>Gạch lát nền 300mm x 300 mm</t>
  </si>
  <si>
    <t>Gạch lát nền 400mm x 400 mm</t>
  </si>
  <si>
    <t>Gạch lát nền 500mm x 500 mm</t>
  </si>
  <si>
    <t>Gạch lát nền 600mm x 600 mm</t>
  </si>
  <si>
    <t>Gạch lát nền 800mm x 800 mm</t>
  </si>
  <si>
    <t>Viền trang trí 250mmx65mm</t>
  </si>
  <si>
    <t>Gạch Prime</t>
  </si>
  <si>
    <t>Gạch ốp tường 200mmx250mm</t>
  </si>
  <si>
    <t>Viền trang trí 250mmx80mm</t>
  </si>
  <si>
    <t>Viền trang trí 400mmx60mm</t>
  </si>
  <si>
    <t>Viền trang trí 65mmx250mm</t>
  </si>
  <si>
    <t>Gạch ốp tường 250mmx500mm</t>
  </si>
  <si>
    <t>Viền trang trí 400mmx120mm</t>
  </si>
  <si>
    <t>Trang trí 60mmx400mm</t>
  </si>
  <si>
    <t>Trang trí 65mmx250mm</t>
  </si>
  <si>
    <t>Công ty CP công nghệ gốm sứ TAICERA chi nhánh Nha Trang</t>
  </si>
  <si>
    <t>Gạch thạch anh lát nền  – 250x250mm</t>
  </si>
  <si>
    <t>Giá cung cấp tại chân công trình trên địa bàn tỉnh Lâm Đồng</t>
  </si>
  <si>
    <t>F25A11;25015 - Loại 1</t>
  </si>
  <si>
    <t>F25A11;25015 - Loại 2</t>
  </si>
  <si>
    <t>Gạch thạch anh lát nền  – 300x300mm</t>
  </si>
  <si>
    <t xml:space="preserve">G38025; 38028; 38029;38048 - Loại 1 </t>
  </si>
  <si>
    <t>G38025; 38028;38029;38048 - Loại 2</t>
  </si>
  <si>
    <t>Gạch men ốp tường – 250x 400mm</t>
  </si>
  <si>
    <t xml:space="preserve">W24011;24012;24015;24059 - Loại 1                           </t>
  </si>
  <si>
    <t xml:space="preserve">W24011;2401;24015;24059 - Loại 2                           </t>
  </si>
  <si>
    <t xml:space="preserve">Gạch men ốp tường – 300x600mm </t>
  </si>
  <si>
    <t xml:space="preserve">W63035;63032;63033;63036 - Loại 1                           </t>
  </si>
  <si>
    <t xml:space="preserve">W63035;63032;63033;63036 - Loại 2                           </t>
  </si>
  <si>
    <t>Gạch thạch anh hạt mè 400 x400mm</t>
  </si>
  <si>
    <t xml:space="preserve">G 49001;49002;49005;49034 – Loại 1 </t>
  </si>
  <si>
    <t>G 49001;49002;49005;49034 – Loại 2</t>
  </si>
  <si>
    <t>Gạch thạch anh giả cổ 300x300mm</t>
  </si>
  <si>
    <t>G38521; 38522; 38525 ;38528; 38548 – Loại 1</t>
  </si>
  <si>
    <t>G38521; 38522; 38525 ;38528; 38548 –  Loại 2</t>
  </si>
  <si>
    <t>Gạch thạch anh giả cổ 600x300mm</t>
  </si>
  <si>
    <t>G63128;63129 - Loại 1</t>
  </si>
  <si>
    <t>G63128;63129 - Loại 2</t>
  </si>
  <si>
    <t>Gạch thạch anh giả cổ 600x600mm</t>
  </si>
  <si>
    <t>G68521; G68522 - Loại 1</t>
  </si>
  <si>
    <t>G68521; G68522 - Loại 2</t>
  </si>
  <si>
    <t>Gạch viền trang trí</t>
  </si>
  <si>
    <t>BC24013G;240XXG – Loại 1</t>
  </si>
  <si>
    <t>BC24013G;240XXG – Loại 2</t>
  </si>
  <si>
    <t>Công ty TNHH Một thành viên thương mại Đồng Tâm</t>
  </si>
  <si>
    <t>Gạch Lát nền:</t>
  </si>
  <si>
    <t xml:space="preserve">Giá bán tại kho chi nhánh TP. Hồ Chí Minh.
</t>
  </si>
  <si>
    <t>2525BAOTHACH001/002, 250x250mm - Loại AA</t>
  </si>
  <si>
    <t>2525BAOTHACH001/002, 250x250mm - Loại A</t>
  </si>
  <si>
    <t>300;345;387, 300x300mm - Loại AA</t>
  </si>
  <si>
    <t>300;345;387, 300x300mm - Loại A</t>
  </si>
  <si>
    <t>3030 HAIVANN001*002, 300x300mm - Loại AA</t>
  </si>
  <si>
    <t>3030 HAIVANN001*002, 300x300mm - Loại A</t>
  </si>
  <si>
    <t>4040SONHA001, 400x400mm - Loại AA</t>
  </si>
  <si>
    <t>4040SONHA001, 400x400mm - Loại A</t>
  </si>
  <si>
    <t>6060MD004, 600x600mm - Loại AA</t>
  </si>
  <si>
    <t>6060MD004, 600x600mm - Loại A</t>
  </si>
  <si>
    <t>8080DB006-NANO, 800x800mm - Loại AA</t>
  </si>
  <si>
    <t>Gạch ốp tường</t>
  </si>
  <si>
    <t>0504, 105x105mm - Loại AA</t>
  </si>
  <si>
    <t>0504, 105x105mm - Loại A</t>
  </si>
  <si>
    <t>2540CARARAS001, 250x400mm - Loại AA</t>
  </si>
  <si>
    <t>2540CARARAS001, 250x400mm - Loại A</t>
  </si>
  <si>
    <t>3045HATIEN001, 300x450mm - Loại AA</t>
  </si>
  <si>
    <t>3045HATIEN001, 300x450mm - Loại A</t>
  </si>
  <si>
    <t>3060NUHOANG002, 300x600mm - Loại AA</t>
  </si>
  <si>
    <t>3060NUHOANG002, 300x600mm - Loại A</t>
  </si>
  <si>
    <t>V0625PHUSY001/002/004, 65*250mm - Loại AA</t>
  </si>
  <si>
    <t>V0625PHUSY001/002/004, 65*250mm - Loại A</t>
  </si>
  <si>
    <t>V0730FALL001/002/003, 70*300mm - Loại AA</t>
  </si>
  <si>
    <t>V0730FALL001/002/003, 70*300mm - Loại A</t>
  </si>
  <si>
    <t>VI060VENU002/004,100*600mm - Loại AA</t>
  </si>
  <si>
    <t>VI060VENU002/004,100*600mm - Loại A</t>
  </si>
  <si>
    <t>Công ty cổ phần Thạch Bàn Miền Trung</t>
  </si>
  <si>
    <t>Gạch ốp tường CeraArt men bóng, màu nhạt 300x600mm</t>
  </si>
  <si>
    <t>Giá bán tại khu vực Miền Trung 
và Tây Nguyên</t>
  </si>
  <si>
    <t>Gạch ốp tường CeraArt men khô, màu đậm 300x600mm</t>
  </si>
  <si>
    <t>Gạch ốp trang trí CeraArt men bóng (viên điểm) 300x600mm</t>
  </si>
  <si>
    <t>Gạch ốp tường CeraArt men khô, màu nhạt 300x600mm</t>
  </si>
  <si>
    <t>Gạch ốp trang trí CeraArt men khô (viên điểm) 300x600mm</t>
  </si>
  <si>
    <t>Gạch lát CeraArt men khô hiệu ứng chất trơn 300x300mmm</t>
  </si>
  <si>
    <t>Gạch Granite men khô DigiArt,  mặt phẳng 300x300mmm</t>
  </si>
  <si>
    <t>Gạch Granite men khô DigiArt, hiệu ứng 3D 300x300mmm</t>
  </si>
  <si>
    <t>Gạch Granite men khô DigiArt, hiệu ứng hạt kim cương 300x300mmm</t>
  </si>
  <si>
    <t>Gạch Granite men khô DigiArt, mặt phẳng 800x800mmm</t>
  </si>
  <si>
    <t>Gạch Granite men khô DigiArt, hiệu ứng 3D 800x800mmm</t>
  </si>
  <si>
    <t>Gạch Granite men khô DigiArt, hiệu ứng hạt kim cương 800x800mmm</t>
  </si>
  <si>
    <t>Gạch Granite siêu bóng pha lê CrysArt 600x600mm</t>
  </si>
  <si>
    <t>Gạch Granite siêu bóng pha lê CrysArt 800x800mm</t>
  </si>
  <si>
    <r>
      <rPr>
        <b/>
        <sz val="11"/>
        <rFont val="Times New Roman"/>
        <family val="1"/>
      </rPr>
      <t>Công ty TNHH công nghiệp gốm sứ Bạch Mã (Việt Nam)</t>
    </r>
    <r>
      <rPr>
        <sz val="11"/>
        <rFont val="Times New Roman"/>
        <family val="1"/>
      </rPr>
      <t xml:space="preserve"> 
(Địa chỉ: Số 131B đường 23/10, thành phố Nha Trang, tỉnh Khánh Hòa. Điện thoại: 058.3821085) </t>
    </r>
  </si>
  <si>
    <t>Gạch lót nền (loại1)</t>
  </si>
  <si>
    <t>TCVN 
7745:2007</t>
  </si>
  <si>
    <t>Giá tại kho Lâm Đồng,
áp dụng từ ngày 02/01/2017</t>
  </si>
  <si>
    <t xml:space="preserve">CG4000--&gt;CG4007 (ceramic), 40 x40cm </t>
  </si>
  <si>
    <t>m2</t>
  </si>
  <si>
    <t>40x45cm &amp; 45x45cm (Granite)</t>
  </si>
  <si>
    <t>HG4000 --&gt; HG4004;HG4500/01/02/10</t>
  </si>
  <si>
    <t>H4001 --&gt; H4004;H45001--&gt; 04</t>
  </si>
  <si>
    <t>Gạch Granite họa tiết 30x60cm (loại 1)</t>
  </si>
  <si>
    <t>HHR3601/2;MSM3601/2/5 - mặt đá sần</t>
  </si>
  <si>
    <t>HHR3603/4/5 - mặt đá sần</t>
  </si>
  <si>
    <t>MSV3601/2/5/7/8 - mặt đá sần</t>
  </si>
  <si>
    <t>H3600 --&gt; 102 - mặt đá mờ</t>
  </si>
  <si>
    <t>Hoa cương bóng kính 60x60cm (loại 1)</t>
  </si>
  <si>
    <t>HMP60011-15;HMP60901-10-bóng kính</t>
  </si>
  <si>
    <t>HP6001 --&gt; 04 - bóng kính</t>
  </si>
  <si>
    <t>PL5999</t>
  </si>
  <si>
    <t>MP6001/02/03-bóng kính</t>
  </si>
  <si>
    <t>Gạch men ốp tường (loại 1)</t>
  </si>
  <si>
    <t>30x60cm (men bóng):</t>
  </si>
  <si>
    <t>W36001 --&gt; 10</t>
  </si>
  <si>
    <t>WG36062 --&gt; 67</t>
  </si>
  <si>
    <t>WG36001/9</t>
  </si>
  <si>
    <t>WGG3599/WMM3599</t>
  </si>
  <si>
    <t>Công ty CP công nghiệp Ý Mỹ</t>
  </si>
  <si>
    <t>Gạch men ốp lát 30x30cm sân vườn/sàn nước -Nhóm Bllb</t>
  </si>
  <si>
    <t xml:space="preserve">Giá bán tại công ty CP Gạch men Ý Mỹ-KCN Tam Phước, QL51, xã Tam Phước, Biên Hòa, Đồng Nai và chưa bao gồm phí vện chuyển, bốc xếp.
Giá bán tại công ty CP Gạch men Ý Mỹ-8KCN Nhơn trạch, phú Hội, huyện Nhơn Trạch, Đồng Nai và chưa bao gồm phí vện chuyển, bốc xếp. 
</t>
  </si>
  <si>
    <t>Gạch men ốp lát 40x40cm màu nhạt  Nhóm Bllb</t>
  </si>
  <si>
    <t>Gạch men ốp lát 40x40cm màu đậm - Nhóm Bllb</t>
  </si>
  <si>
    <t>Gạch men ốp lát 40x40cm sân vườn - Nhóm Bllb</t>
  </si>
  <si>
    <t>Gạch men ốp lát 50x50cm mài cạnh KTS - 
Nhóm Bllb</t>
  </si>
  <si>
    <t>Gạch men ốp lát 60x60cm mài cạnh KTS -
Nhóm Bllb</t>
  </si>
  <si>
    <t>Gạch granite ốp lát 60x60cm bóng kính toàn phần -
 Nhóm Bla</t>
  </si>
  <si>
    <t>Gạch granite ốp lát 80x80cm một lớp mài bóng -
Nhóm Bla</t>
  </si>
  <si>
    <t>Áp dụng từ ngày 01/4/2017</t>
  </si>
  <si>
    <t>Gạch granite ốp lát 80x80cm bóng kính toàn phần -
Nhóm Bla</t>
  </si>
  <si>
    <t>D. VẬT LIỆU NGÓI</t>
  </si>
  <si>
    <t>I. NGÓI NUNG (Tuynel)</t>
  </si>
  <si>
    <t>Ngói lợp 22v/m2 (Tuynel)</t>
  </si>
  <si>
    <t>Ngói nóc (Tuynel)</t>
  </si>
  <si>
    <t>Ngói lợp Đồng Nai (tuynel)</t>
  </si>
  <si>
    <t>Ngói nóc Đồng Nai (tuynel)</t>
  </si>
  <si>
    <t>Ngói lợp Đồng Tâm (ngói màu)</t>
  </si>
  <si>
    <t>Ngói nóc Đồng Tâm (ngói màu)</t>
  </si>
  <si>
    <t>Ngói lợp 22v/m2</t>
  </si>
  <si>
    <t>Ngói nóc</t>
  </si>
  <si>
    <t xml:space="preserve">Công ty cổ phần gạch ngói gốm xây dựng Mỹ Xuân </t>
  </si>
  <si>
    <t>Ngói màu (Tại Đà Lạt).</t>
  </si>
  <si>
    <t>Ngói lợp 10 viên/m2 (Sóng lớn, Sóng nhỏ, Vẩy cá).</t>
  </si>
  <si>
    <t>TCVN 
1453:1986</t>
  </si>
  <si>
    <t>Ngói nóc 3,3 Viên/1 md</t>
  </si>
  <si>
    <t>Ngói rìa  03 Viên/1 md</t>
  </si>
  <si>
    <t>Ngói cuối ria</t>
  </si>
  <si>
    <t>Ngói ghép 2</t>
  </si>
  <si>
    <t>Ngói cuối nóc</t>
  </si>
  <si>
    <t>Ngói cuối mái</t>
  </si>
  <si>
    <t>Ngói chạc 3</t>
  </si>
  <si>
    <t>Ngói chạc 4</t>
  </si>
  <si>
    <t>Ngói gắn Antenna, Ngói lấy sáng</t>
  </si>
  <si>
    <t>Ngói thông hơi</t>
  </si>
  <si>
    <t>+ Sơn</t>
  </si>
  <si>
    <t>kg</t>
  </si>
  <si>
    <t>+ Vít</t>
  </si>
  <si>
    <t>cái</t>
  </si>
  <si>
    <t>Ngói đất sét nung.</t>
  </si>
  <si>
    <t>TCVN 
1452:2004</t>
  </si>
  <si>
    <t>Ngói lợp 22 viên/m2 - N01.</t>
  </si>
  <si>
    <t>Ngói lợp 22 viên/m2 chống thấm  - N01</t>
  </si>
  <si>
    <t>Ngói lợp 22 viên/m2 A2 N01</t>
  </si>
  <si>
    <t>Ngói Dermei - N011</t>
  </si>
  <si>
    <t>Ngói Dermei chống thấm  -N011</t>
  </si>
  <si>
    <t>Ngói nóc lớn 3 viên/md - N04</t>
  </si>
  <si>
    <t>Ngói nóc lớn 3 viên/md chống thấm - N04</t>
  </si>
  <si>
    <t>Ngói nóc lớn vuông chống thấm - NV19</t>
  </si>
  <si>
    <t>Ngói cuối nóc chống thấm - N016</t>
  </si>
  <si>
    <t>Ngói chạc 3 chống thấm - N017</t>
  </si>
  <si>
    <t>Ngói chạc 4 chống thấm - N018</t>
  </si>
  <si>
    <t>Ngói nóc tiểu 5 viên/md - N07</t>
  </si>
  <si>
    <t>Ngói nóc tiểu chống thấm - N7</t>
  </si>
  <si>
    <t>Ngói tiểu 7 viên/md - N09</t>
  </si>
  <si>
    <t>Ngói tiểu chống thấm - N09</t>
  </si>
  <si>
    <t>Ngói viền 5 Bộ/md-N11</t>
  </si>
  <si>
    <t>Bộ</t>
  </si>
  <si>
    <t>Ngói viền chống thấm-N11</t>
  </si>
  <si>
    <t>Ngói âm dương - N08</t>
  </si>
  <si>
    <t>Ngói âm dương chống thấm</t>
  </si>
  <si>
    <t>Ngói con sò, chữ E, Mũi Tàu (60viên/ m2) – N02</t>
  </si>
  <si>
    <t>Ngói con sò, chữ E, Mũi Tàu chống thấm - N02</t>
  </si>
  <si>
    <t>Ngói Màn chữ thọ - N16</t>
  </si>
  <si>
    <t>Ngói Màn chữ thọ chống thấm -N16</t>
  </si>
  <si>
    <t>Ngói cánh phượng (70viên/ m2)-N14</t>
  </si>
  <si>
    <t>Ngói vẩy cá lớn, vuông - N06</t>
  </si>
  <si>
    <t>Ngói vẩy cá lớn, vuông chống thấm - N06</t>
  </si>
  <si>
    <t>Ngói mũi hài nhỏ, vẩy cá nhỏ (100 viên/m2) – N03</t>
  </si>
  <si>
    <t>Ngói mũi hài nhỏ, vẩy cá nhỏ chống thấm (100 viên/m2) – N03</t>
  </si>
  <si>
    <t>Ngói múi hài lớn (50 viên/ m2)</t>
  </si>
  <si>
    <t>Ngói múi hài lớn chống thấm - N03.1</t>
  </si>
  <si>
    <t>Ngói mắt rồng (140 viên/ m2) - N10</t>
  </si>
  <si>
    <t>Ngói lợp 20 viên/m2 - N12</t>
  </si>
  <si>
    <t>Ngói lợp 20 viên/m2 chống thấm - N12</t>
  </si>
  <si>
    <t>Gạch HAUYDI (bông gió) - T01</t>
  </si>
  <si>
    <t>Gạch bánh Ú – T03</t>
  </si>
  <si>
    <t>Gạch chữ U – T08</t>
  </si>
  <si>
    <t>Ngói tráng men</t>
  </si>
  <si>
    <t>Ngói mũi hài nhỏ, Ngói vây cá nhỏ</t>
  </si>
  <si>
    <t>Ngói mắt rồng</t>
  </si>
  <si>
    <t>Ngói vây cá lớn, vây cá vuông</t>
  </si>
  <si>
    <t>Ngói con sò, ngói mũi tàu, ngói chữ E</t>
  </si>
  <si>
    <t>Ngói mũi hài lớn</t>
  </si>
  <si>
    <t>Ngói cánh phượng</t>
  </si>
  <si>
    <t>Ngói âm dương</t>
  </si>
  <si>
    <t>Ngói viền</t>
  </si>
  <si>
    <t>Ngói nóc tiều</t>
  </si>
  <si>
    <t>Ngói tiều</t>
  </si>
  <si>
    <t xml:space="preserve">Ngói lợp 22 viên/m2 </t>
  </si>
  <si>
    <t>Ngói nóc lớn 3 viên/md</t>
  </si>
  <si>
    <t>Công ty cổ phần công nghiệp Ý Mỹ</t>
  </si>
  <si>
    <t>Ngói men 30x40cm</t>
  </si>
  <si>
    <t xml:space="preserve">Giá bán tại Công ty TNHH VLXD Ý Mỹ-31/16 ĐT743, KP Bình Phước B, Bình Chuẩn An, Bình Dương và chưa bao gồm phí vện chuyển, bốc xếp.
Áp dụng từ ngày 01/4/2017
</t>
  </si>
  <si>
    <t>Ngói men 30x40 cm úp nóc</t>
  </si>
  <si>
    <t>Ngói men 30x40 cm đầu/cuối</t>
  </si>
  <si>
    <t>Ngói men 30x40cm ngói ria</t>
  </si>
  <si>
    <t>Ngói men 30x40cm cuối ria</t>
  </si>
  <si>
    <t>Ngói men 30x40cm - chạc 2</t>
  </si>
  <si>
    <t>Ngói men 30x40cm - chạc 3</t>
  </si>
  <si>
    <t>Ngói men 30x40cm - chạc 4</t>
  </si>
  <si>
    <t>II. NGÓI KHÔNG NUNG</t>
  </si>
  <si>
    <t>Công ty TNHH Công nghiệp LAMA Viêt Nam</t>
  </si>
  <si>
    <t>Ngói LAMA ROMAN</t>
  </si>
  <si>
    <t>Nhóm một màu: L101,102,103,104 – 420x330mm, độ phủ khoàng 10 viên/m2  khối lượng khoảng 4,1 kg/viên,</t>
  </si>
  <si>
    <t xml:space="preserve">
Đã bao gồm chi phí vận chuyển đến chân công trình trên địa bàn tỉnh Lâm Đồng, không bao gồm chi phí dỡ hàng xuống.
</t>
  </si>
  <si>
    <t>Nhóm một màu: L201 L203, L204, và nhóm màu đặc biệt L105. L226 – 420x330mm, độ phủ khoảng 10 viên/m2  khối lượng khoảng 4,1 kg/viên.</t>
  </si>
  <si>
    <t xml:space="preserve">Ngói nóc </t>
  </si>
  <si>
    <t>Ngói rìa</t>
  </si>
  <si>
    <t>Ngói cuối rìa</t>
  </si>
  <si>
    <t xml:space="preserve">Ngói ghép 2 </t>
  </si>
  <si>
    <t xml:space="preserve">Ngói cuối nóc </t>
  </si>
  <si>
    <t xml:space="preserve">Ngói cuối mái </t>
  </si>
  <si>
    <t>Ngói chạc 3, Ngói chữ T</t>
  </si>
  <si>
    <t xml:space="preserve">Ngói chạc 4 </t>
  </si>
  <si>
    <t>Thiết bị thông gió năng lượng mặt trời ZEPHER:</t>
  </si>
  <si>
    <t>Zepher 30, 30 watt</t>
  </si>
  <si>
    <t>đ/cái</t>
  </si>
  <si>
    <t>Sản phẩm chỉ được bảo hành khi lắp đặt đúng và cùng với bộ phụ kiện Zepher do Lama cung cấp. 
Giá bao gồm phí vận chuyển và lắp đặt tại khu vực Lâm Đồng.</t>
  </si>
  <si>
    <t>Zepher 50 , 50 watt</t>
  </si>
  <si>
    <t>Phụ  kiện lắp đặt Zepher đa năng</t>
  </si>
  <si>
    <t>đ/bộ</t>
  </si>
  <si>
    <t>Phụ  kiện lắp đặt Zepher  dùng với mái ngói LAMA ROMAN</t>
  </si>
  <si>
    <t>Zepher  30 + phụ kiện lắp đặt Zepher dùng 
với mái ngói LAMA ROMAN</t>
  </si>
  <si>
    <t>Zepher 50 + phụ kiện lắp đặt Zepher dùng với mái ngói LAMA ROMAN</t>
  </si>
  <si>
    <t>Bộ linh kiện phụ trợ cho hệ mái:</t>
  </si>
  <si>
    <t>Miếng dán nóc thay vữa (295mmx3m/cuộn)</t>
  </si>
  <si>
    <t>đ/cuộn</t>
  </si>
  <si>
    <t>Tấm dán khe tường  (295mmx4.8m/cuộn)</t>
  </si>
  <si>
    <t>Nẹp tấm dán khe tường</t>
  </si>
  <si>
    <t>đ/thanh</t>
  </si>
  <si>
    <t>Cây đỡ thanh mè nóc</t>
  </si>
  <si>
    <t>Ru lô</t>
  </si>
  <si>
    <t>Tấm ngăn rìa mái</t>
  </si>
  <si>
    <t>đ/tấm</t>
  </si>
  <si>
    <t>Kẹp ngói nóc</t>
  </si>
  <si>
    <t>Kẹp ngói cắt</t>
  </si>
  <si>
    <t>Công ty TNHH Một thành viên thương mại Đồng Tâm.</t>
  </si>
  <si>
    <t>Ngói lợp loại AA nhóm màu 606,905,906, 605,607,608, 206. 207, 506, 706, 707</t>
  </si>
  <si>
    <t>Giá bán tại kho chi nhánh Nha Trang.
Áp dụng từ ngày 01/07/2017</t>
  </si>
  <si>
    <t>Ngói lợp loại AA nhóm màu 101,102,103,104</t>
  </si>
  <si>
    <t>Ngói nóc, ngói rìa loại AA nhóm màu 606,905,906,
907,605,607,608, 206. 207, 506, 706, 707</t>
  </si>
  <si>
    <t>Ngói nóc, ngói rìa loại AA nhóm màu 101,102,
103,104</t>
  </si>
  <si>
    <t>Ngói đuôi (cuối mái) loại AA nhóm màu 606,905,906,907,605,607,608, 206. 207, 506, 706, 707</t>
  </si>
  <si>
    <t>Ngói đuôi (cuối mái) loại AA nhóm màu 101,102,
103,104</t>
  </si>
  <si>
    <t>Ngói ốp cuối nóc, cuối ria (phải trái) AA nhóm màu
 606,905,906,907,605,607,608, 206. 207, 506, 706, 707</t>
  </si>
  <si>
    <t>Ngói ốp cuối nóc, cuối ria (phải trái) AA nhóm màu 101,102,103,104</t>
  </si>
  <si>
    <t>Ngói chữ T, ngói chạc ba, ngói chạc tư AA nhóm màu 606, 905,90,605,607,608, 206. 207, 506, 706, 707</t>
  </si>
  <si>
    <t>Ngói chữ T, ngói chạc ba, ngói chạc tư AA, nhóm màu 101,102,103,104</t>
  </si>
  <si>
    <t xml:space="preserve">Ngói nóc có gờ có giá gắn ống; ngói lợp có giá gắn ống AA, nhóm màu 606, 905,90,605,607,608, 206. 207, 506, 706, 707 </t>
  </si>
  <si>
    <t>Ngói nóc có gờ có giá gắn ống; ngói lợp có giá gắn ống AA ,Nhóm màu 101,102,103,104</t>
  </si>
  <si>
    <t>Ngói chạc 3 có giá gắn ống; ngói chạc 4 có gia gắn 
ống, AA, nhóm màu 606, 905,90,605,607,608, 206. 207, 506, 706, 707</t>
  </si>
  <si>
    <t>Ngói chạc 3 có giá gắn ống; ngói chạc 4 có gia gắn 
ống, AA, Nhóm màu 101,102,103,104</t>
  </si>
  <si>
    <t>Công ty Cổ phần Đầu tư và thương mại DIC Đà Lạt</t>
  </si>
  <si>
    <t>Ngói màu Nhật Bản DIC-INTRACO</t>
  </si>
  <si>
    <t xml:space="preserve">
Giá được giao tại công trình trên địa bàn tỉnh Lâm Đồng chưa bao gồm phí bốc dỡ xuống .
</t>
  </si>
  <si>
    <t>Ngói lợp (9 viên/m2)</t>
  </si>
  <si>
    <t>Ngói úp nóc (3,3 viên/md)</t>
  </si>
  <si>
    <t>Ngói chạc 2</t>
  </si>
  <si>
    <t>Ngói chạc 3 (Y,T)</t>
  </si>
  <si>
    <t>E. VẬT LIỆU CÁT</t>
  </si>
  <si>
    <t>Giá cát tại trung tâm các huyện, thành phố</t>
  </si>
  <si>
    <r>
      <rPr>
        <sz val="12"/>
        <color theme="1"/>
        <rFont val="Times New Roman"/>
        <family val="1"/>
      </rPr>
      <t>đ/m</t>
    </r>
    <r>
      <rPr>
        <vertAlign val="superscript"/>
        <sz val="12"/>
        <rFont val="Times New Roman"/>
        <family val="1"/>
      </rPr>
      <t>3</t>
    </r>
  </si>
  <si>
    <r>
      <rPr>
        <b/>
        <sz val="13"/>
        <color theme="1"/>
        <rFont val="Times New Roman"/>
        <family val="1"/>
      </rPr>
      <t xml:space="preserve">Công ty TNHH Quốc Định </t>
    </r>
    <r>
      <rPr>
        <sz val="13"/>
        <rFont val="Times New Roman"/>
        <family val="1"/>
      </rPr>
      <t>(Địa chỉ: Số 515 Quốc lộ 20, thị trấn Liên Nghĩa, huyện Đức Trọng).
Đơn giá tại trung tâm thị trấn Liên Nghĩa, huyện Đức Trọng.</t>
    </r>
  </si>
  <si>
    <t>Cát Bê tông Modun &gt;= 2.1</t>
  </si>
  <si>
    <t>đ/m3</t>
  </si>
  <si>
    <t>DNTN Ánh Tuyền (Thôn 3, xã Đạ Kho, huyện Đạ Tẻh tỉnh Lâm Đồng)</t>
  </si>
  <si>
    <t>F. VẬT LIỆU ĐÁ</t>
  </si>
  <si>
    <t>Đá chẻ 15x20x25 cm (Giá bình quân tại các huyện, thành phố).</t>
  </si>
  <si>
    <t>Đá 1x2 cm (Giá bình quân tại các huyện, thành phố).</t>
  </si>
  <si>
    <t>Đá 4x6 cm (Giá bình quân tại các huyện, thành phố).</t>
  </si>
  <si>
    <t>Đá 5x7 cm (Giá bình quân tại các huyện, thành phố).</t>
  </si>
  <si>
    <t>Công ty TNHH xây dựng - thương mại - dịch vụ Nguyên Phát</t>
  </si>
  <si>
    <t>Đá dăm 1x1,6cm</t>
  </si>
  <si>
    <r>
      <rPr>
        <sz val="12"/>
        <color theme="1"/>
        <rFont val="Times New Roman"/>
        <family val="1"/>
      </rPr>
      <t>m</t>
    </r>
    <r>
      <rPr>
        <vertAlign val="superscript"/>
        <sz val="12"/>
        <rFont val="Times New Roman"/>
        <family val="1"/>
      </rPr>
      <t>3</t>
    </r>
  </si>
  <si>
    <t xml:space="preserve">
Giá bán tại mỏ đá Tân Anh Tú Thôn 5, xã Đại Lào, TP.Bảo Lộc, tỉnh Lâm Đồng.
</t>
  </si>
  <si>
    <t>Đá dăm  1x1,9cm</t>
  </si>
  <si>
    <t>Đá dăm  1x2cm</t>
  </si>
  <si>
    <t>Đá dăm  2x4cm</t>
  </si>
  <si>
    <t xml:space="preserve">Giá bán tại mỏ đá Tân Anh Tú Thôn 5, xã Đại Lào, TP.Bảo Lộc, tỉnh Lâm Đồng.
Áp dụng từ ngày 01/10/2017
</t>
  </si>
  <si>
    <t>Đá dăm  4x6cm và 5x7cm</t>
  </si>
  <si>
    <t>Đá dăm  Dmax 25</t>
  </si>
  <si>
    <t>Đá dăm  Dmax 35</t>
  </si>
  <si>
    <t>Đá dăm  Dmax 37,5</t>
  </si>
  <si>
    <t>Đá dăm  0x4cm</t>
  </si>
  <si>
    <t>Đá mi sàng 5x10mm</t>
  </si>
  <si>
    <t>Đá mi xô 0 x 0.5</t>
  </si>
  <si>
    <t>Đá hộc xây lát</t>
  </si>
  <si>
    <t>Đá bloca</t>
  </si>
  <si>
    <t>Đá qua côn ly tâm</t>
  </si>
  <si>
    <t>Đá dăm 1x1,9cm</t>
  </si>
  <si>
    <t>Đá dăm 10x2,2cm</t>
  </si>
  <si>
    <t>Đá mi sàng</t>
  </si>
  <si>
    <r>
      <rPr>
        <b/>
        <sz val="13"/>
        <color rgb="FFFF0000"/>
        <rFont val="Times New Roman"/>
        <family val="1"/>
      </rPr>
      <t>Công ty cổ phần khoáng sản và vật liệu xây dựng Lâm Đồng</t>
    </r>
    <r>
      <rPr>
        <sz val="13"/>
        <color rgb="FFFF0000"/>
        <rFont val="Times New Roman"/>
        <family val="1"/>
      </rPr>
      <t xml:space="preserve">
(Địa chỉ: Số 87 Phù Đổng Thiên Vương, Phường 8, Thành phố Đà Lạt, tỉnh Lâm Đồng . ĐT: 02633554022)</t>
    </r>
  </si>
  <si>
    <t>5.1</t>
  </si>
  <si>
    <t>Mỏ đá Cam Ly thành phố Đà Lạt
Đường Nguyễn Đình Quân, F5, Tp. Đà Lạt</t>
  </si>
  <si>
    <t xml:space="preserve">
Giá bán tại mỏ đá đã bao gồm chi phí bốc lên phương tiện.
</t>
  </si>
  <si>
    <t>Đá 0,5x2 qua Col VS1</t>
  </si>
  <si>
    <t>Đá 1x2; 2x4cm</t>
  </si>
  <si>
    <t>Đá 0x4cm</t>
  </si>
  <si>
    <t>Đá 0x4cm (qua Col)</t>
  </si>
  <si>
    <t>Đá 0x2,5cm</t>
  </si>
  <si>
    <t>Đá 4x6cm; 5x7cm</t>
  </si>
  <si>
    <t>Đá mi (mi sàng)</t>
  </si>
  <si>
    <t>Đá bloca ( &lt;50cm)</t>
  </si>
  <si>
    <t>Đá bột (mi bột)</t>
  </si>
  <si>
    <t>5.2</t>
  </si>
  <si>
    <t>Mỏ đá N’Thôn Hạ huyện Đức Trọng</t>
  </si>
  <si>
    <t>Đá 1x2cm; 2x4cm</t>
  </si>
  <si>
    <r>
      <rPr>
        <b/>
        <sz val="13"/>
        <color theme="1"/>
        <rFont val="Times New Roman"/>
        <family val="1"/>
      </rPr>
      <t xml:space="preserve">Công ty TNHH Ngọc Bình </t>
    </r>
    <r>
      <rPr>
        <sz val="13"/>
        <rFont val="Times New Roman"/>
        <family val="1"/>
      </rPr>
      <t>(số 116, thôn 4, xã Liêng Srônh, huyện Đam Rông, tỉnh Lâm Đồng; ĐT: 0947 554055)</t>
    </r>
  </si>
  <si>
    <t>Đá  1x1,8cm</t>
  </si>
  <si>
    <t xml:space="preserve">Giá bán tại mỏ đá.
</t>
  </si>
  <si>
    <t>Đá  1x2cm</t>
  </si>
  <si>
    <t>Đá  2x4cm</t>
  </si>
  <si>
    <t>Đá 4x6cm</t>
  </si>
  <si>
    <t>Đá 0x4cm Dmax 37.5</t>
  </si>
  <si>
    <r>
      <rPr>
        <b/>
        <sz val="13"/>
        <color rgb="FFFF0000"/>
        <rFont val="Times New Roman"/>
        <family val="1"/>
      </rPr>
      <t xml:space="preserve">Công ty TNHH Hưng Nguyên </t>
    </r>
    <r>
      <rPr>
        <sz val="13"/>
        <color rgb="FFFF0000"/>
        <rFont val="Times New Roman"/>
        <family val="1"/>
      </rPr>
      <t>(Địa chỉ: Số 86 Nguyễn Đình Chiểu, P.9, TP.Đà Lạt, tỉnh Lâm Đồng, ĐT 0263.3824063)</t>
    </r>
  </si>
  <si>
    <t>7.1</t>
  </si>
  <si>
    <t>Mỏ đá phường 11, TP.Đà Lạt,</t>
  </si>
  <si>
    <t xml:space="preserve">Giá bán tại mỏ đá, đã bao gồm bốc lên phương tiện.
</t>
  </si>
  <si>
    <t>Đá Loka</t>
  </si>
  <si>
    <t>Đá 0x4cm qua Col</t>
  </si>
  <si>
    <t>Cát nghiền qua Col</t>
  </si>
  <si>
    <t>7.2</t>
  </si>
  <si>
    <t>Mỏ đá Lạc Lâm, huyện Đơn Dương</t>
  </si>
  <si>
    <t>Đà 0x4cm</t>
  </si>
  <si>
    <r>
      <rPr>
        <b/>
        <sz val="13"/>
        <color rgb="FFFF0000"/>
        <rFont val="Times New Roman"/>
        <family val="1"/>
      </rPr>
      <t xml:space="preserve">Công ty TNHH xây dựng Tín Thái </t>
    </r>
    <r>
      <rPr>
        <sz val="13"/>
        <color rgb="FFFF0000"/>
        <rFont val="Times New Roman"/>
        <family val="1"/>
      </rPr>
      <t>(Địa chỉ: Số 515 Quốc lộ 20, thị trấn Liên Nghĩa, huyện Đức Trọng, tỉnh Lâm Đồng).</t>
    </r>
  </si>
  <si>
    <t>Mỏ đá Gần Reo xã Liên Hiệp, huyện Đức Trọng</t>
  </si>
  <si>
    <t xml:space="preserve">
Giá bán tại mỏ đá, đã bao gồm bốc lên phương tiện.
</t>
  </si>
  <si>
    <t>Đá 1x2cm</t>
  </si>
  <si>
    <t>Đá 1x1,8; 1x1,9cm</t>
  </si>
  <si>
    <t>Đá 2x4cm</t>
  </si>
  <si>
    <t>Đá mi tổng hợp</t>
  </si>
  <si>
    <t>Đá loca</t>
  </si>
  <si>
    <t>Đá mi bột</t>
  </si>
  <si>
    <t>Đá cấp phối đá dăm loại 2 (Dmax = 37.5 mm)</t>
  </si>
  <si>
    <t>Đá cấp phối đá dăm loại 1 (Dmax = 25 mm)</t>
  </si>
  <si>
    <r>
      <rPr>
        <b/>
        <sz val="13"/>
        <color rgb="FFFF0000"/>
        <rFont val="Times New Roman"/>
        <family val="1"/>
      </rPr>
      <t>Công ty TNHH Hà Thanh (</t>
    </r>
    <r>
      <rPr>
        <sz val="13"/>
        <color rgb="FFFF0000"/>
        <rFont val="Times New Roman"/>
        <family val="1"/>
      </rPr>
      <t>Địa chỉ: Phúc Thọ 2, Tân Hà, Lâm Hà, Lâm Đồng, điện thoại: 0263.3906789, 0913.612.055)</t>
    </r>
  </si>
  <si>
    <t>Đá 1x1.8</t>
  </si>
  <si>
    <t xml:space="preserve">TCVN 
7570:2006 </t>
  </si>
  <si>
    <t xml:space="preserve">Gíá bán tại mỏ, đã bao gồm bóc lên phương tiện.
</t>
  </si>
  <si>
    <t>Đá 1x2</t>
  </si>
  <si>
    <t>Đá 0x4</t>
  </si>
  <si>
    <t>Đá 2x4</t>
  </si>
  <si>
    <t>Đá 4x6</t>
  </si>
  <si>
    <t>Đá mi bụi</t>
  </si>
  <si>
    <t>Công ty cổ phần Thắng Đạt</t>
  </si>
  <si>
    <t>Đá 4x6, 5x7</t>
  </si>
  <si>
    <t>Bột đá</t>
  </si>
  <si>
    <t>Đá Bloca</t>
  </si>
  <si>
    <t>Công ty TNHH xây dựng thương mại dịch vụ Nguyên Phát</t>
  </si>
  <si>
    <t>Đá xây dựng thông thường</t>
  </si>
  <si>
    <t>Giá bán tại Thôn 5 xã Đại Lào, TP. Bảo Lộc bao gồm chi phí bốc xúc lên phương tiện vận chuyển của khách hàng</t>
  </si>
  <si>
    <t>Đá dăm 1x2cm</t>
  </si>
  <si>
    <t>Đá dăm 2x4cm</t>
  </si>
  <si>
    <t>Đá dăm 4x6cm và 5x7cm</t>
  </si>
  <si>
    <t>Đá dăm Dmax 25</t>
  </si>
  <si>
    <t>Đá dăm Dmax 35</t>
  </si>
  <si>
    <t>Đá dăm Dmax 37,5</t>
  </si>
  <si>
    <t>Đá dăm 0x4cm</t>
  </si>
  <si>
    <t xml:space="preserve">Đá mi xô </t>
  </si>
  <si>
    <t>Đá 10x22</t>
  </si>
  <si>
    <t>G. VẬT LIỆU ĐIỆN</t>
  </si>
  <si>
    <t>Công ty cổ phần dây cáp  điện Việt Nam (CADIVI)</t>
  </si>
  <si>
    <t>Dây đồng đơn cứng bọc PVC-300/500VC:</t>
  </si>
  <si>
    <t>TCVN 6610-3</t>
  </si>
  <si>
    <t xml:space="preserve">Giá bán trên địa bàn tỉnh Lâm Đồng.
</t>
  </si>
  <si>
    <t>VC - 0,5 (F 0,80) - 300/500 V</t>
  </si>
  <si>
    <t>đ/m</t>
  </si>
  <si>
    <t>VC - 1,00 (F 1,13) - 300/500 V</t>
  </si>
  <si>
    <t>Dây điện bọc nhưa PVC-0,6/1Kv:</t>
  </si>
  <si>
    <t>TCCS10C:2011</t>
  </si>
  <si>
    <t>VCmd-2x1-(2x32/0.2)-0,6/1kV</t>
  </si>
  <si>
    <t>VCmd-2x1,5-(2x50/0.25)-0,6/1kV</t>
  </si>
  <si>
    <t>Dây điện mềm bọc nhưa PVC-300/500V:</t>
  </si>
  <si>
    <t>TCVN 6610-5</t>
  </si>
  <si>
    <t>VCmo-2x1-(2x32/0.2)-300/500V</t>
  </si>
  <si>
    <t>Giá bán trên địa bàn tỉnh Lâm Đồng.</t>
  </si>
  <si>
    <t>VCmo-2x1.5-(2x30/0.25)-300/500V</t>
  </si>
  <si>
    <t>Vcmo-2x6-(2x7x12/0.30-300/500V</t>
  </si>
  <si>
    <t>Cầu dao:</t>
  </si>
  <si>
    <t>Cầu dao 2 pha: CD 20A-2p</t>
  </si>
  <si>
    <t>Cầu dao 2 pha đảo: CDD20A-2p</t>
  </si>
  <si>
    <t>Ống luồn dây điện:</t>
  </si>
  <si>
    <t>Ống luồn tròn F16 dài 2,9m</t>
  </si>
  <si>
    <t>đ/ống</t>
  </si>
  <si>
    <t>Ông luồn cứng F16-1250N-CA16H</t>
  </si>
  <si>
    <t>Công ty cổ phần đầu tư ROBOT</t>
  </si>
  <si>
    <t>Dây đơn cứng VC</t>
  </si>
  <si>
    <t>TCVN 5935</t>
  </si>
  <si>
    <t>VC 1.0; 1/1.13; 0.6/1KV</t>
  </si>
  <si>
    <t>m</t>
  </si>
  <si>
    <t>VC 5.0; 1/2.52; 0.6/1KV</t>
  </si>
  <si>
    <t>Dây đơn mềm VCm</t>
  </si>
  <si>
    <t>VCm 0.25, 1x7/0.20, 0.6/1KV</t>
  </si>
  <si>
    <t>VCm 0.5, 1x16/0.20, 0.6/1KV</t>
  </si>
  <si>
    <t>VCm 2, 1x40/0.25, 0.6/1KV</t>
  </si>
  <si>
    <t>VCm 1.5, 1x30/0.25, 450/750V</t>
  </si>
  <si>
    <t>VCm 2.5, 1x50/0.25, 450/750V</t>
  </si>
  <si>
    <t>Dây đôi mềm</t>
  </si>
  <si>
    <t>VCm 2x0.25; 2x7/0.20;0.6/1KV</t>
  </si>
  <si>
    <t>VCm 2x2.5; 2x50/0.25;0.6/1KV</t>
  </si>
  <si>
    <t>VVCm 1.0; 2x32/0.20; 300/500V</t>
  </si>
  <si>
    <t>VVcm 8.0; 2x63/0.40; 0.6/1KV</t>
  </si>
  <si>
    <t>Đèn LED DOWNLIGHT</t>
  </si>
  <si>
    <t>RD100-5WA; Watt; Ø100xH30; Ø80</t>
  </si>
  <si>
    <t>RD140-9WA; 9 Watt; Ø140xH40; Ø115</t>
  </si>
  <si>
    <t>RD109-10WA;10 Watt; Ø140xH40</t>
  </si>
  <si>
    <t>LED PANEL MỎNG</t>
  </si>
  <si>
    <t>RUR120-6WA; 6Watt; Ø120xH25; Ø106</t>
  </si>
  <si>
    <t>LED PANEL NOI</t>
  </si>
  <si>
    <t>RSR120-6WA; 6Watt; Ø120Xh35;</t>
  </si>
  <si>
    <t>RSR170-12WA; 12Watt; Ø170Xh35;</t>
  </si>
  <si>
    <t>RSR225-18WA; 18Watt; Ø225Xh35</t>
  </si>
  <si>
    <t>Bộ LED TUBE đơn thân nhôm</t>
  </si>
  <si>
    <t>RTM6-9A; 9Watt; 600 mm</t>
  </si>
  <si>
    <t>Bộ LED TUBE đôi thân nhôm</t>
  </si>
  <si>
    <t>RTM212-18A; 18Watt; 1200 mm</t>
  </si>
  <si>
    <t>Cầu dao bảo vệ</t>
  </si>
  <si>
    <t>Cầu dao tự động 1 pha, Dòng cắt 6KA</t>
  </si>
  <si>
    <t>MCB110-6; 10</t>
  </si>
  <si>
    <t>MCB150-6; 40</t>
  </si>
  <si>
    <t>Cầu dao tự động 21 pha, Dòng cắt 6KA</t>
  </si>
  <si>
    <t>MCB216-6; 6</t>
  </si>
  <si>
    <t>MCB250-6; 50</t>
  </si>
  <si>
    <r>
      <rPr>
        <b/>
        <sz val="13"/>
        <color rgb="FFFF0000"/>
        <rFont val="Times New Roman"/>
        <family val="1"/>
      </rPr>
      <t xml:space="preserve">Công ty cổ phần bóng đèn Điện Quang, </t>
    </r>
    <r>
      <rPr>
        <sz val="13"/>
        <color rgb="FFFF0000"/>
        <rFont val="Times New Roman"/>
        <family val="1"/>
      </rPr>
      <t>địa chỉ 121-123-125 Hàm Nghi, phường Nguyễn Thái Bình, Q1, Tp HCM, điện thoại: 0906865285</t>
    </r>
  </si>
  <si>
    <t>Bộ đèn LED Panel Điện Quang ĐQ LEDPN01 12765 300X300 (12W daylight)</t>
  </si>
  <si>
    <t>TCVN 
8781:2011/IEC 62031:2008</t>
  </si>
  <si>
    <t xml:space="preserve">Giá đã bao gồm chi phí vận chuyển trên địa bàn tỉnh Lâm Đồng.
</t>
  </si>
  <si>
    <t>Bộ đèn LED Panel Điện Quang ĐQ 
LEDPN01 45765 600x600 (45W daylight)</t>
  </si>
  <si>
    <t>Bộ đèn LED Panel tròn Điện Quang 
ĐQ LEDPN02 16765 200(16W daylight F200)</t>
  </si>
  <si>
    <t>Bộ đèn LED Panel tròn Điện Quang 
ĐQ LEDPN04 12765 170(12W daylight F170)</t>
  </si>
  <si>
    <t>Bộ đèn LED tube Điện Quang 
ĐQ LEDTU06I18765 (1.2m 18W daylight thân thủy tinh)</t>
  </si>
  <si>
    <t>Đèn đường LED Điện Quang LEDSL11 60W</t>
  </si>
  <si>
    <t>TCVN 
7722-1:20009/IEC 60589-1:2008</t>
  </si>
  <si>
    <t>Đèn đường LED Điện Quang LEDSL11 90W</t>
  </si>
  <si>
    <t>Đèn đường LED Điện Quang LEDSL11 120W</t>
  </si>
  <si>
    <t>Đèn đường LED Điện Quang LEDSL11 150W</t>
  </si>
  <si>
    <t>H. VẬT LIỆU NHỰA ĐƯỜNG</t>
  </si>
  <si>
    <r>
      <rPr>
        <b/>
        <sz val="13"/>
        <color rgb="FFFF0000"/>
        <rFont val="Times New Roman"/>
        <family val="1"/>
      </rPr>
      <t xml:space="preserve">Nhựa đường Shell Singapore </t>
    </r>
    <r>
      <rPr>
        <sz val="13"/>
        <color rgb="FFFF0000"/>
        <rFont val="Times New Roman"/>
        <family val="1"/>
      </rPr>
      <t>(Công ty TNHH TM-SX-DV Tín Thịnh nhà phân phối nhựa đường Shell Singapore )</t>
    </r>
  </si>
  <si>
    <t>Nhựa đường đóng phuy SHELL 60/70</t>
  </si>
  <si>
    <t>đồng/tấn</t>
  </si>
  <si>
    <t>TCVN
 7493:2005</t>
  </si>
  <si>
    <t>Hàng được giao tại TP.Đà Lạt.</t>
  </si>
  <si>
    <t>Nhựa đường PETROLIMEX</t>
  </si>
  <si>
    <t>Nhựa đường đặc nóng 60/70</t>
  </si>
  <si>
    <t>TCVN 
7493:2005</t>
  </si>
  <si>
    <t xml:space="preserve">Giá bán tại nhà máy Nhà Bè-TP Hồ Chí Minh.
Áp dụng từ ngày 01/12/2017.
Giá cước vận chuyển nhưa đương đặc nóng, nhũ tương và MC bằng xe bồn là 4.000 đồng/ tấn/km (chưa có thuế VAT) theo km vân chuyển thực tế.
</t>
  </si>
  <si>
    <t>Nhựa đường phuy 60/70</t>
  </si>
  <si>
    <t>Nhựa đường Nhũ tương</t>
  </si>
  <si>
    <t>TCVN 
8817:2011</t>
  </si>
  <si>
    <t>Nhựa đường Polime PMB I</t>
  </si>
  <si>
    <t>22TCN
 319:2004</t>
  </si>
  <si>
    <t xml:space="preserve">Nhựa đường Polime PMB III </t>
  </si>
  <si>
    <t>22TCN 
319:2004</t>
  </si>
  <si>
    <t xml:space="preserve">Nhựa đường lỏng MC </t>
  </si>
  <si>
    <t>TCVN 
8818:2011</t>
  </si>
  <si>
    <r>
      <rPr>
        <b/>
        <sz val="11"/>
        <rFont val="Times New Roman"/>
        <family val="1"/>
      </rPr>
      <t>Công ty cổ phần CARBON VIỆT NAM</t>
    </r>
    <r>
      <rPr>
        <sz val="11"/>
        <rFont val="Times New Roman"/>
        <family val="1"/>
      </rPr>
      <t xml:space="preserve"> (Nhà phân phối Công ty TNHH thương mại - dịch vụ Nam Đức Việt)  </t>
    </r>
  </si>
  <si>
    <t>Carboncor Asphalt</t>
  </si>
  <si>
    <t>tấn</t>
  </si>
  <si>
    <t>Hàng được giao tại 
trung tâm thành phố Đà Lạt.
Áp dụng từ ngày 01/10/2017</t>
  </si>
  <si>
    <t>I. VẬT LIỆU CẤP THOÁT NƯỚC</t>
  </si>
  <si>
    <t>ỐNG NƯỚC NHỰA TÂN TIẾN
ỐNG uPVC (Đường kính ngoài x Độ dày)</t>
  </si>
  <si>
    <t xml:space="preserve">Ống nhựa uPVC BS 3505: 1968 Ø 21mm x 1,2mm  </t>
  </si>
  <si>
    <t>TCVN 
BS:3505:1968</t>
  </si>
  <si>
    <t>Giá bán trên địa bàn tỉnh Lâm Đồng.
Áp dụng từ ngày 01/10/2017</t>
  </si>
  <si>
    <t xml:space="preserve">Ø 21mm x 2,0mm  </t>
  </si>
  <si>
    <t>Ø 27mm x 1,8mm</t>
  </si>
  <si>
    <t>Ø 27mm x 3,0mm</t>
  </si>
  <si>
    <t>Ø 34mm x 2,0 mm</t>
  </si>
  <si>
    <t>Ø 42mm x 2,1mm</t>
  </si>
  <si>
    <t>Ø 49mm x 2,4mm</t>
  </si>
  <si>
    <t>Ø 60mm x 2,0mm</t>
  </si>
  <si>
    <t>Ø 60mm x 2,8mm</t>
  </si>
  <si>
    <t>Ø 90mm x 1,5mm</t>
  </si>
  <si>
    <t>Ø 114mm x 3,2mm</t>
  </si>
  <si>
    <t>Ø 168mm x 3,5mm</t>
  </si>
  <si>
    <t>Ø 220mm x 4,0mm</t>
  </si>
  <si>
    <t>ỐNG NƯỚC NHỰA TÂN TIẾN</t>
  </si>
  <si>
    <t>DIN 8074: 1999</t>
  </si>
  <si>
    <t>ỐNG HDPE – PE 100 (Đường kính ngoài x Độ dày)</t>
  </si>
  <si>
    <t xml:space="preserve">Ø 20mm x dày 1,8mm; PN 12,5  </t>
  </si>
  <si>
    <t xml:space="preserve">Ø 25mm x dày 2,0mm; PN 12,5  </t>
  </si>
  <si>
    <t xml:space="preserve">Ø 32mm x dày 2,4mm; PN 12,5  </t>
  </si>
  <si>
    <t xml:space="preserve">Ø 40mm x dày 3,0mm; PN 12,5  </t>
  </si>
  <si>
    <t xml:space="preserve">Ø 63mm x dày 4,7 mm; PN 12,5  </t>
  </si>
  <si>
    <t xml:space="preserve">Ø 90mm x dày 6,7mm; PN 12,5  </t>
  </si>
  <si>
    <t>Ø 220 mm x dày 5,1  mm</t>
  </si>
  <si>
    <t xml:space="preserve">Ø 90 mm x dày 6,7 mm </t>
  </si>
  <si>
    <t xml:space="preserve">ỐNG NƯỚC NHỰA BÌNH MINH  </t>
  </si>
  <si>
    <t>ỐNG UPVC (Đường kính ngoài x Độ dày tiêu chuẩn BS 3505:1968)</t>
  </si>
  <si>
    <t>Ø 21mm x dày 3mm  áp suất  29bar</t>
  </si>
  <si>
    <t>TCBS 
3505: 1968</t>
  </si>
  <si>
    <t>Ø 27mm x dày 3mm  áp suất  22bar</t>
  </si>
  <si>
    <t>Ø 34mm x dày 3mm  áp suất  20bar</t>
  </si>
  <si>
    <t>Ø 42mm x dày 3mm  áp suất  15bar</t>
  </si>
  <si>
    <t>Ø 49mm x dày 3mm  áp suất  13bar</t>
  </si>
  <si>
    <t>Ø 60mm x dày 3mm  áp suất  10bar</t>
  </si>
  <si>
    <t>Ø 90mm x dày 3mm  áp suất  06bar</t>
  </si>
  <si>
    <t>Ø 130mm x dày 3mm  áp suất  08bar</t>
  </si>
  <si>
    <t>ỐNG HDPE  (Đường kính ngoài x Độ dày tiêu chuẩn)</t>
  </si>
  <si>
    <t>Ø 16mm x dày 2,0mm  PN20</t>
  </si>
  <si>
    <t>ISO 4427-2:2007</t>
  </si>
  <si>
    <t>Ø 20mm x dày 2,3mm PN20</t>
  </si>
  <si>
    <t>Ø 25mm x dày 2,3 mm PN 16</t>
  </si>
  <si>
    <t>Ø 25mm x dày 3,0mm PN 20</t>
  </si>
  <si>
    <t>Ø 32mm x dày 3,0mm PN 16</t>
  </si>
  <si>
    <t>Ø 32mm x dày 3,6mm PN 20</t>
  </si>
  <si>
    <t>Ø 40mm x dày 3,0mm PN 12,5</t>
  </si>
  <si>
    <t>Ø 50mm x dày 3,0mm PN10</t>
  </si>
  <si>
    <t>Ø 63mm x dày 3,0mm PN 8</t>
  </si>
  <si>
    <t>Ø 75mm x dày 3,6mm PN8</t>
  </si>
  <si>
    <t>Ø 90mm x dày 4,3mm PN 8</t>
  </si>
  <si>
    <t>Ø 110mm x dày 4,2mm PN6</t>
  </si>
  <si>
    <t>Ø 160mm x dày 6,2mm PN6</t>
  </si>
  <si>
    <t>Ø 160mm x dày 9,5mm PN10</t>
  </si>
  <si>
    <r>
      <rPr>
        <b/>
        <sz val="11"/>
        <rFont val="Times New Roman"/>
        <family val="1"/>
      </rPr>
      <t xml:space="preserve">
ỐNG NƯỚC NHỰA GIANG HIỆP THĂNG </t>
    </r>
    <r>
      <rPr>
        <sz val="11"/>
        <rFont val="Times New Roman"/>
        <family val="1"/>
      </rPr>
      <t xml:space="preserve">
ỐNG UPVC  (Đường kính ngoài x Độ dày. tiêu chuẩn BS 3505:1968)
</t>
    </r>
  </si>
  <si>
    <t>Ø 21mm x dày 3mm  áp suất  25bar</t>
  </si>
  <si>
    <t>TCVN 
8491-2:2011</t>
  </si>
  <si>
    <t xml:space="preserve">Giá bán trên địa bàn tỉnh Lâm Đồng.
Áp dụng từ ngày 01/10/2017.
</t>
  </si>
  <si>
    <t>Ø 27mm x dày 3mm  áp suất  25bar</t>
  </si>
  <si>
    <t>Ø 34mm x dày 3mm  áp suất  16bar</t>
  </si>
  <si>
    <t>Ø 42mm x dày 3mm  áp suất  12bar</t>
  </si>
  <si>
    <t>Ø 49mm x dày 3mm  áp suất  12bar</t>
  </si>
  <si>
    <t>Co 21M</t>
  </si>
  <si>
    <t>Co 27M</t>
  </si>
  <si>
    <t>Co 34M</t>
  </si>
  <si>
    <t>Co 42M</t>
  </si>
  <si>
    <t>Co 90M</t>
  </si>
  <si>
    <t>ỐNG NƯỚC NHỰA STROMAN</t>
  </si>
  <si>
    <t>Ống nhựa UPVC</t>
  </si>
  <si>
    <t>Ø 21mm x dày 1,2mm áp suất 9bar</t>
  </si>
  <si>
    <t>TC BS
3505-3:1968</t>
  </si>
  <si>
    <t>Ø 21mm x dày 1,6 mm áp suất 15bar</t>
  </si>
  <si>
    <t>Ø 21mm x dày 3 mm áp suất 29bar</t>
  </si>
  <si>
    <t>Ø 27mmx3 mm áp suất 22bar</t>
  </si>
  <si>
    <t>Ø 27mmx1,8 mm áp suất 12 bar</t>
  </si>
  <si>
    <t>Ø 34mmx3 mm áp suất 20 bar</t>
  </si>
  <si>
    <t>Ø 42mmx3 mm áp suất 15 bar</t>
  </si>
  <si>
    <t xml:space="preserve">Ø 49mmx3 mm áp suất 13 bar </t>
  </si>
  <si>
    <t xml:space="preserve">Ø 60mmx3 mm áp suất 10 bar </t>
  </si>
  <si>
    <t xml:space="preserve">Ø 76mmx3 mm áp suất 8 bar </t>
  </si>
  <si>
    <t xml:space="preserve">Ø 90mmx3 mm áp suất 6 bar </t>
  </si>
  <si>
    <t>Ø 114mmx3,2 mm áp suất 5 bar</t>
  </si>
  <si>
    <t>Ø 130mmx4,0mm áp suất 6 bar</t>
  </si>
  <si>
    <t>Ø 168mmx4,3mm áp suất 5 bar</t>
  </si>
  <si>
    <t>Ø 220mmx5,1mm áp suất 5 bar</t>
  </si>
  <si>
    <t>Co 90o 21D áp suất 15 bar</t>
  </si>
  <si>
    <t>Co 90o 27D áp suất 15 bar</t>
  </si>
  <si>
    <t>Co 90o 34D áp suất 15 bar</t>
  </si>
  <si>
    <t>Co 90o 42D áp suất 12 bar</t>
  </si>
  <si>
    <t>Co 90o 49D áp suất 12 bar</t>
  </si>
  <si>
    <t>Co90o rút 27x21 D áp suất 15 bar</t>
  </si>
  <si>
    <t>Co ren trong đồng 21Dx27 áp suất 15 bar</t>
  </si>
  <si>
    <t>Co ren ngoài đồng 21D áp suất 15 bar</t>
  </si>
  <si>
    <t>Co 3 nhánh  90o 21D áp suất 15 bar</t>
  </si>
  <si>
    <t>Chữ T 21D áp suất 15 bar</t>
  </si>
  <si>
    <t>Ống nhựa HDPE – PE100</t>
  </si>
  <si>
    <t>TC ISO
4427:2007</t>
  </si>
  <si>
    <t>Ø 20mmx1.4mm áp suất 10 bar</t>
  </si>
  <si>
    <t>Ø 20mmx2.0mm áp suất 16 bar</t>
  </si>
  <si>
    <t>Ø 25mmx1.6mm áp suất 10 bar</t>
  </si>
  <si>
    <t>Ø 32mmx2.0mm áp suất 10 bar</t>
  </si>
  <si>
    <t>Ø 40mmx2.0mm áp suất 8 bar</t>
  </si>
  <si>
    <t>Ø 50mmx2.4mm áp suất 8 bar</t>
  </si>
  <si>
    <t>Ø 63mmx3.0mm áp suất 8 bar</t>
  </si>
  <si>
    <t>Ø 75mmx3.6mm áp suất 8 bar</t>
  </si>
  <si>
    <t>Ø 90mmx4.3mm áp suất 8 bar</t>
  </si>
  <si>
    <t>Ø 110mmx4.2mm áp suất 6 bar</t>
  </si>
  <si>
    <t>Ø 125mmx4.8mm áp suất 6bar</t>
  </si>
  <si>
    <t>Ø 140mmx5.4mm áp suất 6bar</t>
  </si>
  <si>
    <t>Ø 160mmx6.2mm áp suất 6bar</t>
  </si>
  <si>
    <t>BỒN NƯỚC</t>
  </si>
  <si>
    <t>Bồn nước INOX Sơn Hà và MASUNO 1000L</t>
  </si>
  <si>
    <t>đồng/bộ</t>
  </si>
  <si>
    <t>Bồn nước INOX 1000L đứng</t>
  </si>
  <si>
    <t>Bồn nước INOX Sơn Hà 2000L (đứng)</t>
  </si>
  <si>
    <t>Bồn nước INOX Sơn Hà 2000L (ngang)</t>
  </si>
  <si>
    <t>Bồn nước INOX Tân Á 2000L (đứng)</t>
  </si>
  <si>
    <t>Bồn nước INOX Tân Á 2000L (ngang)</t>
  </si>
  <si>
    <t>Bồn nước INOX Sơn Hà 1000L</t>
  </si>
  <si>
    <t>Bồn nước INOX 1000L (ngang)</t>
  </si>
  <si>
    <t>Bồn nước INOX 1000L (đứng)</t>
  </si>
  <si>
    <t>Bồn nước Inox Sơn Hà và Masuno</t>
  </si>
  <si>
    <t>Bồn đứng 500 lít</t>
  </si>
  <si>
    <t>Bồn đứng 1000 lít</t>
  </si>
  <si>
    <t>Bồn đứng 1500 lít</t>
  </si>
  <si>
    <t>Bồn đứng 2000 lít</t>
  </si>
  <si>
    <t>Bồn nằm 500 lít</t>
  </si>
  <si>
    <t>Bồn nằm 1000 lít</t>
  </si>
  <si>
    <t>Bồn nằm 1500 lít</t>
  </si>
  <si>
    <t>Bồn nằm 2000 lít</t>
  </si>
  <si>
    <t>Bồn Inox Tân Á - Đại Thành</t>
  </si>
  <si>
    <t xml:space="preserve">ỐNG CỐNG </t>
  </si>
  <si>
    <t xml:space="preserve">Công ty CP CK BT Quốc Vượng , Km 178, Hiệp Hòa, Ninh Gia, huyện Đức Trọng, tỉnh Lâm Đồng. </t>
  </si>
  <si>
    <t>Ống cống BT rung ép Ø 600-H10</t>
  </si>
  <si>
    <t xml:space="preserve">Giá bán tại công ty  chưa bao gồm chi phí bốc lên phương tiện.
Áp dụng từ ngày 19/7/2017.
</t>
  </si>
  <si>
    <t>Ống cống BT rung ép Ø 600-H30</t>
  </si>
  <si>
    <t>Ống cống BT rung ép Ø 800-VH</t>
  </si>
  <si>
    <t>Ống cống BT rung ép Ø 800-H10</t>
  </si>
  <si>
    <t>Ống cống BT rung ép Ø 800-H30</t>
  </si>
  <si>
    <t>Ống cống BT rung ép Ø 1000-VH</t>
  </si>
  <si>
    <t>Ống cống BT rung ép Ø 1000-H10</t>
  </si>
  <si>
    <t>Ống cống BT rung ép Ø 1000-H30</t>
  </si>
  <si>
    <t>Ống cống BT rung ép Ø 1200-H10</t>
  </si>
  <si>
    <t>Ống cống BT rung ép Ø 1200-H30</t>
  </si>
  <si>
    <t>Ống cống BT rung ép Ø 1500-H10</t>
  </si>
  <si>
    <t>Ống cống BT rung ép Ø 1500-H30</t>
  </si>
  <si>
    <r>
      <rPr>
        <b/>
        <sz val="13"/>
        <color rgb="FFFF0000"/>
        <rFont val="Times New Roman"/>
        <family val="1"/>
      </rPr>
      <t>Công ty TNHH Hưng Nguyên</t>
    </r>
    <r>
      <rPr>
        <sz val="13"/>
        <color rgb="FFFF0000"/>
        <rFont val="Times New Roman"/>
        <family val="1"/>
      </rPr>
      <t xml:space="preserve"> (Địa chỉ: Số 86 Nguyễn Đình Chiểu, phường 9, TP.Đà Lạt, tỉnh Lâm Đồng. Điện thoại: 0263.3824063)</t>
    </r>
  </si>
  <si>
    <t>Ống cống Ø 800 dày 80mm - VH, L=3m</t>
  </si>
  <si>
    <t>TCVN 
9113:2012</t>
  </si>
  <si>
    <t>Giá bán tại mỏ đá Lạc Lâm, huyện Đơn Dương, đã bao gồm chi phí bốc lên phương tiện.</t>
  </si>
  <si>
    <t>Ống cống Ø 800 dày 80mm – H10, L=3m</t>
  </si>
  <si>
    <t>Ống cống Ø 800 dày 80mm – H30, L=3m</t>
  </si>
  <si>
    <t>Ống cống Ø 1000 dày 90mm - VH, L=3m</t>
  </si>
  <si>
    <t>Ống cống Ø 1000 dày 90mm – H10, L=3m</t>
  </si>
  <si>
    <t>Ống cống Ø 1000 dày 90mm – H30, L=3m</t>
  </si>
  <si>
    <t>Ống cống Ø 1500 dày 130mm – H30, L=2,5m</t>
  </si>
  <si>
    <t>J. VẬT LIỆU SƠN</t>
  </si>
  <si>
    <t>Gía tại Trung tâm các Huyện, Thành Phố</t>
  </si>
  <si>
    <t>Sơn nước Jotun trong nhà</t>
  </si>
  <si>
    <t>đồng/kg</t>
  </si>
  <si>
    <t>Matic trong nhà</t>
  </si>
  <si>
    <t>Sơn nước Jotun ngoài nhà (lót)</t>
  </si>
  <si>
    <t>Sơn nước Jotun ngoài nhà (phủ)</t>
  </si>
  <si>
    <t>Matic ngoài nhà</t>
  </si>
  <si>
    <t>đồng/bao</t>
  </si>
  <si>
    <t>Sơn nước ICI (Maxilite) trong nhà</t>
  </si>
  <si>
    <t>đồng/lit</t>
  </si>
  <si>
    <t>Sơn nước Kova trong nhà</t>
  </si>
  <si>
    <t>Sơn nước ICI (Maxilite) ngoài nhà (lót)</t>
  </si>
  <si>
    <t>Sơn nước ICI (Maxilite) ngoài nhà (phủ)</t>
  </si>
  <si>
    <t>Sơn nước Kova ngoài nhà (lót)</t>
  </si>
  <si>
    <t>Sơn nước Kova ngoài nhà (phủ)</t>
  </si>
  <si>
    <t>Trong nhà</t>
  </si>
  <si>
    <t>Sơn ICI lót (maxilite) trong nhà</t>
  </si>
  <si>
    <t>đ/lít</t>
  </si>
  <si>
    <t>Sơn ICI phủ (maxilite) trong nhà</t>
  </si>
  <si>
    <t>Sơn Toa trong nhà</t>
  </si>
  <si>
    <t>Ngoài nhà</t>
  </si>
  <si>
    <t>Sơn ICI lót (maxilite) ngoài nhà</t>
  </si>
  <si>
    <t>Sơn ICI phủ (maxilite) ngoài nhà</t>
  </si>
  <si>
    <t>Sơn lót Toa ngoài nhà</t>
  </si>
  <si>
    <t>Sơn phủ Toa ngoài nhà</t>
  </si>
  <si>
    <t>Matic Maxcoat trong nhà</t>
  </si>
  <si>
    <t>Matic X.P One trong nhà</t>
  </si>
  <si>
    <t>Matic JIPLAI trong nhà</t>
  </si>
  <si>
    <t>Sơn T&amp;T kinh tế trong nhà (thùng 18L)</t>
  </si>
  <si>
    <t>đồng/thùng</t>
  </si>
  <si>
    <t>Sơn MINEX int ngoài nhà (thùng 18L)</t>
  </si>
  <si>
    <t>Sơn Maxilite 4seasons trong nhà (5L)</t>
  </si>
  <si>
    <t>Sơn Lót chống kiềm nội thất Sealer (5kg)</t>
  </si>
  <si>
    <t>Matic Maxcoat ngoài trời</t>
  </si>
  <si>
    <t>Matic X.P One ngoài trời</t>
  </si>
  <si>
    <t>Matic JIPLAI ngoài nhà</t>
  </si>
  <si>
    <t>Sơn T&amp;T kinh tế ngoài nhà (thùng 18L)</t>
  </si>
  <si>
    <t>Sơn Maxilite 4seasons ngoài nhà (5L)</t>
  </si>
  <si>
    <t>Sơn Lót chống kiềm ngoại thất Sealer (5kg)</t>
  </si>
  <si>
    <t>đ/bao 
(40kg)</t>
  </si>
  <si>
    <t>Sơn trong nhà</t>
  </si>
  <si>
    <t>đ/thùng 
(18l)</t>
  </si>
  <si>
    <t>Sơn lót ngoài nhà</t>
  </si>
  <si>
    <r>
      <rPr>
        <b/>
        <sz val="14"/>
        <rFont val="Times New Roman"/>
        <family val="1"/>
      </rPr>
      <t>Công ty cổ phần sơn Việt Nhật</t>
    </r>
    <r>
      <rPr>
        <sz val="14"/>
        <rFont val="Times New Roman"/>
        <family val="1"/>
      </rPr>
      <t xml:space="preserve">
(Nhà phân phối sơn Quốc Long. Địa chỉ: Số 162 đường 30/4, thị trấn Đạ Tẻh, huyện Đạ Tẻh, tỉnh Lâm Đồng)
</t>
    </r>
  </si>
  <si>
    <t>Hệ thống sơn nội thất</t>
  </si>
  <si>
    <t>QCVN
16:2014/BXD</t>
  </si>
  <si>
    <t>Áp dụng từ
 ngày 01/01/2017.</t>
  </si>
  <si>
    <t xml:space="preserve">T&amp;T (nội thất kinh tế)  </t>
  </si>
  <si>
    <t>18L/thùng</t>
  </si>
  <si>
    <t xml:space="preserve">MIMEX int </t>
  </si>
  <si>
    <t xml:space="preserve">COSTA Supe int </t>
  </si>
  <si>
    <t>MAXILER 4seasons</t>
  </si>
  <si>
    <t>5L/thùng</t>
  </si>
  <si>
    <t>MAXILER Siêu bóng</t>
  </si>
  <si>
    <t>Hệ thống sơn ngoại thất</t>
  </si>
  <si>
    <t xml:space="preserve">COSTA Supe int  </t>
  </si>
  <si>
    <t xml:space="preserve">MAXILER 4seasons </t>
  </si>
  <si>
    <t xml:space="preserve">MAXILER Siêu bóng </t>
  </si>
  <si>
    <t>Hệ thống sơn lót chống kiềm</t>
  </si>
  <si>
    <t xml:space="preserve">Lót chống kiềm T&amp;T kinh tế </t>
  </si>
  <si>
    <t>5kg/thùng</t>
  </si>
  <si>
    <t xml:space="preserve">Lót chống kiềm nội thất SEALER </t>
  </si>
  <si>
    <t xml:space="preserve">Lót chống kiềm ngoại thất SEALER </t>
  </si>
  <si>
    <t>Lót chống kiềm Maxiler 5L</t>
  </si>
  <si>
    <t>Bột trét tường</t>
  </si>
  <si>
    <t>MAXCOAT nội thất</t>
  </si>
  <si>
    <t>40kg/bao</t>
  </si>
  <si>
    <t>MAXCOAT ngoại thất</t>
  </si>
  <si>
    <t>X.P. One nội thất</t>
  </si>
  <si>
    <t>X.P. One ngoại thất</t>
  </si>
  <si>
    <t>JIPLAI nội thất</t>
  </si>
  <si>
    <t>JIPLAI ngoại thất</t>
  </si>
  <si>
    <t>XMAX 100 nội thất</t>
  </si>
  <si>
    <t>XMAX 100 ngoại thất</t>
  </si>
  <si>
    <t>Sản phẩm chống thấm</t>
  </si>
  <si>
    <t xml:space="preserve">Chống thấm SIVA CT-11A </t>
  </si>
  <si>
    <t>18L/ thùng</t>
  </si>
  <si>
    <t xml:space="preserve">Chống thấm  KINGKOKE, CT-11A </t>
  </si>
  <si>
    <r>
      <rPr>
        <b/>
        <sz val="14"/>
        <rFont val="Times New Roman"/>
        <family val="1"/>
      </rPr>
      <t>Sơn GIVER Việt Nam
Công ty CP công nghệ sơn GIVER Việt Nam</t>
    </r>
    <r>
      <rPr>
        <sz val="14"/>
        <rFont val="Times New Roman"/>
        <family val="1"/>
      </rPr>
      <t xml:space="preserve">
</t>
    </r>
  </si>
  <si>
    <t xml:space="preserve">GV22-THE ROSE sơn nội thất kinh tế </t>
  </si>
  <si>
    <t xml:space="preserve">Giá bán trên địa bàn tỉnh Lâm Đồng.
Áp dụng từ ngày 01/9/2017.
</t>
  </si>
  <si>
    <t xml:space="preserve">GV44-PENTAX sơn nội cao cấp trong nhà  </t>
  </si>
  <si>
    <t xml:space="preserve">GV00-SUPER WHITE sơn siêu trắng trần 
nội thất chống mốc  </t>
  </si>
  <si>
    <t xml:space="preserve">GV66 – EASY CLEAN sơn bóng ngọc trai, 
lau chùi hiệu quả  </t>
  </si>
  <si>
    <t>GV88 – VICTORY sơn siêu bóng trong nhà, 
chùi rửa tối đa, chống rêu mốc</t>
  </si>
  <si>
    <t xml:space="preserve">GV11-VENUS sơn mịn ngoài trời trống rêu mốc </t>
  </si>
  <si>
    <t>GV33-RULEX sơn bóng cao cấp ngoài trời 5 lít</t>
  </si>
  <si>
    <t>GV55 – FUTURE sơn siêu bóng ngoài trời,
 tự làm sạch, chống bám bụi</t>
  </si>
  <si>
    <t>Giá bán trên địa bàn tỉnh Lâm Đồng.
Áp dụng từ ngày 01/9/2017.</t>
  </si>
  <si>
    <t xml:space="preserve">GV77-COSTA sơn kiềm kháng khuẩn ngoài trời, 
chống rêu, mốc trong nhà </t>
  </si>
  <si>
    <t xml:space="preserve">5L/thùng </t>
  </si>
  <si>
    <t xml:space="preserve">GV99-NANO ONE sơn kiềm kháng khuẩn ngoài 
trời, chống rêu, nám mốc 5 lít. </t>
  </si>
  <si>
    <t>Áp dụng từ 
ngày 01/9/2016</t>
  </si>
  <si>
    <t xml:space="preserve">GVA*-CT11A sơn chống thấm trộn xi măng </t>
  </si>
  <si>
    <t>GV UNT – Bột bả trong nhà GALAXY bột bả 
trắng mịn cao cấp trong nhà</t>
  </si>
  <si>
    <t>GV EXT – Bột bả ngài nhà GALAXY bột bả 
trắng mịn cao cấp ngoài nhà.</t>
  </si>
  <si>
    <t>Công ty 4ORANGESCO.,LTD</t>
  </si>
  <si>
    <t>NPP Sơn Spec Hòa Bình (Số 168, Phan Đình Phùng, phường 2, Tp. Bảo Lộc, Lâm Đồng)</t>
  </si>
  <si>
    <t>Giá áp dụng cho công trình tại 
thành phố  Bảo Lộc.</t>
  </si>
  <si>
    <t>Matic trong nhà, ngoài nhà
(SPEC FILLER INT &amp;EXT) (bao 40kg)</t>
  </si>
  <si>
    <t>đồng/
bao-40kg</t>
  </si>
  <si>
    <t>Sơn lót ngoài trời (SPEC ALKALI LOCK)</t>
  </si>
  <si>
    <t>lít</t>
  </si>
  <si>
    <t>Sơn lót chống kiềm trong nhà
(SPEC ALKALI PRIMER FOR INT)</t>
  </si>
  <si>
    <t>Sơn lót chống kiềm nội và ngoại thất 
(SPEC NANO)</t>
  </si>
  <si>
    <t>Hợp chất siêu chống thấm (Super fixx)</t>
  </si>
  <si>
    <t>Spec sơn phủ trong nhà</t>
  </si>
  <si>
    <t>Spec sơn phủ ngoài trời</t>
  </si>
  <si>
    <t>Sơn lăn trần Spec (siêu trắng)</t>
  </si>
  <si>
    <t>Nhãn hiệu Sơn SONBOSS</t>
  </si>
  <si>
    <t xml:space="preserve">INTERIOR ALKALI RESISTER
Sơn lót chống kiềm nội thất  </t>
  </si>
  <si>
    <t>Giá bán trên địa bàn tỉnh Lâm Đồng.
Áp dụng từ ngày 01/9/2017</t>
  </si>
  <si>
    <t xml:space="preserve">EXTERIOR ALKALI RESISTER 
Sơn lót chống kiềm ngoại  thất  </t>
  </si>
  <si>
    <t xml:space="preserve">INTERIOR MATT FINISH
Sơn nước nội thất </t>
  </si>
  <si>
    <t>EXTERIOR FUTURE 
Sơn nước ngoại thất bóng nhẹ</t>
  </si>
  <si>
    <t xml:space="preserve">18L/thùng </t>
  </si>
  <si>
    <t xml:space="preserve">INTERIOR WALL FILLER 
Bột trét nội thất cao cấp </t>
  </si>
  <si>
    <t>Nhán hiệu sơn SPRING</t>
  </si>
  <si>
    <t xml:space="preserve">INTERIOR PUTTY 
Bột trét tường nội thất </t>
  </si>
  <si>
    <t xml:space="preserve"> EXTERIOR PROMOTER RESISTER
Sơn lót chống kiềm ngoại thất </t>
  </si>
  <si>
    <t xml:space="preserve">FOR INTERIOR 
Sơn nước nội thất </t>
  </si>
  <si>
    <t xml:space="preserve">FOR EXTERIOR 
Sơn nước ngoại thất </t>
  </si>
  <si>
    <t>Công ty TNHH DELTA CENTRE</t>
  </si>
  <si>
    <t>Nhán hiệu Sơn DAVOSA</t>
  </si>
  <si>
    <t xml:space="preserve">Giá bán trên địa bàn tỉnh Lâm Đồng.
Áp dụng từ ngày 21/9/2017
</t>
  </si>
  <si>
    <t>Sơn ngoài trời</t>
  </si>
  <si>
    <t xml:space="preserve">NANOSIVER DS08 </t>
  </si>
  <si>
    <t>4L/thùng</t>
  </si>
  <si>
    <t xml:space="preserve">LOOK DL12 </t>
  </si>
  <si>
    <t>16,8L/thùng</t>
  </si>
  <si>
    <t xml:space="preserve">IRON DR14 </t>
  </si>
  <si>
    <t>15,8L/thùng</t>
  </si>
  <si>
    <t>STAND DV13</t>
  </si>
  <si>
    <t>16,2L/thùng</t>
  </si>
  <si>
    <t>ULTA FINISH DF15</t>
  </si>
  <si>
    <t>17L/thùng</t>
  </si>
  <si>
    <t>CLEARN DC12</t>
  </si>
  <si>
    <t>15,3L/thùng</t>
  </si>
  <si>
    <t>OLEA DL11</t>
  </si>
  <si>
    <t>14,6L/thùng</t>
  </si>
  <si>
    <t>Giá bán trên địa bàn tỉnh Lâm Đồng.
Áp dụng từ ngày 21/9/2017</t>
  </si>
  <si>
    <t>ECO DC10</t>
  </si>
  <si>
    <t>16L/thùng</t>
  </si>
  <si>
    <t>SUKA DC18</t>
  </si>
  <si>
    <t>16,7L/thùng</t>
  </si>
  <si>
    <t>Sơn lót</t>
  </si>
  <si>
    <t>PRIMER DP17</t>
  </si>
  <si>
    <t>15,6Lthùng</t>
  </si>
  <si>
    <t>SEALER DS12</t>
  </si>
  <si>
    <t>14,8L/thùng</t>
  </si>
  <si>
    <t>Chống thấm đa năng</t>
  </si>
  <si>
    <t>SEAL DS 101</t>
  </si>
  <si>
    <t>Sơn đặc biệt</t>
  </si>
  <si>
    <t xml:space="preserve">CLEAR </t>
  </si>
  <si>
    <t>3,8L/thùng</t>
  </si>
  <si>
    <t>CLEAR NT MC01</t>
  </si>
  <si>
    <t>Sơn mỹ thuật SD</t>
  </si>
  <si>
    <t>4kg/thùng</t>
  </si>
  <si>
    <t>Sơn mỹ thuật SH</t>
  </si>
  <si>
    <t>Bột trét</t>
  </si>
  <si>
    <t>DAVOSA EX A502</t>
  </si>
  <si>
    <t>25kg/bao</t>
  </si>
  <si>
    <t>DAVOSA IN A503</t>
  </si>
  <si>
    <t>DAVOSA EX A504</t>
  </si>
  <si>
    <t>DAVOSA IN A504</t>
  </si>
  <si>
    <t>K. VẬT LIỆU CỬA ĐI, CỬA SỔ, TRẦN, VÁCH NGĂN</t>
  </si>
  <si>
    <r>
      <rPr>
        <b/>
        <sz val="13"/>
        <color rgb="FFFF0000"/>
        <rFont val="Times New Roman"/>
        <family val="1"/>
      </rPr>
      <t>Công ty CP công nghệ SARAWINDOW</t>
    </r>
    <r>
      <rPr>
        <sz val="13"/>
        <color rgb="FFFF0000"/>
        <rFont val="Times New Roman"/>
        <family val="1"/>
      </rPr>
      <t xml:space="preserve">
(Sản phẩm SARAWINDOW dùng PROFILE hãng Shide – kính trắng Việt Nhật 5 mm )</t>
    </r>
  </si>
  <si>
    <t>Vách kính, kích thước: 1mx1m</t>
  </si>
  <si>
    <t>TCVN 
7451:2004</t>
  </si>
  <si>
    <t>Giá bán trên địa bàn tỉnh Lâm Đồng.
(đã bao gồm cả phần khuôn cưa,cánh cửa, chi phí vận chuyển và nhân công lắp dựng hoàn thiện)</t>
  </si>
  <si>
    <t>Cửa sổ 2 cánh mở trượt, kích thước: 1,4mx1,4m</t>
  </si>
  <si>
    <t>Cửa sổ 2 cánh mở quay lật vào trong, kích thước: 1,4mx1,4m</t>
  </si>
  <si>
    <t>Cửa sổ 2 cánh mở quay ra ngoài, kích thước: 1,4mx1,4m</t>
  </si>
  <si>
    <t>Cửa sổ 1 cánh mở hất ra ngoài, kích thước: 0,6mx1,4m</t>
  </si>
  <si>
    <t>Cửa đi thông phòng/ban công 1 cánh mở quay vào trong, kích thước: 0,9mx2,2m</t>
  </si>
  <si>
    <t>Cửa đi thông phòng/ban công 2 cánh mở quay vào trong, kích thước: 1,4mx2,2m</t>
  </si>
  <si>
    <t>Cửa đi chính 2 cánh mở quay ra ngoài, kích thước: 1,4mx2,2m</t>
  </si>
  <si>
    <t>Cửa đi 2 cánh mở trượt, kích thước: 1,6mx2,2m</t>
  </si>
  <si>
    <r>
      <rPr>
        <b/>
        <sz val="11"/>
        <rFont val="Times New Roman"/>
        <family val="1"/>
      </rPr>
      <t>Trần nhôm AUSTRONG</t>
    </r>
    <r>
      <rPr>
        <sz val="11"/>
        <rFont val="Times New Roman"/>
        <family val="1"/>
      </rPr>
      <t xml:space="preserve">
(Nhà phân phối Công ty TNHH TM&amp;DV Việt Nam Đẹp. Địa chỉ: Số 209 Phan Đình Phùng, phường 2, thành phố Đà Lạt, tỉnh Lâm Đồng)
</t>
    </r>
  </si>
  <si>
    <t xml:space="preserve">Trần nhôm AUSTRONG CLIP-IN 600X600
Bề mặt: Đục lỗ D18-23, sơn tĩnh điện cao cấp ngoài trời. Quy cách: 600x600x28mm độ dày 0.6 mm, ATCG – 618.  
Phụ kiện: Khung tam giác, móc, nối
</t>
  </si>
  <si>
    <t xml:space="preserve">Giá bán trên địa bàn thành phố Đà Lạt.
Áp dụng từ ngày 01/10/2017  
</t>
  </si>
  <si>
    <t xml:space="preserve">Trần nhôm AUSTRONG LAY-IN 600X600. Bề mặt: Đục lỗ D18-23, sơn tĩnh điện cao cấp ngoài trời. Quy cách: 600x600x10mm, độ dày 0.5 mm, ATCP – 327. 
Phụ kiện: Khung tam giác, móc, nối
</t>
  </si>
  <si>
    <t xml:space="preserve">Trần nhôm AUSTRONG LAY-IN 600X600. Bề mặt: Đục lỗ D18-23, sơn tĩnh điện cao cấp ngoài trời.Quy cách: 600x600x10mm, độ dày 0.6mm, ATL – 618.
Phụ kiện: Chưa bao gồm khung và phụ kiện
</t>
  </si>
  <si>
    <t xml:space="preserve">Trần nhôm AUSTRONG MULTI B – SHAPED, độ dày 0.6 mm, B-180
Bề mặt: Sơn gia nhiệt cao cấp công nghệ
</t>
  </si>
  <si>
    <t xml:space="preserve">Trần nhôm AUSTRONG G200 – SHAPED, độ dày 0.6 mm. Bề mặt: Sơn gia nhiệt cao cấp công nghệ Nano ngoài trời. Quy cách: Bản rộng 100 - 200mm, chiều dài theo yêu cầu. Phụ kiện: Khung thép
</t>
  </si>
  <si>
    <t xml:space="preserve">Lam chắn nắng AUSTRONG 85C - SUN LOUVER, độ dày 0.6 mm. Bề mặt: Sơn gia nhiệt cao cấp công nghệ Nano ngoài trời
</t>
  </si>
  <si>
    <t>L. GỖ</t>
  </si>
  <si>
    <t>Gỗ xẻ làm cốp - pha nhóm VII – VIII</t>
  </si>
  <si>
    <t>Đơn giá bình quân tại trung tâm các huyện, thành phố.</t>
  </si>
  <si>
    <t>Gỗ xẻ làm cấu kiện – trang trí nội thất nhóm IV</t>
  </si>
  <si>
    <t>M. SỨ VỆ SINH</t>
  </si>
  <si>
    <t>COM BO cầu 2 khối</t>
  </si>
  <si>
    <t>Cầu Sand (nắp rời êm) + chậu tròn treo 04 (lỗ lớn) B64HL04LT, BL04LTloại AA</t>
  </si>
  <si>
    <t>Cầu Sand (nắp rời êm) + chậu tròn treo 04 (3lỗ) B64HL043T,B48HL043T loại AA</t>
  </si>
  <si>
    <t>COM BO cầu 1 khối</t>
  </si>
  <si>
    <t>Cầu River (Nano)+chậu tròn treo 35 (lỗ lớn, 3 lỗ) K69HL04LT, K69HL043T loại AA</t>
  </si>
  <si>
    <t>Cầu Water (Nano)+chậu tròn treo 65 (lỗ lớn, 3 lỗ) 
K67HL65LT, K67HL653T loại AA</t>
  </si>
  <si>
    <t>Bộ cầu 2 khối</t>
  </si>
  <si>
    <t>Era (nắp thường, phụ kiện gạt) E0101TGTT</t>
  </si>
  <si>
    <t>Ruby (nắp thường, phụ kiện gạt) E0707TGTT</t>
  </si>
  <si>
    <t>Kính (nắp rời êm, phụ kiện 2 nhấn) B4829HS2T</t>
  </si>
  <si>
    <t>Bộ cầu 1 khối</t>
  </si>
  <si>
    <t>Gold (nắp rời êm, phụ kiện 2 nhấn, Nano), 
K313HS2T-N</t>
  </si>
  <si>
    <t>Water (nắp rời êm, phụ kiện 2 nhấn, Nano), 
K6730HS2T-N</t>
  </si>
  <si>
    <t>Sun (nắp rời êm, phụ kiện 2 nhấn, Nano), 
K5430HS2T-N</t>
  </si>
  <si>
    <t>Chậu và chân chậu</t>
  </si>
  <si>
    <t>Chậu bàn 01, LB01LIT</t>
  </si>
  <si>
    <t>Chậu tròn treo 04 –lỗ lớn, LT01LLT</t>
  </si>
  <si>
    <t>Chân chậu Ý, PDY100T</t>
  </si>
  <si>
    <t>Bồn tiểu</t>
  </si>
  <si>
    <t>Bồn tiểu 01, UT01XVT</t>
  </si>
  <si>
    <t>Bồn tiểu 15, UT15XVT</t>
  </si>
  <si>
    <t>Bồn tiểu 65, UT65XVT</t>
  </si>
  <si>
    <t>N. BÊ TÔNG THƯƠNG PHẨM</t>
  </si>
  <si>
    <r>
      <rPr>
        <b/>
        <sz val="13"/>
        <color rgb="FFFF0000"/>
        <rFont val="Times New Roman"/>
        <family val="1"/>
      </rPr>
      <t xml:space="preserve">Công ty cổ phần địa ốc Đà Lạt </t>
    </r>
    <r>
      <rPr>
        <sz val="13"/>
        <color rgb="FFFF0000"/>
        <rFont val="Times New Roman"/>
        <family val="1"/>
      </rPr>
      <t xml:space="preserve">
(Địa chỉ: Số 25 Trần Phú, phường 3, thành phố Đà Lạt, tỉnh Lâm Đồng. ĐT: 0633532130)</t>
    </r>
  </si>
  <si>
    <t xml:space="preserve">Bê tông M 150 - R28 đá 1x2 độ sụt 10+2 </t>
  </si>
  <si>
    <t>Giá áp dụng cho công trình tại thành phố  Đà lạt trong phạm vi 10 km kể từ trạm trộn.</t>
  </si>
  <si>
    <t>Bê tông M 200 - R28 đá 1x2 độ sụt 10+2</t>
  </si>
  <si>
    <t>Bê tông M 250 - R28 đá 1x2 độ sụt 10+2</t>
  </si>
  <si>
    <t>Bê tông M 300 - R28 đá 1x2 độ sụt 10+2</t>
  </si>
  <si>
    <t>Bê tông M 350 - R28 đá 1x2 độ sụt 10+2</t>
  </si>
  <si>
    <t>Bê tông M 400 - R28 đá 1x2 độ sụt 10+2</t>
  </si>
  <si>
    <t>Chi phí bơm bê tông (Khối lượng ≤20m3/01 lần bơm)</t>
  </si>
  <si>
    <t>đ/ca</t>
  </si>
  <si>
    <t>Chi phí bơm ngang bê tông (Khối lượng ≤ 20m3/01 lần bơm)</t>
  </si>
  <si>
    <t xml:space="preserve">Từ khối  thứ 21 trở lên mỗi m3  công thêm </t>
  </si>
  <si>
    <t>Bê tông đông kết nhanh R7≥90% cộng thêm</t>
  </si>
  <si>
    <t>Tăng thêm cấp độ sụt (+2cm) cộng thêm</t>
  </si>
  <si>
    <t xml:space="preserve">Chống thấm B8 mỗi m3 cộng thêm </t>
  </si>
  <si>
    <t>O</t>
  </si>
  <si>
    <t>Tôn</t>
  </si>
  <si>
    <t>Tôn mạ kẽm VN posvina sóng tròn (4zem)</t>
  </si>
  <si>
    <t>Tôn mạ kẽm VN posvina sóng vuông (4zem)</t>
  </si>
  <si>
    <t>Tôn mạ màu VN posvina  (4zem)</t>
  </si>
  <si>
    <t>Tôn mạ kẽm Hoa Sen sóng vuông (4zem)</t>
  </si>
  <si>
    <t>Tôn mạ màu Hoa Sen (4zem)</t>
  </si>
  <si>
    <t>Tôn mạ màu VN posvina (4zem)</t>
  </si>
  <si>
    <t>Tôn mạ kẽm Hoa Sen sóng tròn (4 dem)</t>
  </si>
  <si>
    <t>Tôn mạ màu VN posvina(4zem)</t>
  </si>
  <si>
    <t>Tôn mạ kẽm Hoa Sen sóng tròn ((4zem)</t>
  </si>
  <si>
    <t>Tôn mạ kẽm Phương Nam sóng tròn (4zem)</t>
  </si>
  <si>
    <t>Tôn mạ kẽm Phương Nam sóng vuông (4zem)</t>
  </si>
  <si>
    <t>Tôn mạ màu Phương Nam (4zem)</t>
  </si>
  <si>
    <t>Tôn lạnh</t>
  </si>
  <si>
    <t>Ghi chú:</t>
  </si>
  <si>
    <t>Các công trình cách xa trung tâm huyện, thành phố được cộng thêm cước vận chuyển từ km thứ 11 trở đi trên cơ sở quy định phân cấp, loại đường vận chuyển và mức cước vận tải hàng hoá bằng ô tô được cơ quan có thẩm quyền ban hành tại thời điểm.</t>
  </si>
  <si>
    <t xml:space="preserve">Riêng tại thành phố Đà Lạt không có báo giá vật liệu xây dựng của địa phương nên khi lập thẩm tra, thẩm định, phê duyệt thì tham khảo giá vật liệu của các doanh nghiệp hoặc các địa phương lân cận. </t>
  </si>
  <si>
    <t>PHỤ LỤC 01</t>
  </si>
  <si>
    <t>KHẢO SÁT, XÁC ĐỊNH GIÁ VẬT LIỆU XÂY DỰNG DO CÁC ĐƠN VỊ CHỨC NĂNG CỦA UBND CÁC HUYỆN, THÀNH PHỐ CUNG CẤP THÁNG 4/2022</t>
  </si>
  <si>
    <t>(Kèm theo Văn bản số:             /SXD - KTVLXDQLN&amp;TTBĐS ngày      / 4/ 2022 của Sở Xây dựng Lâm Đồng)</t>
  </si>
  <si>
    <t>STT</t>
  </si>
  <si>
    <t>Loại vật liệu xây dựng</t>
  </si>
  <si>
    <t>Đơn vị tính</t>
  </si>
  <si>
    <t>Tiêu chuẩn kỹ thuật/quy cách/nhà sản xuất/xuất xứ</t>
  </si>
  <si>
    <t>GIÁ THEO KHU VỰC CÁC HUYỆN, THÀNH PHỐ (TRƯỚC THUẾ VAT) VNĐ</t>
  </si>
  <si>
    <t>Đà Lạt</t>
  </si>
  <si>
    <t>Lạc Dương</t>
  </si>
  <si>
    <t>Đơn Dương</t>
  </si>
  <si>
    <t>Đức Trọng</t>
  </si>
  <si>
    <t>Lâm Hà</t>
  </si>
  <si>
    <t>Đam Rông</t>
  </si>
  <si>
    <t>Di Linh</t>
  </si>
  <si>
    <t>Bảo Lộc</t>
  </si>
  <si>
    <t>Bảo Lâm</t>
  </si>
  <si>
    <t>Đạ huoai</t>
  </si>
  <si>
    <t>Đạ Tẻh</t>
  </si>
  <si>
    <t>Cát Tiên</t>
  </si>
  <si>
    <t>A</t>
  </si>
  <si>
    <t>B</t>
  </si>
  <si>
    <t>C</t>
  </si>
  <si>
    <t>I</t>
  </si>
  <si>
    <t xml:space="preserve"> XI MĂNG</t>
  </si>
  <si>
    <t>.</t>
  </si>
  <si>
    <t xml:space="preserve">Xi măng Hà Tiên </t>
  </si>
  <si>
    <t>PCB 40  (đóng bao)</t>
  </si>
  <si>
    <t>Gía tại trung tâm (do UBND các huyện, thành phố khảo sát, báo cáo)</t>
  </si>
  <si>
    <t>Xi măng Hà Tiên đa dụng</t>
  </si>
  <si>
    <t>Xi măng Insee</t>
  </si>
  <si>
    <t>Xi măng Nghi Sơn</t>
  </si>
  <si>
    <t>Xi măng Cẩm Phả</t>
  </si>
  <si>
    <t>Xi măng Công Thanh</t>
  </si>
  <si>
    <t>Xi măng Long Sơn</t>
  </si>
  <si>
    <t>II</t>
  </si>
  <si>
    <t>VẬT LIỆU CÁT</t>
  </si>
  <si>
    <t>Cát xây dựng</t>
  </si>
  <si>
    <t>Cát xây, tô</t>
  </si>
  <si>
    <r>
      <rPr>
        <sz val="12"/>
        <rFont val="Times New Roman"/>
        <family val="1"/>
      </rPr>
      <t>m</t>
    </r>
    <r>
      <rPr>
        <vertAlign val="superscript"/>
        <sz val="12"/>
        <rFont val="Times New Roman"/>
        <family val="1"/>
      </rPr>
      <t>3</t>
    </r>
  </si>
  <si>
    <t>Cát đúc</t>
  </si>
  <si>
    <t>Cát đen (san lấp)</t>
  </si>
  <si>
    <t>III</t>
  </si>
  <si>
    <t xml:space="preserve"> GẠCH CÁC LOẠI</t>
  </si>
  <si>
    <t xml:space="preserve">Gạch Tuynen </t>
  </si>
  <si>
    <t xml:space="preserve">Gạch ống 6 lỗ tròn </t>
  </si>
  <si>
    <t>(17,5x10,5x7,5) cm</t>
  </si>
  <si>
    <t>Gạch ống 6 lỗ vuông</t>
  </si>
  <si>
    <t xml:space="preserve"> (17,5x10,5x7,5) cm</t>
  </si>
  <si>
    <t>Gạch ống 4 lỗ</t>
  </si>
  <si>
    <t xml:space="preserve"> (17,5 x 7,5 x 7,5) cm</t>
  </si>
  <si>
    <t>Gạch thẻ</t>
  </si>
  <si>
    <t xml:space="preserve"> (17,5x7,5x3,5) cm</t>
  </si>
  <si>
    <t>Gạch không nung</t>
  </si>
  <si>
    <t>Gạch không nung (5x8x18)cm</t>
  </si>
  <si>
    <t>(5x8x18)cm</t>
  </si>
  <si>
    <t>Gía tại trung tâm do UBND các huyện, thành phố khảo sát, báo cáo. Đối với địa bàn huyện Lâm Hà gạch không nung giá bán tại nhà máy gạch Cty CPVLXD gạch không nung Gia Lâm.</t>
  </si>
  <si>
    <t>Gạch không nung (7,5x7,5x17,5)cm</t>
  </si>
  <si>
    <t>(7,5x7,5x17,5)cm</t>
  </si>
  <si>
    <t>Gạch không nung (7,5x11,5x17,5)cm</t>
  </si>
  <si>
    <t>(7,5x11,5x17,5)cm</t>
  </si>
  <si>
    <t>Gạch không nung (8x8x18cm)</t>
  </si>
  <si>
    <t xml:space="preserve"> (8x8x18)cm</t>
  </si>
  <si>
    <t>Gạch không nung (8x13x18)cm</t>
  </si>
  <si>
    <t>(8x13x18)cm</t>
  </si>
  <si>
    <t>Gạch không nung (9x19x39cm)</t>
  </si>
  <si>
    <t>(9x19x39)cm</t>
  </si>
  <si>
    <t>Gạch không nung (19x19x39)cm</t>
  </si>
  <si>
    <t>(19x19x39)cm</t>
  </si>
  <si>
    <t>Gạch không nung (20x20x40)cm</t>
  </si>
  <si>
    <t xml:space="preserve"> (20x20x40)cm</t>
  </si>
  <si>
    <t>IV</t>
  </si>
  <si>
    <t xml:space="preserve"> ĐÁ CÁC LOẠI</t>
  </si>
  <si>
    <t xml:space="preserve">Đá chẻ </t>
  </si>
  <si>
    <t>15x20x25 cm</t>
  </si>
  <si>
    <t>Gía tại trung tâm do UBND các huyện, thành phố khảo sát, báo cáo. Đối với địa bàn huyện Lâm Hà giá bán tại mỏ đá của Cty TNHH Hà Thanh.</t>
  </si>
  <si>
    <t xml:space="preserve">Đá 0x4 </t>
  </si>
  <si>
    <r>
      <rPr>
        <sz val="11"/>
        <rFont val="Times New Roman"/>
        <family val="1"/>
      </rPr>
      <t>m</t>
    </r>
    <r>
      <rPr>
        <vertAlign val="superscript"/>
        <sz val="11"/>
        <rFont val="Times New Roman"/>
        <family val="1"/>
      </rPr>
      <t>3</t>
    </r>
  </si>
  <si>
    <t>0x4 cm</t>
  </si>
  <si>
    <t>Đá mi sàng 0,5x1</t>
  </si>
  <si>
    <t xml:space="preserve"> 0,5x1 cm</t>
  </si>
  <si>
    <t xml:space="preserve">Đá hộc (Loka) </t>
  </si>
  <si>
    <t xml:space="preserve">Đá 1x2 cm </t>
  </si>
  <si>
    <t xml:space="preserve">1x2 cm </t>
  </si>
  <si>
    <t xml:space="preserve">Đá 2x4 cm </t>
  </si>
  <si>
    <t xml:space="preserve">2x4 cm </t>
  </si>
  <si>
    <t xml:space="preserve">Đá 4x6 cm </t>
  </si>
  <si>
    <t xml:space="preserve">4x6 cm </t>
  </si>
  <si>
    <t>Đá 5x7 cm</t>
  </si>
  <si>
    <t xml:space="preserve"> 5x7 cm</t>
  </si>
  <si>
    <t>Cốt liệu dùng cho bê tông và vữa</t>
  </si>
  <si>
    <t>Sỏi dăm 0,5 x 1cm</t>
  </si>
  <si>
    <t>0,5 x 1cm</t>
  </si>
  <si>
    <t>Sỏi dăm 0,5 x 2cm</t>
  </si>
  <si>
    <t>0,5 x 2cm</t>
  </si>
  <si>
    <t>Sỏi dăm 0,4 x4cm</t>
  </si>
  <si>
    <t xml:space="preserve"> 0,4 x4cm</t>
  </si>
  <si>
    <t>V</t>
  </si>
  <si>
    <t>THÉP XÂY DỰNG</t>
  </si>
  <si>
    <t>TCVN 1654-1:2008</t>
  </si>
  <si>
    <t>cây</t>
  </si>
  <si>
    <t>Thép Đông Nam Á</t>
  </si>
  <si>
    <t xml:space="preserve">Thép cuộn Ø 6 mm </t>
  </si>
  <si>
    <t xml:space="preserve">Thép cuộn Ø 8 mm </t>
  </si>
  <si>
    <t>Thép cây vằn  Ø 12 mm CB 400V-SD390</t>
  </si>
  <si>
    <t>Thép cây vằn Ø 14 mm  CB 400V-SD390</t>
  </si>
  <si>
    <t>Thép cây vằn Ø 16 mm CB 400V-SD390</t>
  </si>
  <si>
    <t>Thép cây vằn Ø 18 mm CB 400V-SD390</t>
  </si>
  <si>
    <t>Thép hộp mạ kẽm-Cty CP tập đoàn Hoa Sen</t>
  </si>
  <si>
    <t>Thép hộp mạ kẽm</t>
  </si>
  <si>
    <t>12x12 mm (dày 0.8mm)</t>
  </si>
  <si>
    <t>14x14 mm (dày 0.9mm)</t>
  </si>
  <si>
    <t>14x14 mm (dày 1mm)</t>
  </si>
  <si>
    <t>14x14 mm( dày1,2mm)</t>
  </si>
  <si>
    <t>13x26 mm (dày 0.8mm)</t>
  </si>
  <si>
    <t>13x26 mm (dày 1.0mm)</t>
  </si>
  <si>
    <t>13x26 mm (dày 1.1mm)</t>
  </si>
  <si>
    <t>20x20mm (dày 1,0mm)</t>
  </si>
  <si>
    <t>20x20 mm (dày 1,1mm)</t>
  </si>
  <si>
    <t>25x25 mm (dày 1,1mm)</t>
  </si>
  <si>
    <t>25x25 mm (dày 1,2mm)</t>
  </si>
  <si>
    <t>20x40 mm (dày 1,1mm)</t>
  </si>
  <si>
    <t>20x40 mm (dày 1,2mm)</t>
  </si>
  <si>
    <t>20x40 mm (dày 1,4mm)</t>
  </si>
  <si>
    <t>25x50 mm (dày 1,1mm)</t>
  </si>
  <si>
    <t>25x50 mm (dày 1.2mm)</t>
  </si>
  <si>
    <t>25x50 mm (dày 1,4mm)</t>
  </si>
  <si>
    <t>30x30 mm (dày 1.1mm)</t>
  </si>
  <si>
    <t>30x30 mm (dày 1,2mm)</t>
  </si>
  <si>
    <t>30x30 mm (dày 1,4mm)</t>
  </si>
  <si>
    <t>30x60 mm (dày 1.1mm)</t>
  </si>
  <si>
    <t>30x60 mm (dày 1,2mm)</t>
  </si>
  <si>
    <t>30x60 mm (dày 1,4mm)</t>
  </si>
  <si>
    <t>30x90 mm (dày 1,4mm)</t>
  </si>
  <si>
    <t>40x40 mm (dày 1,1mm)</t>
  </si>
  <si>
    <t>40x40 mm (dày 1,2mm)</t>
  </si>
  <si>
    <t>40x40 mm (dày 1,4mm)</t>
  </si>
  <si>
    <t>40x80 mm (dày 1,2mm)</t>
  </si>
  <si>
    <t>40x80mm (dày 1,4mm)</t>
  </si>
  <si>
    <t>50x50mm (dày 1,4mm)</t>
  </si>
  <si>
    <t>50x100mm (dày 1,2mm)</t>
  </si>
  <si>
    <t>50x100mm (dày 1,4mm)</t>
  </si>
  <si>
    <t>50x100mm (dày 1,8mm)</t>
  </si>
  <si>
    <t>75x75mm (dày 1,4mm)</t>
  </si>
  <si>
    <t>90x90mm (dày 1,4mm)</t>
  </si>
  <si>
    <t>60x120mm (dày 1,4mm)</t>
  </si>
  <si>
    <t>VI</t>
  </si>
  <si>
    <t xml:space="preserve"> NHÓM SƠN. BỘT TRÉT TƯỜNG</t>
  </si>
  <si>
    <t>Sơn nội thất</t>
  </si>
  <si>
    <t xml:space="preserve">Sơn lót nội thất  Jotun Essence </t>
  </si>
  <si>
    <t xml:space="preserve">Thùng 17 lít </t>
  </si>
  <si>
    <t>Sơn lót nội thất kháng kiềm Jotun Jotatough</t>
  </si>
  <si>
    <t>Sơn trong nhà KENNY INTREROR K4</t>
  </si>
  <si>
    <t xml:space="preserve">Thùng 18 lít </t>
  </si>
  <si>
    <t xml:space="preserve">Sơn Leo Interior trong nhà </t>
  </si>
  <si>
    <t>Thùng 18lit/25kg</t>
  </si>
  <si>
    <t>Sơn lót WENNY</t>
  </si>
  <si>
    <t xml:space="preserve">Sơn lót ICI (Maxilite) trong nhà </t>
  </si>
  <si>
    <t xml:space="preserve">Sơn phủ ICI (Maxilite) trong nhà </t>
  </si>
  <si>
    <t>Sơn Kova trong nhà</t>
  </si>
  <si>
    <t>Sơn lót ngoài nhà Dasova Primer</t>
  </si>
  <si>
    <t xml:space="preserve">Sơn lót Toa trong nhà </t>
  </si>
  <si>
    <t xml:space="preserve">Sơn phủ Toa trong nhà </t>
  </si>
  <si>
    <t>Sơn lót trong nhà Toa nanoclean</t>
  </si>
  <si>
    <t xml:space="preserve">Sơn phủ Toa nanoclean siêu bóng </t>
  </si>
  <si>
    <t xml:space="preserve">Thùng 15 lít </t>
  </si>
  <si>
    <t>Sơn phủ Toa nanoclean siêu bóng (5 lít)</t>
  </si>
  <si>
    <t xml:space="preserve">Thùng 5 lít </t>
  </si>
  <si>
    <t>Sơn phủ Toa nanoclean siêu bóng (875ML)</t>
  </si>
  <si>
    <t xml:space="preserve">Thùng 875ML </t>
  </si>
  <si>
    <t>Sơn ngoại thất</t>
  </si>
  <si>
    <t xml:space="preserve">Sơn lót ICI (Maxilite) ngoài nhà </t>
  </si>
  <si>
    <t>Sơn ICI (Maxilite) phủ ngoài nhà</t>
  </si>
  <si>
    <t xml:space="preserve">Sơn lót ngoại thất Jotun Essence </t>
  </si>
  <si>
    <t xml:space="preserve">Sơn lót ngoại thất kháng kiềm Jotun Jotatough </t>
  </si>
  <si>
    <t>Sơn ngoại thất WENNY</t>
  </si>
  <si>
    <t>Sơn Leo Exterrior ngoài trời</t>
  </si>
  <si>
    <t>Sơn lót KENNY SEALER</t>
  </si>
  <si>
    <t xml:space="preserve">Sơn lót WENNY </t>
  </si>
  <si>
    <t xml:space="preserve">Sơn Kova lót ngoài nhà </t>
  </si>
  <si>
    <t>Sơn Kova phủ ngoài nhà</t>
  </si>
  <si>
    <t>Sơn lót ngoại thất Toa Nanoshiel</t>
  </si>
  <si>
    <t xml:space="preserve">Sơn phủ  ngoại thất Toa 4 Seasons Satin Glo siêu bóng </t>
  </si>
  <si>
    <t xml:space="preserve">Thùng 05 lít </t>
  </si>
  <si>
    <t>Bột bả Mastic</t>
  </si>
  <si>
    <t>Bột mastic trong nhà</t>
  </si>
  <si>
    <t>Bột mastic ngoài nhà</t>
  </si>
  <si>
    <t>VII</t>
  </si>
  <si>
    <t xml:space="preserve">NHÓM NGÓI </t>
  </si>
  <si>
    <t>Ngói nung (Tuynel)</t>
  </si>
  <si>
    <t>Ngói lợp (Tuynel)</t>
  </si>
  <si>
    <t xml:space="preserve"> 22v/m2</t>
  </si>
  <si>
    <t>VIII</t>
  </si>
  <si>
    <t xml:space="preserve"> TÔN LỢP</t>
  </si>
  <si>
    <t xml:space="preserve">Tôn mạ kẽm Hoa Sen sóng tròn </t>
  </si>
  <si>
    <r>
      <rPr>
        <sz val="11"/>
        <rFont val="Times New Roman"/>
        <family val="1"/>
      </rPr>
      <t>m</t>
    </r>
    <r>
      <rPr>
        <vertAlign val="superscript"/>
        <sz val="11"/>
        <rFont val="Times New Roman"/>
        <family val="1"/>
      </rPr>
      <t>2</t>
    </r>
  </si>
  <si>
    <t>4.0 zem</t>
  </si>
  <si>
    <t xml:space="preserve">Tôn mạ kẽm Hoa Sen sóng vuông </t>
  </si>
  <si>
    <t>3.0 zem</t>
  </si>
  <si>
    <t>3.5 zem</t>
  </si>
  <si>
    <t>Tôn mạ kẽm Hoa Sen sóng vuông</t>
  </si>
  <si>
    <t>4.5 zem</t>
  </si>
  <si>
    <t>5.0 zem</t>
  </si>
  <si>
    <t xml:space="preserve">Tôn mạ màu Hoa Sen </t>
  </si>
  <si>
    <t>Tôn trắng Hoa Sen</t>
  </si>
  <si>
    <t xml:space="preserve">Tôn lạnh AZ100 Hoa sen </t>
  </si>
  <si>
    <t>(khổ 1.2m,dày 0.3m)</t>
  </si>
  <si>
    <t>Tôn lạnh AZ100 Hoa sen</t>
  </si>
  <si>
    <t xml:space="preserve"> (khổ 1.2m,dày 0.35m)</t>
  </si>
  <si>
    <t xml:space="preserve">Tôn lạnh AZ100 Hoa Sen </t>
  </si>
  <si>
    <t>(khổ 1.2m,dày 0.4m)</t>
  </si>
  <si>
    <t>Tôn lạnh màu Hoa sen</t>
  </si>
  <si>
    <t xml:space="preserve"> (khổ 1.2m,dày 0.4m)</t>
  </si>
  <si>
    <t xml:space="preserve"> (khổ 1.2m,dày 0.45m)</t>
  </si>
  <si>
    <t>Tôn lạnh trắng sữa Hoa Sen</t>
  </si>
  <si>
    <t xml:space="preserve"> (2.2 zem)</t>
  </si>
  <si>
    <t>Tôn ngói Hoa Sen</t>
  </si>
  <si>
    <t xml:space="preserve"> (khổ 1.2m, dày 0,45mm)</t>
  </si>
  <si>
    <t xml:space="preserve">Tôn ngói Hoa Sen </t>
  </si>
  <si>
    <t>(khổ 1.2m, dày 0,5mm)</t>
  </si>
  <si>
    <t xml:space="preserve">Tôn mạ kẽm Phương Nam sóng tròn </t>
  </si>
  <si>
    <t>Tôn mạ kẽm Phương Nam sóng vuông</t>
  </si>
  <si>
    <t>Tôn mạ màu Phương Nam</t>
  </si>
  <si>
    <t xml:space="preserve">Tôn mạ kẽm VN posvina sóng vuông </t>
  </si>
  <si>
    <t>Tôn mạ kẽm VN posvina sóng vuông</t>
  </si>
  <si>
    <t xml:space="preserve">Tôn mạ kẽm VN posvina sóng tròn </t>
  </si>
  <si>
    <t xml:space="preserve">Tôn mạ màu VN posvina sóng vuông </t>
  </si>
  <si>
    <t>Tôn mạ màu VN posvina sóng tròn</t>
  </si>
  <si>
    <t xml:space="preserve">Tôn lạnh </t>
  </si>
  <si>
    <t xml:space="preserve">Tôn ngói Ruby </t>
  </si>
  <si>
    <t>Tôn ngói Ruby</t>
  </si>
  <si>
    <t xml:space="preserve">Tôn mạ màu </t>
  </si>
  <si>
    <t xml:space="preserve">Tôn lạnh màu </t>
  </si>
  <si>
    <t>Tôn lạnh màu</t>
  </si>
  <si>
    <t xml:space="preserve">Tôn mạ màu Đông Á </t>
  </si>
  <si>
    <t xml:space="preserve">Tôn tráng kẽm Đông Á </t>
  </si>
  <si>
    <t>IX. VẬT LIỆU CẤP THOÁT NƯỚC</t>
  </si>
  <si>
    <t>Bồn đứng</t>
  </si>
  <si>
    <t>bồn</t>
  </si>
  <si>
    <t xml:space="preserve"> Bồn 500 lít</t>
  </si>
  <si>
    <t xml:space="preserve"> Bồn 1000 lít</t>
  </si>
  <si>
    <t xml:space="preserve"> Bồn 1500 lít</t>
  </si>
  <si>
    <t xml:space="preserve"> Bồn 2000 lít</t>
  </si>
  <si>
    <t>X</t>
  </si>
  <si>
    <t>VẬT LIỆU GỖ</t>
  </si>
  <si>
    <t xml:space="preserve">Gỗ xẻ làm cốp - pha nhóm VII – VIII </t>
  </si>
  <si>
    <t>Gỗ xẻ làm cấu kiện – trang trí nội thất nhóm 4</t>
  </si>
  <si>
    <t xml:space="preserve">Gỗ xẻ làm cấu kiện – trang trí nội thất nhóm 3 </t>
  </si>
  <si>
    <t>KHẢO SÁT, XÁC ĐỊNH GIÁ VẬT LIỆU XÂY DỰNG DO CÁC ĐƠN VỊ CHỨC NĂNG CỦA UBND CÁC HUYỆN, THÀNH PHỐ CUNG CẤP THÁNG 5/2022</t>
  </si>
  <si>
    <t>(Kèm theo Văn bản số:             /SXD - KTVLXDQLN&amp;TTBĐS ngày      /5/ 2022 của Sở Xây dựng Lâm Đồng)</t>
  </si>
  <si>
    <t>Xi măng Thăng Long</t>
  </si>
  <si>
    <t>KHẢO SÁT, XÁC ĐỊNH GIÁ VẬT LIỆU XÂY DỰNG DO CÁC ĐƠN VỊ CHỨC NĂNG CỦA UBND CÁC HUYỆN, THÀNH PHỐ CUNG CẤP THÁNG 6/2022</t>
  </si>
  <si>
    <t>(Kèm theo Văn bản số:             /SXD - KTVLXDQLN&amp;TTBĐS ngày      /6/ 2022 của Sở Xây dựng Lâm Đồng)</t>
  </si>
  <si>
    <t>Sơn lót trong nhà Dasova Primer</t>
  </si>
  <si>
    <t>Sơn phủ trong nhà Dasova Olea</t>
  </si>
  <si>
    <t>Sơn lót ngoài nhà Davosa Primer</t>
  </si>
  <si>
    <t>Sơn phủ ngoài nhà Davosa Stand</t>
  </si>
  <si>
    <t>KHẢO SÁT, XÁC ĐỊNH GIÁ VẬT LIỆU XÂY DỰNG DO CÁC ĐƠN VỊ CHỨC NĂNG CỦA UBND CÁC HUYỆN, THÀNH PHỐ CUNG CẤP THÁNG 7/2022</t>
  </si>
  <si>
    <t>(Kèm theo Văn bản số:             /SXD - KTVLXDQLN&amp;TTBĐS ngày      /7/ 2022 của Sở Xây dựng Lâm Đồng)</t>
  </si>
  <si>
    <t xml:space="preserve"> (17,5x7,5 x7,5) cm</t>
  </si>
  <si>
    <t>Sơn trong nhà Vista</t>
  </si>
  <si>
    <t>Sơn ngoài nhà Haky</t>
  </si>
  <si>
    <t>Ngói rìa Mỹ Xuân</t>
  </si>
  <si>
    <t>Ngói nóc Mỹ Xuân</t>
  </si>
  <si>
    <t xml:space="preserve"> 10v/m2</t>
  </si>
  <si>
    <t>KHẢO SÁT, XÁC ĐỊNH GIÁ VẬT LIỆU XÂY DỰNG DO CÁC ĐƠN VỊ CHỨC NĂNG CỦA UBND CÁC HUYỆN, THÀNH PHỐ CUNG CẤP THÁNG 9/2022</t>
  </si>
  <si>
    <t>(Kèm theo Văn bản số:             /SXD - KTXD ngày      /9/ 2022 của Sở Xây dựng Lâm Đồng)</t>
  </si>
  <si>
    <t>Cát nghiền</t>
  </si>
  <si>
    <t>Gía tại trung tâm do UBND các huyện, thành phố khảo sát, báo cáo. Đối với địa bàn huyện Lâm Hà gạch không nung giá bán tại nhà máy gạch Cty CPVLXD gạch không nung Gia Lâm. Huyện Bảo Lâm giá bán tại Công ty TNHH Hùng Anh. Huyện Đạ Tẻh tại Cty TNHH Phương Hoàng Mai</t>
  </si>
  <si>
    <t>Sơn trong nhà Leo Interior</t>
  </si>
  <si>
    <t>Sơn ngoài nhà Leo Interior</t>
  </si>
  <si>
    <t>KHẢO SÁT, XÁC ĐỊNH GIÁ VẬT LIỆU XÂY DỰNG DO CÁC ĐƠN VỊ CHỨC NĂNG CỦA UBND CÁC HUYỆN, THÀNH PHỐ CUNG CẤP THÁNG 10/2022</t>
  </si>
  <si>
    <t>(Kèm theo Văn bản số:             /SXD - KTXD ngày      /10/ 2022 của Sở Xây dựng Lâm Đồng)</t>
  </si>
  <si>
    <t xml:space="preserve"> </t>
  </si>
  <si>
    <t xml:space="preserve">                                                             </t>
  </si>
  <si>
    <t>Tôn mạ màu đỏ</t>
  </si>
  <si>
    <t>KHẢO SÁT, XÁC ĐỊNH GIÁ VẬT LIỆU XÂY DỰNG DO CÁC ĐƠN VỊ CHỨC NĂNG CỦA UBND CÁC HUYỆN, THÀNH PHỐ CUNG CẤP THÁNG 11/2022</t>
  </si>
  <si>
    <t>(Kèm theo Văn bản số:             /SXD - KTXD ngày      /11/ 2022 của Sở Xây dựng Lâm Đồng)</t>
  </si>
  <si>
    <t>Huyện Lâm Hà báo giá bán tại nhà máy gạch Cty CPVLXD gạch không nung Gia Lâm. Huyện Bảo Lâm báo giá bán tại Công ty TNHH Hùng Anh. Huyện Đạ Tẻh báo giá bán tại Cty TNHH Phương Hoàng Mai</t>
  </si>
  <si>
    <t>Gạch không nung (19x19x39cm)</t>
  </si>
  <si>
    <r>
      <rPr>
        <sz val="12"/>
        <rFont val="Times New Roman"/>
        <family val="1"/>
      </rPr>
      <t>m</t>
    </r>
    <r>
      <rPr>
        <vertAlign val="superscript"/>
        <sz val="12"/>
        <rFont val="Times New Roman"/>
        <family val="1"/>
      </rPr>
      <t>2</t>
    </r>
  </si>
  <si>
    <t>KHẢO SÁT, XÁC ĐỊNH GIÁ VẬT LIỆU XÂY DỰNG DO CÁC ĐƠN VỊ CHỨC NĂNG CỦA UBND CÁC HUYỆN, THÀNH PHỐ CUNG CẤP THÁNG 12/2022</t>
  </si>
  <si>
    <t>(Kèm theo Văn bản số:             /SXD - KTXD ngày      /12/ 2022 của Sở Xây dựng Lâm Đồng)</t>
  </si>
  <si>
    <r>
      <rPr>
        <sz val="13"/>
        <rFont val="Times New Roman"/>
        <family val="1"/>
      </rPr>
      <t>m</t>
    </r>
    <r>
      <rPr>
        <vertAlign val="superscript"/>
        <sz val="13"/>
        <rFont val="Times New Roman"/>
        <family val="1"/>
      </rPr>
      <t>3</t>
    </r>
  </si>
  <si>
    <t>(7,5x11,5x17,5) cm</t>
  </si>
  <si>
    <r>
      <rPr>
        <sz val="13"/>
        <rFont val="Times New Roman"/>
        <family val="1"/>
      </rPr>
      <t>m</t>
    </r>
    <r>
      <rPr>
        <vertAlign val="superscript"/>
        <sz val="13"/>
        <rFont val="Times New Roman"/>
        <family val="1"/>
      </rPr>
      <t>2</t>
    </r>
  </si>
  <si>
    <t>KHẢO SÁT, XÁC ĐỊNH GIÁ VẬT LIỆU XÂY DỰNG DO CÁC ĐƠN VỊ CHỨC NĂNG CỦA UBND CÁC HUYỆN, THÀNH PHỐ CUNG CẤP THÁNG 01/2023</t>
  </si>
  <si>
    <t>(Kèm theo Văn bản số:             /CBG-SXD ngày      /01/ 2023 của Sở Xây dựng Lâm Đồng)</t>
  </si>
  <si>
    <t>(7,5x7,5x17,5)
cm</t>
  </si>
  <si>
    <t>Thép Đông Á</t>
  </si>
  <si>
    <t>- Thép cuộn Ø 6 mm</t>
  </si>
  <si>
    <t>- Thép cuộn Ø 8 mm</t>
  </si>
  <si>
    <t>- Thép cây Ø 10 mm</t>
  </si>
  <si>
    <t>- Thép cây Ø 12 mm</t>
  </si>
  <si>
    <t>- Thép cây Ø 14 mm</t>
  </si>
  <si>
    <t>- Thép cây Ø 16 mm</t>
  </si>
  <si>
    <t>- Thép cây Ø 18 mm</t>
  </si>
  <si>
    <t>KHẢO SÁT, XÁC ĐỊNH GIÁ VẬT LIỆU XÂY DỰNG DO CÁC ĐƠN VỊ CHỨC NĂNG CỦA UBND CÁC HUYỆN, THÀNH PHỐ CUNG CẤP THÁNG 02/2023</t>
  </si>
  <si>
    <t>(Kèm theo Văn bản số:             /CBG-SXD ngày      /02/2023 của Sở Xây dựng Lâm Đồng)</t>
  </si>
  <si>
    <t xml:space="preserve">       </t>
  </si>
  <si>
    <t>KHẢO SÁT, XÁC ĐỊNH GIÁ VẬT LIỆU XÂY DỰNG DO CÁC ĐƠN VỊ CHỨC NĂNG CỦA UBND CÁC HUYỆN, THÀNH PHỐ CUNG CẤP THÁNG 3/2023</t>
  </si>
  <si>
    <t>(Kèm theo Văn bản số:             /CBG-SXD ngày      /3/2023 của Sở Xây dựng Lâm Đồng)</t>
  </si>
  <si>
    <r>
      <rPr>
        <sz val="13"/>
        <color theme="1"/>
        <rFont val="Times New Roman"/>
        <family val="1"/>
      </rPr>
      <t>m</t>
    </r>
    <r>
      <rPr>
        <vertAlign val="superscript"/>
        <sz val="13"/>
        <color theme="1"/>
        <rFont val="Times New Roman"/>
        <family val="1"/>
      </rPr>
      <t>3</t>
    </r>
  </si>
  <si>
    <r>
      <rPr>
        <sz val="13"/>
        <color theme="1"/>
        <rFont val="Times New Roman"/>
        <family val="1"/>
      </rPr>
      <t>m</t>
    </r>
    <r>
      <rPr>
        <vertAlign val="superscript"/>
        <sz val="13"/>
        <color theme="1"/>
        <rFont val="Times New Roman"/>
        <family val="1"/>
      </rPr>
      <t>2</t>
    </r>
  </si>
  <si>
    <t>KHẢO SÁT, XÁC ĐỊNH GIÁ VẬT LIỆU XÂY DỰNG DO CÁC ĐƠN VỊ CHỨC NĂNG CỦA UBND CÁC HUYỆN, THÀNH PHỐ CUNG CẤP THÁNG 4/2023</t>
  </si>
  <si>
    <t>(Kèm theo Văn bản số: 765/CBG-SXD ngày 10 tháng 4 năm 2023 của Sở Xây dựng Lâm Đồng)</t>
  </si>
  <si>
    <t>Thép cây vằn  Ø 25 mm CB 400V - SD390</t>
  </si>
  <si>
    <t>KHẢO SÁT, XÁC ĐỊNH GIÁ VẬT LIỆU XÂY DỰNG DO CÁC ĐƠN VỊ CHỨC NĂNG CỦA UBND CÁC HUYỆN, THÀNH PHỐ CUNG CẤP THÁNG 5/2023</t>
  </si>
  <si>
    <t>(Kèm theo Văn bản số: 1044/CBG-SXD ngày 10 tháng 5 năm 2023 của Sở Xây dựng Lâm Đồng)</t>
  </si>
  <si>
    <t>Thành phố Đà Lạt báo giá bán tại DNTT VLXD Thanh Trà (Địa chỉ: Số 122A, Hai Bà Trưng, P6, TP. Đà Lạt)</t>
  </si>
  <si>
    <t>KHẢO SÁT, XÁC ĐỊNH GIÁ VẬT LIỆU XÂY DỰNG DO CÁC ĐƠN VỊ CHỨC NĂNG CỦA UBND CÁC HUYỆN, THÀNH PHỐ CUNG CẤP THÁNG 6/2023</t>
  </si>
  <si>
    <t>(Kèm theo Văn bản số: 1324/CBG-SXD ngày 09 tháng 6 năm 2023 của Sở Xây dựng Lâm Đồng)</t>
  </si>
  <si>
    <t>Xi măng Hà Tiên PCB40</t>
  </si>
  <si>
    <t>QCVN 16:2019/BXD; TCVN 6260:2009</t>
  </si>
  <si>
    <t>Xi măng Hà Tiên đa dụng PCB40</t>
  </si>
  <si>
    <t>Xi măng Insee PCB40</t>
  </si>
  <si>
    <t>Xi măng Nghi Sơn PCB40</t>
  </si>
  <si>
    <t>Xi măng Cẩm Phả PCB40</t>
  </si>
  <si>
    <t>Xi măng Công Thanh PCB40</t>
  </si>
  <si>
    <t>Xi măng Thăng Long PCB40</t>
  </si>
  <si>
    <t>Xi măng Long Sơn PCB40</t>
  </si>
  <si>
    <t>KHẢO SÁT, XÁC ĐỊNH GIÁ VẬT LIỆU XÂY DỰNG DO CÁC ĐƠN VỊ CHỨC NĂNG CỦA UBND CÁC HUYỆN, THÀNH PHỐ CUNG CẤP THÁNG 7/2023</t>
  </si>
  <si>
    <t>(Kèm theo Văn bản số: 1608/CBG-SXD ngày 10 tháng 7 năm 2023 của Sở Xây dựng Lâm Đồng)</t>
  </si>
  <si>
    <t>KHẢO SÁT, XÁC ĐỊNH GIÁ VẬT LIỆU XÂY DỰNG DO CÁC ĐƠN VỊ CHỨC NĂNG CỦA UBND CÁC HUYỆN, THÀNH PHỐ CUNG CẤP THÁNG 8/2023</t>
  </si>
  <si>
    <t>(Kèm theo Văn bản số:   /CBG-SXD ngày  tháng 8 năm 2023 của Sở Xây dựng Lâm Đồng)</t>
  </si>
  <si>
    <t>KHẢO SÁT, XÁC ĐỊNH GIÁ VẬT LIỆU XÂY DỰNG DO CÁC ĐƠN VỊ CHỨC NĂNG CỦA UBND CÁC HUYỆN, THÀNH PHỐ CUNG CẤP THÁNG 8/2022</t>
  </si>
  <si>
    <t>Note: 
Màu vàng: tỷ lệ tăng so với tháng trước.
Màu xanh: tỷ lệ giảm so với tháng trước
DIV: tháng trước ko có giá, tháng này có cbg
VALUE: ko có sự biến động về giá</t>
  </si>
  <si>
    <t>(Kèm theo Văn bản số:             /SXD - KTXD ngày      /4/2023 của Sở Xây dựng Lâm Đồng)</t>
  </si>
  <si>
    <t>CHÊNH LỆCH TĂNG (GIẢM) VNĐ</t>
  </si>
  <si>
    <t xml:space="preserve">TỶ LỆ TĂNG (GIẢM) </t>
  </si>
  <si>
    <r>
      <t>m</t>
    </r>
    <r>
      <rPr>
        <vertAlign val="superscript"/>
        <sz val="13"/>
        <rFont val="Times New Roman"/>
        <family val="1"/>
      </rPr>
      <t>3</t>
    </r>
  </si>
  <si>
    <r>
      <t>m</t>
    </r>
    <r>
      <rPr>
        <vertAlign val="superscript"/>
        <sz val="13"/>
        <rFont val="Times New Roman"/>
        <family val="1"/>
      </rPr>
      <t>2</t>
    </r>
  </si>
  <si>
    <t>KHẢO SÁT, XÁC ĐỊNH GIÁ VẬT LIỆU XÂY DỰNG DO CÁC ĐƠN VỊ CHỨC NĂNG CỦA UBND CÁC HUYỆN, THÀNH PHỐ CUNG CẤP THÁNG 9/2023</t>
  </si>
  <si>
    <t>VẬT LIỆU CẤP THOÁT NƯỚC</t>
  </si>
  <si>
    <t>IX</t>
  </si>
  <si>
    <t>(Kèm theo Văn bản số:         /CBG-SXD ngày    tháng 9 năm 2023 của Sở Xây dựng Lâm Đồng)</t>
  </si>
  <si>
    <t>KHẢO SÁT, XÁC ĐỊNH GIÁ VẬT LIỆU XÂY DỰNG DO CÁC ĐƠN VỊ CHỨC NĂNG CỦA UBND CÁC HUYỆN, THÀNH PHỐ CUNG CẤP THÁNG 10/2023</t>
  </si>
  <si>
    <t>GIÁ THEO KHU VỰC CÁC HUYỆN, THÀNH PHỐ CHƯA BAO GỒM THUẾ VAT VNĐ</t>
  </si>
  <si>
    <t xml:space="preserve">  (Kèm theo Văn bản số:               /CBG-SXD ngày               tháng             năm 2023 của Sở Xây dựng Lâm Đồng)</t>
  </si>
  <si>
    <t>KHẢO SÁT, XÁC ĐỊNH GIÁ VẬT LIỆU XÂY DỰNG DO CÁC ĐƠN VỊ CHỨC NĂNG CỦA UBND CÁC HUYỆN, THÀNH PHỐ CUNG CẤP THÁNG 11/2023</t>
  </si>
  <si>
    <t>KHẢO SÁT, XÁC ĐỊNH GIÁ VẬT LIỆU XÂY DỰNG DO CÁC ĐƠN VỊ CHỨC NĂNG CỦA UBND CÁC HUYỆN, THÀNH PHỐ CUNG CẤP THÁNG 12/2023</t>
  </si>
  <si>
    <t>KHẢO SÁT, XÁC ĐỊNH GIÁ VẬT LIỆU XÂY DỰNG DO CÁC ĐƠN VỊ CHỨC NĂNG CỦA UBND CÁC HUYỆN, THÀNH PHỐ CUNG CẤP THÁNG 01/2024</t>
  </si>
  <si>
    <t>Sơn ngoài nhà Maxilite</t>
  </si>
  <si>
    <t>GIÁ THEO KHU VỰC CÁC HUYỆN, THÀNH PHỐ (TRƯỚC THUẾ VAT) VNĐ
THÁNG 01</t>
  </si>
  <si>
    <t xml:space="preserve">  (Kèm theo Văn bản số:         /CBG-SXD ngày     tháng      năm 2024 của Sở Xây dựng Lâm Đồng)</t>
  </si>
  <si>
    <t>Huyện Bảo Lâm báo giá bán tại Công ty TNHH Hùng Anh. Huyện Đạ Tẻh báo giá bán tại Cty TNHH Phương Hoàng Mai</t>
  </si>
  <si>
    <t xml:space="preserve">  (Kèm theo Văn bản số:             /CBG-SXD ngày       tháng        năm 2024 của Sở Xây dựng Lâm Đồng)</t>
  </si>
  <si>
    <t>GIÁ THEO KHU VỰC CÁC HUYỆN, THÀNH PHỐ (TRƯỚC THUẾ VAT) VNĐ
THÁNG 02</t>
  </si>
  <si>
    <t>Nhóm vật liệu*</t>
  </si>
  <si>
    <t>Tên vật liệu, loại vật liệu*</t>
  </si>
  <si>
    <t>Đơn vị*</t>
  </si>
  <si>
    <t>Tiêu chuẩn kỹ thuật*</t>
  </si>
  <si>
    <t>Quy cách</t>
  </si>
  <si>
    <t>Nhà sản xuất</t>
  </si>
  <si>
    <t>Xuất xứ</t>
  </si>
  <si>
    <t>Điều kiện thương mại</t>
  </si>
  <si>
    <t>Vận chuyển*</t>
  </si>
  <si>
    <t>Giá bán (chưa bao gồm thuế giá trị gia tăng)*</t>
  </si>
  <si>
    <t>[1]</t>
  </si>
  <si>
    <t>[2]</t>
  </si>
  <si>
    <t>[3]</t>
  </si>
  <si>
    <t>[4]</t>
  </si>
  <si>
    <t>[5]</t>
  </si>
  <si>
    <t>[6]</t>
  </si>
  <si>
    <t>[7]</t>
  </si>
  <si>
    <t>[8]</t>
  </si>
  <si>
    <t>[9]</t>
  </si>
  <si>
    <t>[10]</t>
  </si>
  <si>
    <t>[12]</t>
  </si>
  <si>
    <t>[13]</t>
  </si>
  <si>
    <t>[14]</t>
  </si>
  <si>
    <t>[15]</t>
  </si>
  <si>
    <t>[16]</t>
  </si>
  <si>
    <t>[17]</t>
  </si>
  <si>
    <t>[18]</t>
  </si>
  <si>
    <t>[19]</t>
  </si>
  <si>
    <t>[20]</t>
  </si>
  <si>
    <t>[21]</t>
  </si>
  <si>
    <t>[22]</t>
  </si>
  <si>
    <t>[23]</t>
  </si>
  <si>
    <t>CÁT XÂY DỰNG</t>
  </si>
  <si>
    <t>Không có thông tin</t>
  </si>
  <si>
    <t>(17,5x10,5x7,5)cm</t>
  </si>
  <si>
    <t xml:space="preserve"> (17,5x10,5x7,5)cm</t>
  </si>
  <si>
    <t xml:space="preserve"> (17,5x7,5 x7,5)cm</t>
  </si>
  <si>
    <t xml:space="preserve"> (17,5x7,5x3,5)cm</t>
  </si>
  <si>
    <t>KT (15x20x25)cm</t>
  </si>
  <si>
    <t>KT (0x4)cm</t>
  </si>
  <si>
    <t xml:space="preserve"> KT (0,5x1)cm</t>
  </si>
  <si>
    <t xml:space="preserve">KT (1x2)cm </t>
  </si>
  <si>
    <t xml:space="preserve">KT (2x4)cm </t>
  </si>
  <si>
    <t xml:space="preserve">KT (4x6)cm </t>
  </si>
  <si>
    <t xml:space="preserve"> KT (5x7)cm</t>
  </si>
  <si>
    <t>KT (0,5 x 1)cm</t>
  </si>
  <si>
    <t>KT (0,5 x 2)cm</t>
  </si>
  <si>
    <t>KT (0,4 x4)cm</t>
  </si>
  <si>
    <t xml:space="preserve"> ĐÁ XÂY DỰNG </t>
  </si>
  <si>
    <t>Thép Việt Nhật</t>
  </si>
  <si>
    <t>Thép POMINA</t>
  </si>
  <si>
    <t>Thép cuộn Ø6</t>
  </si>
  <si>
    <t xml:space="preserve">Thép cuộn Ø8 </t>
  </si>
  <si>
    <t>Thép cây vằn  Ø10</t>
  </si>
  <si>
    <t>Thép cây vằn  Ø12</t>
  </si>
  <si>
    <t>Thép cây vằn  Ø14</t>
  </si>
  <si>
    <t>Thép cây vằn  Ø16</t>
  </si>
  <si>
    <t>Thép cây vằn  Ø18</t>
  </si>
  <si>
    <t>Thép cây vằn  Ø20</t>
  </si>
  <si>
    <t>Thép cây vằn  Ø22</t>
  </si>
  <si>
    <t>Thép cây vằn  Ø25</t>
  </si>
  <si>
    <t>Ø6 mm CB240T</t>
  </si>
  <si>
    <t>Ø8 mm CB240T</t>
  </si>
  <si>
    <t>Ø10 mm CB240T</t>
  </si>
  <si>
    <t>Ø12 mm CB 400V - SD390</t>
  </si>
  <si>
    <t>Ø14 mm CB 400V - SD390</t>
  </si>
  <si>
    <t>Ø16 mm CB 400V - SD390</t>
  </si>
  <si>
    <t>Ø18 mm CB 400V - SD390</t>
  </si>
  <si>
    <t>Ø20 mm CB 400V - SD390</t>
  </si>
  <si>
    <t>Ø22 mm CB 400V - SD390</t>
  </si>
  <si>
    <t>Ø25 mm CB 400V - SD390</t>
  </si>
  <si>
    <t xml:space="preserve">Thép cuộn Ø6 </t>
  </si>
  <si>
    <t>Thép cuộn Ø8</t>
  </si>
  <si>
    <t xml:space="preserve">Thép cây vằn  Ø10 </t>
  </si>
  <si>
    <t>Thép cây vằn Ø16</t>
  </si>
  <si>
    <t>Thép cây vằn Ø18</t>
  </si>
  <si>
    <t>Thép cây vằn Ø20</t>
  </si>
  <si>
    <t>Thép cây vằn Ø22</t>
  </si>
  <si>
    <t xml:space="preserve"> Ø18 mm CB 400V - SD390</t>
  </si>
  <si>
    <t>Việt Nam</t>
  </si>
  <si>
    <t>Công ty CP XM Hà Tiên</t>
  </si>
  <si>
    <t>C.Ty TNHH XM Holcim Việt Nam</t>
  </si>
  <si>
    <t>Công ty CP XM Cẩm Phả</t>
  </si>
  <si>
    <t>Công ty XM Nghi Sơn</t>
  </si>
  <si>
    <t>Công ty CP XM Công Thanh</t>
  </si>
  <si>
    <t>Công ty CP XM Thăng Long</t>
  </si>
  <si>
    <t>Công ty XM Long Sơn</t>
  </si>
  <si>
    <t>Viêt - Nhật</t>
  </si>
  <si>
    <t>KHẢO SÁT, XÁC ĐỊNH GIÁ VẬT LIỆU XÂY DỰNG DO CÁC ĐƠN VỊ CHỨC NĂNG CỦA UBND CÁC HUYỆN, THÀNH PHỐ CUNG CẤP THÁNG 3/2024</t>
  </si>
  <si>
    <t xml:space="preserve"> GẠCH XÂY CÁC LOẠI</t>
  </si>
  <si>
    <t>GỖ XÂY DỰNG</t>
  </si>
  <si>
    <t>Xi măng Phúc Sơn PCB40</t>
  </si>
  <si>
    <t>Công ty XM Phúc Sơn</t>
  </si>
  <si>
    <r>
      <rPr>
        <b/>
        <sz val="10"/>
        <rFont val="Times New Roman"/>
        <family val="1"/>
      </rPr>
      <t>Đam Rông:</t>
    </r>
    <r>
      <rPr>
        <sz val="10"/>
        <rFont val="Times New Roman"/>
        <family val="1"/>
      </rPr>
      <t xml:space="preserve"> giao tới công trình trong phạm vi 10km tính từ cửa hàng.
</t>
    </r>
    <r>
      <rPr>
        <b/>
        <sz val="10"/>
        <rFont val="Times New Roman"/>
        <family val="1"/>
      </rPr>
      <t xml:space="preserve">Đạ Tẻh: </t>
    </r>
    <r>
      <rPr>
        <sz val="10"/>
        <rFont val="Times New Roman"/>
        <family val="1"/>
      </rPr>
      <t>báo giá tại Cty TNHH Phương Hoàng Mai, TDP4D, thị trấn Đạ Tẻh</t>
    </r>
  </si>
  <si>
    <r>
      <t xml:space="preserve">- </t>
    </r>
    <r>
      <rPr>
        <b/>
        <sz val="10"/>
        <rFont val="Times New Roman"/>
        <family val="1"/>
      </rPr>
      <t>Đơn Dương:</t>
    </r>
    <r>
      <rPr>
        <sz val="10"/>
        <rFont val="Times New Roman"/>
        <family val="1"/>
      </rPr>
      <t xml:space="preserve">giao tới công trình, trong phạm vi &lt; 10km tính từ các cửa hàng trung tâm huyện.
</t>
    </r>
    <r>
      <rPr>
        <b/>
        <sz val="10"/>
        <rFont val="Times New Roman"/>
        <family val="1"/>
      </rPr>
      <t xml:space="preserve"> Đam Rông: </t>
    </r>
    <r>
      <rPr>
        <sz val="10"/>
        <rFont val="Times New Roman"/>
        <family val="1"/>
      </rPr>
      <t xml:space="preserve">giao tới công trình trong phạm vi 10km tính từ cửa hàng. 
</t>
    </r>
    <r>
      <rPr>
        <b/>
        <sz val="10"/>
        <rFont val="Times New Roman"/>
        <family val="1"/>
      </rPr>
      <t xml:space="preserve">Di Linh: </t>
    </r>
    <r>
      <rPr>
        <sz val="10"/>
        <rFont val="Times New Roman"/>
        <family val="1"/>
      </rPr>
      <t xml:space="preserve">giao tới công trình trong phạm vi &lt;10km tính từ cửa hàng trung tâm huyện.
</t>
    </r>
    <r>
      <rPr>
        <b/>
        <sz val="10"/>
        <rFont val="Times New Roman"/>
        <family val="1"/>
      </rPr>
      <t xml:space="preserve">Bảo Lâm: </t>
    </r>
    <r>
      <rPr>
        <sz val="10"/>
        <rFont val="Times New Roman"/>
        <family val="1"/>
      </rPr>
      <t>giá tại cửa hàng trung tâm huyện</t>
    </r>
    <r>
      <rPr>
        <b/>
        <sz val="10"/>
        <rFont val="Times New Roman"/>
        <family val="1"/>
      </rPr>
      <t>; 
Đạ Tẻh:</t>
    </r>
    <r>
      <rPr>
        <sz val="10"/>
        <rFont val="Times New Roman"/>
        <family val="1"/>
      </rPr>
      <t xml:space="preserve"> giao tại công trình, trong địa bàn huyện &lt; 10km; 
</t>
    </r>
    <r>
      <rPr>
        <b/>
        <sz val="10"/>
        <rFont val="Times New Roman"/>
        <family val="1"/>
      </rPr>
      <t>Đạ Huoai:</t>
    </r>
    <r>
      <rPr>
        <sz val="10"/>
        <rFont val="Times New Roman"/>
        <family val="1"/>
      </rPr>
      <t xml:space="preserve"> giá tại cửa hàng </t>
    </r>
  </si>
  <si>
    <r>
      <rPr>
        <b/>
        <sz val="10"/>
        <rFont val="Times New Roman"/>
        <family val="1"/>
      </rPr>
      <t>Lạc Dương:</t>
    </r>
    <r>
      <rPr>
        <sz val="10"/>
        <rFont val="Times New Roman"/>
        <family val="1"/>
      </rPr>
      <t xml:space="preserve"> giao tới công trình trong phạm vi &lt;10km tình từ cửa hàng trung tâm huyện.
</t>
    </r>
    <r>
      <rPr>
        <b/>
        <sz val="10"/>
        <rFont val="Times New Roman"/>
        <family val="1"/>
      </rPr>
      <t>Đơn Dương:</t>
    </r>
    <r>
      <rPr>
        <sz val="10"/>
        <rFont val="Times New Roman"/>
        <family val="1"/>
      </rPr>
      <t xml:space="preserve"> giao tới công trình, trong phạm vi &lt; 10km tính từ cửa hàng; 
</t>
    </r>
    <r>
      <rPr>
        <b/>
        <sz val="10"/>
        <rFont val="Times New Roman"/>
        <family val="1"/>
      </rPr>
      <t xml:space="preserve">Đam Rông: </t>
    </r>
    <r>
      <rPr>
        <sz val="10"/>
        <rFont val="Times New Roman"/>
        <family val="1"/>
      </rPr>
      <t xml:space="preserve">giao tới công trình trong phạm vi 10km tính từ cửa hàng. 
Di Linh: giao tới công trình trong phạm vi &lt;10km tính từ cửa hàng trung tâm huyện. 
</t>
    </r>
    <r>
      <rPr>
        <b/>
        <sz val="10"/>
        <rFont val="Times New Roman"/>
        <family val="1"/>
      </rPr>
      <t>Bảo Lộc:</t>
    </r>
    <r>
      <rPr>
        <sz val="10"/>
        <rFont val="Times New Roman"/>
        <family val="1"/>
      </rPr>
      <t xml:space="preserve"> trong phạm vi 10km tính từ trung tâm thành phố; 
</t>
    </r>
    <r>
      <rPr>
        <b/>
        <sz val="10"/>
        <rFont val="Times New Roman"/>
        <family val="1"/>
      </rPr>
      <t xml:space="preserve">Bảo Lâm: </t>
    </r>
    <r>
      <rPr>
        <sz val="10"/>
        <rFont val="Times New Roman"/>
        <family val="1"/>
      </rPr>
      <t xml:space="preserve">giá tại cửa hàng trung tâm huyện; 
Đạ Huoai: giá tại cửa hàng </t>
    </r>
  </si>
  <si>
    <r>
      <rPr>
        <b/>
        <sz val="10"/>
        <rFont val="Times New Roman"/>
        <family val="1"/>
      </rPr>
      <t>1. TP Đà Lạt báo giá</t>
    </r>
    <r>
      <rPr>
        <sz val="10"/>
        <rFont val="Times New Roman"/>
        <family val="1"/>
      </rPr>
      <t xml:space="preserve"> tại các cửa hàng: VLXD Thanh Trà, địa chỉ: 358 Hai Bà Trưng, điện thoại:0908020206; Cty TNHH Phúc Cát, địa chỉ: 103/2 Tự Phước, phường 11, điện thoại :0917874979. 
</t>
    </r>
    <r>
      <rPr>
        <b/>
        <sz val="10"/>
        <rFont val="Times New Roman"/>
        <family val="1"/>
      </rPr>
      <t>2.</t>
    </r>
    <r>
      <rPr>
        <sz val="10"/>
        <rFont val="Times New Roman"/>
        <family val="1"/>
      </rPr>
      <t xml:space="preserve"> </t>
    </r>
    <r>
      <rPr>
        <b/>
        <sz val="10"/>
        <rFont val="Times New Roman"/>
        <family val="1"/>
      </rPr>
      <t>Huyện Lạc Dương</t>
    </r>
    <r>
      <rPr>
        <sz val="10"/>
        <rFont val="Times New Roman"/>
        <family val="1"/>
      </rPr>
      <t xml:space="preserve"> báo giá tại các cửa hàng trung tâm huyện: Cửa hàng VLXD Minh Chung, số 52 Lang Biang thị trấn Lạc Dương; Công ty TNHH TM-DV Thông Minh số 16 Biduop, thị trấn Lạc Dương. Cửa hàng VLXD Dư Thịnh Hưng, điện thoại: 0972009009, thị trấn Lạc Dương. 
</t>
    </r>
    <r>
      <rPr>
        <b/>
        <sz val="10"/>
        <rFont val="Times New Roman"/>
        <family val="1"/>
      </rPr>
      <t>3.</t>
    </r>
    <r>
      <rPr>
        <sz val="10"/>
        <rFont val="Times New Roman"/>
        <family val="1"/>
      </rPr>
      <t xml:space="preserve"> </t>
    </r>
    <r>
      <rPr>
        <b/>
        <sz val="10"/>
        <rFont val="Times New Roman"/>
        <family val="1"/>
      </rPr>
      <t>Huyện Đức Trọng</t>
    </r>
    <r>
      <rPr>
        <sz val="10"/>
        <rFont val="Times New Roman"/>
        <family val="1"/>
      </rPr>
      <t xml:space="preserve"> báo giá của Công ty TNHH XD&amp;TM Ngọc Thanh, địa chỉ: Quốc lộ 20, thị trấn Liên Nghĩa; Cửa hàng VLXD&amp;TTNT Phước Thu, ĐC: 32 Thống Nhất, Liên Nghĩa; Cửa hàng VLXD&amp;TTNT Hải Hiền, ĐC 342, Quốc lộ 20,Thị trấn Liên Nghĩa. 
</t>
    </r>
    <r>
      <rPr>
        <b/>
        <sz val="10"/>
        <rFont val="Times New Roman"/>
        <family val="1"/>
      </rPr>
      <t>4.</t>
    </r>
    <r>
      <rPr>
        <sz val="10"/>
        <rFont val="Times New Roman"/>
        <family val="1"/>
      </rPr>
      <t xml:space="preserve"> </t>
    </r>
    <r>
      <rPr>
        <b/>
        <sz val="10"/>
        <rFont val="Times New Roman"/>
        <family val="1"/>
      </rPr>
      <t>Huyện Đam Rông</t>
    </r>
    <r>
      <rPr>
        <sz val="10"/>
        <rFont val="Times New Roman"/>
        <family val="1"/>
      </rPr>
      <t xml:space="preserve"> báo giá: DNTN Triều An (SĐT:02633.984.919); Cửa hàng VLXD Khanh thôn 1 xã Rô Men (SDT: 0982 779486). 
5. </t>
    </r>
    <r>
      <rPr>
        <b/>
        <sz val="10"/>
        <rFont val="Times New Roman"/>
        <family val="1"/>
      </rPr>
      <t>Huyện Di Linh</t>
    </r>
    <r>
      <rPr>
        <sz val="10"/>
        <rFont val="Times New Roman"/>
        <family val="1"/>
      </rPr>
      <t xml:space="preserve"> báo giá tại Đại lý VLXD Duy Thanh số 1086, đường Hùng Vương, Tổ Dân phố 15, thị trấn Di Linh.
6. T</t>
    </r>
    <r>
      <rPr>
        <b/>
        <sz val="10"/>
        <rFont val="Times New Roman"/>
        <family val="1"/>
      </rPr>
      <t>hành phố Bảo Lộc: b</t>
    </r>
    <r>
      <rPr>
        <sz val="10"/>
        <rFont val="Times New Roman"/>
        <family val="1"/>
      </rPr>
      <t xml:space="preserve">áo giá tại Công Ty TNHH Thương Mại Xây Dựng - V-T-Vũ Thiện, địa chỉ: 815 Trần Phú, Phường B'Lao,TP Bảo Lộc; Công ty TNHH Thành Lợi Phương địa chỉ: 155 Trần Phú, phường Lộc Sơn, TP.Bảo Lộc. 
7. </t>
    </r>
    <r>
      <rPr>
        <b/>
        <sz val="10"/>
        <rFont val="Times New Roman"/>
        <family val="1"/>
      </rPr>
      <t>Huyện Bảo Lâm:</t>
    </r>
    <r>
      <rPr>
        <sz val="10"/>
        <rFont val="Times New Roman"/>
        <family val="1"/>
      </rPr>
      <t xml:space="preserve">Công ty TNHH Hòa Hưng (Địa chỉ: 183 Lý Thường Kiệt, phường 1, thành phố Bảo Lộc t/ ĐT: 0968.276.686).
8. </t>
    </r>
    <r>
      <rPr>
        <b/>
        <sz val="10"/>
        <rFont val="Times New Roman"/>
        <family val="1"/>
      </rPr>
      <t>Huyện Đạ Huoai</t>
    </r>
    <r>
      <rPr>
        <sz val="10"/>
        <rFont val="Times New Roman"/>
        <family val="1"/>
      </rPr>
      <t xml:space="preserve"> báo giá tại Cửa hàng VLXD Tuyên Thùy thôn 1, xã Mađaguôi. </t>
    </r>
    <r>
      <rPr>
        <b/>
        <sz val="10"/>
        <rFont val="Times New Roman"/>
        <family val="1"/>
      </rPr>
      <t>Huyện Cát Tiên</t>
    </r>
    <r>
      <rPr>
        <sz val="10"/>
        <rFont val="Times New Roman"/>
        <family val="1"/>
      </rPr>
      <t xml:space="preserve"> báo giá của Công ty TNHH Xây dựng và đầu tư Hoàng Yến, TDP 13, thị trấn Cát Tiên</t>
    </r>
  </si>
  <si>
    <r>
      <rPr>
        <b/>
        <sz val="10"/>
        <rFont val="Times New Roman"/>
        <family val="1"/>
      </rPr>
      <t xml:space="preserve">TP Đà Lạt </t>
    </r>
    <r>
      <rPr>
        <sz val="10"/>
        <rFont val="Times New Roman"/>
        <family val="1"/>
      </rPr>
      <t xml:space="preserve">báo giá tại các cửa hàng: VLXD Thanh Trà, địa chỉ: 358 Hai Bà Trưng, điện thoại:0908020206; Cty TNHH Phúc Cát, địa chỉ: 103/2 Tự Phước, phường 11, điện thoại :0917874979.
</t>
    </r>
    <r>
      <rPr>
        <b/>
        <sz val="10"/>
        <rFont val="Times New Roman"/>
        <family val="1"/>
      </rPr>
      <t xml:space="preserve">Huyện Lạc Dương </t>
    </r>
    <r>
      <rPr>
        <sz val="10"/>
        <rFont val="Times New Roman"/>
        <family val="1"/>
      </rPr>
      <t xml:space="preserve">báo giá tại các cửa hàng trung tâm huyện: Cửa hàng VLXD Minh Chung, số 52 Lang Biang thị trấn Lạc Dương; Công ty TNHH TM-DV Thông Minh số 16 Biduop, thị trấn Lạc Dương; Cửa hàng VLXD Dư Thịnh Hưng, điện thoại: 0972009009, thị trấn Lạc Dương.
</t>
    </r>
    <r>
      <rPr>
        <b/>
        <sz val="10"/>
        <rFont val="Times New Roman"/>
        <family val="1"/>
      </rPr>
      <t xml:space="preserve">Huyện Đức Trọng </t>
    </r>
    <r>
      <rPr>
        <sz val="10"/>
        <rFont val="Times New Roman"/>
        <family val="1"/>
      </rPr>
      <t xml:space="preserve">báo giá của Công ty TNHH XD&amp;TM Ngọc Thanh, địa chỉ: Quốc lộ 20, thị trấn Liên Nghĩa; Cửa hàng VLXD&amp;TTNT Phước Thu, ĐC: 32 Thống Nhất, Liên Nghĩa; Cửa hàng VLXD&amp;TTNT Hải Hiền, ĐC 342, Quốc lộ 20,Thị trấn Liên Nghĩa. 
Huyện Đam Rông báo giá: DNTN Triều An (SĐT:02633.984.919); Cửa hàng VLXD Khanh thôn 1 xã Rô Men (SDT: 0982 779486).
</t>
    </r>
    <r>
      <rPr>
        <b/>
        <sz val="10"/>
        <rFont val="Times New Roman"/>
        <family val="1"/>
      </rPr>
      <t>Huyện Di Linh</t>
    </r>
    <r>
      <rPr>
        <sz val="10"/>
        <rFont val="Times New Roman"/>
        <family val="1"/>
      </rPr>
      <t xml:space="preserve"> báo giá tại Đại lý VLXD Duy Thanh số 1086, đường Hùng Vương, tổ Dân phố 15, thị trấn Di Linh. 
Thành phố Bảo Lộc: báo giá tại Công Ty TNHH Thương Mại Xây Dựng - V-T-Vũ Thiện, địa chỉ: 815 Trần Phú, Phường B'Lao,TP Bảo Lộc; Công ty TNHH Thành Lợi Phương địa chỉ: 155 Trần Phú, phường Lộc Sơn, TP.Bảo Lộc.
Huyện Bảo Lâm báo giá tại Cửa hàng VLXD Thành Trung. Địa chỉ: Hàm Nghi - TT Lộc Thắng - H. Bảo Lâm. ĐT: 0961.442.139; Cửa hàng VLXD Thành Trung. Địa chỉ: Hàm Nghi - TT Lộc Thắng - H. Bảo Lâm. ĐT: 0961.442.139.
</t>
    </r>
    <r>
      <rPr>
        <b/>
        <sz val="10"/>
        <rFont val="Times New Roman"/>
        <family val="1"/>
      </rPr>
      <t xml:space="preserve">Huyện Cát Tiên </t>
    </r>
    <r>
      <rPr>
        <sz val="10"/>
        <rFont val="Times New Roman"/>
        <family val="1"/>
      </rPr>
      <t>báo giá tại Cửa hàng VLXD Thành Trung,Tổ dân phố 5, thị trấn Cát Tiên</t>
    </r>
  </si>
  <si>
    <r>
      <rPr>
        <b/>
        <sz val="10"/>
        <rFont val="Times New Roman"/>
        <family val="1"/>
      </rPr>
      <t xml:space="preserve">Huyện Lạc Dương </t>
    </r>
    <r>
      <rPr>
        <sz val="10"/>
        <rFont val="Times New Roman"/>
        <family val="1"/>
      </rPr>
      <t xml:space="preserve">báo giá tại các cửa hàng trung tâm huyện: Cửa hàng VLXD Minh Chung, số 52 Lang Biang thị trấn Lạc Dương;Công ty TNHH TM-DV Thông Minh số 16 Biduop, thị trấn Lạc Dương; Cửa hàng VLXD Dư Thịnh Hưng, điện thoại: 0972009009, thị trấn Lạc Dương. 
Huyện Đức Trọng báo giá của:Công ty TNHH XD&amp;TM Ngọc Thanh, địa chỉ: Quốc lộ 20, thị trấn Liên Nghĩa; Cửa hàng VLXD&amp;TTNT Phước Thu, ĐC: 32 Thống Nhất, Liên Nghĩa; Cửa hàng VLXD&amp;TTNT Hải Hiền, ĐC 342, Quốc lộ 20,Thị trấn Liên Nghĩa. Huyện Đam Rông báo giá: DNTN Triều An (SĐT:02633.984.919); Cửa hàng VLXD Khanh thôn 1 xã Rô Men (SDT: 0982 779486). 
</t>
    </r>
    <r>
      <rPr>
        <b/>
        <sz val="10"/>
        <rFont val="Times New Roman"/>
        <family val="1"/>
      </rPr>
      <t>Thành phố Bảo Lộc:</t>
    </r>
    <r>
      <rPr>
        <sz val="10"/>
        <rFont val="Times New Roman"/>
        <family val="1"/>
      </rPr>
      <t xml:space="preserve"> báo giá tại Công Ty TNHH Thương Mại Xây Dựng - V-T-Vũ Thiện, địa chỉ: 815 Trần Phú, Phường B'Lao,TP Bảo Lộc; Công ty TNHH Thành Lợi Phương địa chỉ: 155 Trần Phú, phường Lộc Sơn, TP.Bảo Lộc. 
</t>
    </r>
    <r>
      <rPr>
        <b/>
        <sz val="10"/>
        <rFont val="Times New Roman"/>
        <family val="1"/>
      </rPr>
      <t xml:space="preserve">Huyện Bảo Lâm </t>
    </r>
    <r>
      <rPr>
        <sz val="10"/>
        <rFont val="Times New Roman"/>
        <family val="1"/>
      </rPr>
      <t>báo giá Công ty TNHH XD LTH Đức Mạnh (Địa chỉ: Lộc Thắng, huyện Bảo Lâm/SĐT:02633877404)</t>
    </r>
  </si>
  <si>
    <r>
      <rPr>
        <b/>
        <sz val="10"/>
        <rFont val="Times New Roman"/>
        <family val="1"/>
      </rPr>
      <t>Huyện Đức Trọng</t>
    </r>
    <r>
      <rPr>
        <sz val="10"/>
        <rFont val="Times New Roman"/>
        <family val="1"/>
      </rPr>
      <t xml:space="preserve"> báo giá của: Công ty TNHH XD&amp;TM Ngọc Thanh, địa chỉ: Quốc lộ 20, thị trấn Liên Nghĩa. Cửa hàng VLXD&amp;TTNT Phước Thu, ĐC: 32 Thống Nhất, Liên Nghĩa. Cửa hàng VLXD&amp;TTNT Hải Hiền, ĐC 342, Quốc lộ 20,Thị trấn Liên Nghĩa. Huyện Đam Rông báo giá: DNTN Triều An (SĐT:02633.984.919); Cửa hàng VLXD Khanh thôn 1 xã Rô Men (SDT: 0982 779486). 
Huyện Bảo Lâm báo giá bán tại Công ty TNHH Hùng Anh (Địa chỉ: tổ 22, thị trấn Lộc Thắng, huyện Bảo Lâm). 
</t>
    </r>
    <r>
      <rPr>
        <b/>
        <sz val="10"/>
        <rFont val="Times New Roman"/>
        <family val="1"/>
      </rPr>
      <t xml:space="preserve">Huyện Đạ Tẻh </t>
    </r>
    <r>
      <rPr>
        <sz val="10"/>
        <rFont val="Times New Roman"/>
        <family val="1"/>
      </rPr>
      <t xml:space="preserve">báo giá bán tại Cty TNHH Phương Hoàng Mai. 
</t>
    </r>
    <r>
      <rPr>
        <b/>
        <sz val="10"/>
        <rFont val="Times New Roman"/>
        <family val="1"/>
      </rPr>
      <t>Huyện Cát Tiên</t>
    </r>
    <r>
      <rPr>
        <sz val="10"/>
        <rFont val="Times New Roman"/>
        <family val="1"/>
      </rPr>
      <t xml:space="preserve"> báo giá tại Công ty TNHH Xây dựng và Đầu tư Hoàng Yến, Tổ dân phố 13, thị trấn Cát Tiên</t>
    </r>
  </si>
  <si>
    <r>
      <rPr>
        <b/>
        <sz val="10"/>
        <rFont val="Times New Roman"/>
        <family val="1"/>
      </rPr>
      <t>TP Đà Lạt báo giá</t>
    </r>
    <r>
      <rPr>
        <sz val="10"/>
        <rFont val="Times New Roman"/>
        <family val="1"/>
      </rPr>
      <t xml:space="preserve"> tại các cửa hàng: VLXD Thanh Trà, địa chỉ: 358 Hai Bà Trưng, điện thoại:0908020206; Cty TNHH Phúc Cát, địa chỉ: 103/2 Tự Phước, phường 11, điện thoại :0917874979. 
</t>
    </r>
    <r>
      <rPr>
        <b/>
        <sz val="10"/>
        <rFont val="Times New Roman"/>
        <family val="1"/>
      </rPr>
      <t>Huyện Lạc Dương</t>
    </r>
    <r>
      <rPr>
        <sz val="10"/>
        <rFont val="Times New Roman"/>
        <family val="1"/>
      </rPr>
      <t xml:space="preserve"> báo giá tại các cửa hàng trung tâm huyện: Cửa hàng VLXD Minh Chung, số 52 Lang Biang thị trấn Lạc Dươn; Công ty TNHH TM-DV Thông Minh số 16 Biduop, thị trấn Lạc Dương. Cửa hàng VLXD Dư Thịnh Hưng, điện thoại: 0972009009, thị trấn Lạc Dương. 
</t>
    </r>
    <r>
      <rPr>
        <b/>
        <sz val="10"/>
        <rFont val="Times New Roman"/>
        <family val="1"/>
      </rPr>
      <t>Huyện Đức Trọng</t>
    </r>
    <r>
      <rPr>
        <sz val="10"/>
        <rFont val="Times New Roman"/>
        <family val="1"/>
      </rPr>
      <t xml:space="preserve"> báo giá của:Công ty TNHH XD&amp;TM Ngọc Thanh, địa chỉ: Quốc lộ 20, thị trấn Liên Nghĩa; Cửa hàng VLXD&amp;TTNT Phước Thu, ĐC: 32 Thống Nhất, Liên Nghĩa; Cửa hàng VLXD&amp;TTNT Hải Hiền, ĐC 342, Quốc lộ 20,Thị trấn Liên Nghĩa. 
</t>
    </r>
    <r>
      <rPr>
        <b/>
        <sz val="10"/>
        <rFont val="Times New Roman"/>
        <family val="1"/>
      </rPr>
      <t>Huyện Đam Rông</t>
    </r>
    <r>
      <rPr>
        <sz val="10"/>
        <rFont val="Times New Roman"/>
        <family val="1"/>
      </rPr>
      <t xml:space="preserve"> báo giá: DNTN Triều An (SĐT:02633.984.919); Cửa hàng VLXD Khanh thôn 1 xã Rô Men (SDT: 0982 779486). </t>
    </r>
    <r>
      <rPr>
        <b/>
        <sz val="10"/>
        <rFont val="Times New Roman"/>
        <family val="1"/>
      </rPr>
      <t xml:space="preserve">Huyện Di Linh </t>
    </r>
    <r>
      <rPr>
        <sz val="10"/>
        <rFont val="Times New Roman"/>
        <family val="1"/>
      </rPr>
      <t xml:space="preserve">báo giá tại Đại lý VLXD Duy Thanh số 1086, đường Hùng Vương, tổ Dân phố 15, thị trấn Di Linh. 
</t>
    </r>
    <r>
      <rPr>
        <b/>
        <sz val="10"/>
        <rFont val="Times New Roman"/>
        <family val="1"/>
      </rPr>
      <t xml:space="preserve">Thành phố Bảo Lộc: </t>
    </r>
    <r>
      <rPr>
        <sz val="10"/>
        <rFont val="Times New Roman"/>
        <family val="1"/>
      </rPr>
      <t xml:space="preserve">báo giá tại Công Ty TNHH Thương Mại Xây Dựng - V-T-Vũ Thiện, địa chỉ: 815 Trần Phú, Phường B'Lao,TP Bảo Lộc; Công ty TNHH Thành Lợi Phương địa chỉ: 155 Trần Phú, phường Lộc Sơn, TP.Bảo Lộc.
</t>
    </r>
    <r>
      <rPr>
        <b/>
        <sz val="10"/>
        <rFont val="Times New Roman"/>
        <family val="1"/>
      </rPr>
      <t>Huyện Đạ Huoai</t>
    </r>
    <r>
      <rPr>
        <sz val="10"/>
        <rFont val="Times New Roman"/>
        <family val="1"/>
      </rPr>
      <t xml:space="preserve"> báo giá tại Cửa hàng Tuyên Thùy, thôn 1 xã Mađaguôi. </t>
    </r>
    <r>
      <rPr>
        <b/>
        <sz val="10"/>
        <rFont val="Times New Roman"/>
        <family val="1"/>
      </rPr>
      <t>Huyện Cát Tiên</t>
    </r>
    <r>
      <rPr>
        <sz val="10"/>
        <rFont val="Times New Roman"/>
        <family val="1"/>
      </rPr>
      <t xml:space="preserve"> báo giá tại Công ty TNHH Xây dựng và đầu tư Hoàng Yến, Tổ dân phố 13, thị trấn Cát Tiên</t>
    </r>
  </si>
  <si>
    <r>
      <rPr>
        <b/>
        <sz val="10"/>
        <rFont val="Times New Roman"/>
        <family val="1"/>
      </rPr>
      <t>TP Đà Lạt</t>
    </r>
    <r>
      <rPr>
        <sz val="10"/>
        <rFont val="Times New Roman"/>
        <family val="1"/>
      </rPr>
      <t xml:space="preserve"> báo giá tại các cửa hàng: VLXD Thanh Trà, địa chỉ: 358 Hai Bà Trưng, điện thoại:0908020206; Cty TNHH Phúc Cát, địa chỉ: 103/2 Tự Phước, phường 11, điện thoại :0917874979.
</t>
    </r>
    <r>
      <rPr>
        <b/>
        <sz val="10"/>
        <rFont val="Times New Roman"/>
        <family val="1"/>
      </rPr>
      <t xml:space="preserve">Huyện Lạc Dương </t>
    </r>
    <r>
      <rPr>
        <sz val="10"/>
        <rFont val="Times New Roman"/>
        <family val="1"/>
      </rPr>
      <t xml:space="preserve">báo giá tại các cửa hàng trung tâm huyện: Cửa hàng VLXD Minh Chung, số 52 Lang Biang thị trấn Lạc Dương.Công ty TNHH TM-DV Thông Minh số 16 Biduop, thị trấn Lạc Dương.Cửa hàng VLXD Dư Thịnh Hưng, điện thoại: 0972009009, thị trấn Lạc Dương. 
</t>
    </r>
    <r>
      <rPr>
        <b/>
        <sz val="10"/>
        <rFont val="Times New Roman"/>
        <family val="1"/>
      </rPr>
      <t>Huyện Di Linh</t>
    </r>
    <r>
      <rPr>
        <sz val="10"/>
        <rFont val="Times New Roman"/>
        <family val="1"/>
      </rPr>
      <t xml:space="preserve"> báo giá tại Đại lý VLXD Duy Thanh số 1086, đường Hùng Vương, tổ Dân phố 15, thị trấn Di Linh.
</t>
    </r>
    <r>
      <rPr>
        <b/>
        <sz val="10"/>
        <rFont val="Times New Roman"/>
        <family val="1"/>
      </rPr>
      <t>Thành phố Bảo Lộc:</t>
    </r>
    <r>
      <rPr>
        <sz val="10"/>
        <rFont val="Times New Roman"/>
        <family val="1"/>
      </rPr>
      <t xml:space="preserve"> báo giá tại Công Ty TNHH Thương Mại Xây Dựng - V-T-Vũ Thiện, địa chỉ: 815 Trần Phú, Phường B'Lao,TP Bảo Lộc; Công ty TNHH Thành Lợi Phương địa chỉ: 155 Trần Phú, phường Lộc Sơn, TP.Bảo Lộc.
</t>
    </r>
    <r>
      <rPr>
        <b/>
        <sz val="10"/>
        <rFont val="Times New Roman"/>
        <family val="1"/>
      </rPr>
      <t>Huyện Đạ Huoai</t>
    </r>
    <r>
      <rPr>
        <sz val="10"/>
        <rFont val="Times New Roman"/>
        <family val="1"/>
      </rPr>
      <t xml:space="preserve"> báo giá tại Cửa hàng  VLXD Tuyên Thùy  thôn 1 xã Mađaguôi. 
</t>
    </r>
    <r>
      <rPr>
        <b/>
        <sz val="10"/>
        <rFont val="Times New Roman"/>
        <family val="1"/>
      </rPr>
      <t xml:space="preserve">Huyện Cát Tiên </t>
    </r>
    <r>
      <rPr>
        <sz val="10"/>
        <rFont val="Times New Roman"/>
        <family val="1"/>
      </rPr>
      <t>báo giá tại Công ty TNHH Xây dựng và đầu tư Hoàng Yến, Tổ dân phố 13, thị trấn Cát Tiên</t>
    </r>
  </si>
  <si>
    <r>
      <rPr>
        <b/>
        <sz val="10"/>
        <rFont val="Times New Roman"/>
        <family val="1"/>
      </rPr>
      <t>Huyện Lạc Dương</t>
    </r>
    <r>
      <rPr>
        <sz val="10"/>
        <rFont val="Times New Roman"/>
        <family val="1"/>
      </rPr>
      <t xml:space="preserve"> báo giá tại các cửa hàng trung tâm huyện: Cửa hàng VLXD Minh Chung, số 52 Lang Biang thị trấn Lạc Dương; Công ty TNHH TM-DV Thông Minh số 16 Biduop, thị trấn Lạc Dương; Cửa hàng VLXD Dư Thịnh Hưng, điện thoại: 0972009009, thị trấn Lạc Dương. 
</t>
    </r>
    <r>
      <rPr>
        <b/>
        <sz val="10"/>
        <rFont val="Times New Roman"/>
        <family val="1"/>
      </rPr>
      <t>Huyện Đức Trọng</t>
    </r>
    <r>
      <rPr>
        <sz val="10"/>
        <rFont val="Times New Roman"/>
        <family val="1"/>
      </rPr>
      <t xml:space="preserve"> báo giá của : Công ty TNHH XD&amp;TM Ngọc Thanh, địa chỉ: Quốc lộ 20, thị trấn Liên Nghĩa,; Cửa hàng VLXD&amp;TTNT Phước Thu, ĐC: 32 Thống Nhất, Liên Nghĩa; Cửa hàng VLXD&amp;TTNT Hải Hiền, ĐC 342, Quốc lộ 20,Thị trấn Liên Nghĩa.</t>
    </r>
    <r>
      <rPr>
        <b/>
        <sz val="10"/>
        <rFont val="Times New Roman"/>
        <family val="1"/>
      </rPr>
      <t xml:space="preserve"> 
Huyện Đam Rông</t>
    </r>
    <r>
      <rPr>
        <sz val="10"/>
        <rFont val="Times New Roman"/>
        <family val="1"/>
      </rPr>
      <t xml:space="preserve"> báo giá: DNTN Triều An (SĐT:02633.984.919); Cửa hàng VLXD Khanh thôn 1 xã Rô Men (SDT: 0982 779486).
</t>
    </r>
    <r>
      <rPr>
        <b/>
        <sz val="10"/>
        <rFont val="Times New Roman"/>
        <family val="1"/>
      </rPr>
      <t>Huyện Di Linh</t>
    </r>
    <r>
      <rPr>
        <sz val="10"/>
        <rFont val="Times New Roman"/>
        <family val="1"/>
      </rPr>
      <t xml:space="preserve"> báo giá tại Đại lý VLXD Duy Thanh số 1086, đường Hùng Vương, tổ Dân phố 15, thị trấn Di Linh. 
</t>
    </r>
    <r>
      <rPr>
        <b/>
        <sz val="10"/>
        <rFont val="Times New Roman"/>
        <family val="1"/>
      </rPr>
      <t>Thành phố Bảo Lộc</t>
    </r>
    <r>
      <rPr>
        <sz val="10"/>
        <rFont val="Times New Roman"/>
        <family val="1"/>
      </rPr>
      <t>: báo giá tại Công Ty TNHH Thương Mại Xây Dựng - V-T-Vũ Thiện, địa chỉ: 815 Trần Phú, Phường B'Lao,TP Bảo Lộc; Công ty TNHH Thành Lợi Phương địa chỉ: 155 Trần Phú, phường Lộc Sơn, TP.Bảo Lộc.</t>
    </r>
  </si>
  <si>
    <r>
      <t>-</t>
    </r>
    <r>
      <rPr>
        <b/>
        <sz val="10"/>
        <rFont val="Times New Roman"/>
        <family val="1"/>
      </rPr>
      <t xml:space="preserve"> Lạc Dương, Đơn Dương:</t>
    </r>
    <r>
      <rPr>
        <sz val="10"/>
        <rFont val="Times New Roman"/>
        <family val="1"/>
      </rPr>
      <t xml:space="preserve"> giao tới công trình trong phạm vi &lt; 10km tính từ cửa hàng trung tâm huyện. 
</t>
    </r>
    <r>
      <rPr>
        <b/>
        <sz val="10"/>
        <rFont val="Times New Roman"/>
        <family val="1"/>
      </rPr>
      <t xml:space="preserve">Đam Rông: </t>
    </r>
    <r>
      <rPr>
        <sz val="10"/>
        <rFont val="Times New Roman"/>
        <family val="1"/>
      </rPr>
      <t xml:space="preserve">giao tời công trình trong phạm vi 10km tính từ cửa hàng.
</t>
    </r>
    <r>
      <rPr>
        <b/>
        <sz val="10"/>
        <rFont val="Times New Roman"/>
        <family val="1"/>
      </rPr>
      <t>Di Linh</t>
    </r>
    <r>
      <rPr>
        <sz val="10"/>
        <rFont val="Times New Roman"/>
        <family val="1"/>
      </rPr>
      <t xml:space="preserve">: giao tới công trình trong phạm vi &lt; 10 km tính từ cửa hàng trung tâm huyện. 
</t>
    </r>
    <r>
      <rPr>
        <b/>
        <sz val="10"/>
        <rFont val="Times New Roman"/>
        <family val="1"/>
      </rPr>
      <t xml:space="preserve">Bảo Lộc;Bảo Lâm: </t>
    </r>
    <r>
      <rPr>
        <sz val="10"/>
        <rFont val="Times New Roman"/>
        <family val="1"/>
      </rPr>
      <t xml:space="preserve">trong phạm vi 10km tính từ trung tâm.
</t>
    </r>
    <r>
      <rPr>
        <b/>
        <sz val="10"/>
        <rFont val="Times New Roman"/>
        <family val="1"/>
      </rPr>
      <t xml:space="preserve"> Đạ Tẻh:</t>
    </r>
    <r>
      <rPr>
        <sz val="10"/>
        <rFont val="Times New Roman"/>
        <family val="1"/>
      </rPr>
      <t xml:space="preserve"> giao tại công trình, trong địa bàn huyện &lt; 10km; 
</t>
    </r>
    <r>
      <rPr>
        <b/>
        <sz val="10"/>
        <rFont val="Times New Roman"/>
        <family val="1"/>
      </rPr>
      <t xml:space="preserve">Đạ Huoai: </t>
    </r>
    <r>
      <rPr>
        <sz val="10"/>
        <rFont val="Times New Roman"/>
        <family val="1"/>
      </rPr>
      <t>giá tại cửa hàng</t>
    </r>
  </si>
  <si>
    <r>
      <rPr>
        <b/>
        <sz val="10"/>
        <rFont val="Times New Roman"/>
        <family val="1"/>
      </rPr>
      <t xml:space="preserve">Lạc Dương: </t>
    </r>
    <r>
      <rPr>
        <sz val="10"/>
        <rFont val="Times New Roman"/>
        <family val="1"/>
      </rPr>
      <t>giao tới công trình trong phạm vi &lt; 10km tính từ cửa hàng trung tâm huyện</t>
    </r>
    <r>
      <rPr>
        <b/>
        <sz val="10"/>
        <rFont val="Times New Roman"/>
        <family val="1"/>
      </rPr>
      <t>. 
Đam Rông: g</t>
    </r>
    <r>
      <rPr>
        <sz val="10"/>
        <rFont val="Times New Roman"/>
        <family val="1"/>
      </rPr>
      <t>iao tới công trình trong phạm vi 10km tính từ cửa hàng</t>
    </r>
    <r>
      <rPr>
        <b/>
        <sz val="10"/>
        <rFont val="Times New Roman"/>
        <family val="1"/>
      </rPr>
      <t>.
Bảo Lộc:</t>
    </r>
    <r>
      <rPr>
        <sz val="10"/>
        <rFont val="Times New Roman"/>
        <family val="1"/>
      </rPr>
      <t xml:space="preserve">trong phạm vi 10km tính từ trung tâm thành phố;
</t>
    </r>
    <r>
      <rPr>
        <b/>
        <sz val="10"/>
        <rFont val="Times New Roman"/>
        <family val="1"/>
      </rPr>
      <t>Đạ Tẻh:</t>
    </r>
    <r>
      <rPr>
        <sz val="10"/>
        <rFont val="Times New Roman"/>
        <family val="1"/>
      </rPr>
      <t xml:space="preserve"> giao tại công trình, trong địa bàn huyện &lt; 10km </t>
    </r>
  </si>
  <si>
    <r>
      <t>-</t>
    </r>
    <r>
      <rPr>
        <b/>
        <sz val="10"/>
        <rFont val="Times New Roman"/>
        <family val="1"/>
      </rPr>
      <t xml:space="preserve"> Lạc Dương: </t>
    </r>
    <r>
      <rPr>
        <sz val="10"/>
        <rFont val="Times New Roman"/>
        <family val="1"/>
      </rPr>
      <t xml:space="preserve">giao tới công trình trong phạm vi &lt; 10km tính từ cửa hàng trung tâm huyện. 
</t>
    </r>
    <r>
      <rPr>
        <b/>
        <sz val="10"/>
        <rFont val="Times New Roman"/>
        <family val="1"/>
      </rPr>
      <t>Đơn Dương:</t>
    </r>
    <r>
      <rPr>
        <sz val="10"/>
        <rFont val="Times New Roman"/>
        <family val="1"/>
      </rPr>
      <t xml:space="preserve">giao tới công trình, trong phạm vi &lt; 10km tính từ các cửa hàng trung tâm huyện. 
</t>
    </r>
    <r>
      <rPr>
        <b/>
        <sz val="10"/>
        <rFont val="Times New Roman"/>
        <family val="1"/>
      </rPr>
      <t xml:space="preserve">Di Linh: </t>
    </r>
    <r>
      <rPr>
        <sz val="10"/>
        <rFont val="Times New Roman"/>
        <family val="1"/>
      </rPr>
      <t>giao tới công trình trong phạm vi &lt;10km tính từ cửa hàng trung tâm huyện
.</t>
    </r>
    <r>
      <rPr>
        <b/>
        <sz val="10"/>
        <rFont val="Times New Roman"/>
        <family val="1"/>
      </rPr>
      <t>Bảo Lộc:</t>
    </r>
    <r>
      <rPr>
        <sz val="10"/>
        <rFont val="Times New Roman"/>
        <family val="1"/>
      </rPr>
      <t xml:space="preserve"> trong phạm vi 10km tính từ trung tâm thành phố;
</t>
    </r>
    <r>
      <rPr>
        <b/>
        <sz val="10"/>
        <rFont val="Times New Roman"/>
        <family val="1"/>
      </rPr>
      <t xml:space="preserve">Bảo Lâm: </t>
    </r>
    <r>
      <rPr>
        <sz val="10"/>
        <rFont val="Times New Roman"/>
        <family val="1"/>
      </rPr>
      <t xml:space="preserve">Gía tại cửa hàng trung tâm huyện; 
</t>
    </r>
    <r>
      <rPr>
        <b/>
        <sz val="10"/>
        <rFont val="Times New Roman"/>
        <family val="1"/>
      </rPr>
      <t>Đạ Tẻh:</t>
    </r>
    <r>
      <rPr>
        <sz val="10"/>
        <rFont val="Times New Roman"/>
        <family val="1"/>
      </rPr>
      <t xml:space="preserve"> giao tại công trình, trong địa bàn huyện &lt; 10km </t>
    </r>
  </si>
  <si>
    <r>
      <rPr>
        <b/>
        <sz val="10"/>
        <rFont val="Times New Roman"/>
        <family val="1"/>
      </rPr>
      <t>Lạc Dương</t>
    </r>
    <r>
      <rPr>
        <sz val="10"/>
        <rFont val="Times New Roman"/>
        <family val="1"/>
      </rPr>
      <t xml:space="preserve">: giao tới công trình, trong phạm vi &lt;10km tính từ cửa hàng trung tâm huyện.
</t>
    </r>
    <r>
      <rPr>
        <b/>
        <sz val="10"/>
        <rFont val="Times New Roman"/>
        <family val="1"/>
      </rPr>
      <t>Đơn Dương:</t>
    </r>
    <r>
      <rPr>
        <sz val="10"/>
        <rFont val="Times New Roman"/>
        <family val="1"/>
      </rPr>
      <t xml:space="preserve"> giao tới công trình, trong phạm vi &lt; 10km tính từ cửa hàng trung tâm huyện. </t>
    </r>
    <r>
      <rPr>
        <b/>
        <sz val="10"/>
        <rFont val="Times New Roman"/>
        <family val="1"/>
      </rPr>
      <t>Đam Rông</t>
    </r>
    <r>
      <rPr>
        <sz val="10"/>
        <rFont val="Times New Roman"/>
        <family val="1"/>
      </rPr>
      <t xml:space="preserve">: giao tới công trình trong phạm vi 10km tính từ cửa hàng. 
</t>
    </r>
    <r>
      <rPr>
        <b/>
        <sz val="10"/>
        <rFont val="Times New Roman"/>
        <family val="1"/>
      </rPr>
      <t>Di Linh</t>
    </r>
    <r>
      <rPr>
        <sz val="10"/>
        <rFont val="Times New Roman"/>
        <family val="1"/>
      </rPr>
      <t>: giao tới công trình trong phạm vi &lt;10km tính từ cửa hàng trung tâm huyện.</t>
    </r>
  </si>
  <si>
    <r>
      <rPr>
        <b/>
        <sz val="10"/>
        <rFont val="Times New Roman"/>
        <family val="1"/>
      </rPr>
      <t>TP Đà Lạt</t>
    </r>
    <r>
      <rPr>
        <sz val="10"/>
        <rFont val="Times New Roman"/>
        <family val="1"/>
      </rPr>
      <t xml:space="preserve"> báo giá tại các cửa hàng: VLXD Thanh Trà, địa chỉ: 358 Hai Bà Trưng, điện thoại:0908020206; Cty TNHH Phúc Cát, địa chỉ: 103/2 Tự Phước, phường 11, điện thoại :0917874979.
</t>
    </r>
    <r>
      <rPr>
        <b/>
        <sz val="10"/>
        <rFont val="Times New Roman"/>
        <family val="1"/>
      </rPr>
      <t>Huyện Lạc Dương</t>
    </r>
    <r>
      <rPr>
        <sz val="10"/>
        <rFont val="Times New Roman"/>
        <family val="1"/>
      </rPr>
      <t xml:space="preserve"> báo giá tại các cửa hàng trung tâm huyện: Cửa hàng VLXD Minh Chung, số 52 Lang Biang thị trấn Lạc Dương; Công ty TNHH TM-DV Thông Minh số 16 Biduop, thị trấn Lạc Dương; Cửa hàng VLXD Dư Thịnh Hưng, điện thoại: 0972009009, thị trấn Lạc Dương.
Huyện Đức Trọng báo giá của Công ty TNHH XD&amp;TM Ngọc Thanh, địa chỉ: Quốc lộ 20, thị trấn Liên Nghĩa; Cửa hàng VLXD&amp;TTNT Phước Thu, ĐC: 32 Thống Nhất, Liên Nghĩa; Cửa hàng VLXD&amp;TTNT Hải Hiền, ĐC 342, Quốc lộ 20,Thị trấn Liên Nghĩa.</t>
    </r>
    <r>
      <rPr>
        <b/>
        <sz val="10"/>
        <rFont val="Times New Roman"/>
        <family val="1"/>
      </rPr>
      <t xml:space="preserve"> 
Huyện Đam Rông </t>
    </r>
    <r>
      <rPr>
        <sz val="10"/>
        <rFont val="Times New Roman"/>
        <family val="1"/>
      </rPr>
      <t>báo giá: DNTN Triều An (SĐT:02633.984.919); Cửa hàng VLXD Khanh thôn 1 xã Rô Men (SDT: 0982 779486)</t>
    </r>
    <r>
      <rPr>
        <b/>
        <sz val="10"/>
        <rFont val="Times New Roman"/>
        <family val="1"/>
      </rPr>
      <t xml:space="preserve">. 
Huyện Di Linh </t>
    </r>
    <r>
      <rPr>
        <sz val="10"/>
        <rFont val="Times New Roman"/>
        <family val="1"/>
      </rPr>
      <t>báo giá tại Đại lý VLXD Duy Thanh số 1086, đường Hùng Vương, tổ Dân phố 15, thị trấn Di Linh.
T</t>
    </r>
    <r>
      <rPr>
        <b/>
        <sz val="10"/>
        <rFont val="Times New Roman"/>
        <family val="1"/>
      </rPr>
      <t>hành phố Bảo Lộc:</t>
    </r>
    <r>
      <rPr>
        <sz val="10"/>
        <rFont val="Times New Roman"/>
        <family val="1"/>
      </rPr>
      <t xml:space="preserve"> báo giá tại Công Ty TNHH Thương Mại Xây Dựng - V-T-Vũ Thiện, địa chỉ: 815 Trần Phú, Phường B'Lao,TP Bảo Lộc; Công ty TNHH Thành Lợi Phương địa chỉ: 155 Trần Phú, phường Lộc Sơn, TP.Bảo Lộc. 
</t>
    </r>
    <r>
      <rPr>
        <b/>
        <sz val="10"/>
        <rFont val="Times New Roman"/>
        <family val="1"/>
      </rPr>
      <t xml:space="preserve">Huyện Đạ Huoai </t>
    </r>
    <r>
      <rPr>
        <sz val="10"/>
        <rFont val="Times New Roman"/>
        <family val="1"/>
      </rPr>
      <t xml:space="preserve">báo giá tại Cửa hàng Tuyên Thùy thôn , xã Mađaguôi </t>
    </r>
  </si>
  <si>
    <r>
      <t xml:space="preserve">- </t>
    </r>
    <r>
      <rPr>
        <b/>
        <sz val="9"/>
        <rFont val="Times New Roman"/>
        <family val="1"/>
      </rPr>
      <t>Đơn Dương:</t>
    </r>
    <r>
      <rPr>
        <sz val="9"/>
        <rFont val="Times New Roman"/>
        <family val="1"/>
      </rPr>
      <t xml:space="preserve">giao tới công trình, trong phạm vi &lt; 10km tính từ các cửa hàng trung tâm huyện;
 </t>
    </r>
    <r>
      <rPr>
        <b/>
        <sz val="9"/>
        <rFont val="Times New Roman"/>
        <family val="1"/>
      </rPr>
      <t xml:space="preserve">Đam Rông: </t>
    </r>
    <r>
      <rPr>
        <sz val="9"/>
        <rFont val="Times New Roman"/>
        <family val="1"/>
      </rPr>
      <t>giao tới công trình trong phạm vi 10km tính từ cửa hàng trung tâm huyện.</t>
    </r>
    <r>
      <rPr>
        <b/>
        <sz val="9"/>
        <rFont val="Times New Roman"/>
        <family val="1"/>
      </rPr>
      <t xml:space="preserve"> 
Di Linh: </t>
    </r>
    <r>
      <rPr>
        <sz val="9"/>
        <rFont val="Times New Roman"/>
        <family val="1"/>
      </rPr>
      <t xml:space="preserve">giao tới công trình trong phạm vi &lt;10km từ các cửa hàng trung tâm huyện. </t>
    </r>
    <r>
      <rPr>
        <b/>
        <sz val="9"/>
        <rFont val="Times New Roman"/>
        <family val="1"/>
      </rPr>
      <t xml:space="preserve">
Bảo Lộc,Bảo Lâm:</t>
    </r>
    <r>
      <rPr>
        <sz val="9"/>
        <rFont val="Times New Roman"/>
        <family val="1"/>
      </rPr>
      <t xml:space="preserve"> trong phạm vi 10km tính từ trung tâm; 
</t>
    </r>
    <r>
      <rPr>
        <b/>
        <sz val="9"/>
        <rFont val="Times New Roman"/>
        <family val="1"/>
      </rPr>
      <t>Đạ Tẻh:</t>
    </r>
    <r>
      <rPr>
        <sz val="9"/>
        <rFont val="Times New Roman"/>
        <family val="1"/>
      </rPr>
      <t xml:space="preserve"> giao tại công trình, trong địa bàn huyện &lt; 10km.
Đạ Huoai: giá tại cửa hàng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</si>
</sst>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_(* \(#,##0.00\);_(* &quot;-&quot;??_);_(@_)"/>
    <numFmt numFmtId="164" formatCode="_-* #,##0\ _₫_-;\-* #,##0\ _₫_-;_-* &quot;-&quot;??\ _₫_-;_-@"/>
    <numFmt numFmtId="165" formatCode="_(* #.##0.00_);_(* \(#.##0.00\);_(* &quot;-&quot;??_);_(@_)"/>
    <numFmt numFmtId="166" formatCode="_(* #,##0_);_(* \(#,##0\);_(* &quot;-&quot;??_);_(@_)"/>
    <numFmt numFmtId="167" formatCode="_(* #.##0._);_(* \(#.##0.\);_(* &quot;-&quot;??_);_(@_)"/>
    <numFmt numFmtId="168" formatCode="_-* #,##0\ _₫_-;\-* #,##0\ _₫_-;_-* &quot;-&quot;??\ _₫_-;_-@_-"/>
    <numFmt numFmtId="169" formatCode="0.00000%"/>
  </numFmts>
  <fonts count="69">
    <font>
      <sz val="11"/>
      <color theme="1"/>
      <name val="Calibri"/>
      <charset val="134"/>
    </font>
    <font>
      <sz val="13"/>
      <name val="Times New Roman"/>
      <family val="1"/>
    </font>
    <font>
      <sz val="13"/>
      <color rgb="FFFF0000"/>
      <name val="Times New Roman"/>
      <family val="1"/>
    </font>
    <font>
      <sz val="13"/>
      <color theme="1"/>
      <name val="Times New Roman"/>
      <family val="1"/>
    </font>
    <font>
      <b/>
      <sz val="13"/>
      <name val="Times New Roman"/>
      <family val="1"/>
    </font>
    <font>
      <b/>
      <i/>
      <sz val="13"/>
      <name val="Times New Roman"/>
      <family val="1"/>
    </font>
    <font>
      <i/>
      <sz val="13"/>
      <name val="Times New Roman"/>
      <family val="1"/>
    </font>
    <font>
      <i/>
      <sz val="13"/>
      <color rgb="FFFF0000"/>
      <name val="Times New Roman"/>
      <family val="1"/>
    </font>
    <font>
      <i/>
      <sz val="13"/>
      <color theme="1"/>
      <name val="Times New Roman"/>
      <family val="1"/>
    </font>
    <font>
      <b/>
      <sz val="13"/>
      <color rgb="FFFF0000"/>
      <name val="Times New Roman"/>
      <family val="1"/>
    </font>
    <font>
      <b/>
      <sz val="13"/>
      <color theme="1"/>
      <name val="Times New Roman"/>
      <family val="1"/>
    </font>
    <font>
      <b/>
      <i/>
      <sz val="13"/>
      <color theme="1"/>
      <name val="Times New Roman"/>
      <family val="1"/>
    </font>
    <font>
      <sz val="12"/>
      <name val="Calibri"/>
      <family val="2"/>
    </font>
    <font>
      <sz val="12"/>
      <name val="Times New Roman"/>
      <family val="1"/>
    </font>
    <font>
      <b/>
      <sz val="12"/>
      <name val="Times New Roman"/>
      <family val="1"/>
    </font>
    <font>
      <b/>
      <i/>
      <sz val="12"/>
      <name val="Times New Roman"/>
      <family val="1"/>
    </font>
    <font>
      <i/>
      <sz val="12"/>
      <name val="Times New Roman"/>
      <family val="1"/>
    </font>
    <font>
      <sz val="11"/>
      <name val="Calibri"/>
      <family val="2"/>
    </font>
    <font>
      <sz val="11"/>
      <color rgb="FFFF0000"/>
      <name val="Calibri"/>
      <family val="2"/>
    </font>
    <font>
      <sz val="11"/>
      <name val="Times New Roman"/>
      <family val="1"/>
    </font>
    <font>
      <b/>
      <sz val="14"/>
      <name val="Times New Roman"/>
      <family val="1"/>
    </font>
    <font>
      <b/>
      <sz val="11"/>
      <name val="Times New Roman"/>
      <family val="1"/>
    </font>
    <font>
      <i/>
      <sz val="11"/>
      <name val="Times New Roman"/>
      <family val="1"/>
    </font>
    <font>
      <i/>
      <sz val="14"/>
      <name val="Times New Roman"/>
      <family val="1"/>
    </font>
    <font>
      <i/>
      <sz val="14"/>
      <color rgb="FFFF0000"/>
      <name val="Times New Roman"/>
      <family val="1"/>
    </font>
    <font>
      <b/>
      <sz val="11"/>
      <color rgb="FFFF0000"/>
      <name val="Times New Roman"/>
      <family val="1"/>
    </font>
    <font>
      <b/>
      <sz val="10"/>
      <name val="Times New Roman"/>
      <family val="1"/>
    </font>
    <font>
      <sz val="11"/>
      <color rgb="FFFF0000"/>
      <name val="Times New Roman"/>
      <family val="1"/>
    </font>
    <font>
      <b/>
      <i/>
      <sz val="11"/>
      <name val="Times New Roman"/>
      <family val="1"/>
    </font>
    <font>
      <i/>
      <sz val="14"/>
      <color theme="1"/>
      <name val="Times New Roman"/>
      <family val="1"/>
    </font>
    <font>
      <sz val="9"/>
      <name val="Times New Roman"/>
      <family val="1"/>
    </font>
    <font>
      <b/>
      <sz val="9"/>
      <name val="Times New Roman"/>
      <family val="1"/>
    </font>
    <font>
      <sz val="10"/>
      <name val="Times New Roman"/>
      <family val="1"/>
    </font>
    <font>
      <b/>
      <sz val="10"/>
      <color theme="1"/>
      <name val="Times New Roman"/>
      <family val="1"/>
    </font>
    <font>
      <sz val="11"/>
      <color theme="1"/>
      <name val="Times New Roman"/>
      <family val="1"/>
    </font>
    <font>
      <b/>
      <sz val="11"/>
      <color theme="1"/>
      <name val="Times New Roman"/>
      <family val="1"/>
    </font>
    <font>
      <sz val="10"/>
      <color rgb="FFFF0000"/>
      <name val="Times New Roman"/>
      <family val="1"/>
    </font>
    <font>
      <sz val="10"/>
      <color theme="1"/>
      <name val="Times New Roman"/>
      <family val="1"/>
    </font>
    <font>
      <sz val="15"/>
      <color theme="1"/>
      <name val="Times New Roman"/>
      <family val="1"/>
    </font>
    <font>
      <sz val="12"/>
      <color theme="1"/>
      <name val="Times New Roman"/>
      <family val="1"/>
    </font>
    <font>
      <b/>
      <sz val="14"/>
      <color theme="1"/>
      <name val="Times New Roman"/>
      <family val="1"/>
    </font>
    <font>
      <b/>
      <sz val="15"/>
      <color theme="1"/>
      <name val="Times New Roman"/>
      <family val="1"/>
    </font>
    <font>
      <sz val="15"/>
      <color rgb="FFFF0000"/>
      <name val="Times New Roman"/>
      <family val="1"/>
    </font>
    <font>
      <sz val="14"/>
      <color theme="1"/>
      <name val="Times New Roman"/>
      <family val="1"/>
    </font>
    <font>
      <b/>
      <sz val="14"/>
      <color rgb="FFFF0000"/>
      <name val="Times New Roman"/>
      <family val="1"/>
    </font>
    <font>
      <b/>
      <i/>
      <sz val="14"/>
      <color theme="1"/>
      <name val="Times New Roman"/>
      <family val="1"/>
    </font>
    <font>
      <sz val="14"/>
      <color rgb="FFFF0000"/>
      <name val="Times New Roman"/>
      <family val="1"/>
    </font>
    <font>
      <b/>
      <sz val="15"/>
      <color rgb="FFFF0000"/>
      <name val="Times New Roman"/>
      <family val="1"/>
    </font>
    <font>
      <b/>
      <sz val="12"/>
      <color theme="1"/>
      <name val="Times New Roman"/>
      <family val="1"/>
    </font>
    <font>
      <i/>
      <sz val="15"/>
      <color theme="1"/>
      <name val="Times New Roman"/>
      <family val="1"/>
    </font>
    <font>
      <b/>
      <i/>
      <sz val="15"/>
      <color theme="1"/>
      <name val="Times New Roman"/>
      <family val="1"/>
    </font>
    <font>
      <b/>
      <i/>
      <sz val="11"/>
      <color theme="1"/>
      <name val="Times New Roman"/>
      <family val="1"/>
    </font>
    <font>
      <b/>
      <u/>
      <sz val="15"/>
      <color theme="1"/>
      <name val="Times New Roman"/>
      <family val="1"/>
    </font>
    <font>
      <sz val="11"/>
      <color theme="1"/>
      <name val="Calibri"/>
      <family val="2"/>
      <scheme val="minor"/>
    </font>
    <font>
      <vertAlign val="superscript"/>
      <sz val="13"/>
      <name val="Times New Roman"/>
      <family val="1"/>
    </font>
    <font>
      <vertAlign val="superscript"/>
      <sz val="13"/>
      <color theme="1"/>
      <name val="Times New Roman"/>
      <family val="1"/>
    </font>
    <font>
      <vertAlign val="superscript"/>
      <sz val="12"/>
      <name val="Times New Roman"/>
      <family val="1"/>
    </font>
    <font>
      <vertAlign val="superscript"/>
      <sz val="11"/>
      <name val="Times New Roman"/>
      <family val="1"/>
    </font>
    <font>
      <sz val="15"/>
      <name val="Times New Roman"/>
      <family val="1"/>
    </font>
    <font>
      <sz val="14"/>
      <name val="Times New Roman"/>
      <family val="1"/>
    </font>
    <font>
      <sz val="11"/>
      <color theme="1"/>
      <name val="Calibri"/>
      <family val="2"/>
    </font>
    <font>
      <sz val="13"/>
      <name val="Times New Roman"/>
      <family val="1"/>
    </font>
    <font>
      <b/>
      <sz val="13"/>
      <name val="Times New Roman"/>
      <family val="1"/>
    </font>
    <font>
      <i/>
      <sz val="13"/>
      <name val="Times New Roman"/>
      <family val="1"/>
    </font>
    <font>
      <b/>
      <i/>
      <sz val="13"/>
      <name val="Times New Roman"/>
      <family val="1"/>
    </font>
    <font>
      <sz val="13"/>
      <color rgb="FFC00000"/>
      <name val="Times New Roman"/>
      <family val="1"/>
    </font>
    <font>
      <sz val="13"/>
      <color theme="0"/>
      <name val="Times New Roman"/>
      <family val="1"/>
    </font>
    <font>
      <b/>
      <sz val="13"/>
      <color theme="0"/>
      <name val="Times New Roman"/>
      <family val="1"/>
    </font>
    <font>
      <sz val="11"/>
      <color theme="1"/>
      <name val="Calibri"/>
      <family val="2"/>
    </font>
  </fonts>
  <fills count="16">
    <fill>
      <patternFill patternType="none"/>
    </fill>
    <fill>
      <patternFill patternType="gray125"/>
    </fill>
    <fill>
      <patternFill patternType="solid">
        <fgColor theme="0"/>
        <bgColor indexed="64"/>
      </patternFill>
    </fill>
    <fill>
      <patternFill patternType="solid">
        <fgColor theme="4" tint="0.39991454817346722"/>
        <bgColor indexed="64"/>
      </patternFill>
    </fill>
    <fill>
      <patternFill patternType="solid">
        <fgColor theme="2"/>
        <bgColor indexed="64"/>
      </patternFill>
    </fill>
    <fill>
      <patternFill patternType="solid">
        <fgColor theme="5" tint="0.39991454817346722"/>
        <bgColor indexed="64"/>
      </patternFill>
    </fill>
    <fill>
      <patternFill patternType="solid">
        <fgColor rgb="FFFFFF00"/>
        <bgColor indexed="64"/>
      </patternFill>
    </fill>
    <fill>
      <patternFill patternType="solid">
        <fgColor theme="8" tint="0.39991454817346722"/>
        <bgColor indexed="64"/>
      </patternFill>
    </fill>
    <fill>
      <patternFill patternType="solid">
        <fgColor theme="7" tint="0.39991454817346722"/>
        <bgColor indexed="64"/>
      </patternFill>
    </fill>
    <fill>
      <patternFill patternType="solid">
        <fgColor theme="0"/>
        <bgColor theme="0"/>
      </patternFill>
    </fill>
    <fill>
      <patternFill patternType="solid">
        <fgColor theme="2"/>
        <bgColor theme="0"/>
      </patternFill>
    </fill>
    <fill>
      <patternFill patternType="solid">
        <fgColor rgb="FFFFC000"/>
        <bgColor indexed="64"/>
      </patternFill>
    </fill>
    <fill>
      <patternFill patternType="solid">
        <fgColor theme="7" tint="0.59999389629810485"/>
        <bgColor indexed="64"/>
      </patternFill>
    </fill>
    <fill>
      <patternFill patternType="solid">
        <fgColor rgb="FFFFFF00"/>
        <bgColor rgb="FFFFFF00"/>
      </patternFill>
    </fill>
    <fill>
      <patternFill patternType="solid">
        <fgColor rgb="FF00B050"/>
        <bgColor indexed="64"/>
      </patternFill>
    </fill>
    <fill>
      <patternFill patternType="solid">
        <fgColor theme="5" tint="-0.249977111117893"/>
        <bgColor indexed="64"/>
      </patternFill>
    </fill>
  </fills>
  <borders count="6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top/>
      <bottom/>
      <diagonal/>
    </border>
    <border>
      <left style="thin">
        <color rgb="FF000000"/>
      </left>
      <right style="thin">
        <color rgb="FF000000"/>
      </right>
      <top/>
      <bottom/>
      <diagonal/>
    </border>
    <border>
      <left style="thin">
        <color auto="1"/>
      </left>
      <right/>
      <top/>
      <bottom style="thin">
        <color auto="1"/>
      </bottom>
      <diagonal/>
    </border>
    <border>
      <left/>
      <right/>
      <top/>
      <bottom style="thin">
        <color auto="1"/>
      </bottom>
      <diagonal/>
    </border>
    <border>
      <left style="thin">
        <color auto="1"/>
      </left>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diagonal/>
    </border>
    <border>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top style="thin">
        <color auto="1"/>
      </top>
      <bottom style="thin">
        <color rgb="FF000000"/>
      </bottom>
      <diagonal/>
    </border>
    <border>
      <left/>
      <right/>
      <top style="thin">
        <color rgb="FF000000"/>
      </top>
      <bottom style="thin">
        <color rgb="FF000000"/>
      </bottom>
      <diagonal/>
    </border>
    <border>
      <left/>
      <right/>
      <top style="thin">
        <color rgb="FF000000"/>
      </top>
      <bottom style="thin">
        <color auto="1"/>
      </bottom>
      <diagonal/>
    </border>
    <border>
      <left/>
      <right/>
      <top style="thin">
        <color rgb="FF000000"/>
      </top>
      <bottom/>
      <diagonal/>
    </border>
    <border>
      <left style="thin">
        <color rgb="FF000000"/>
      </left>
      <right style="thin">
        <color auto="1"/>
      </right>
      <top style="thin">
        <color auto="1"/>
      </top>
      <bottom style="thin">
        <color rgb="FF000000"/>
      </bottom>
      <diagonal/>
    </border>
    <border>
      <left style="thin">
        <color rgb="FF000000"/>
      </left>
      <right style="thin">
        <color auto="1"/>
      </right>
      <top style="thin">
        <color rgb="FF000000"/>
      </top>
      <bottom style="thin">
        <color rgb="FF000000"/>
      </bottom>
      <diagonal/>
    </border>
    <border>
      <left style="thin">
        <color rgb="FF000000"/>
      </left>
      <right style="thin">
        <color auto="1"/>
      </right>
      <top style="thin">
        <color rgb="FF000000"/>
      </top>
      <bottom style="thin">
        <color auto="1"/>
      </bottom>
      <diagonal/>
    </border>
    <border>
      <left style="thin">
        <color rgb="FF000000"/>
      </left>
      <right style="thin">
        <color auto="1"/>
      </right>
      <top/>
      <bottom/>
      <diagonal/>
    </border>
    <border>
      <left/>
      <right style="thin">
        <color auto="1"/>
      </right>
      <top/>
      <bottom style="thin">
        <color rgb="FF000000"/>
      </bottom>
      <diagonal/>
    </border>
    <border>
      <left style="thin">
        <color auto="1"/>
      </left>
      <right style="thin">
        <color rgb="FF000000"/>
      </right>
      <top/>
      <bottom/>
      <diagonal/>
    </border>
    <border>
      <left style="thin">
        <color auto="1"/>
      </left>
      <right style="thin">
        <color rgb="FF000000"/>
      </right>
      <top style="thin">
        <color rgb="FF000000"/>
      </top>
      <bottom style="thin">
        <color rgb="FF000000"/>
      </bottom>
      <diagonal/>
    </border>
    <border>
      <left/>
      <right style="thin">
        <color rgb="FF000000"/>
      </right>
      <top style="thin">
        <color rgb="FF000000"/>
      </top>
      <bottom style="thin">
        <color auto="1"/>
      </bottom>
      <diagonal/>
    </border>
    <border>
      <left style="thin">
        <color rgb="FF000000"/>
      </left>
      <right style="thin">
        <color rgb="FF000000"/>
      </right>
      <top style="thin">
        <color rgb="FF000000"/>
      </top>
      <bottom style="thin">
        <color auto="1"/>
      </bottom>
      <diagonal/>
    </border>
    <border>
      <left style="thin">
        <color auto="1"/>
      </left>
      <right style="thin">
        <color rgb="FF000000"/>
      </right>
      <top/>
      <bottom style="thin">
        <color rgb="FF000000"/>
      </bottom>
      <diagonal/>
    </border>
    <border>
      <left style="thin">
        <color auto="1"/>
      </left>
      <right style="thin">
        <color rgb="FF000000"/>
      </right>
      <top style="thin">
        <color rgb="FF000000"/>
      </top>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thin">
        <color rgb="FF000000"/>
      </right>
      <top/>
      <bottom style="thin">
        <color rgb="FF000000"/>
      </bottom>
      <diagonal/>
    </border>
    <border>
      <left style="thin">
        <color auto="1"/>
      </left>
      <right style="thin">
        <color auto="1"/>
      </right>
      <top style="thin">
        <color rgb="FF000000"/>
      </top>
      <bottom style="thin">
        <color auto="1"/>
      </bottom>
      <diagonal/>
    </border>
    <border>
      <left/>
      <right style="thin">
        <color auto="1"/>
      </right>
      <top style="thin">
        <color theme="1"/>
      </top>
      <bottom style="thin">
        <color auto="1"/>
      </bottom>
      <diagonal/>
    </border>
    <border>
      <left/>
      <right style="thin">
        <color rgb="FF000000"/>
      </right>
      <top/>
      <bottom style="thin">
        <color rgb="FF000000"/>
      </bottom>
      <diagonal/>
    </border>
    <border>
      <left/>
      <right style="thin">
        <color rgb="FF000000"/>
      </right>
      <top style="thin">
        <color auto="1"/>
      </top>
      <bottom style="thin">
        <color auto="1"/>
      </bottom>
      <diagonal/>
    </border>
    <border>
      <left/>
      <right style="thin">
        <color auto="1"/>
      </right>
      <top/>
      <bottom/>
      <diagonal/>
    </border>
    <border>
      <left style="thin">
        <color rgb="FF000000"/>
      </left>
      <right/>
      <top style="thin">
        <color rgb="FF000000"/>
      </top>
      <bottom/>
      <diagonal/>
    </border>
    <border>
      <left style="thin">
        <color rgb="FF000000"/>
      </left>
      <right/>
      <top/>
      <bottom style="thin">
        <color auto="1"/>
      </bottom>
      <diagonal/>
    </border>
    <border>
      <left style="thin">
        <color rgb="FF000000"/>
      </left>
      <right/>
      <top/>
      <bottom/>
      <diagonal/>
    </border>
    <border>
      <left style="thin">
        <color rgb="FF000000"/>
      </left>
      <right style="thin">
        <color rgb="FF000000"/>
      </right>
      <top/>
      <bottom style="thin">
        <color auto="1"/>
      </bottom>
      <diagonal/>
    </border>
    <border>
      <left style="thin">
        <color rgb="FF000000"/>
      </left>
      <right/>
      <top style="thin">
        <color rgb="FF000000"/>
      </top>
      <bottom style="thin">
        <color rgb="FF000000"/>
      </bottom>
      <diagonal/>
    </border>
    <border>
      <left/>
      <right style="thin">
        <color auto="1"/>
      </right>
      <top style="thin">
        <color auto="1"/>
      </top>
      <bottom style="thin">
        <color rgb="FF000000"/>
      </bottom>
      <diagonal/>
    </border>
    <border>
      <left/>
      <right style="thin">
        <color rgb="FF000000"/>
      </right>
      <top/>
      <bottom style="thin">
        <color auto="1"/>
      </bottom>
      <diagonal/>
    </border>
    <border>
      <left style="thin">
        <color auto="1"/>
      </left>
      <right style="thin">
        <color auto="1"/>
      </right>
      <top/>
      <bottom style="medium">
        <color auto="1"/>
      </bottom>
      <diagonal/>
    </border>
    <border>
      <left style="thin">
        <color auto="1"/>
      </left>
      <right style="thin">
        <color auto="1"/>
      </right>
      <top style="medium">
        <color auto="1"/>
      </top>
      <bottom/>
      <diagonal/>
    </border>
    <border>
      <left style="thin">
        <color rgb="FF000000"/>
      </left>
      <right style="thin">
        <color rgb="FF000000"/>
      </right>
      <top style="thin">
        <color auto="1"/>
      </top>
      <bottom style="thin">
        <color rgb="FF000000"/>
      </bottom>
      <diagonal/>
    </border>
    <border>
      <left style="thin">
        <color rgb="FF000000"/>
      </left>
      <right/>
      <top style="thin">
        <color auto="1"/>
      </top>
      <bottom style="thin">
        <color rgb="FF000000"/>
      </bottom>
      <diagonal/>
    </border>
    <border>
      <left style="thin">
        <color rgb="FF000000"/>
      </left>
      <right/>
      <top style="thin">
        <color rgb="FF000000"/>
      </top>
      <bottom style="thin">
        <color auto="1"/>
      </bottom>
      <diagonal/>
    </border>
    <border>
      <left style="thin">
        <color rgb="FF000000"/>
      </left>
      <right style="thin">
        <color auto="1"/>
      </right>
      <top style="thin">
        <color rgb="FF000000"/>
      </top>
      <bottom/>
      <diagonal/>
    </border>
    <border>
      <left style="thin">
        <color rgb="FF000000"/>
      </left>
      <right style="thin">
        <color auto="1"/>
      </right>
      <top style="thin">
        <color auto="1"/>
      </top>
      <bottom style="thin">
        <color auto="1"/>
      </bottom>
      <diagonal/>
    </border>
    <border>
      <left style="thin">
        <color rgb="FF000000"/>
      </left>
      <right style="thin">
        <color auto="1"/>
      </right>
      <top/>
      <bottom style="thin">
        <color rgb="FF000000"/>
      </bottom>
      <diagonal/>
    </border>
    <border>
      <left style="thin">
        <color rgb="FF000000"/>
      </left>
      <right/>
      <top style="thin">
        <color auto="1"/>
      </top>
      <bottom style="thin">
        <color auto="1"/>
      </bottom>
      <diagonal/>
    </border>
    <border>
      <left style="thin">
        <color rgb="FF000000"/>
      </left>
      <right/>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diagonal/>
    </border>
  </borders>
  <cellStyleXfs count="11">
    <xf numFmtId="0" fontId="0" fillId="0" borderId="0"/>
    <xf numFmtId="43" fontId="60" fillId="0" borderId="0" applyFont="0" applyFill="0" applyBorder="0" applyAlignment="0" applyProtection="0"/>
    <xf numFmtId="0" fontId="53" fillId="0" borderId="0"/>
    <xf numFmtId="0" fontId="53" fillId="0" borderId="0"/>
    <xf numFmtId="0" fontId="60" fillId="0" borderId="0"/>
    <xf numFmtId="9" fontId="60" fillId="0" borderId="0" applyFont="0" applyFill="0" applyBorder="0" applyAlignment="0" applyProtection="0"/>
    <xf numFmtId="164" fontId="53" fillId="0" borderId="0" applyFont="0" applyFill="0" applyBorder="0" applyAlignment="0" applyProtection="0"/>
    <xf numFmtId="165" fontId="60" fillId="0" borderId="0" applyFont="0" applyFill="0" applyBorder="0" applyAlignment="0" applyProtection="0"/>
    <xf numFmtId="0" fontId="53" fillId="0" borderId="0"/>
    <xf numFmtId="0" fontId="53" fillId="0" borderId="0"/>
    <xf numFmtId="9" fontId="68" fillId="0" borderId="0" applyFont="0" applyFill="0" applyBorder="0" applyAlignment="0" applyProtection="0"/>
  </cellStyleXfs>
  <cellXfs count="1943">
    <xf numFmtId="0" fontId="0" fillId="0" borderId="0" xfId="0"/>
    <xf numFmtId="0" fontId="1" fillId="2" borderId="0" xfId="0" applyFont="1" applyFill="1" applyAlignment="1">
      <alignment horizontal="center"/>
    </xf>
    <xf numFmtId="0" fontId="1" fillId="2" borderId="0" xfId="0" applyFont="1" applyFill="1" applyAlignment="1">
      <alignment vertical="center" wrapText="1"/>
    </xf>
    <xf numFmtId="0" fontId="1" fillId="2" borderId="0" xfId="0" applyFont="1" applyFill="1" applyAlignment="1">
      <alignment horizontal="center" vertical="center"/>
    </xf>
    <xf numFmtId="0" fontId="1" fillId="2" borderId="0" xfId="0" applyFont="1" applyFill="1" applyAlignment="1">
      <alignment horizontal="center" vertical="center" wrapText="1"/>
    </xf>
    <xf numFmtId="166" fontId="1" fillId="3" borderId="0" xfId="7" applyNumberFormat="1" applyFont="1" applyFill="1" applyAlignment="1"/>
    <xf numFmtId="166" fontId="1" fillId="2" borderId="0" xfId="7" applyNumberFormat="1" applyFont="1" applyFill="1" applyAlignment="1"/>
    <xf numFmtId="166" fontId="1" fillId="4" borderId="0" xfId="7" applyNumberFormat="1" applyFont="1" applyFill="1" applyAlignment="1">
      <alignment horizontal="center"/>
    </xf>
    <xf numFmtId="166" fontId="2" fillId="2" borderId="0" xfId="7" applyNumberFormat="1" applyFont="1" applyFill="1" applyAlignment="1">
      <alignment horizontal="center"/>
    </xf>
    <xf numFmtId="166" fontId="1" fillId="2" borderId="0" xfId="7" applyNumberFormat="1" applyFont="1" applyFill="1" applyAlignment="1">
      <alignment horizontal="center"/>
    </xf>
    <xf numFmtId="166" fontId="3" fillId="2" borderId="0" xfId="7" applyNumberFormat="1" applyFont="1" applyFill="1" applyAlignment="1">
      <alignment horizontal="center"/>
    </xf>
    <xf numFmtId="166" fontId="2" fillId="2" borderId="0" xfId="7" applyNumberFormat="1" applyFont="1" applyFill="1" applyAlignment="1">
      <alignment horizontal="center" vertical="center"/>
    </xf>
    <xf numFmtId="166" fontId="3" fillId="2" borderId="0" xfId="7" applyNumberFormat="1" applyFont="1" applyFill="1" applyAlignment="1">
      <alignment horizontal="center" vertical="center"/>
    </xf>
    <xf numFmtId="0" fontId="1" fillId="2" borderId="0" xfId="0" applyFont="1" applyFill="1"/>
    <xf numFmtId="0" fontId="2" fillId="2" borderId="0" xfId="0" applyFont="1" applyFill="1" applyAlignment="1">
      <alignment horizontal="center"/>
    </xf>
    <xf numFmtId="0" fontId="3" fillId="2" borderId="0" xfId="0" applyFont="1" applyFill="1" applyAlignment="1">
      <alignment horizontal="center"/>
    </xf>
    <xf numFmtId="0" fontId="2" fillId="2" borderId="0" xfId="0" applyFont="1" applyFill="1" applyAlignment="1">
      <alignment horizontal="center" vertical="center"/>
    </xf>
    <xf numFmtId="0" fontId="3" fillId="2" borderId="0" xfId="0" applyFont="1" applyFill="1" applyAlignment="1">
      <alignment horizontal="center" vertical="center"/>
    </xf>
    <xf numFmtId="0" fontId="1" fillId="3" borderId="0" xfId="0" applyFont="1" applyFill="1"/>
    <xf numFmtId="0" fontId="1" fillId="2" borderId="0" xfId="4" applyFont="1" applyFill="1"/>
    <xf numFmtId="0" fontId="1" fillId="2" borderId="0" xfId="0" applyFont="1" applyFill="1" applyAlignment="1">
      <alignment horizontal="center" wrapText="1"/>
    </xf>
    <xf numFmtId="0" fontId="4" fillId="2" borderId="0" xfId="0" applyFont="1" applyFill="1" applyAlignment="1">
      <alignment horizontal="center" vertical="center" wrapText="1"/>
    </xf>
    <xf numFmtId="0" fontId="6" fillId="2" borderId="0" xfId="0" applyFont="1" applyFill="1" applyAlignment="1">
      <alignment horizontal="left" vertical="center" wrapText="1"/>
    </xf>
    <xf numFmtId="0" fontId="6" fillId="2" borderId="0" xfId="0" applyFont="1" applyFill="1" applyAlignment="1">
      <alignment horizontal="center" vertical="center" wrapText="1"/>
    </xf>
    <xf numFmtId="166" fontId="6" fillId="3" borderId="0" xfId="7" applyNumberFormat="1" applyFont="1" applyFill="1" applyBorder="1" applyAlignment="1">
      <alignment horizontal="left" vertical="justify" wrapText="1" indent="1"/>
    </xf>
    <xf numFmtId="166" fontId="6" fillId="2" borderId="0" xfId="7" applyNumberFormat="1" applyFont="1" applyFill="1" applyBorder="1" applyAlignment="1">
      <alignment horizontal="left" vertical="justify" wrapText="1" indent="1"/>
    </xf>
    <xf numFmtId="166" fontId="6" fillId="4" borderId="0" xfId="7" applyNumberFormat="1" applyFont="1" applyFill="1" applyBorder="1" applyAlignment="1">
      <alignment horizontal="center" vertical="justify" wrapText="1"/>
    </xf>
    <xf numFmtId="166" fontId="7" fillId="2" borderId="0" xfId="7" applyNumberFormat="1" applyFont="1" applyFill="1" applyBorder="1" applyAlignment="1">
      <alignment horizontal="center" vertical="justify" wrapText="1"/>
    </xf>
    <xf numFmtId="0" fontId="4" fillId="2" borderId="1" xfId="0" applyFont="1" applyFill="1" applyBorder="1" applyAlignment="1">
      <alignment horizontal="center" vertical="center" wrapText="1"/>
    </xf>
    <xf numFmtId="166" fontId="4" fillId="3" borderId="8" xfId="7" applyNumberFormat="1" applyFont="1" applyFill="1" applyBorder="1" applyAlignment="1">
      <alignment horizontal="left" vertical="center" wrapText="1" indent="1"/>
    </xf>
    <xf numFmtId="166" fontId="4" fillId="0" borderId="2" xfId="7" applyNumberFormat="1" applyFont="1" applyFill="1" applyBorder="1" applyAlignment="1">
      <alignment horizontal="center" vertical="center" wrapText="1"/>
    </xf>
    <xf numFmtId="166" fontId="4" fillId="0" borderId="8" xfId="7" applyNumberFormat="1" applyFont="1" applyFill="1" applyBorder="1" applyAlignment="1">
      <alignment horizontal="center" vertical="center" wrapText="1"/>
    </xf>
    <xf numFmtId="166" fontId="4" fillId="3" borderId="1" xfId="7" applyNumberFormat="1" applyFont="1" applyFill="1" applyBorder="1" applyAlignment="1">
      <alignment horizontal="center" vertical="top" wrapText="1"/>
    </xf>
    <xf numFmtId="166" fontId="4" fillId="0" borderId="1" xfId="7" applyNumberFormat="1" applyFont="1" applyFill="1" applyBorder="1" applyAlignment="1">
      <alignment horizontal="center" wrapText="1"/>
    </xf>
    <xf numFmtId="166" fontId="4" fillId="0" borderId="1" xfId="7" applyNumberFormat="1" applyFont="1" applyFill="1" applyBorder="1" applyAlignment="1">
      <alignment horizontal="center" vertical="top" wrapText="1"/>
    </xf>
    <xf numFmtId="0" fontId="4" fillId="2" borderId="1" xfId="0" applyFont="1" applyFill="1" applyBorder="1" applyAlignment="1">
      <alignment horizontal="center" vertical="center"/>
    </xf>
    <xf numFmtId="0" fontId="4" fillId="2" borderId="9" xfId="0" applyFont="1" applyFill="1" applyBorder="1" applyAlignment="1">
      <alignment vertical="center" wrapText="1"/>
    </xf>
    <xf numFmtId="0" fontId="4" fillId="2" borderId="10" xfId="0" applyFont="1" applyFill="1" applyBorder="1" applyAlignment="1">
      <alignment vertical="center" wrapText="1"/>
    </xf>
    <xf numFmtId="0" fontId="1" fillId="2" borderId="1" xfId="0" applyFont="1" applyFill="1" applyBorder="1" applyAlignment="1">
      <alignment horizontal="center" vertical="center"/>
    </xf>
    <xf numFmtId="0" fontId="1" fillId="2" borderId="1" xfId="0" applyFont="1" applyFill="1" applyBorder="1" applyAlignment="1">
      <alignment horizontal="justify" vertical="center" wrapText="1"/>
    </xf>
    <xf numFmtId="0" fontId="1" fillId="2" borderId="13" xfId="0" applyFont="1" applyFill="1" applyBorder="1" applyAlignment="1">
      <alignment horizontal="center" vertical="center"/>
    </xf>
    <xf numFmtId="0" fontId="1" fillId="2" borderId="13" xfId="0" applyFont="1" applyFill="1" applyBorder="1" applyAlignment="1">
      <alignment horizontal="center" vertical="center" wrapText="1"/>
    </xf>
    <xf numFmtId="166" fontId="1" fillId="2" borderId="14" xfId="7" applyNumberFormat="1" applyFont="1" applyFill="1" applyBorder="1" applyAlignment="1">
      <alignment horizontal="center" vertical="center"/>
    </xf>
    <xf numFmtId="0" fontId="1" fillId="2" borderId="15" xfId="0" applyFont="1" applyFill="1" applyBorder="1" applyAlignment="1">
      <alignment vertical="center" wrapText="1"/>
    </xf>
    <xf numFmtId="0" fontId="1" fillId="2" borderId="16" xfId="0" applyFont="1" applyFill="1" applyBorder="1" applyAlignment="1">
      <alignment horizontal="center" vertical="center"/>
    </xf>
    <xf numFmtId="0" fontId="1" fillId="2" borderId="16" xfId="0" applyFont="1" applyFill="1" applyBorder="1" applyAlignment="1">
      <alignment horizontal="center" vertical="center" wrapText="1"/>
    </xf>
    <xf numFmtId="0" fontId="1" fillId="2" borderId="1" xfId="0" applyFont="1" applyFill="1" applyBorder="1" applyAlignment="1">
      <alignment vertical="center" wrapText="1"/>
    </xf>
    <xf numFmtId="0" fontId="1" fillId="2" borderId="17" xfId="0" applyFont="1" applyFill="1" applyBorder="1" applyAlignment="1">
      <alignment vertical="center" wrapText="1"/>
    </xf>
    <xf numFmtId="0" fontId="1" fillId="2" borderId="2" xfId="0" applyFont="1" applyFill="1" applyBorder="1" applyAlignment="1">
      <alignment vertical="center" wrapText="1"/>
    </xf>
    <xf numFmtId="0" fontId="1" fillId="2" borderId="2"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3" xfId="0" applyFont="1" applyFill="1" applyBorder="1" applyAlignment="1">
      <alignment vertical="center" wrapText="1"/>
    </xf>
    <xf numFmtId="0" fontId="4" fillId="2" borderId="4" xfId="0" applyFont="1" applyFill="1" applyBorder="1" applyAlignment="1">
      <alignment horizontal="left" vertical="center" wrapText="1"/>
    </xf>
    <xf numFmtId="0" fontId="1" fillId="2" borderId="18" xfId="0" applyFont="1" applyFill="1" applyBorder="1" applyAlignment="1">
      <alignment horizontal="center" vertical="center"/>
    </xf>
    <xf numFmtId="0" fontId="1" fillId="2" borderId="5"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1" fillId="2" borderId="19"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2" borderId="20" xfId="0" applyFont="1" applyFill="1" applyBorder="1" applyAlignment="1">
      <alignment horizontal="left" vertical="center" wrapText="1"/>
    </xf>
    <xf numFmtId="0" fontId="1" fillId="2" borderId="18" xfId="0" applyFont="1" applyFill="1" applyBorder="1" applyAlignment="1">
      <alignment horizontal="left" vertical="center" wrapText="1"/>
    </xf>
    <xf numFmtId="0" fontId="1" fillId="2" borderId="5" xfId="0" applyFont="1" applyFill="1" applyBorder="1" applyAlignment="1">
      <alignment horizontal="left" vertical="center" wrapText="1"/>
    </xf>
    <xf numFmtId="0" fontId="4" fillId="2" borderId="4" xfId="0" applyFont="1" applyFill="1" applyBorder="1" applyAlignment="1">
      <alignment vertical="center" wrapText="1"/>
    </xf>
    <xf numFmtId="0" fontId="1" fillId="2" borderId="5" xfId="0" applyFont="1" applyFill="1" applyBorder="1"/>
    <xf numFmtId="0" fontId="1" fillId="2" borderId="5" xfId="0" applyFont="1" applyFill="1" applyBorder="1" applyAlignment="1">
      <alignment vertical="center" wrapText="1"/>
    </xf>
    <xf numFmtId="0" fontId="4" fillId="2" borderId="19"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left" vertical="center" wrapText="1"/>
    </xf>
    <xf numFmtId="0" fontId="1" fillId="2" borderId="10" xfId="0" applyFont="1" applyFill="1" applyBorder="1" applyAlignment="1">
      <alignment horizontal="center" vertical="center" wrapText="1"/>
    </xf>
    <xf numFmtId="0" fontId="4" fillId="2" borderId="1" xfId="0" applyFont="1" applyFill="1" applyBorder="1" applyAlignment="1">
      <alignment vertical="center" wrapText="1"/>
    </xf>
    <xf numFmtId="0" fontId="1" fillId="2" borderId="19" xfId="0" applyFont="1" applyFill="1" applyBorder="1"/>
    <xf numFmtId="0" fontId="1" fillId="2" borderId="19" xfId="0" applyFont="1" applyFill="1" applyBorder="1" applyAlignment="1">
      <alignment vertical="center" wrapText="1"/>
    </xf>
    <xf numFmtId="0" fontId="1" fillId="2" borderId="23" xfId="0" applyFont="1" applyFill="1" applyBorder="1" applyAlignment="1">
      <alignment horizontal="left" vertical="center" wrapText="1"/>
    </xf>
    <xf numFmtId="0" fontId="1" fillId="2" borderId="24" xfId="0" applyFont="1" applyFill="1" applyBorder="1" applyAlignment="1">
      <alignment horizontal="left" vertical="center" wrapText="1"/>
    </xf>
    <xf numFmtId="0" fontId="1" fillId="2" borderId="25" xfId="0" applyFont="1" applyFill="1" applyBorder="1" applyAlignment="1">
      <alignment horizontal="left" vertical="center" wrapText="1"/>
    </xf>
    <xf numFmtId="0" fontId="1" fillId="2" borderId="12" xfId="0" applyFont="1" applyFill="1" applyBorder="1" applyAlignment="1">
      <alignment horizontal="left" vertical="center" wrapText="1"/>
    </xf>
    <xf numFmtId="0" fontId="1" fillId="2" borderId="21" xfId="0" applyFont="1" applyFill="1" applyBorder="1" applyAlignment="1">
      <alignment horizontal="center" vertical="center"/>
    </xf>
    <xf numFmtId="0" fontId="1" fillId="2" borderId="26" xfId="0" applyFont="1" applyFill="1" applyBorder="1" applyAlignment="1">
      <alignment horizontal="left" vertical="center" wrapText="1"/>
    </xf>
    <xf numFmtId="0" fontId="1" fillId="2" borderId="6" xfId="0" applyFont="1" applyFill="1" applyBorder="1" applyAlignment="1">
      <alignment horizontal="center" vertical="center" wrapText="1"/>
    </xf>
    <xf numFmtId="0" fontId="1" fillId="2" borderId="4" xfId="0" applyFont="1" applyFill="1" applyBorder="1" applyAlignment="1">
      <alignment horizontal="center" vertical="center"/>
    </xf>
    <xf numFmtId="0" fontId="4" fillId="2" borderId="3" xfId="0" applyFont="1" applyFill="1" applyBorder="1" applyAlignment="1">
      <alignment horizontal="justify" vertical="center" wrapText="1"/>
    </xf>
    <xf numFmtId="0" fontId="1" fillId="2" borderId="4" xfId="0" applyFont="1" applyFill="1" applyBorder="1" applyAlignment="1">
      <alignment horizontal="center" vertical="center" wrapText="1"/>
    </xf>
    <xf numFmtId="0" fontId="1" fillId="2" borderId="3" xfId="0" applyFont="1" applyFill="1" applyBorder="1" applyAlignment="1">
      <alignment horizontal="justify" vertical="center" wrapText="1"/>
    </xf>
    <xf numFmtId="0" fontId="4" fillId="2" borderId="20" xfId="0" applyFont="1" applyFill="1" applyBorder="1" applyAlignment="1">
      <alignment horizontal="center" vertical="center"/>
    </xf>
    <xf numFmtId="0" fontId="4" fillId="2" borderId="20" xfId="0" applyFont="1" applyFill="1" applyBorder="1" applyAlignment="1">
      <alignment horizontal="center" vertical="center" wrapText="1"/>
    </xf>
    <xf numFmtId="0" fontId="1" fillId="2" borderId="1" xfId="0" applyFont="1" applyFill="1" applyBorder="1" applyAlignment="1">
      <alignment horizontal="center"/>
    </xf>
    <xf numFmtId="0" fontId="5" fillId="2" borderId="15" xfId="0" applyFont="1" applyFill="1" applyBorder="1" applyAlignment="1">
      <alignment horizontal="left" vertical="center" wrapText="1"/>
    </xf>
    <xf numFmtId="0" fontId="1" fillId="2" borderId="13" xfId="0" applyFont="1" applyFill="1" applyBorder="1" applyAlignment="1">
      <alignment horizontal="left" vertical="center" wrapText="1"/>
    </xf>
    <xf numFmtId="0" fontId="1" fillId="2" borderId="14" xfId="0" applyFont="1" applyFill="1" applyBorder="1" applyAlignment="1">
      <alignment horizontal="center" vertical="center"/>
    </xf>
    <xf numFmtId="0" fontId="1" fillId="2" borderId="27"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13" xfId="0" applyFont="1" applyFill="1" applyBorder="1" applyAlignment="1">
      <alignment horizontal="justify" vertical="center" wrapText="1"/>
    </xf>
    <xf numFmtId="0" fontId="1" fillId="2" borderId="29" xfId="0" applyFont="1" applyFill="1" applyBorder="1" applyAlignment="1">
      <alignment horizontal="center" vertical="center" wrapText="1"/>
    </xf>
    <xf numFmtId="0" fontId="5" fillId="2" borderId="13" xfId="0" applyFont="1" applyFill="1" applyBorder="1" applyAlignment="1">
      <alignment horizontal="left" vertical="center" wrapText="1"/>
    </xf>
    <xf numFmtId="0" fontId="1" fillId="2" borderId="13" xfId="0" applyFont="1" applyFill="1" applyBorder="1" applyAlignment="1">
      <alignment vertical="center" wrapText="1"/>
    </xf>
    <xf numFmtId="166" fontId="6" fillId="2" borderId="0" xfId="7" applyNumberFormat="1" applyFont="1" applyFill="1" applyBorder="1" applyAlignment="1">
      <alignment horizontal="center" vertical="justify" wrapText="1"/>
    </xf>
    <xf numFmtId="166" fontId="8" fillId="2" borderId="0" xfId="7" applyNumberFormat="1" applyFont="1" applyFill="1" applyBorder="1" applyAlignment="1">
      <alignment horizontal="center" vertical="justify" wrapText="1"/>
    </xf>
    <xf numFmtId="166" fontId="7" fillId="2" borderId="0" xfId="7" applyNumberFormat="1" applyFont="1" applyFill="1" applyBorder="1" applyAlignment="1">
      <alignment horizontal="center" vertical="center" wrapText="1"/>
    </xf>
    <xf numFmtId="166" fontId="8" fillId="2" borderId="0" xfId="7" applyNumberFormat="1" applyFont="1" applyFill="1" applyBorder="1" applyAlignment="1">
      <alignment horizontal="center" vertical="center" wrapText="1"/>
    </xf>
    <xf numFmtId="166" fontId="4" fillId="0" borderId="1" xfId="7" applyNumberFormat="1" applyFont="1" applyFill="1" applyBorder="1" applyAlignment="1">
      <alignment horizontal="center" vertical="center" wrapText="1"/>
    </xf>
    <xf numFmtId="0" fontId="6" fillId="2" borderId="0" xfId="0" applyFont="1" applyFill="1" applyAlignment="1">
      <alignment horizontal="left" vertical="justify" wrapText="1" indent="1"/>
    </xf>
    <xf numFmtId="0" fontId="6" fillId="2" borderId="0" xfId="0" applyFont="1" applyFill="1" applyAlignment="1">
      <alignment horizontal="center" vertical="justify" wrapText="1"/>
    </xf>
    <xf numFmtId="0" fontId="7" fillId="2" borderId="0" xfId="0" applyFont="1" applyFill="1" applyAlignment="1">
      <alignment horizontal="center" vertical="justify" wrapText="1"/>
    </xf>
    <xf numFmtId="2" fontId="9" fillId="2" borderId="2" xfId="0" applyNumberFormat="1" applyFont="1" applyFill="1" applyBorder="1" applyAlignment="1">
      <alignment horizontal="center" vertical="center" wrapText="1"/>
    </xf>
    <xf numFmtId="166" fontId="9" fillId="2" borderId="8"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0" fontId="4" fillId="2" borderId="1" xfId="0" applyFont="1" applyFill="1" applyBorder="1" applyAlignment="1">
      <alignment horizontal="center" wrapText="1"/>
    </xf>
    <xf numFmtId="0" fontId="4" fillId="2" borderId="1" xfId="0" applyFont="1" applyFill="1" applyBorder="1" applyAlignment="1">
      <alignment horizontal="center" vertical="top" wrapText="1"/>
    </xf>
    <xf numFmtId="166" fontId="1" fillId="5" borderId="33" xfId="1" applyNumberFormat="1" applyFont="1" applyFill="1" applyBorder="1" applyAlignment="1">
      <alignment horizontal="center" vertical="center"/>
    </xf>
    <xf numFmtId="166" fontId="1" fillId="2" borderId="33" xfId="1" applyNumberFormat="1" applyFont="1" applyFill="1" applyBorder="1" applyAlignment="1">
      <alignment horizontal="center" vertical="center"/>
    </xf>
    <xf numFmtId="0" fontId="8" fillId="2" borderId="0" xfId="0" applyFont="1" applyFill="1" applyAlignment="1">
      <alignment horizontal="center" vertical="justify" wrapText="1"/>
    </xf>
    <xf numFmtId="0" fontId="7" fillId="2" borderId="0" xfId="0" applyFont="1" applyFill="1" applyAlignment="1">
      <alignment horizontal="center" vertical="center" wrapText="1"/>
    </xf>
    <xf numFmtId="0" fontId="8" fillId="2" borderId="0" xfId="0" applyFont="1" applyFill="1" applyAlignment="1">
      <alignment horizontal="center" vertical="center" wrapText="1"/>
    </xf>
    <xf numFmtId="2" fontId="9" fillId="2" borderId="30" xfId="0" applyNumberFormat="1" applyFont="1" applyFill="1" applyBorder="1" applyAlignment="1">
      <alignment horizontal="center" vertical="center" wrapText="1"/>
    </xf>
    <xf numFmtId="0" fontId="6" fillId="3" borderId="0" xfId="0" applyFont="1" applyFill="1" applyAlignment="1">
      <alignment horizontal="left" vertical="justify" wrapText="1" indent="1"/>
    </xf>
    <xf numFmtId="166" fontId="4" fillId="3" borderId="32" xfId="0" applyNumberFormat="1" applyFont="1" applyFill="1" applyBorder="1" applyAlignment="1">
      <alignment horizontal="left" vertical="center" wrapText="1" indent="1"/>
    </xf>
    <xf numFmtId="0" fontId="4" fillId="3" borderId="1" xfId="0" applyFont="1" applyFill="1" applyBorder="1" applyAlignment="1">
      <alignment horizontal="center" vertical="top" wrapText="1"/>
    </xf>
    <xf numFmtId="10" fontId="1" fillId="8" borderId="33" xfId="5" applyNumberFormat="1" applyFont="1" applyFill="1" applyBorder="1" applyAlignment="1">
      <alignment horizontal="center" vertical="center"/>
    </xf>
    <xf numFmtId="0" fontId="9" fillId="2" borderId="0" xfId="4" applyFont="1" applyFill="1" applyAlignment="1">
      <alignment wrapText="1"/>
    </xf>
    <xf numFmtId="0" fontId="1" fillId="2" borderId="34" xfId="0" applyFont="1" applyFill="1" applyBorder="1" applyAlignment="1">
      <alignment vertical="center" wrapText="1"/>
    </xf>
    <xf numFmtId="0" fontId="1" fillId="2" borderId="35" xfId="0" applyFont="1" applyFill="1" applyBorder="1" applyAlignment="1">
      <alignment horizontal="center" vertical="center"/>
    </xf>
    <xf numFmtId="0" fontId="1" fillId="2" borderId="9" xfId="0" applyFont="1" applyFill="1" applyBorder="1" applyAlignment="1">
      <alignment horizontal="center"/>
    </xf>
    <xf numFmtId="0" fontId="5" fillId="2" borderId="36" xfId="0" applyFont="1" applyFill="1" applyBorder="1" applyAlignment="1">
      <alignment horizontal="left" vertical="center" wrapText="1"/>
    </xf>
    <xf numFmtId="0" fontId="1" fillId="2" borderId="33" xfId="0" applyFont="1" applyFill="1" applyBorder="1" applyAlignment="1">
      <alignment horizontal="left" vertical="center" wrapText="1"/>
    </xf>
    <xf numFmtId="0" fontId="1" fillId="2" borderId="37" xfId="0" applyFont="1" applyFill="1" applyBorder="1" applyAlignment="1">
      <alignment horizontal="left" vertical="center" wrapText="1"/>
    </xf>
    <xf numFmtId="0" fontId="1" fillId="2" borderId="38" xfId="0" applyFont="1" applyFill="1" applyBorder="1" applyAlignment="1">
      <alignment horizontal="justify" vertical="center" wrapText="1"/>
    </xf>
    <xf numFmtId="0" fontId="1" fillId="2" borderId="39" xfId="0" applyFont="1" applyFill="1" applyBorder="1" applyAlignment="1">
      <alignment horizontal="center" vertical="center"/>
    </xf>
    <xf numFmtId="0" fontId="1" fillId="2" borderId="36" xfId="0" applyFont="1" applyFill="1" applyBorder="1" applyAlignment="1">
      <alignment horizontal="justify" vertical="center" wrapText="1"/>
    </xf>
    <xf numFmtId="0" fontId="1" fillId="2" borderId="40" xfId="0" applyFont="1" applyFill="1" applyBorder="1" applyAlignment="1">
      <alignment horizontal="center" vertical="center"/>
    </xf>
    <xf numFmtId="0" fontId="1" fillId="2" borderId="33" xfId="0" applyFont="1" applyFill="1" applyBorder="1" applyAlignment="1">
      <alignment horizontal="justify" vertical="center" wrapText="1"/>
    </xf>
    <xf numFmtId="0" fontId="1" fillId="2" borderId="4" xfId="0" applyFont="1" applyFill="1" applyBorder="1" applyAlignment="1">
      <alignment horizontal="center"/>
    </xf>
    <xf numFmtId="0" fontId="5" fillId="2" borderId="1" xfId="0" applyFont="1" applyFill="1" applyBorder="1" applyAlignment="1">
      <alignment horizontal="justify" vertical="center" wrapText="1"/>
    </xf>
    <xf numFmtId="0" fontId="1" fillId="2" borderId="4" xfId="0" applyFont="1" applyFill="1" applyBorder="1" applyAlignment="1">
      <alignment vertical="center" wrapText="1"/>
    </xf>
    <xf numFmtId="0" fontId="1" fillId="2" borderId="41" xfId="0" applyFont="1" applyFill="1" applyBorder="1" applyAlignment="1">
      <alignment horizontal="center" vertical="center"/>
    </xf>
    <xf numFmtId="0" fontId="4" fillId="2" borderId="1" xfId="0" applyFont="1" applyFill="1" applyBorder="1" applyAlignment="1">
      <alignment horizontal="left" vertical="center" wrapText="1"/>
    </xf>
    <xf numFmtId="0" fontId="1" fillId="2" borderId="18" xfId="2" applyFont="1" applyFill="1" applyBorder="1" applyAlignment="1">
      <alignment horizontal="left" vertical="center" wrapText="1"/>
    </xf>
    <xf numFmtId="0" fontId="1" fillId="2" borderId="1" xfId="2" applyFont="1" applyFill="1" applyBorder="1" applyAlignment="1">
      <alignment horizontal="center" vertical="center"/>
    </xf>
    <xf numFmtId="0" fontId="1" fillId="2" borderId="1" xfId="2" applyFont="1" applyFill="1" applyBorder="1" applyAlignment="1">
      <alignment horizontal="center" vertical="center" wrapText="1"/>
    </xf>
    <xf numFmtId="0" fontId="4" fillId="2" borderId="18" xfId="0" applyFont="1" applyFill="1" applyBorder="1" applyAlignment="1">
      <alignment horizontal="left" vertical="center" wrapText="1"/>
    </xf>
    <xf numFmtId="0" fontId="1" fillId="2" borderId="42" xfId="2" applyFont="1" applyFill="1" applyBorder="1" applyAlignment="1">
      <alignment horizontal="left" vertical="center" wrapText="1"/>
    </xf>
    <xf numFmtId="0" fontId="1" fillId="2" borderId="22" xfId="2" applyFont="1" applyFill="1" applyBorder="1" applyAlignment="1">
      <alignment horizontal="left" vertical="center" wrapText="1"/>
    </xf>
    <xf numFmtId="0" fontId="1" fillId="2" borderId="1" xfId="2" applyFont="1" applyFill="1" applyBorder="1" applyAlignment="1">
      <alignment horizontal="left" vertical="center" wrapText="1"/>
    </xf>
    <xf numFmtId="0" fontId="4" fillId="2" borderId="0" xfId="0" applyFont="1" applyFill="1" applyAlignment="1">
      <alignment horizontal="left" vertical="center" wrapText="1"/>
    </xf>
    <xf numFmtId="0" fontId="4" fillId="2" borderId="5" xfId="0" applyFont="1" applyFill="1" applyBorder="1" applyAlignment="1">
      <alignment horizontal="center" vertical="center"/>
    </xf>
    <xf numFmtId="0" fontId="1" fillId="2" borderId="15" xfId="0" applyFont="1" applyFill="1" applyBorder="1" applyAlignment="1">
      <alignment horizontal="left" vertical="center" wrapText="1"/>
    </xf>
    <xf numFmtId="0" fontId="4" fillId="2" borderId="19" xfId="0" applyFont="1" applyFill="1" applyBorder="1" applyAlignment="1">
      <alignment horizontal="center" vertical="center"/>
    </xf>
    <xf numFmtId="0" fontId="4" fillId="2" borderId="21" xfId="0" applyFont="1" applyFill="1" applyBorder="1" applyAlignment="1">
      <alignment horizontal="center" vertical="center"/>
    </xf>
    <xf numFmtId="0" fontId="1" fillId="2" borderId="43" xfId="0" applyFont="1" applyFill="1" applyBorder="1" applyAlignment="1">
      <alignment vertical="center" wrapText="1"/>
    </xf>
    <xf numFmtId="0" fontId="1" fillId="2" borderId="44" xfId="0" applyFont="1" applyFill="1" applyBorder="1" applyAlignment="1">
      <alignment vertical="center" wrapText="1"/>
    </xf>
    <xf numFmtId="0" fontId="1" fillId="2" borderId="18" xfId="0" applyFont="1" applyFill="1" applyBorder="1" applyAlignment="1">
      <alignment vertical="center" wrapText="1"/>
    </xf>
    <xf numFmtId="0" fontId="1" fillId="2" borderId="19" xfId="0" applyFont="1" applyFill="1" applyBorder="1" applyAlignment="1">
      <alignment horizontal="center" vertical="center" wrapText="1"/>
    </xf>
    <xf numFmtId="0" fontId="1" fillId="2" borderId="38" xfId="0" applyFont="1" applyFill="1" applyBorder="1" applyAlignment="1">
      <alignment horizontal="center" vertical="center" wrapText="1"/>
    </xf>
    <xf numFmtId="0" fontId="1" fillId="2" borderId="2" xfId="0" applyFont="1" applyFill="1" applyBorder="1" applyAlignment="1">
      <alignment horizontal="center"/>
    </xf>
    <xf numFmtId="0" fontId="1" fillId="2" borderId="21" xfId="0" applyFont="1" applyFill="1" applyBorder="1" applyAlignment="1">
      <alignment horizontal="center"/>
    </xf>
    <xf numFmtId="0" fontId="5" fillId="2" borderId="18" xfId="0" applyFont="1" applyFill="1" applyBorder="1" applyAlignment="1">
      <alignment horizontal="left" vertical="center" wrapText="1"/>
    </xf>
    <xf numFmtId="0" fontId="1" fillId="2" borderId="45" xfId="0" applyFont="1" applyFill="1" applyBorder="1" applyAlignment="1">
      <alignment horizontal="center" vertical="center" wrapText="1"/>
    </xf>
    <xf numFmtId="0" fontId="1" fillId="2" borderId="34" xfId="0" applyFont="1" applyFill="1" applyBorder="1" applyAlignment="1">
      <alignment horizontal="justify" vertical="center" wrapText="1"/>
    </xf>
    <xf numFmtId="0" fontId="1" fillId="2" borderId="44" xfId="0" applyFont="1" applyFill="1" applyBorder="1" applyAlignment="1">
      <alignment horizontal="justify" vertical="center" wrapText="1"/>
    </xf>
    <xf numFmtId="0" fontId="1" fillId="2" borderId="0" xfId="0" applyFont="1" applyFill="1" applyAlignment="1">
      <alignment vertical="center"/>
    </xf>
    <xf numFmtId="166" fontId="4" fillId="2" borderId="1" xfId="0" applyNumberFormat="1" applyFont="1" applyFill="1" applyBorder="1" applyAlignment="1">
      <alignment horizontal="center" vertical="center" wrapText="1"/>
    </xf>
    <xf numFmtId="0" fontId="4" fillId="2" borderId="1" xfId="0" applyFont="1" applyFill="1" applyBorder="1" applyAlignment="1">
      <alignment horizontal="left" vertical="center" indent="1"/>
    </xf>
    <xf numFmtId="0" fontId="1" fillId="2" borderId="1" xfId="0" applyFont="1" applyFill="1" applyBorder="1"/>
    <xf numFmtId="0" fontId="4" fillId="2" borderId="1" xfId="0" applyFont="1" applyFill="1" applyBorder="1" applyAlignment="1">
      <alignment horizontal="justify" vertical="center" wrapText="1"/>
    </xf>
    <xf numFmtId="0" fontId="5" fillId="2" borderId="1" xfId="0" applyFont="1" applyFill="1" applyBorder="1" applyAlignment="1">
      <alignment horizontal="left" vertical="center" wrapText="1"/>
    </xf>
    <xf numFmtId="0" fontId="1" fillId="2" borderId="1" xfId="0" applyFont="1" applyFill="1" applyBorder="1" applyAlignment="1">
      <alignment horizontal="left" vertical="center" wrapText="1" indent="1"/>
    </xf>
    <xf numFmtId="0" fontId="1" fillId="2" borderId="1" xfId="0" applyFont="1" applyFill="1" applyBorder="1" applyAlignment="1">
      <alignment horizontal="justify" vertical="center"/>
    </xf>
    <xf numFmtId="0" fontId="1" fillId="2" borderId="1" xfId="0" applyFont="1" applyFill="1" applyBorder="1" applyAlignment="1">
      <alignment horizontal="left" vertical="justify" indent="1"/>
    </xf>
    <xf numFmtId="0" fontId="1" fillId="2" borderId="1" xfId="0" applyFont="1" applyFill="1" applyBorder="1" applyAlignment="1">
      <alignment vertical="center"/>
    </xf>
    <xf numFmtId="0" fontId="1" fillId="2" borderId="1" xfId="0" applyFont="1" applyFill="1" applyBorder="1" applyAlignment="1">
      <alignment horizontal="left" indent="1"/>
    </xf>
    <xf numFmtId="0" fontId="1" fillId="9" borderId="0" xfId="0" applyFont="1" applyFill="1" applyAlignment="1">
      <alignment vertical="center"/>
    </xf>
    <xf numFmtId="2" fontId="4" fillId="2" borderId="1" xfId="0" applyNumberFormat="1"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3" fontId="1" fillId="2" borderId="1" xfId="0" applyNumberFormat="1" applyFont="1" applyFill="1" applyBorder="1" applyAlignment="1">
      <alignment horizontal="center" vertical="center"/>
    </xf>
    <xf numFmtId="166" fontId="1" fillId="2" borderId="1" xfId="0" applyNumberFormat="1" applyFont="1" applyFill="1" applyBorder="1" applyAlignment="1">
      <alignment horizontal="center" vertical="center"/>
    </xf>
    <xf numFmtId="167" fontId="1" fillId="2" borderId="1" xfId="1" applyNumberFormat="1" applyFont="1" applyFill="1" applyBorder="1" applyAlignment="1">
      <alignment horizontal="center" vertical="center"/>
    </xf>
    <xf numFmtId="166" fontId="1" fillId="2" borderId="1" xfId="0" applyNumberFormat="1" applyFont="1" applyFill="1" applyBorder="1" applyAlignment="1">
      <alignment horizontal="center" vertical="center" wrapText="1"/>
    </xf>
    <xf numFmtId="1" fontId="1" fillId="2" borderId="1" xfId="0" applyNumberFormat="1" applyFont="1" applyFill="1" applyBorder="1" applyAlignment="1">
      <alignment horizontal="center" vertical="center"/>
    </xf>
    <xf numFmtId="3" fontId="1" fillId="2" borderId="1" xfId="2" applyNumberFormat="1" applyFont="1" applyFill="1" applyBorder="1" applyAlignment="1">
      <alignment horizontal="center" vertical="center"/>
    </xf>
    <xf numFmtId="168" fontId="1" fillId="2" borderId="1" xfId="6" applyNumberFormat="1" applyFont="1" applyFill="1" applyBorder="1" applyAlignment="1">
      <alignment horizontal="center" vertical="center"/>
    </xf>
    <xf numFmtId="166" fontId="1" fillId="2" borderId="1" xfId="1" applyNumberFormat="1" applyFont="1" applyFill="1" applyBorder="1" applyAlignment="1">
      <alignment horizontal="center" vertical="center"/>
    </xf>
    <xf numFmtId="166" fontId="1" fillId="2" borderId="1" xfId="8" applyNumberFormat="1" applyFont="1" applyFill="1" applyBorder="1" applyAlignment="1">
      <alignment horizontal="center" vertical="center"/>
    </xf>
    <xf numFmtId="3" fontId="1" fillId="2" borderId="1" xfId="0" applyNumberFormat="1" applyFont="1" applyFill="1" applyBorder="1" applyAlignment="1">
      <alignment horizontal="right" vertical="center"/>
    </xf>
    <xf numFmtId="0" fontId="1" fillId="2" borderId="1" xfId="0" applyFont="1" applyFill="1" applyBorder="1" applyAlignment="1">
      <alignment horizontal="right" vertical="center"/>
    </xf>
    <xf numFmtId="0" fontId="4" fillId="2" borderId="1" xfId="0" applyFont="1" applyFill="1" applyBorder="1" applyAlignment="1">
      <alignment horizontal="right" vertical="center"/>
    </xf>
    <xf numFmtId="166" fontId="1" fillId="2" borderId="1" xfId="0" applyNumberFormat="1" applyFont="1" applyFill="1" applyBorder="1" applyAlignment="1">
      <alignment horizontal="right" vertical="center"/>
    </xf>
    <xf numFmtId="167" fontId="1" fillId="2" borderId="1" xfId="1" applyNumberFormat="1" applyFont="1" applyFill="1" applyBorder="1" applyAlignment="1">
      <alignment horizontal="right" vertical="center"/>
    </xf>
    <xf numFmtId="0" fontId="4" fillId="2" borderId="1" xfId="0" applyFont="1" applyFill="1" applyBorder="1" applyAlignment="1">
      <alignment horizontal="right" vertical="center" wrapText="1"/>
    </xf>
    <xf numFmtId="166" fontId="1" fillId="2" borderId="1" xfId="0" applyNumberFormat="1" applyFont="1" applyFill="1" applyBorder="1" applyAlignment="1">
      <alignment horizontal="right" vertical="center" wrapText="1"/>
    </xf>
    <xf numFmtId="1" fontId="1" fillId="2" borderId="1" xfId="0" applyNumberFormat="1" applyFont="1" applyFill="1" applyBorder="1" applyAlignment="1">
      <alignment horizontal="right" vertical="center"/>
    </xf>
    <xf numFmtId="0" fontId="1" fillId="2" borderId="1" xfId="0" applyFont="1" applyFill="1" applyBorder="1" applyAlignment="1">
      <alignment horizontal="right" vertical="center" wrapText="1"/>
    </xf>
    <xf numFmtId="3" fontId="1" fillId="2" borderId="1" xfId="2" applyNumberFormat="1" applyFont="1" applyFill="1" applyBorder="1" applyAlignment="1">
      <alignment horizontal="right" vertical="center"/>
    </xf>
    <xf numFmtId="168" fontId="1" fillId="2" borderId="1" xfId="6" applyNumberFormat="1" applyFont="1" applyFill="1" applyBorder="1" applyAlignment="1">
      <alignment horizontal="right" vertical="center"/>
    </xf>
    <xf numFmtId="166" fontId="1" fillId="2" borderId="1" xfId="1" applyNumberFormat="1" applyFont="1" applyFill="1" applyBorder="1" applyAlignment="1">
      <alignment horizontal="right" vertical="center"/>
    </xf>
    <xf numFmtId="166" fontId="1" fillId="2" borderId="1" xfId="8" applyNumberFormat="1" applyFont="1" applyFill="1" applyBorder="1" applyAlignment="1">
      <alignment horizontal="right" vertical="center"/>
    </xf>
    <xf numFmtId="0" fontId="3" fillId="2" borderId="0" xfId="0" applyFont="1" applyFill="1" applyAlignment="1">
      <alignment vertical="center" wrapText="1"/>
    </xf>
    <xf numFmtId="0" fontId="3" fillId="2" borderId="0" xfId="0" applyFont="1" applyFill="1" applyAlignment="1">
      <alignment horizontal="center" vertical="center" wrapText="1"/>
    </xf>
    <xf numFmtId="0" fontId="3" fillId="2" borderId="0" xfId="0" applyFont="1" applyFill="1"/>
    <xf numFmtId="0" fontId="3" fillId="2" borderId="0" xfId="0" applyFont="1" applyFill="1" applyAlignment="1">
      <alignment horizontal="center" wrapText="1"/>
    </xf>
    <xf numFmtId="0" fontId="10" fillId="2" borderId="0" xfId="0" applyFont="1" applyFill="1" applyAlignment="1">
      <alignment horizontal="center" vertical="center" wrapText="1"/>
    </xf>
    <xf numFmtId="0" fontId="8" fillId="2" borderId="0" xfId="0" applyFont="1" applyFill="1" applyAlignment="1">
      <alignment horizontal="left" vertical="center" wrapText="1"/>
    </xf>
    <xf numFmtId="0" fontId="8" fillId="2" borderId="0" xfId="0" applyFont="1" applyFill="1" applyAlignment="1">
      <alignment horizontal="left" vertical="justify" wrapText="1" indent="1"/>
    </xf>
    <xf numFmtId="0" fontId="10" fillId="2" borderId="1" xfId="0" applyFont="1" applyFill="1" applyBorder="1" applyAlignment="1">
      <alignment horizontal="center" vertical="center" wrapText="1"/>
    </xf>
    <xf numFmtId="166" fontId="10" fillId="2" borderId="1" xfId="0" applyNumberFormat="1" applyFont="1" applyFill="1" applyBorder="1" applyAlignment="1">
      <alignment horizontal="center" vertical="center" wrapText="1"/>
    </xf>
    <xf numFmtId="2" fontId="10" fillId="2" borderId="1" xfId="0" applyNumberFormat="1" applyFont="1" applyFill="1" applyBorder="1" applyAlignment="1">
      <alignment horizontal="center" vertical="center" wrapText="1"/>
    </xf>
    <xf numFmtId="3"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xf>
    <xf numFmtId="0" fontId="10" fillId="2" borderId="1" xfId="0" applyFont="1" applyFill="1" applyBorder="1" applyAlignment="1">
      <alignmen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justify" vertical="center" wrapText="1"/>
    </xf>
    <xf numFmtId="3" fontId="3" fillId="2" borderId="1" xfId="0" applyNumberFormat="1" applyFont="1" applyFill="1" applyBorder="1" applyAlignment="1">
      <alignment horizontal="right" vertical="center"/>
    </xf>
    <xf numFmtId="0" fontId="3" fillId="2" borderId="1" xfId="0" applyFont="1" applyFill="1" applyBorder="1" applyAlignment="1">
      <alignment vertical="center" wrapText="1"/>
    </xf>
    <xf numFmtId="0" fontId="10" fillId="2" borderId="1" xfId="0" applyFont="1" applyFill="1" applyBorder="1" applyAlignment="1">
      <alignment horizontal="left" vertical="center" wrapText="1"/>
    </xf>
    <xf numFmtId="0" fontId="3" fillId="2" borderId="1" xfId="0" applyFont="1" applyFill="1" applyBorder="1" applyAlignment="1">
      <alignment horizontal="right" vertical="center"/>
    </xf>
    <xf numFmtId="0" fontId="10" fillId="2" borderId="1" xfId="0" applyFont="1" applyFill="1" applyBorder="1" applyAlignment="1">
      <alignment horizontal="right" vertical="center"/>
    </xf>
    <xf numFmtId="0" fontId="3" fillId="2" borderId="1" xfId="0" applyFont="1" applyFill="1" applyBorder="1" applyAlignment="1">
      <alignment horizontal="left" vertical="center" wrapText="1"/>
    </xf>
    <xf numFmtId="166" fontId="3" fillId="2" borderId="1" xfId="0" applyNumberFormat="1" applyFont="1" applyFill="1" applyBorder="1" applyAlignment="1">
      <alignment horizontal="right" vertical="center"/>
    </xf>
    <xf numFmtId="167" fontId="3" fillId="2" borderId="1" xfId="1" applyNumberFormat="1" applyFont="1" applyFill="1" applyBorder="1" applyAlignment="1">
      <alignment horizontal="right" vertical="center"/>
    </xf>
    <xf numFmtId="0" fontId="3" fillId="2" borderId="1" xfId="0" applyFont="1" applyFill="1" applyBorder="1"/>
    <xf numFmtId="0" fontId="10" fillId="2" borderId="1" xfId="0" applyFont="1" applyFill="1" applyBorder="1" applyAlignment="1">
      <alignment horizontal="right" vertical="center" wrapText="1"/>
    </xf>
    <xf numFmtId="166" fontId="3" fillId="2" borderId="1" xfId="0" applyNumberFormat="1" applyFont="1" applyFill="1" applyBorder="1" applyAlignment="1">
      <alignment horizontal="right" vertical="center" wrapText="1"/>
    </xf>
    <xf numFmtId="0" fontId="10" fillId="2" borderId="1" xfId="0" applyFont="1" applyFill="1" applyBorder="1" applyAlignment="1">
      <alignment horizontal="justify" vertical="center" wrapText="1"/>
    </xf>
    <xf numFmtId="0" fontId="3" fillId="2" borderId="1" xfId="0" applyFont="1" applyFill="1" applyBorder="1" applyAlignment="1">
      <alignment horizontal="center"/>
    </xf>
    <xf numFmtId="0" fontId="11" fillId="2" borderId="1" xfId="0" applyFont="1" applyFill="1" applyBorder="1" applyAlignment="1">
      <alignment horizontal="left" vertical="center" wrapText="1"/>
    </xf>
    <xf numFmtId="1" fontId="3" fillId="2" borderId="1" xfId="0" applyNumberFormat="1" applyFont="1" applyFill="1" applyBorder="1" applyAlignment="1">
      <alignment horizontal="right" vertical="center"/>
    </xf>
    <xf numFmtId="0" fontId="3" fillId="2" borderId="1" xfId="0" applyFont="1" applyFill="1" applyBorder="1" applyAlignment="1">
      <alignment horizontal="right" vertical="center" wrapText="1"/>
    </xf>
    <xf numFmtId="0" fontId="10" fillId="2" borderId="1" xfId="0" applyFont="1" applyFill="1" applyBorder="1" applyAlignment="1">
      <alignment horizontal="center" vertical="top" wrapText="1"/>
    </xf>
    <xf numFmtId="0" fontId="3" fillId="2" borderId="1" xfId="0" applyFont="1" applyFill="1" applyBorder="1" applyAlignment="1">
      <alignment horizontal="left" vertical="center" wrapText="1" indent="1"/>
    </xf>
    <xf numFmtId="0" fontId="3" fillId="2" borderId="1" xfId="0" applyFont="1" applyFill="1" applyBorder="1" applyAlignment="1">
      <alignment horizontal="justify" vertical="center"/>
    </xf>
    <xf numFmtId="0" fontId="3" fillId="2" borderId="1" xfId="0" applyFont="1" applyFill="1" applyBorder="1" applyAlignment="1">
      <alignment horizontal="left" vertical="justify" indent="1"/>
    </xf>
    <xf numFmtId="0" fontId="3" fillId="2" borderId="1" xfId="0" applyFont="1" applyFill="1" applyBorder="1" applyAlignment="1">
      <alignment vertical="center"/>
    </xf>
    <xf numFmtId="0" fontId="3" fillId="2" borderId="1" xfId="0" applyFont="1" applyFill="1" applyBorder="1" applyAlignment="1">
      <alignment horizontal="left" indent="1"/>
    </xf>
    <xf numFmtId="0" fontId="11" fillId="2" borderId="1" xfId="0" applyFont="1" applyFill="1" applyBorder="1" applyAlignment="1">
      <alignment horizontal="justify" vertical="center" wrapText="1"/>
    </xf>
    <xf numFmtId="0" fontId="3" fillId="2" borderId="1" xfId="2" applyFont="1" applyFill="1" applyBorder="1" applyAlignment="1">
      <alignment horizontal="left" vertical="center" wrapText="1"/>
    </xf>
    <xf numFmtId="0" fontId="3" fillId="2" borderId="1" xfId="2" applyFont="1" applyFill="1" applyBorder="1" applyAlignment="1">
      <alignment horizontal="center" vertical="center"/>
    </xf>
    <xf numFmtId="0" fontId="3" fillId="2" borderId="1" xfId="2" applyFont="1" applyFill="1" applyBorder="1" applyAlignment="1">
      <alignment horizontal="center" vertical="center" wrapText="1"/>
    </xf>
    <xf numFmtId="3" fontId="3" fillId="2" borderId="1" xfId="2" applyNumberFormat="1" applyFont="1" applyFill="1" applyBorder="1" applyAlignment="1">
      <alignment horizontal="right" vertical="center"/>
    </xf>
    <xf numFmtId="168" fontId="3" fillId="2" borderId="1" xfId="6" applyNumberFormat="1" applyFont="1" applyFill="1" applyBorder="1" applyAlignment="1">
      <alignment horizontal="right" vertical="center"/>
    </xf>
    <xf numFmtId="166" fontId="3" fillId="2" borderId="1" xfId="1" applyNumberFormat="1" applyFont="1" applyFill="1" applyBorder="1" applyAlignment="1">
      <alignment horizontal="right" vertical="center"/>
    </xf>
    <xf numFmtId="166" fontId="3" fillId="2" borderId="1" xfId="8" applyNumberFormat="1" applyFont="1" applyFill="1" applyBorder="1" applyAlignment="1">
      <alignment horizontal="right" vertical="center"/>
    </xf>
    <xf numFmtId="0" fontId="3" fillId="2" borderId="0" xfId="0" applyFont="1" applyFill="1" applyAlignment="1">
      <alignment vertical="center"/>
    </xf>
    <xf numFmtId="0" fontId="3" fillId="9" borderId="0" xfId="0" applyFont="1" applyFill="1" applyAlignment="1">
      <alignment vertical="center"/>
    </xf>
    <xf numFmtId="166" fontId="4" fillId="2" borderId="8" xfId="0" applyNumberFormat="1" applyFont="1" applyFill="1" applyBorder="1" applyAlignment="1">
      <alignment horizontal="center" vertical="center" wrapText="1"/>
    </xf>
    <xf numFmtId="2" fontId="4" fillId="2" borderId="2" xfId="0" applyNumberFormat="1" applyFont="1" applyFill="1" applyBorder="1" applyAlignment="1">
      <alignment horizontal="center" vertical="center" wrapText="1"/>
    </xf>
    <xf numFmtId="3" fontId="4" fillId="2" borderId="8" xfId="0" applyNumberFormat="1" applyFont="1" applyFill="1" applyBorder="1" applyAlignment="1">
      <alignment horizontal="center" vertical="center" wrapText="1"/>
    </xf>
    <xf numFmtId="3" fontId="1" fillId="2" borderId="14" xfId="0" applyNumberFormat="1" applyFont="1" applyFill="1" applyBorder="1" applyAlignment="1">
      <alignment horizontal="center" vertical="center"/>
    </xf>
    <xf numFmtId="3" fontId="1" fillId="2" borderId="16" xfId="0" applyNumberFormat="1" applyFont="1" applyFill="1" applyBorder="1" applyAlignment="1">
      <alignment horizontal="center" vertical="center"/>
    </xf>
    <xf numFmtId="3" fontId="1" fillId="2" borderId="16" xfId="0" applyNumberFormat="1" applyFont="1" applyFill="1" applyBorder="1" applyAlignment="1">
      <alignment horizontal="left" vertical="center" indent="1"/>
    </xf>
    <xf numFmtId="3" fontId="1" fillId="2" borderId="2" xfId="0" applyNumberFormat="1" applyFont="1" applyFill="1" applyBorder="1" applyAlignment="1">
      <alignment horizontal="left" vertical="center" indent="1"/>
    </xf>
    <xf numFmtId="3" fontId="1" fillId="2" borderId="2" xfId="0" applyNumberFormat="1" applyFont="1" applyFill="1" applyBorder="1" applyAlignment="1">
      <alignment horizontal="center" vertical="center"/>
    </xf>
    <xf numFmtId="3" fontId="1" fillId="2" borderId="1" xfId="0" applyNumberFormat="1" applyFont="1" applyFill="1" applyBorder="1" applyAlignment="1">
      <alignment horizontal="left" vertical="center" indent="1"/>
    </xf>
    <xf numFmtId="0" fontId="1" fillId="2" borderId="4" xfId="0" applyFont="1" applyFill="1" applyBorder="1" applyAlignment="1">
      <alignment horizontal="left" indent="1"/>
    </xf>
    <xf numFmtId="0" fontId="1" fillId="2" borderId="5" xfId="0" applyFont="1" applyFill="1" applyBorder="1" applyAlignment="1">
      <alignment horizontal="left" indent="1"/>
    </xf>
    <xf numFmtId="0" fontId="1" fillId="2" borderId="5" xfId="0" applyFont="1" applyFill="1" applyBorder="1" applyAlignment="1">
      <alignment horizontal="center"/>
    </xf>
    <xf numFmtId="166" fontId="1" fillId="2" borderId="1" xfId="0" applyNumberFormat="1" applyFont="1" applyFill="1" applyBorder="1" applyAlignment="1">
      <alignment horizontal="left" vertical="center" indent="1"/>
    </xf>
    <xf numFmtId="166" fontId="1" fillId="2" borderId="17" xfId="0" applyNumberFormat="1" applyFont="1" applyFill="1" applyBorder="1" applyAlignment="1">
      <alignment horizontal="center" vertical="center"/>
    </xf>
    <xf numFmtId="166" fontId="1" fillId="2" borderId="39" xfId="0" applyNumberFormat="1" applyFont="1" applyFill="1" applyBorder="1" applyAlignment="1">
      <alignment horizontal="center" vertical="center"/>
    </xf>
    <xf numFmtId="166" fontId="1" fillId="2" borderId="21" xfId="0" applyNumberFormat="1" applyFont="1" applyFill="1" applyBorder="1" applyAlignment="1">
      <alignment horizontal="left" vertical="center" indent="1"/>
    </xf>
    <xf numFmtId="166" fontId="1" fillId="2" borderId="15" xfId="0" applyNumberFormat="1" applyFont="1" applyFill="1" applyBorder="1" applyAlignment="1">
      <alignment horizontal="center" vertical="center"/>
    </xf>
    <xf numFmtId="167" fontId="1" fillId="2" borderId="6" xfId="1" applyNumberFormat="1" applyFont="1" applyFill="1" applyBorder="1" applyAlignment="1">
      <alignment horizontal="center"/>
    </xf>
    <xf numFmtId="167" fontId="1" fillId="2" borderId="1" xfId="1" applyNumberFormat="1" applyFont="1" applyFill="1" applyBorder="1" applyAlignment="1">
      <alignment horizontal="center"/>
    </xf>
    <xf numFmtId="166" fontId="1" fillId="2" borderId="15" xfId="0" applyNumberFormat="1" applyFont="1" applyFill="1" applyBorder="1" applyAlignment="1">
      <alignment horizontal="left" vertical="center" wrapText="1" indent="1"/>
    </xf>
    <xf numFmtId="166" fontId="1" fillId="2" borderId="46" xfId="0" applyNumberFormat="1" applyFont="1" applyFill="1" applyBorder="1" applyAlignment="1">
      <alignment horizontal="center" vertical="center" wrapText="1"/>
    </xf>
    <xf numFmtId="166" fontId="1" fillId="2" borderId="2" xfId="0" applyNumberFormat="1" applyFont="1" applyFill="1" applyBorder="1" applyAlignment="1">
      <alignment horizontal="center" vertical="center" wrapText="1"/>
    </xf>
    <xf numFmtId="166" fontId="1" fillId="2" borderId="16" xfId="0" applyNumberFormat="1" applyFont="1" applyFill="1" applyBorder="1" applyAlignment="1">
      <alignment vertical="center" wrapText="1"/>
    </xf>
    <xf numFmtId="166" fontId="1" fillId="2" borderId="46" xfId="0" applyNumberFormat="1" applyFont="1" applyFill="1" applyBorder="1" applyAlignment="1">
      <alignment horizontal="left" vertical="center" wrapText="1" indent="1"/>
    </xf>
    <xf numFmtId="166" fontId="1" fillId="2" borderId="1" xfId="0" applyNumberFormat="1" applyFont="1" applyFill="1" applyBorder="1" applyAlignment="1">
      <alignment horizontal="left" vertical="center" wrapText="1" indent="1"/>
    </xf>
    <xf numFmtId="166" fontId="1" fillId="2" borderId="1" xfId="0" applyNumberFormat="1" applyFont="1" applyFill="1" applyBorder="1" applyAlignment="1">
      <alignment vertical="center" wrapText="1"/>
    </xf>
    <xf numFmtId="166" fontId="1" fillId="2" borderId="47" xfId="0" applyNumberFormat="1" applyFont="1" applyFill="1" applyBorder="1" applyAlignment="1">
      <alignment horizontal="left" vertical="center" wrapText="1" indent="1"/>
    </xf>
    <xf numFmtId="166" fontId="1" fillId="2" borderId="48" xfId="0" applyNumberFormat="1" applyFont="1" applyFill="1" applyBorder="1" applyAlignment="1">
      <alignment horizontal="center" vertical="center" wrapText="1"/>
    </xf>
    <xf numFmtId="166" fontId="1" fillId="2" borderId="21" xfId="0" applyNumberFormat="1" applyFont="1" applyFill="1" applyBorder="1" applyAlignment="1">
      <alignment horizontal="center" vertical="center" wrapText="1"/>
    </xf>
    <xf numFmtId="166" fontId="1" fillId="2" borderId="49" xfId="0" applyNumberFormat="1" applyFont="1" applyFill="1" applyBorder="1" applyAlignment="1">
      <alignment vertical="center" wrapText="1"/>
    </xf>
    <xf numFmtId="0" fontId="4" fillId="2" borderId="19" xfId="0" applyFont="1" applyFill="1" applyBorder="1" applyAlignment="1">
      <alignment horizontal="left" vertical="justify" wrapText="1" indent="1"/>
    </xf>
    <xf numFmtId="0" fontId="4" fillId="2" borderId="19" xfId="0" applyFont="1" applyFill="1" applyBorder="1" applyAlignment="1">
      <alignment horizontal="center" vertical="justify" wrapText="1"/>
    </xf>
    <xf numFmtId="166" fontId="1" fillId="2" borderId="41" xfId="0" applyNumberFormat="1" applyFont="1" applyFill="1" applyBorder="1" applyAlignment="1">
      <alignment horizontal="center" vertical="center"/>
    </xf>
    <xf numFmtId="0" fontId="1" fillId="2" borderId="21" xfId="0" applyFont="1" applyFill="1" applyBorder="1"/>
    <xf numFmtId="166" fontId="1" fillId="2" borderId="21" xfId="0" applyNumberFormat="1" applyFont="1" applyFill="1" applyBorder="1" applyAlignment="1">
      <alignment horizontal="center" vertical="center"/>
    </xf>
    <xf numFmtId="3" fontId="1" fillId="2" borderId="21" xfId="0" applyNumberFormat="1" applyFont="1" applyFill="1" applyBorder="1" applyAlignment="1">
      <alignment horizontal="center" vertical="center"/>
    </xf>
    <xf numFmtId="0" fontId="1" fillId="2" borderId="4" xfId="0" applyFont="1" applyFill="1" applyBorder="1"/>
    <xf numFmtId="3" fontId="1" fillId="2" borderId="1" xfId="0" applyNumberFormat="1" applyFont="1" applyFill="1" applyBorder="1" applyAlignment="1">
      <alignment horizontal="left" vertical="center"/>
    </xf>
    <xf numFmtId="2" fontId="4" fillId="2" borderId="48" xfId="0" applyNumberFormat="1" applyFont="1" applyFill="1" applyBorder="1" applyAlignment="1">
      <alignment horizontal="center" vertical="center" wrapText="1"/>
    </xf>
    <xf numFmtId="3" fontId="1" fillId="2" borderId="50" xfId="0" applyNumberFormat="1" applyFont="1" applyFill="1" applyBorder="1" applyAlignment="1">
      <alignment horizontal="center" vertical="center"/>
    </xf>
    <xf numFmtId="1" fontId="1" fillId="2" borderId="46" xfId="0" applyNumberFormat="1" applyFont="1" applyFill="1" applyBorder="1" applyAlignment="1">
      <alignment horizontal="center" vertical="center"/>
    </xf>
    <xf numFmtId="3" fontId="1" fillId="2" borderId="4" xfId="0" applyNumberFormat="1" applyFont="1" applyFill="1" applyBorder="1" applyAlignment="1">
      <alignment horizontal="center" vertical="center"/>
    </xf>
    <xf numFmtId="0" fontId="1" fillId="2" borderId="5" xfId="0" applyFont="1" applyFill="1" applyBorder="1" applyAlignment="1">
      <alignment horizontal="center" vertical="center"/>
    </xf>
    <xf numFmtId="166" fontId="1" fillId="2" borderId="8" xfId="0" applyNumberFormat="1" applyFont="1" applyFill="1" applyBorder="1" applyAlignment="1">
      <alignment horizontal="center" vertical="center"/>
    </xf>
    <xf numFmtId="166" fontId="1" fillId="2" borderId="48" xfId="0" applyNumberFormat="1" applyFont="1" applyFill="1" applyBorder="1" applyAlignment="1">
      <alignment horizontal="center" vertical="center"/>
    </xf>
    <xf numFmtId="167" fontId="1" fillId="2" borderId="2" xfId="1" applyNumberFormat="1" applyFont="1" applyFill="1" applyBorder="1" applyAlignment="1">
      <alignment horizontal="center" vertical="center"/>
    </xf>
    <xf numFmtId="166" fontId="1" fillId="2" borderId="16" xfId="0" applyNumberFormat="1" applyFont="1" applyFill="1" applyBorder="1" applyAlignment="1">
      <alignment horizontal="center" vertical="center"/>
    </xf>
    <xf numFmtId="166" fontId="1" fillId="2" borderId="2" xfId="1" applyNumberFormat="1" applyFont="1" applyFill="1" applyBorder="1" applyAlignment="1">
      <alignment horizontal="center" vertical="center"/>
    </xf>
    <xf numFmtId="166" fontId="1" fillId="2" borderId="26" xfId="0" applyNumberFormat="1" applyFont="1" applyFill="1" applyBorder="1" applyAlignment="1">
      <alignment horizontal="center" vertical="center"/>
    </xf>
    <xf numFmtId="166" fontId="1" fillId="2" borderId="4" xfId="0" applyNumberFormat="1" applyFont="1" applyFill="1" applyBorder="1" applyAlignment="1">
      <alignment horizontal="center" vertical="center"/>
    </xf>
    <xf numFmtId="0" fontId="1" fillId="2" borderId="5" xfId="0" applyFont="1" applyFill="1" applyBorder="1" applyAlignment="1">
      <alignment vertical="center"/>
    </xf>
    <xf numFmtId="166" fontId="1" fillId="2" borderId="16" xfId="0" applyNumberFormat="1" applyFont="1" applyFill="1" applyBorder="1" applyAlignment="1">
      <alignment horizontal="center" vertical="center" wrapText="1"/>
    </xf>
    <xf numFmtId="166" fontId="1" fillId="2" borderId="15" xfId="0" applyNumberFormat="1" applyFont="1" applyFill="1" applyBorder="1" applyAlignment="1">
      <alignment horizontal="center" vertical="center" wrapText="1"/>
    </xf>
    <xf numFmtId="166" fontId="1" fillId="2" borderId="52" xfId="0" applyNumberFormat="1" applyFont="1" applyFill="1" applyBorder="1" applyAlignment="1">
      <alignment horizontal="center" vertical="center" wrapText="1"/>
    </xf>
    <xf numFmtId="166" fontId="1" fillId="2" borderId="49" xfId="0" applyNumberFormat="1" applyFont="1" applyFill="1" applyBorder="1" applyAlignment="1">
      <alignment horizontal="center" vertical="center" wrapText="1"/>
    </xf>
    <xf numFmtId="166" fontId="1" fillId="2" borderId="47" xfId="0" applyNumberFormat="1" applyFont="1" applyFill="1" applyBorder="1" applyAlignment="1">
      <alignment horizontal="center" vertical="center" wrapText="1"/>
    </xf>
    <xf numFmtId="0" fontId="1" fillId="2" borderId="19" xfId="0" applyFont="1" applyFill="1" applyBorder="1" applyAlignment="1">
      <alignment horizontal="center"/>
    </xf>
    <xf numFmtId="0" fontId="1" fillId="2" borderId="19" xfId="0" applyFont="1" applyFill="1" applyBorder="1" applyAlignment="1">
      <alignment vertical="center"/>
    </xf>
    <xf numFmtId="3" fontId="1" fillId="2" borderId="9" xfId="0" applyNumberFormat="1" applyFont="1" applyFill="1" applyBorder="1" applyAlignment="1">
      <alignment horizontal="center" vertical="center"/>
    </xf>
    <xf numFmtId="3" fontId="1" fillId="2" borderId="3" xfId="0" applyNumberFormat="1" applyFont="1" applyFill="1" applyBorder="1" applyAlignment="1">
      <alignment horizontal="center" vertical="center"/>
    </xf>
    <xf numFmtId="3" fontId="1" fillId="2" borderId="5" xfId="0" applyNumberFormat="1" applyFont="1" applyFill="1" applyBorder="1" applyAlignment="1">
      <alignment horizontal="center" vertical="center"/>
    </xf>
    <xf numFmtId="0" fontId="1" fillId="2" borderId="18" xfId="0" applyFont="1" applyFill="1" applyBorder="1" applyAlignment="1">
      <alignment vertical="center"/>
    </xf>
    <xf numFmtId="0" fontId="1" fillId="2" borderId="21" xfId="0" applyFont="1" applyFill="1" applyBorder="1" applyAlignment="1">
      <alignment horizontal="left" vertical="center" wrapText="1" indent="1"/>
    </xf>
    <xf numFmtId="0" fontId="1" fillId="2" borderId="2" xfId="0" applyFont="1" applyFill="1" applyBorder="1" applyAlignment="1">
      <alignment horizontal="justify" vertical="center"/>
    </xf>
    <xf numFmtId="0" fontId="1" fillId="2" borderId="18" xfId="0" applyFont="1" applyFill="1" applyBorder="1"/>
    <xf numFmtId="0" fontId="1" fillId="2" borderId="6" xfId="0" applyFont="1" applyFill="1" applyBorder="1" applyAlignment="1">
      <alignment horizontal="left" vertical="justify" indent="1"/>
    </xf>
    <xf numFmtId="0" fontId="1" fillId="2" borderId="20" xfId="0" applyFont="1" applyFill="1" applyBorder="1"/>
    <xf numFmtId="0" fontId="1" fillId="2" borderId="54" xfId="0" applyFont="1" applyFill="1" applyBorder="1" applyAlignment="1">
      <alignment vertical="center"/>
    </xf>
    <xf numFmtId="0" fontId="1" fillId="2" borderId="18" xfId="0" applyFont="1" applyFill="1" applyBorder="1" applyAlignment="1">
      <alignment horizontal="left" indent="1"/>
    </xf>
    <xf numFmtId="3" fontId="1" fillId="2" borderId="6" xfId="0" applyNumberFormat="1" applyFont="1" applyFill="1" applyBorder="1" applyAlignment="1">
      <alignment horizontal="center" vertical="center"/>
    </xf>
    <xf numFmtId="168" fontId="1" fillId="2" borderId="1" xfId="6" applyNumberFormat="1" applyFont="1" applyFill="1" applyBorder="1" applyAlignment="1">
      <alignment horizontal="left" vertical="center" indent="1"/>
    </xf>
    <xf numFmtId="3" fontId="1" fillId="2" borderId="1" xfId="2" applyNumberFormat="1" applyFont="1" applyFill="1" applyBorder="1" applyAlignment="1">
      <alignment horizontal="center" vertical="top"/>
    </xf>
    <xf numFmtId="3" fontId="1" fillId="2" borderId="1" xfId="2" applyNumberFormat="1" applyFont="1" applyFill="1" applyBorder="1" applyAlignment="1">
      <alignment horizontal="left" vertical="top" indent="1"/>
    </xf>
    <xf numFmtId="3" fontId="1" fillId="2" borderId="7" xfId="0" applyNumberFormat="1" applyFont="1" applyFill="1" applyBorder="1" applyAlignment="1">
      <alignment horizontal="center" vertical="center"/>
    </xf>
    <xf numFmtId="0" fontId="1" fillId="2" borderId="9" xfId="0" applyFont="1" applyFill="1" applyBorder="1" applyAlignment="1">
      <alignment horizontal="center" vertical="center"/>
    </xf>
    <xf numFmtId="3" fontId="1" fillId="2" borderId="4" xfId="2" applyNumberFormat="1" applyFont="1" applyFill="1" applyBorder="1" applyAlignment="1">
      <alignment horizontal="center" vertical="center"/>
    </xf>
    <xf numFmtId="3" fontId="1" fillId="2" borderId="1" xfId="2" applyNumberFormat="1" applyFont="1" applyFill="1" applyBorder="1" applyAlignment="1">
      <alignment horizontal="left" vertical="center"/>
    </xf>
    <xf numFmtId="168" fontId="1" fillId="2" borderId="1" xfId="6" applyNumberFormat="1" applyFont="1" applyFill="1" applyBorder="1" applyAlignment="1">
      <alignment horizontal="center" vertical="top"/>
    </xf>
    <xf numFmtId="168" fontId="1" fillId="2" borderId="1" xfId="6" applyNumberFormat="1" applyFont="1" applyFill="1" applyBorder="1" applyAlignment="1">
      <alignment horizontal="left" vertical="top" indent="1"/>
    </xf>
    <xf numFmtId="168" fontId="1" fillId="2" borderId="1" xfId="6" applyNumberFormat="1" applyFont="1" applyFill="1" applyBorder="1" applyAlignment="1">
      <alignment horizontal="left" vertical="center"/>
    </xf>
    <xf numFmtId="168" fontId="1" fillId="2" borderId="1" xfId="6" applyNumberFormat="1" applyFont="1" applyFill="1" applyBorder="1" applyAlignment="1">
      <alignment vertical="center"/>
    </xf>
    <xf numFmtId="0" fontId="4" fillId="2" borderId="1" xfId="0" applyFont="1" applyFill="1" applyBorder="1" applyAlignment="1">
      <alignment horizontal="center" vertical="justify"/>
    </xf>
    <xf numFmtId="3" fontId="1" fillId="2" borderId="21" xfId="2" applyNumberFormat="1" applyFont="1" applyFill="1" applyBorder="1" applyAlignment="1">
      <alignment horizontal="left" vertical="center" indent="1"/>
    </xf>
    <xf numFmtId="3" fontId="1" fillId="2" borderId="21" xfId="2" applyNumberFormat="1" applyFont="1" applyFill="1" applyBorder="1" applyAlignment="1">
      <alignment horizontal="center" vertical="center"/>
    </xf>
    <xf numFmtId="0" fontId="4" fillId="2" borderId="19" xfId="0" applyFont="1" applyFill="1" applyBorder="1" applyAlignment="1">
      <alignment horizontal="left" vertical="justify" indent="1"/>
    </xf>
    <xf numFmtId="0" fontId="4" fillId="2" borderId="19" xfId="0" applyFont="1" applyFill="1" applyBorder="1" applyAlignment="1">
      <alignment horizontal="center" vertical="justify"/>
    </xf>
    <xf numFmtId="166" fontId="1" fillId="2" borderId="1" xfId="1" applyNumberFormat="1" applyFont="1" applyFill="1" applyBorder="1" applyAlignment="1">
      <alignment horizontal="left" indent="1"/>
    </xf>
    <xf numFmtId="166" fontId="1" fillId="2" borderId="2" xfId="1" applyNumberFormat="1" applyFont="1" applyFill="1" applyBorder="1" applyAlignment="1">
      <alignment horizontal="left" indent="1"/>
    </xf>
    <xf numFmtId="166" fontId="1" fillId="2" borderId="1" xfId="1" applyNumberFormat="1" applyFont="1" applyFill="1" applyBorder="1" applyAlignment="1">
      <alignment vertical="center"/>
    </xf>
    <xf numFmtId="166" fontId="1" fillId="2" borderId="21" xfId="1" applyNumberFormat="1" applyFont="1" applyFill="1" applyBorder="1" applyAlignment="1">
      <alignment horizontal="left" vertical="center" indent="1"/>
    </xf>
    <xf numFmtId="166" fontId="1" fillId="2" borderId="21" xfId="1" applyNumberFormat="1" applyFont="1" applyFill="1" applyBorder="1" applyAlignment="1">
      <alignment horizontal="center" vertical="center"/>
    </xf>
    <xf numFmtId="166" fontId="1" fillId="2" borderId="1" xfId="1" applyNumberFormat="1" applyFont="1" applyFill="1" applyBorder="1" applyAlignment="1">
      <alignment horizontal="center"/>
    </xf>
    <xf numFmtId="166" fontId="1" fillId="2" borderId="55" xfId="1" applyNumberFormat="1" applyFont="1" applyFill="1" applyBorder="1" applyAlignment="1">
      <alignment horizontal="left" indent="1"/>
    </xf>
    <xf numFmtId="166" fontId="1" fillId="2" borderId="55" xfId="1" applyNumberFormat="1" applyFont="1" applyFill="1" applyBorder="1" applyAlignment="1">
      <alignment horizontal="center"/>
    </xf>
    <xf numFmtId="0" fontId="1" fillId="2" borderId="34" xfId="0" applyFont="1" applyFill="1" applyBorder="1" applyAlignment="1">
      <alignment horizontal="left" indent="1"/>
    </xf>
    <xf numFmtId="0" fontId="1" fillId="2" borderId="35" xfId="0" applyFont="1" applyFill="1" applyBorder="1" applyAlignment="1">
      <alignment horizontal="center"/>
    </xf>
    <xf numFmtId="166" fontId="1" fillId="2" borderId="0" xfId="1" applyNumberFormat="1" applyFont="1" applyFill="1" applyBorder="1" applyAlignment="1">
      <alignment horizontal="center" vertical="center"/>
    </xf>
    <xf numFmtId="166" fontId="1" fillId="2" borderId="4" xfId="1" applyNumberFormat="1" applyFont="1" applyFill="1" applyBorder="1" applyAlignment="1">
      <alignment horizontal="center" vertical="center"/>
    </xf>
    <xf numFmtId="166" fontId="1" fillId="2" borderId="1" xfId="1" applyNumberFormat="1" applyFont="1" applyFill="1" applyBorder="1" applyAlignment="1">
      <alignment horizontal="left" vertical="center" indent="1"/>
    </xf>
    <xf numFmtId="168" fontId="1" fillId="2" borderId="4" xfId="6" applyNumberFormat="1" applyFont="1" applyFill="1" applyBorder="1" applyAlignment="1">
      <alignment horizontal="center" vertical="center"/>
    </xf>
    <xf numFmtId="0" fontId="4" fillId="2" borderId="5" xfId="0" applyFont="1" applyFill="1" applyBorder="1" applyAlignment="1">
      <alignment horizontal="center" vertical="justify"/>
    </xf>
    <xf numFmtId="3" fontId="1" fillId="2" borderId="9" xfId="2" applyNumberFormat="1" applyFont="1" applyFill="1" applyBorder="1" applyAlignment="1">
      <alignment horizontal="center" vertical="center"/>
    </xf>
    <xf numFmtId="0" fontId="1" fillId="2" borderId="19" xfId="0" applyFont="1" applyFill="1" applyBorder="1" applyAlignment="1">
      <alignment horizontal="center" vertical="center"/>
    </xf>
    <xf numFmtId="166" fontId="1" fillId="2" borderId="2" xfId="1" applyNumberFormat="1" applyFont="1" applyFill="1" applyBorder="1" applyAlignment="1">
      <alignment horizontal="center"/>
    </xf>
    <xf numFmtId="166" fontId="1" fillId="2" borderId="3" xfId="1" applyNumberFormat="1" applyFont="1" applyFill="1" applyBorder="1" applyAlignment="1">
      <alignment horizontal="center" vertical="center"/>
    </xf>
    <xf numFmtId="166" fontId="1" fillId="2" borderId="21" xfId="1" applyNumberFormat="1" applyFont="1" applyFill="1" applyBorder="1" applyAlignment="1">
      <alignment horizontal="center"/>
    </xf>
    <xf numFmtId="166" fontId="1" fillId="2" borderId="9" xfId="1" applyNumberFormat="1" applyFont="1" applyFill="1" applyBorder="1" applyAlignment="1">
      <alignment horizontal="center" vertical="center"/>
    </xf>
    <xf numFmtId="166" fontId="1" fillId="2" borderId="55" xfId="1" applyNumberFormat="1" applyFont="1" applyFill="1" applyBorder="1" applyAlignment="1">
      <alignment horizontal="center" vertical="center"/>
    </xf>
    <xf numFmtId="166" fontId="1" fillId="2" borderId="56" xfId="1" applyNumberFormat="1" applyFont="1" applyFill="1" applyBorder="1" applyAlignment="1">
      <alignment horizontal="center" vertical="center"/>
    </xf>
    <xf numFmtId="166" fontId="1" fillId="2" borderId="35" xfId="1" applyNumberFormat="1" applyFont="1" applyFill="1" applyBorder="1" applyAlignment="1">
      <alignment horizontal="center" vertical="center"/>
    </xf>
    <xf numFmtId="0" fontId="1" fillId="2" borderId="57" xfId="0" applyFont="1" applyFill="1" applyBorder="1" applyAlignment="1">
      <alignment horizontal="center" vertical="center"/>
    </xf>
    <xf numFmtId="0" fontId="4" fillId="2" borderId="5" xfId="0" applyFont="1" applyFill="1" applyBorder="1" applyAlignment="1">
      <alignment horizontal="left" vertical="top" indent="1"/>
    </xf>
    <xf numFmtId="0" fontId="4" fillId="2" borderId="5" xfId="0" applyFont="1" applyFill="1" applyBorder="1" applyAlignment="1">
      <alignment horizontal="center" vertical="top"/>
    </xf>
    <xf numFmtId="0" fontId="4" fillId="2" borderId="0" xfId="0" applyFont="1" applyFill="1" applyAlignment="1">
      <alignment horizontal="center" vertical="top"/>
    </xf>
    <xf numFmtId="166" fontId="1" fillId="2" borderId="28" xfId="1" applyNumberFormat="1" applyFont="1" applyFill="1" applyBorder="1" applyAlignment="1">
      <alignment horizontal="left" vertical="center" indent="1"/>
    </xf>
    <xf numFmtId="166" fontId="1" fillId="2" borderId="28" xfId="1" applyNumberFormat="1" applyFont="1" applyFill="1" applyBorder="1" applyAlignment="1">
      <alignment horizontal="center" vertical="center"/>
    </xf>
    <xf numFmtId="167" fontId="1" fillId="2" borderId="28" xfId="1" applyNumberFormat="1" applyFont="1" applyFill="1" applyBorder="1" applyAlignment="1">
      <alignment horizontal="left" vertical="center" indent="1"/>
    </xf>
    <xf numFmtId="167" fontId="1" fillId="2" borderId="58" xfId="1" applyNumberFormat="1" applyFont="1" applyFill="1" applyBorder="1" applyAlignment="1">
      <alignment horizontal="left" vertical="center" indent="1"/>
    </xf>
    <xf numFmtId="166" fontId="1" fillId="2" borderId="58" xfId="1" applyNumberFormat="1" applyFont="1" applyFill="1" applyBorder="1" applyAlignment="1">
      <alignment horizontal="center" vertical="center"/>
    </xf>
    <xf numFmtId="167" fontId="1" fillId="2" borderId="59" xfId="1" applyNumberFormat="1" applyFont="1" applyFill="1" applyBorder="1" applyAlignment="1">
      <alignment horizontal="left" vertical="center" indent="1"/>
    </xf>
    <xf numFmtId="166" fontId="1" fillId="2" borderId="59" xfId="1" applyNumberFormat="1" applyFont="1" applyFill="1" applyBorder="1" applyAlignment="1">
      <alignment horizontal="center" vertical="center"/>
    </xf>
    <xf numFmtId="167" fontId="1" fillId="2" borderId="60" xfId="1" applyNumberFormat="1" applyFont="1" applyFill="1" applyBorder="1" applyAlignment="1">
      <alignment horizontal="left" vertical="center" indent="1"/>
    </xf>
    <xf numFmtId="166" fontId="1" fillId="2" borderId="60" xfId="1" applyNumberFormat="1" applyFont="1" applyFill="1" applyBorder="1" applyAlignment="1">
      <alignment horizontal="center" vertical="center"/>
    </xf>
    <xf numFmtId="166" fontId="1" fillId="2" borderId="58" xfId="1" applyNumberFormat="1" applyFont="1" applyFill="1" applyBorder="1" applyAlignment="1">
      <alignment horizontal="left" vertical="center" indent="1"/>
    </xf>
    <xf numFmtId="166" fontId="1" fillId="2" borderId="2" xfId="8" applyNumberFormat="1" applyFont="1" applyFill="1" applyBorder="1" applyAlignment="1">
      <alignment horizontal="left" vertical="center" indent="1"/>
    </xf>
    <xf numFmtId="166" fontId="1" fillId="2" borderId="2" xfId="8" applyNumberFormat="1" applyFont="1" applyFill="1" applyBorder="1" applyAlignment="1">
      <alignment horizontal="center" vertical="center"/>
    </xf>
    <xf numFmtId="166" fontId="1" fillId="2" borderId="1" xfId="8" applyNumberFormat="1" applyFont="1" applyFill="1" applyBorder="1" applyAlignment="1">
      <alignment horizontal="left" vertical="center" indent="1"/>
    </xf>
    <xf numFmtId="166" fontId="1" fillId="2" borderId="50" xfId="1" applyNumberFormat="1" applyFont="1" applyFill="1" applyBorder="1" applyAlignment="1">
      <alignment horizontal="center" vertical="center"/>
    </xf>
    <xf numFmtId="166" fontId="1" fillId="2" borderId="46" xfId="1" applyNumberFormat="1" applyFont="1" applyFill="1" applyBorder="1" applyAlignment="1">
      <alignment horizontal="center" vertical="center"/>
    </xf>
    <xf numFmtId="166" fontId="1" fillId="2" borderId="61" xfId="1" applyNumberFormat="1" applyFont="1" applyFill="1" applyBorder="1" applyAlignment="1">
      <alignment horizontal="center" vertical="center"/>
    </xf>
    <xf numFmtId="166" fontId="1" fillId="2" borderId="62" xfId="1" applyNumberFormat="1" applyFont="1" applyFill="1" applyBorder="1" applyAlignment="1">
      <alignment horizontal="center" vertical="center"/>
    </xf>
    <xf numFmtId="166" fontId="1" fillId="2" borderId="3" xfId="8" applyNumberFormat="1" applyFont="1" applyFill="1" applyBorder="1" applyAlignment="1">
      <alignment horizontal="center" vertical="center"/>
    </xf>
    <xf numFmtId="166" fontId="1" fillId="2" borderId="4" xfId="8" applyNumberFormat="1" applyFont="1" applyFill="1" applyBorder="1" applyAlignment="1">
      <alignment horizontal="center" vertical="center"/>
    </xf>
    <xf numFmtId="0" fontId="12" fillId="2" borderId="0" xfId="0" applyFont="1" applyFill="1"/>
    <xf numFmtId="0" fontId="12" fillId="2" borderId="0" xfId="0" applyFont="1" applyFill="1" applyAlignment="1">
      <alignment vertical="center" wrapText="1"/>
    </xf>
    <xf numFmtId="0" fontId="12" fillId="2" borderId="0" xfId="0" applyFont="1" applyFill="1" applyAlignment="1">
      <alignment horizontal="center" vertical="center"/>
    </xf>
    <xf numFmtId="0" fontId="12" fillId="2" borderId="0" xfId="0" applyFont="1" applyFill="1" applyAlignment="1">
      <alignment horizontal="center" vertical="center" wrapText="1"/>
    </xf>
    <xf numFmtId="0" fontId="12" fillId="2" borderId="0" xfId="0" applyFont="1" applyFill="1" applyAlignment="1">
      <alignment horizontal="center"/>
    </xf>
    <xf numFmtId="0" fontId="13" fillId="2" borderId="0" xfId="0" applyFont="1" applyFill="1" applyAlignment="1">
      <alignment horizontal="left" wrapText="1" indent="1"/>
    </xf>
    <xf numFmtId="0" fontId="14" fillId="2" borderId="0" xfId="0" applyFont="1" applyFill="1" applyAlignment="1">
      <alignment horizontal="left" vertical="center" wrapText="1" indent="1"/>
    </xf>
    <xf numFmtId="0" fontId="16" fillId="2" borderId="0" xfId="0" applyFont="1" applyFill="1" applyAlignment="1">
      <alignment horizontal="left" vertical="center" wrapText="1"/>
    </xf>
    <xf numFmtId="0" fontId="16" fillId="2" borderId="0" xfId="0" applyFont="1" applyFill="1" applyAlignment="1">
      <alignment horizontal="center" vertical="center" wrapText="1"/>
    </xf>
    <xf numFmtId="0" fontId="16" fillId="2" borderId="0" xfId="0" applyFont="1" applyFill="1" applyAlignment="1">
      <alignment horizontal="left" vertical="justify" wrapText="1" indent="1"/>
    </xf>
    <xf numFmtId="0" fontId="16" fillId="2" borderId="0" xfId="0" applyFont="1" applyFill="1" applyAlignment="1">
      <alignment horizontal="center" vertical="justify" wrapText="1"/>
    </xf>
    <xf numFmtId="0" fontId="14" fillId="2" borderId="1" xfId="0" applyFont="1" applyFill="1" applyBorder="1" applyAlignment="1">
      <alignment horizontal="left" vertical="center" wrapText="1" indent="1"/>
    </xf>
    <xf numFmtId="166" fontId="14" fillId="2" borderId="8" xfId="0" applyNumberFormat="1" applyFont="1" applyFill="1" applyBorder="1" applyAlignment="1">
      <alignment horizontal="left" vertical="center" wrapText="1" indent="1"/>
    </xf>
    <xf numFmtId="2" fontId="14" fillId="2" borderId="2" xfId="0" applyNumberFormat="1" applyFont="1" applyFill="1" applyBorder="1" applyAlignment="1">
      <alignment horizontal="center" vertical="center" wrapText="1"/>
    </xf>
    <xf numFmtId="166" fontId="14" fillId="2" borderId="8" xfId="0" applyNumberFormat="1" applyFont="1" applyFill="1" applyBorder="1" applyAlignment="1">
      <alignment horizontal="center" vertical="center" wrapText="1"/>
    </xf>
    <xf numFmtId="3" fontId="14" fillId="2" borderId="8" xfId="0" applyNumberFormat="1" applyFont="1" applyFill="1" applyBorder="1" applyAlignment="1">
      <alignment horizontal="center" vertical="center" wrapText="1"/>
    </xf>
    <xf numFmtId="0" fontId="14" fillId="2" borderId="1" xfId="0" applyFont="1" applyFill="1" applyBorder="1" applyAlignment="1">
      <alignment horizontal="center" wrapText="1"/>
    </xf>
    <xf numFmtId="0" fontId="14" fillId="2" borderId="1" xfId="0" applyFont="1" applyFill="1" applyBorder="1" applyAlignment="1">
      <alignment horizontal="center" vertical="center" wrapText="1"/>
    </xf>
    <xf numFmtId="0" fontId="14" fillId="2" borderId="1" xfId="0" applyFont="1" applyFill="1" applyBorder="1" applyAlignment="1">
      <alignment horizontal="center" vertical="top" wrapText="1"/>
    </xf>
    <xf numFmtId="0" fontId="14" fillId="2" borderId="1" xfId="0" applyFont="1" applyFill="1" applyBorder="1" applyAlignment="1">
      <alignment horizontal="center" vertical="center"/>
    </xf>
    <xf numFmtId="0" fontId="14" fillId="2" borderId="9" xfId="0" applyFont="1" applyFill="1" applyBorder="1" applyAlignment="1">
      <alignment vertical="center" wrapText="1"/>
    </xf>
    <xf numFmtId="0" fontId="14" fillId="2" borderId="10" xfId="0" applyFont="1" applyFill="1" applyBorder="1" applyAlignment="1">
      <alignment vertical="center" wrapText="1"/>
    </xf>
    <xf numFmtId="0" fontId="13" fillId="2" borderId="1" xfId="0" applyFont="1" applyFill="1" applyBorder="1" applyAlignment="1">
      <alignment horizontal="left" vertical="center" indent="1"/>
    </xf>
    <xf numFmtId="0" fontId="13" fillId="2" borderId="1" xfId="0" applyFont="1" applyFill="1" applyBorder="1" applyAlignment="1">
      <alignment horizontal="justify" vertical="center" wrapText="1"/>
    </xf>
    <xf numFmtId="0" fontId="13" fillId="2" borderId="13" xfId="0" applyFont="1" applyFill="1" applyBorder="1" applyAlignment="1">
      <alignment horizontal="center" vertical="center"/>
    </xf>
    <xf numFmtId="0" fontId="13" fillId="2" borderId="13" xfId="0" applyFont="1" applyFill="1" applyBorder="1" applyAlignment="1">
      <alignment horizontal="center" vertical="center" wrapText="1"/>
    </xf>
    <xf numFmtId="3" fontId="13" fillId="2" borderId="14" xfId="0" applyNumberFormat="1" applyFont="1" applyFill="1" applyBorder="1" applyAlignment="1">
      <alignment horizontal="center" vertical="center"/>
    </xf>
    <xf numFmtId="0" fontId="13" fillId="2" borderId="15" xfId="0" applyFont="1" applyFill="1" applyBorder="1" applyAlignment="1">
      <alignment vertical="center" wrapText="1"/>
    </xf>
    <xf numFmtId="0" fontId="13" fillId="2" borderId="16" xfId="0" applyFont="1" applyFill="1" applyBorder="1" applyAlignment="1">
      <alignment horizontal="center" vertical="center"/>
    </xf>
    <xf numFmtId="0" fontId="13" fillId="2" borderId="16" xfId="0" applyFont="1" applyFill="1" applyBorder="1" applyAlignment="1">
      <alignment horizontal="center" vertical="center" wrapText="1"/>
    </xf>
    <xf numFmtId="3" fontId="13" fillId="2" borderId="16" xfId="0" applyNumberFormat="1" applyFont="1" applyFill="1" applyBorder="1" applyAlignment="1">
      <alignment horizontal="center" vertical="center"/>
    </xf>
    <xf numFmtId="0" fontId="13" fillId="2" borderId="1" xfId="0" applyFont="1" applyFill="1" applyBorder="1" applyAlignment="1">
      <alignment vertical="center" wrapText="1"/>
    </xf>
    <xf numFmtId="3" fontId="13" fillId="2" borderId="16" xfId="0" applyNumberFormat="1" applyFont="1" applyFill="1" applyBorder="1" applyAlignment="1">
      <alignment horizontal="left" vertical="center" indent="1"/>
    </xf>
    <xf numFmtId="0" fontId="13" fillId="2" borderId="17" xfId="0" applyFont="1" applyFill="1" applyBorder="1" applyAlignment="1">
      <alignment vertical="center" wrapText="1"/>
    </xf>
    <xf numFmtId="0" fontId="13" fillId="2" borderId="2" xfId="0" applyFont="1" applyFill="1" applyBorder="1" applyAlignment="1">
      <alignment vertical="center" wrapText="1"/>
    </xf>
    <xf numFmtId="0" fontId="13" fillId="2" borderId="2" xfId="0" applyFont="1" applyFill="1" applyBorder="1" applyAlignment="1">
      <alignment horizontal="center" vertical="center"/>
    </xf>
    <xf numFmtId="0" fontId="13" fillId="2" borderId="2" xfId="0" applyFont="1" applyFill="1" applyBorder="1" applyAlignment="1">
      <alignment horizontal="center" vertical="center" wrapText="1"/>
    </xf>
    <xf numFmtId="3" fontId="13" fillId="2" borderId="2" xfId="0" applyNumberFormat="1" applyFont="1" applyFill="1" applyBorder="1" applyAlignment="1">
      <alignment horizontal="left" vertical="center" indent="1"/>
    </xf>
    <xf numFmtId="3" fontId="13" fillId="2" borderId="2" xfId="0" applyNumberFormat="1" applyFont="1" applyFill="1" applyBorder="1" applyAlignment="1">
      <alignment horizontal="center" vertical="center"/>
    </xf>
    <xf numFmtId="3" fontId="13" fillId="2" borderId="1" xfId="0" applyNumberFormat="1" applyFont="1" applyFill="1" applyBorder="1" applyAlignment="1">
      <alignment horizontal="left" vertical="center" indent="1"/>
    </xf>
    <xf numFmtId="3" fontId="13" fillId="2" borderId="1" xfId="0" applyNumberFormat="1" applyFont="1" applyFill="1" applyBorder="1" applyAlignment="1">
      <alignment horizontal="center" vertical="center"/>
    </xf>
    <xf numFmtId="0" fontId="13" fillId="2" borderId="3" xfId="0" applyFont="1" applyFill="1" applyBorder="1" applyAlignment="1">
      <alignment vertical="center" wrapText="1"/>
    </xf>
    <xf numFmtId="0" fontId="14" fillId="2" borderId="4" xfId="0" applyFont="1" applyFill="1" applyBorder="1" applyAlignment="1">
      <alignment horizontal="left" vertical="center" wrapText="1"/>
    </xf>
    <xf numFmtId="0" fontId="12" fillId="2" borderId="18" xfId="0" applyFont="1" applyFill="1" applyBorder="1" applyAlignment="1">
      <alignment horizontal="center" vertical="center"/>
    </xf>
    <xf numFmtId="0" fontId="12" fillId="2" borderId="5" xfId="0" applyFont="1" applyFill="1" applyBorder="1" applyAlignment="1">
      <alignment horizontal="center" vertical="center" wrapText="1"/>
    </xf>
    <xf numFmtId="0" fontId="12" fillId="2" borderId="4" xfId="0" applyFont="1" applyFill="1" applyBorder="1" applyAlignment="1">
      <alignment horizontal="left" indent="1"/>
    </xf>
    <xf numFmtId="0" fontId="12" fillId="2" borderId="5" xfId="0" applyFont="1" applyFill="1" applyBorder="1" applyAlignment="1">
      <alignment horizontal="left" indent="1"/>
    </xf>
    <xf numFmtId="0" fontId="12" fillId="2" borderId="5" xfId="0" applyFont="1" applyFill="1" applyBorder="1" applyAlignment="1">
      <alignment horizontal="center"/>
    </xf>
    <xf numFmtId="0" fontId="14" fillId="2" borderId="1" xfId="0" applyFont="1" applyFill="1" applyBorder="1" applyAlignment="1">
      <alignment horizontal="left" vertical="center" indent="1"/>
    </xf>
    <xf numFmtId="0" fontId="14" fillId="2" borderId="5" xfId="0" applyFont="1" applyFill="1" applyBorder="1" applyAlignment="1">
      <alignment horizontal="center" vertical="center" wrapText="1"/>
    </xf>
    <xf numFmtId="0" fontId="13" fillId="2" borderId="19" xfId="0" applyFont="1" applyFill="1" applyBorder="1" applyAlignment="1">
      <alignment horizontal="left" vertical="center" wrapText="1"/>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166" fontId="13" fillId="2" borderId="1" xfId="0" applyNumberFormat="1" applyFont="1" applyFill="1" applyBorder="1" applyAlignment="1">
      <alignment horizontal="left" vertical="center" indent="1"/>
    </xf>
    <xf numFmtId="166" fontId="13" fillId="2" borderId="17" xfId="0" applyNumberFormat="1" applyFont="1" applyFill="1" applyBorder="1" applyAlignment="1">
      <alignment horizontal="center" vertical="center"/>
    </xf>
    <xf numFmtId="166" fontId="13" fillId="2" borderId="39" xfId="0" applyNumberFormat="1" applyFont="1" applyFill="1" applyBorder="1" applyAlignment="1">
      <alignment horizontal="center" vertical="center"/>
    </xf>
    <xf numFmtId="0" fontId="13" fillId="2" borderId="2" xfId="0" applyFont="1" applyFill="1" applyBorder="1" applyAlignment="1">
      <alignment horizontal="left" vertical="center" indent="1"/>
    </xf>
    <xf numFmtId="0" fontId="13" fillId="2" borderId="20" xfId="0" applyFont="1" applyFill="1" applyBorder="1" applyAlignment="1">
      <alignment horizontal="left" vertical="center" wrapText="1"/>
    </xf>
    <xf numFmtId="166" fontId="13" fillId="2" borderId="21" xfId="0" applyNumberFormat="1" applyFont="1" applyFill="1" applyBorder="1" applyAlignment="1">
      <alignment horizontal="left" vertical="center" indent="1"/>
    </xf>
    <xf numFmtId="166" fontId="13" fillId="2" borderId="15" xfId="0" applyNumberFormat="1" applyFont="1" applyFill="1" applyBorder="1" applyAlignment="1">
      <alignment horizontal="center" vertical="center"/>
    </xf>
    <xf numFmtId="167" fontId="13" fillId="2" borderId="6" xfId="1" applyNumberFormat="1" applyFont="1" applyFill="1" applyBorder="1" applyAlignment="1">
      <alignment horizontal="center"/>
    </xf>
    <xf numFmtId="0" fontId="13" fillId="2" borderId="18" xfId="0" applyFont="1" applyFill="1" applyBorder="1" applyAlignment="1">
      <alignment horizontal="left" vertical="center" wrapText="1"/>
    </xf>
    <xf numFmtId="166" fontId="13" fillId="2" borderId="1" xfId="0" applyNumberFormat="1" applyFont="1" applyFill="1" applyBorder="1" applyAlignment="1">
      <alignment horizontal="center" vertical="center"/>
    </xf>
    <xf numFmtId="167" fontId="13" fillId="2" borderId="1" xfId="1" applyNumberFormat="1" applyFont="1" applyFill="1" applyBorder="1" applyAlignment="1">
      <alignment horizontal="center"/>
    </xf>
    <xf numFmtId="0" fontId="13" fillId="2" borderId="5" xfId="0" applyFont="1" applyFill="1" applyBorder="1" applyAlignment="1">
      <alignment horizontal="left" vertical="center" wrapText="1"/>
    </xf>
    <xf numFmtId="0" fontId="14" fillId="2" borderId="4" xfId="0" applyFont="1" applyFill="1" applyBorder="1" applyAlignment="1">
      <alignment vertical="center" wrapText="1"/>
    </xf>
    <xf numFmtId="0" fontId="12" fillId="2" borderId="5" xfId="0" applyFont="1" applyFill="1" applyBorder="1"/>
    <xf numFmtId="0" fontId="12" fillId="2" borderId="5" xfId="0" applyFont="1" applyFill="1" applyBorder="1" applyAlignment="1">
      <alignment vertical="center" wrapText="1"/>
    </xf>
    <xf numFmtId="0" fontId="14" fillId="2" borderId="19" xfId="0" applyFont="1" applyFill="1" applyBorder="1" applyAlignment="1">
      <alignment horizontal="center" vertical="center" wrapText="1"/>
    </xf>
    <xf numFmtId="0" fontId="13" fillId="2" borderId="1" xfId="0" applyFont="1" applyFill="1" applyBorder="1" applyAlignment="1">
      <alignment horizontal="left" vertical="center" wrapText="1" indent="1"/>
    </xf>
    <xf numFmtId="166" fontId="13" fillId="2" borderId="15" xfId="0" applyNumberFormat="1" applyFont="1" applyFill="1" applyBorder="1" applyAlignment="1">
      <alignment horizontal="left" vertical="center" wrapText="1" indent="1"/>
    </xf>
    <xf numFmtId="166" fontId="13" fillId="2" borderId="46" xfId="0" applyNumberFormat="1" applyFont="1" applyFill="1" applyBorder="1" applyAlignment="1">
      <alignment horizontal="center" vertical="center" wrapText="1"/>
    </xf>
    <xf numFmtId="166" fontId="13" fillId="2" borderId="2" xfId="0" applyNumberFormat="1" applyFont="1" applyFill="1" applyBorder="1" applyAlignment="1">
      <alignment horizontal="center" vertical="center" wrapText="1"/>
    </xf>
    <xf numFmtId="166" fontId="13" fillId="2" borderId="16" xfId="0" applyNumberFormat="1" applyFont="1" applyFill="1" applyBorder="1" applyAlignment="1">
      <alignment vertical="center" wrapText="1"/>
    </xf>
    <xf numFmtId="0" fontId="13" fillId="2" borderId="2" xfId="0" applyFont="1" applyFill="1" applyBorder="1" applyAlignment="1">
      <alignment horizontal="left" vertical="center" wrapText="1" indent="1"/>
    </xf>
    <xf numFmtId="0" fontId="13" fillId="2" borderId="0" xfId="0" applyFont="1" applyFill="1" applyAlignment="1">
      <alignment horizontal="center" vertical="center" wrapText="1"/>
    </xf>
    <xf numFmtId="166" fontId="13" fillId="2" borderId="46" xfId="0" applyNumberFormat="1" applyFont="1" applyFill="1" applyBorder="1" applyAlignment="1">
      <alignment horizontal="left" vertical="center" wrapText="1" indent="1"/>
    </xf>
    <xf numFmtId="0" fontId="13" fillId="2" borderId="1" xfId="0" applyFont="1" applyFill="1" applyBorder="1" applyAlignment="1">
      <alignment horizontal="left" vertical="center" wrapText="1"/>
    </xf>
    <xf numFmtId="166" fontId="13" fillId="2" borderId="1" xfId="0" applyNumberFormat="1" applyFont="1" applyFill="1" applyBorder="1" applyAlignment="1">
      <alignment horizontal="left" vertical="center" wrapText="1" indent="1"/>
    </xf>
    <xf numFmtId="166" fontId="13" fillId="2" borderId="1" xfId="0" applyNumberFormat="1" applyFont="1" applyFill="1" applyBorder="1" applyAlignment="1">
      <alignment horizontal="center" vertical="center" wrapText="1"/>
    </xf>
    <xf numFmtId="166" fontId="13" fillId="2" borderId="1" xfId="0" applyNumberFormat="1" applyFont="1" applyFill="1" applyBorder="1" applyAlignment="1">
      <alignment vertical="center" wrapText="1"/>
    </xf>
    <xf numFmtId="0" fontId="13" fillId="2" borderId="21" xfId="0" applyFont="1" applyFill="1" applyBorder="1" applyAlignment="1">
      <alignment horizontal="left" vertical="center" wrapText="1" indent="1"/>
    </xf>
    <xf numFmtId="0" fontId="13" fillId="2" borderId="22" xfId="0" applyFont="1" applyFill="1" applyBorder="1" applyAlignment="1">
      <alignment horizontal="left" vertical="center" wrapText="1"/>
    </xf>
    <xf numFmtId="0" fontId="13" fillId="2" borderId="21" xfId="0" applyFont="1" applyFill="1" applyBorder="1" applyAlignment="1">
      <alignment horizontal="center" vertical="center" wrapText="1"/>
    </xf>
    <xf numFmtId="0" fontId="13" fillId="2" borderId="10" xfId="0" applyFont="1" applyFill="1" applyBorder="1" applyAlignment="1">
      <alignment horizontal="center" vertical="center" wrapText="1"/>
    </xf>
    <xf numFmtId="166" fontId="13" fillId="2" borderId="47" xfId="0" applyNumberFormat="1" applyFont="1" applyFill="1" applyBorder="1" applyAlignment="1">
      <alignment horizontal="left" vertical="center" wrapText="1" indent="1"/>
    </xf>
    <xf numFmtId="166" fontId="13" fillId="2" borderId="48" xfId="0" applyNumberFormat="1" applyFont="1" applyFill="1" applyBorder="1" applyAlignment="1">
      <alignment horizontal="center" vertical="center" wrapText="1"/>
    </xf>
    <xf numFmtId="166" fontId="13" fillId="2" borderId="21" xfId="0" applyNumberFormat="1" applyFont="1" applyFill="1" applyBorder="1" applyAlignment="1">
      <alignment horizontal="center" vertical="center" wrapText="1"/>
    </xf>
    <xf numFmtId="166" fontId="13" fillId="2" borderId="49" xfId="0" applyNumberFormat="1" applyFont="1" applyFill="1" applyBorder="1" applyAlignment="1">
      <alignment vertical="center" wrapText="1"/>
    </xf>
    <xf numFmtId="0" fontId="14" fillId="2" borderId="19" xfId="0" applyFont="1" applyFill="1" applyBorder="1" applyAlignment="1">
      <alignment horizontal="left" vertical="justify" wrapText="1" indent="1"/>
    </xf>
    <xf numFmtId="0" fontId="14" fillId="2" borderId="19" xfId="0" applyFont="1" applyFill="1" applyBorder="1" applyAlignment="1">
      <alignment horizontal="center" vertical="justify" wrapText="1"/>
    </xf>
    <xf numFmtId="0" fontId="12" fillId="2" borderId="1" xfId="0" applyFont="1" applyFill="1" applyBorder="1"/>
    <xf numFmtId="166" fontId="13" fillId="2" borderId="41" xfId="0" applyNumberFormat="1" applyFont="1" applyFill="1" applyBorder="1" applyAlignment="1">
      <alignment horizontal="center" vertical="center"/>
    </xf>
    <xf numFmtId="0" fontId="12" fillId="2" borderId="21" xfId="0" applyFont="1" applyFill="1" applyBorder="1"/>
    <xf numFmtId="166" fontId="13" fillId="2" borderId="21" xfId="0" applyNumberFormat="1" applyFont="1" applyFill="1" applyBorder="1" applyAlignment="1">
      <alignment horizontal="center" vertical="center"/>
    </xf>
    <xf numFmtId="166" fontId="13" fillId="2" borderId="1" xfId="0" applyNumberFormat="1" applyFont="1" applyFill="1" applyBorder="1" applyAlignment="1">
      <alignment horizontal="right" vertical="center"/>
    </xf>
    <xf numFmtId="0" fontId="14" fillId="2" borderId="1" xfId="0" applyFont="1" applyFill="1" applyBorder="1" applyAlignment="1">
      <alignment vertical="center" wrapText="1"/>
    </xf>
    <xf numFmtId="0" fontId="12" fillId="2" borderId="19" xfId="0" applyFont="1" applyFill="1" applyBorder="1"/>
    <xf numFmtId="0" fontId="12" fillId="2" borderId="19" xfId="0" applyFont="1" applyFill="1" applyBorder="1" applyAlignment="1">
      <alignment vertical="center" wrapText="1"/>
    </xf>
    <xf numFmtId="0" fontId="13" fillId="2" borderId="23" xfId="0" applyFont="1" applyFill="1" applyBorder="1" applyAlignment="1">
      <alignment horizontal="left" vertical="center" wrapText="1"/>
    </xf>
    <xf numFmtId="0" fontId="13" fillId="2" borderId="24" xfId="0" applyFont="1" applyFill="1" applyBorder="1" applyAlignment="1">
      <alignment horizontal="left" vertical="center" wrapText="1"/>
    </xf>
    <xf numFmtId="0" fontId="13" fillId="2" borderId="25" xfId="0" applyFont="1" applyFill="1" applyBorder="1" applyAlignment="1">
      <alignment horizontal="left" vertical="center" wrapText="1"/>
    </xf>
    <xf numFmtId="3" fontId="13" fillId="2" borderId="21" xfId="0" applyNumberFormat="1" applyFont="1" applyFill="1" applyBorder="1" applyAlignment="1">
      <alignment horizontal="center" vertical="center"/>
    </xf>
    <xf numFmtId="0" fontId="13" fillId="2" borderId="12" xfId="0" applyFont="1" applyFill="1" applyBorder="1" applyAlignment="1">
      <alignment horizontal="left" vertical="center" wrapText="1"/>
    </xf>
    <xf numFmtId="0" fontId="13" fillId="2" borderId="21" xfId="0" applyFont="1" applyFill="1" applyBorder="1" applyAlignment="1">
      <alignment horizontal="center" vertical="center"/>
    </xf>
    <xf numFmtId="0" fontId="13" fillId="2" borderId="26" xfId="0" applyFont="1" applyFill="1" applyBorder="1" applyAlignment="1">
      <alignment horizontal="left" vertical="center" wrapText="1"/>
    </xf>
    <xf numFmtId="0" fontId="13" fillId="2" borderId="6" xfId="0" applyFont="1" applyFill="1" applyBorder="1" applyAlignment="1">
      <alignment horizontal="center" vertical="center" wrapText="1"/>
    </xf>
    <xf numFmtId="0" fontId="13" fillId="2" borderId="4" xfId="0" applyFont="1" applyFill="1" applyBorder="1" applyAlignment="1">
      <alignment horizontal="left" vertical="center" indent="1"/>
    </xf>
    <xf numFmtId="0" fontId="14" fillId="2" borderId="3" xfId="0" applyFont="1" applyFill="1" applyBorder="1" applyAlignment="1">
      <alignment horizontal="justify" vertical="center" wrapText="1"/>
    </xf>
    <xf numFmtId="0" fontId="13" fillId="2" borderId="4" xfId="0" applyFont="1" applyFill="1" applyBorder="1" applyAlignment="1">
      <alignment horizontal="center" vertical="center" wrapText="1"/>
    </xf>
    <xf numFmtId="0" fontId="12" fillId="2" borderId="4" xfId="0" applyFont="1" applyFill="1" applyBorder="1"/>
    <xf numFmtId="0" fontId="13" fillId="2" borderId="3" xfId="0" applyFont="1" applyFill="1" applyBorder="1" applyAlignment="1">
      <alignment horizontal="justify" vertical="center" wrapText="1"/>
    </xf>
    <xf numFmtId="0" fontId="14" fillId="2" borderId="20" xfId="0" applyFont="1" applyFill="1" applyBorder="1" applyAlignment="1">
      <alignment horizontal="center" vertical="center"/>
    </xf>
    <xf numFmtId="0" fontId="14" fillId="2" borderId="20" xfId="0" applyFont="1" applyFill="1" applyBorder="1" applyAlignment="1">
      <alignment horizontal="center" vertical="center" wrapText="1"/>
    </xf>
    <xf numFmtId="0" fontId="13" fillId="2" borderId="1" xfId="0" applyFont="1" applyFill="1" applyBorder="1" applyAlignment="1">
      <alignment horizontal="left" indent="1"/>
    </xf>
    <xf numFmtId="0" fontId="15" fillId="2" borderId="15" xfId="0" applyFont="1" applyFill="1" applyBorder="1" applyAlignment="1">
      <alignment horizontal="left" vertical="center" wrapText="1"/>
    </xf>
    <xf numFmtId="3" fontId="13" fillId="2" borderId="1" xfId="0" applyNumberFormat="1" applyFont="1" applyFill="1" applyBorder="1" applyAlignment="1">
      <alignment horizontal="left" vertical="center"/>
    </xf>
    <xf numFmtId="0" fontId="13" fillId="2" borderId="13" xfId="0" applyFont="1" applyFill="1" applyBorder="1" applyAlignment="1">
      <alignment horizontal="left" vertical="center" wrapText="1"/>
    </xf>
    <xf numFmtId="0" fontId="13" fillId="2" borderId="14" xfId="0" applyFont="1" applyFill="1" applyBorder="1" applyAlignment="1">
      <alignment horizontal="center" vertical="center"/>
    </xf>
    <xf numFmtId="0" fontId="13" fillId="2" borderId="27" xfId="0" applyFont="1" applyFill="1" applyBorder="1" applyAlignment="1">
      <alignment horizontal="center" vertical="center" wrapText="1"/>
    </xf>
    <xf numFmtId="0" fontId="13" fillId="2" borderId="28" xfId="0" applyFont="1" applyFill="1" applyBorder="1" applyAlignment="1">
      <alignment horizontal="center" vertical="center" wrapText="1"/>
    </xf>
    <xf numFmtId="0" fontId="13" fillId="2" borderId="13" xfId="0" applyFont="1" applyFill="1" applyBorder="1" applyAlignment="1">
      <alignment horizontal="justify" vertical="center" wrapText="1"/>
    </xf>
    <xf numFmtId="0" fontId="13" fillId="2" borderId="29" xfId="0" applyFont="1" applyFill="1" applyBorder="1" applyAlignment="1">
      <alignment horizontal="center" vertical="center" wrapText="1"/>
    </xf>
    <xf numFmtId="0" fontId="15" fillId="2" borderId="13" xfId="0" applyFont="1" applyFill="1" applyBorder="1" applyAlignment="1">
      <alignment horizontal="left" vertical="center" wrapText="1"/>
    </xf>
    <xf numFmtId="0" fontId="13" fillId="2" borderId="13" xfId="0" applyFont="1" applyFill="1" applyBorder="1" applyAlignment="1">
      <alignment vertical="center" wrapText="1"/>
    </xf>
    <xf numFmtId="2" fontId="14" fillId="2" borderId="48" xfId="0" applyNumberFormat="1" applyFont="1" applyFill="1" applyBorder="1" applyAlignment="1">
      <alignment horizontal="center" vertical="center" wrapText="1"/>
    </xf>
    <xf numFmtId="3" fontId="13" fillId="2" borderId="50" xfId="0" applyNumberFormat="1" applyFont="1" applyFill="1" applyBorder="1" applyAlignment="1">
      <alignment horizontal="center" vertical="center"/>
    </xf>
    <xf numFmtId="1" fontId="13" fillId="2" borderId="46" xfId="0" applyNumberFormat="1" applyFont="1" applyFill="1" applyBorder="1" applyAlignment="1">
      <alignment horizontal="center" vertical="center"/>
    </xf>
    <xf numFmtId="3" fontId="13" fillId="2" borderId="4" xfId="0" applyNumberFormat="1" applyFont="1" applyFill="1" applyBorder="1" applyAlignment="1">
      <alignment horizontal="center" vertical="center"/>
    </xf>
    <xf numFmtId="0" fontId="12" fillId="2" borderId="5" xfId="0" applyFont="1" applyFill="1" applyBorder="1" applyAlignment="1">
      <alignment horizontal="center" vertical="center"/>
    </xf>
    <xf numFmtId="166" fontId="13" fillId="2" borderId="8" xfId="0" applyNumberFormat="1" applyFont="1" applyFill="1" applyBorder="1" applyAlignment="1">
      <alignment horizontal="center" vertical="center"/>
    </xf>
    <xf numFmtId="166" fontId="13" fillId="2" borderId="48" xfId="0" applyNumberFormat="1" applyFont="1" applyFill="1" applyBorder="1" applyAlignment="1">
      <alignment horizontal="center" vertical="center"/>
    </xf>
    <xf numFmtId="167" fontId="13" fillId="2" borderId="2" xfId="1" applyNumberFormat="1" applyFont="1" applyFill="1" applyBorder="1" applyAlignment="1">
      <alignment horizontal="center" vertical="center"/>
    </xf>
    <xf numFmtId="166" fontId="13" fillId="2" borderId="16" xfId="0" applyNumberFormat="1" applyFont="1" applyFill="1" applyBorder="1" applyAlignment="1">
      <alignment horizontal="center" vertical="center"/>
    </xf>
    <xf numFmtId="166" fontId="13" fillId="2" borderId="2" xfId="1" applyNumberFormat="1" applyFont="1" applyFill="1" applyBorder="1" applyAlignment="1">
      <alignment horizontal="center" vertical="center"/>
    </xf>
    <xf numFmtId="166" fontId="13" fillId="2" borderId="26" xfId="0" applyNumberFormat="1" applyFont="1" applyFill="1" applyBorder="1" applyAlignment="1">
      <alignment horizontal="center" vertical="center"/>
    </xf>
    <xf numFmtId="167" fontId="13" fillId="2" borderId="1" xfId="1" applyNumberFormat="1" applyFont="1" applyFill="1" applyBorder="1" applyAlignment="1">
      <alignment horizontal="center" vertical="center"/>
    </xf>
    <xf numFmtId="166" fontId="13" fillId="2" borderId="4" xfId="0" applyNumberFormat="1" applyFont="1" applyFill="1" applyBorder="1" applyAlignment="1">
      <alignment horizontal="center" vertical="center"/>
    </xf>
    <xf numFmtId="0" fontId="12" fillId="2" borderId="5" xfId="0" applyFont="1" applyFill="1" applyBorder="1" applyAlignment="1">
      <alignment vertical="center"/>
    </xf>
    <xf numFmtId="166" fontId="13" fillId="2" borderId="16" xfId="0" applyNumberFormat="1" applyFont="1" applyFill="1" applyBorder="1" applyAlignment="1">
      <alignment horizontal="center" vertical="center" wrapText="1"/>
    </xf>
    <xf numFmtId="166" fontId="13" fillId="2" borderId="15" xfId="0" applyNumberFormat="1" applyFont="1" applyFill="1" applyBorder="1" applyAlignment="1">
      <alignment horizontal="center" vertical="center" wrapText="1"/>
    </xf>
    <xf numFmtId="166" fontId="13" fillId="2" borderId="52" xfId="0" applyNumberFormat="1" applyFont="1" applyFill="1" applyBorder="1" applyAlignment="1">
      <alignment horizontal="center" vertical="center" wrapText="1"/>
    </xf>
    <xf numFmtId="166" fontId="13" fillId="2" borderId="49" xfId="0" applyNumberFormat="1" applyFont="1" applyFill="1" applyBorder="1" applyAlignment="1">
      <alignment horizontal="center" vertical="center" wrapText="1"/>
    </xf>
    <xf numFmtId="166" fontId="13" fillId="2" borderId="47" xfId="0" applyNumberFormat="1"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2" fillId="2" borderId="19" xfId="0" applyFont="1" applyFill="1" applyBorder="1" applyAlignment="1">
      <alignment horizontal="center"/>
    </xf>
    <xf numFmtId="0" fontId="12" fillId="2" borderId="19" xfId="0" applyFont="1" applyFill="1" applyBorder="1" applyAlignment="1">
      <alignment vertical="center"/>
    </xf>
    <xf numFmtId="3" fontId="13" fillId="2" borderId="9" xfId="0" applyNumberFormat="1" applyFont="1" applyFill="1" applyBorder="1" applyAlignment="1">
      <alignment horizontal="center" vertical="center"/>
    </xf>
    <xf numFmtId="3" fontId="13" fillId="2" borderId="3" xfId="0" applyNumberFormat="1" applyFont="1" applyFill="1" applyBorder="1" applyAlignment="1">
      <alignment horizontal="center" vertical="center"/>
    </xf>
    <xf numFmtId="3" fontId="13" fillId="2" borderId="5" xfId="0" applyNumberFormat="1" applyFont="1" applyFill="1" applyBorder="1" applyAlignment="1">
      <alignment horizontal="center" vertical="center"/>
    </xf>
    <xf numFmtId="0" fontId="12" fillId="2" borderId="18" xfId="0" applyFont="1" applyFill="1" applyBorder="1" applyAlignment="1">
      <alignment vertical="center"/>
    </xf>
    <xf numFmtId="0" fontId="12" fillId="2" borderId="1" xfId="0" applyFont="1" applyFill="1" applyBorder="1" applyAlignment="1">
      <alignment horizontal="center"/>
    </xf>
    <xf numFmtId="0" fontId="12" fillId="2" borderId="1" xfId="0" applyFont="1" applyFill="1" applyBorder="1" applyAlignment="1">
      <alignment vertical="center"/>
    </xf>
    <xf numFmtId="0" fontId="13" fillId="2" borderId="2" xfId="0" applyFont="1" applyFill="1" applyBorder="1" applyAlignment="1">
      <alignment horizontal="justify" vertical="center"/>
    </xf>
    <xf numFmtId="0" fontId="12" fillId="2" borderId="18" xfId="0" applyFont="1" applyFill="1" applyBorder="1"/>
    <xf numFmtId="0" fontId="13" fillId="2" borderId="6" xfId="0" applyFont="1" applyFill="1" applyBorder="1" applyAlignment="1">
      <alignment horizontal="left" vertical="justify" indent="1"/>
    </xf>
    <xf numFmtId="0" fontId="12" fillId="2" borderId="20" xfId="0" applyFont="1" applyFill="1" applyBorder="1"/>
    <xf numFmtId="0" fontId="13" fillId="2" borderId="54" xfId="0" applyFont="1" applyFill="1" applyBorder="1" applyAlignment="1">
      <alignment vertical="center"/>
    </xf>
    <xf numFmtId="0" fontId="13" fillId="2" borderId="18" xfId="0" applyFont="1" applyFill="1" applyBorder="1" applyAlignment="1">
      <alignment horizontal="left" indent="1"/>
    </xf>
    <xf numFmtId="0" fontId="13" fillId="2" borderId="34" xfId="0" applyFont="1" applyFill="1" applyBorder="1" applyAlignment="1">
      <alignment vertical="center" wrapText="1"/>
    </xf>
    <xf numFmtId="0" fontId="13" fillId="2" borderId="35" xfId="0" applyFont="1" applyFill="1" applyBorder="1" applyAlignment="1">
      <alignment horizontal="center" vertical="center"/>
    </xf>
    <xf numFmtId="0" fontId="13" fillId="2" borderId="9" xfId="0" applyFont="1" applyFill="1" applyBorder="1" applyAlignment="1">
      <alignment horizontal="left" indent="1"/>
    </xf>
    <xf numFmtId="0" fontId="15" fillId="2" borderId="36" xfId="0" applyFont="1" applyFill="1" applyBorder="1" applyAlignment="1">
      <alignment horizontal="left" vertical="center" wrapText="1"/>
    </xf>
    <xf numFmtId="3" fontId="13" fillId="2" borderId="6" xfId="0" applyNumberFormat="1" applyFont="1" applyFill="1" applyBorder="1" applyAlignment="1">
      <alignment horizontal="center" vertical="center"/>
    </xf>
    <xf numFmtId="0" fontId="13" fillId="2" borderId="33" xfId="0" applyFont="1" applyFill="1" applyBorder="1" applyAlignment="1">
      <alignment horizontal="left" vertical="center" wrapText="1"/>
    </xf>
    <xf numFmtId="0" fontId="13" fillId="2" borderId="37" xfId="0" applyFont="1" applyFill="1" applyBorder="1" applyAlignment="1">
      <alignment horizontal="left" vertical="center" wrapText="1"/>
    </xf>
    <xf numFmtId="0" fontId="13" fillId="2" borderId="38" xfId="0" applyFont="1" applyFill="1" applyBorder="1" applyAlignment="1">
      <alignment horizontal="justify" vertical="center" wrapText="1"/>
    </xf>
    <xf numFmtId="0" fontId="13" fillId="2" borderId="39" xfId="0" applyFont="1" applyFill="1" applyBorder="1" applyAlignment="1">
      <alignment horizontal="center" vertical="center"/>
    </xf>
    <xf numFmtId="0" fontId="13" fillId="2" borderId="36" xfId="0" applyFont="1" applyFill="1" applyBorder="1" applyAlignment="1">
      <alignment horizontal="justify" vertical="center" wrapText="1"/>
    </xf>
    <xf numFmtId="0" fontId="13" fillId="2" borderId="40" xfId="0" applyFont="1" applyFill="1" applyBorder="1" applyAlignment="1">
      <alignment horizontal="center" vertical="center"/>
    </xf>
    <xf numFmtId="0" fontId="13" fillId="2" borderId="33" xfId="0" applyFont="1" applyFill="1" applyBorder="1" applyAlignment="1">
      <alignment horizontal="justify" vertical="center" wrapText="1"/>
    </xf>
    <xf numFmtId="0" fontId="13" fillId="2" borderId="4" xfId="0" applyFont="1" applyFill="1" applyBorder="1" applyAlignment="1">
      <alignment horizontal="left" indent="1"/>
    </xf>
    <xf numFmtId="0" fontId="15" fillId="2" borderId="1" xfId="0" applyFont="1" applyFill="1" applyBorder="1" applyAlignment="1">
      <alignment horizontal="justify" vertical="center" wrapText="1"/>
    </xf>
    <xf numFmtId="0" fontId="13" fillId="2" borderId="4" xfId="0" applyFont="1" applyFill="1" applyBorder="1" applyAlignment="1">
      <alignment vertical="center" wrapText="1"/>
    </xf>
    <xf numFmtId="0" fontId="13" fillId="2" borderId="41" xfId="0" applyFont="1" applyFill="1" applyBorder="1" applyAlignment="1">
      <alignment horizontal="center" vertical="center"/>
    </xf>
    <xf numFmtId="0" fontId="12" fillId="2" borderId="21" xfId="0" applyFont="1" applyFill="1" applyBorder="1" applyAlignment="1">
      <alignment horizontal="center"/>
    </xf>
    <xf numFmtId="0" fontId="14" fillId="2" borderId="1" xfId="0" applyFont="1" applyFill="1" applyBorder="1" applyAlignment="1">
      <alignment vertical="center"/>
    </xf>
    <xf numFmtId="0" fontId="12" fillId="2" borderId="1" xfId="0" applyFont="1" applyFill="1" applyBorder="1" applyAlignment="1">
      <alignment horizontal="left" indent="1"/>
    </xf>
    <xf numFmtId="0" fontId="14" fillId="2" borderId="1" xfId="0" applyFont="1" applyFill="1" applyBorder="1" applyAlignment="1">
      <alignment horizontal="left" vertical="center" wrapText="1"/>
    </xf>
    <xf numFmtId="0" fontId="13" fillId="2" borderId="18" xfId="2" applyFont="1" applyFill="1" applyBorder="1" applyAlignment="1">
      <alignment horizontal="left" vertical="center" wrapText="1"/>
    </xf>
    <xf numFmtId="0" fontId="13" fillId="2" borderId="1" xfId="2" applyFont="1" applyFill="1" applyBorder="1" applyAlignment="1">
      <alignment horizontal="center" vertical="center"/>
    </xf>
    <xf numFmtId="0" fontId="13" fillId="2" borderId="1" xfId="2" applyFont="1" applyFill="1" applyBorder="1" applyAlignment="1">
      <alignment horizontal="center" vertical="center" wrapText="1"/>
    </xf>
    <xf numFmtId="3" fontId="13" fillId="2" borderId="1" xfId="2" applyNumberFormat="1" applyFont="1" applyFill="1" applyBorder="1" applyAlignment="1">
      <alignment horizontal="center" vertical="center"/>
    </xf>
    <xf numFmtId="168" fontId="13" fillId="2" borderId="1" xfId="6" applyNumberFormat="1" applyFont="1" applyFill="1" applyBorder="1" applyAlignment="1">
      <alignment horizontal="left" vertical="center" indent="1"/>
    </xf>
    <xf numFmtId="3" fontId="13" fillId="2" borderId="1" xfId="2" applyNumberFormat="1" applyFont="1" applyFill="1" applyBorder="1" applyAlignment="1">
      <alignment horizontal="center" vertical="top"/>
    </xf>
    <xf numFmtId="3" fontId="13" fillId="2" borderId="1" xfId="2" applyNumberFormat="1" applyFont="1" applyFill="1" applyBorder="1" applyAlignment="1">
      <alignment horizontal="left" vertical="top" indent="1"/>
    </xf>
    <xf numFmtId="3" fontId="13" fillId="2" borderId="7" xfId="0" applyNumberFormat="1" applyFont="1" applyFill="1" applyBorder="1" applyAlignment="1">
      <alignment horizontal="center" vertical="center"/>
    </xf>
    <xf numFmtId="0" fontId="12" fillId="2" borderId="0" xfId="0" applyFont="1" applyFill="1" applyAlignment="1">
      <alignment vertical="center"/>
    </xf>
    <xf numFmtId="0" fontId="12" fillId="2" borderId="21" xfId="0" applyFont="1" applyFill="1" applyBorder="1" applyAlignment="1">
      <alignment horizontal="center" vertical="center"/>
    </xf>
    <xf numFmtId="0" fontId="12" fillId="2" borderId="9"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4" xfId="0" applyFont="1" applyFill="1" applyBorder="1" applyAlignment="1">
      <alignment horizontal="center" vertical="center"/>
    </xf>
    <xf numFmtId="3" fontId="13" fillId="2" borderId="4" xfId="2" applyNumberFormat="1" applyFont="1" applyFill="1" applyBorder="1" applyAlignment="1">
      <alignment horizontal="center" vertical="center"/>
    </xf>
    <xf numFmtId="3" fontId="13" fillId="2" borderId="1" xfId="2" applyNumberFormat="1" applyFont="1" applyFill="1" applyBorder="1" applyAlignment="1">
      <alignment horizontal="left" vertical="center"/>
    </xf>
    <xf numFmtId="0" fontId="14" fillId="2" borderId="18" xfId="0" applyFont="1" applyFill="1" applyBorder="1" applyAlignment="1">
      <alignment horizontal="left" vertical="center" wrapText="1"/>
    </xf>
    <xf numFmtId="0" fontId="12" fillId="2" borderId="1" xfId="0" applyFont="1" applyFill="1" applyBorder="1" applyAlignment="1">
      <alignment horizontal="center" vertical="center" wrapText="1"/>
    </xf>
    <xf numFmtId="168" fontId="13" fillId="2" borderId="1" xfId="6" applyNumberFormat="1" applyFont="1" applyFill="1" applyBorder="1" applyAlignment="1">
      <alignment horizontal="center" vertical="center"/>
    </xf>
    <xf numFmtId="168" fontId="13" fillId="2" borderId="1" xfId="6" applyNumberFormat="1" applyFont="1" applyFill="1" applyBorder="1" applyAlignment="1">
      <alignment horizontal="center" vertical="top"/>
    </xf>
    <xf numFmtId="168" fontId="13" fillId="2" borderId="1" xfId="6" applyNumberFormat="1" applyFont="1" applyFill="1" applyBorder="1" applyAlignment="1">
      <alignment horizontal="left" vertical="top" indent="1"/>
    </xf>
    <xf numFmtId="0" fontId="13" fillId="2" borderId="42" xfId="2" applyFont="1" applyFill="1" applyBorder="1" applyAlignment="1">
      <alignment horizontal="left" vertical="center" wrapText="1"/>
    </xf>
    <xf numFmtId="0" fontId="13" fillId="2" borderId="22" xfId="2" applyFont="1" applyFill="1" applyBorder="1" applyAlignment="1">
      <alignment horizontal="left" vertical="center" wrapText="1"/>
    </xf>
    <xf numFmtId="168" fontId="13" fillId="2" borderId="1" xfId="6" applyNumberFormat="1" applyFont="1" applyFill="1" applyBorder="1" applyAlignment="1">
      <alignment horizontal="left" vertical="center"/>
    </xf>
    <xf numFmtId="0" fontId="13" fillId="2" borderId="1" xfId="2" applyFont="1" applyFill="1" applyBorder="1" applyAlignment="1">
      <alignment horizontal="left" vertical="center" wrapText="1"/>
    </xf>
    <xf numFmtId="0" fontId="14" fillId="2" borderId="0" xfId="0" applyFont="1" applyFill="1" applyAlignment="1">
      <alignment horizontal="left" vertical="center" wrapText="1"/>
    </xf>
    <xf numFmtId="0" fontId="13" fillId="2" borderId="1" xfId="0" applyFont="1" applyFill="1" applyBorder="1" applyAlignment="1">
      <alignment horizontal="center"/>
    </xf>
    <xf numFmtId="168" fontId="13" fillId="2" borderId="1" xfId="6" applyNumberFormat="1" applyFont="1" applyFill="1" applyBorder="1" applyAlignment="1">
      <alignment vertical="center"/>
    </xf>
    <xf numFmtId="0" fontId="14" fillId="2" borderId="5" xfId="0" applyFont="1" applyFill="1" applyBorder="1" applyAlignment="1">
      <alignment horizontal="center" vertical="center"/>
    </xf>
    <xf numFmtId="0" fontId="14" fillId="2" borderId="1" xfId="0" applyFont="1" applyFill="1" applyBorder="1" applyAlignment="1">
      <alignment horizontal="center" vertical="justify"/>
    </xf>
    <xf numFmtId="0" fontId="12" fillId="2" borderId="27" xfId="0" applyFont="1" applyFill="1" applyBorder="1" applyAlignment="1">
      <alignment horizontal="center" vertical="center" wrapText="1"/>
    </xf>
    <xf numFmtId="3" fontId="13" fillId="2" borderId="21" xfId="2" applyNumberFormat="1" applyFont="1" applyFill="1" applyBorder="1" applyAlignment="1">
      <alignment horizontal="left" vertical="center" indent="1"/>
    </xf>
    <xf numFmtId="3" fontId="13" fillId="2" borderId="21" xfId="2" applyNumberFormat="1" applyFont="1" applyFill="1" applyBorder="1" applyAlignment="1">
      <alignment horizontal="center" vertical="center"/>
    </xf>
    <xf numFmtId="0" fontId="13" fillId="2" borderId="21" xfId="0" applyFont="1" applyFill="1" applyBorder="1" applyAlignment="1">
      <alignment horizontal="left" vertical="center" indent="1"/>
    </xf>
    <xf numFmtId="0" fontId="13" fillId="2" borderId="15" xfId="0" applyFont="1" applyFill="1" applyBorder="1" applyAlignment="1">
      <alignment horizontal="left" vertical="center" wrapText="1"/>
    </xf>
    <xf numFmtId="0" fontId="14" fillId="2" borderId="19" xfId="0" applyFont="1" applyFill="1" applyBorder="1" applyAlignment="1">
      <alignment horizontal="center" vertical="center"/>
    </xf>
    <xf numFmtId="0" fontId="14" fillId="2" borderId="19" xfId="0" applyFont="1" applyFill="1" applyBorder="1" applyAlignment="1">
      <alignment horizontal="left" vertical="justify" indent="1"/>
    </xf>
    <xf numFmtId="0" fontId="14" fillId="2" borderId="19" xfId="0" applyFont="1" applyFill="1" applyBorder="1" applyAlignment="1">
      <alignment horizontal="center" vertical="justify"/>
    </xf>
    <xf numFmtId="166" fontId="13" fillId="2" borderId="1" xfId="1" applyNumberFormat="1" applyFont="1" applyFill="1" applyBorder="1" applyAlignment="1">
      <alignment horizontal="left" indent="1"/>
    </xf>
    <xf numFmtId="166" fontId="13" fillId="2" borderId="1" xfId="1" applyNumberFormat="1" applyFont="1" applyFill="1" applyBorder="1" applyAlignment="1">
      <alignment horizontal="center" vertical="center"/>
    </xf>
    <xf numFmtId="0" fontId="14" fillId="2" borderId="21" xfId="0" applyFont="1" applyFill="1" applyBorder="1" applyAlignment="1">
      <alignment horizontal="left" vertical="center" indent="1"/>
    </xf>
    <xf numFmtId="0" fontId="13" fillId="2" borderId="43" xfId="0" applyFont="1" applyFill="1" applyBorder="1" applyAlignment="1">
      <alignment vertical="center" wrapText="1"/>
    </xf>
    <xf numFmtId="166" fontId="13" fillId="2" borderId="2" xfId="1" applyNumberFormat="1" applyFont="1" applyFill="1" applyBorder="1" applyAlignment="1">
      <alignment horizontal="left" indent="1"/>
    </xf>
    <xf numFmtId="0" fontId="13" fillId="2" borderId="44" xfId="0" applyFont="1" applyFill="1" applyBorder="1" applyAlignment="1">
      <alignment vertical="center" wrapText="1"/>
    </xf>
    <xf numFmtId="166" fontId="13" fillId="2" borderId="1" xfId="1" applyNumberFormat="1" applyFont="1" applyFill="1" applyBorder="1" applyAlignment="1">
      <alignment vertical="center"/>
    </xf>
    <xf numFmtId="166" fontId="13" fillId="2" borderId="21" xfId="1" applyNumberFormat="1" applyFont="1" applyFill="1" applyBorder="1" applyAlignment="1">
      <alignment horizontal="left" vertical="center" indent="1"/>
    </xf>
    <xf numFmtId="166" fontId="13" fillId="2" borderId="21" xfId="1" applyNumberFormat="1" applyFont="1" applyFill="1" applyBorder="1" applyAlignment="1">
      <alignment horizontal="center" vertical="center"/>
    </xf>
    <xf numFmtId="166" fontId="13" fillId="2" borderId="1" xfId="1" applyNumberFormat="1" applyFont="1" applyFill="1" applyBorder="1" applyAlignment="1">
      <alignment horizontal="center"/>
    </xf>
    <xf numFmtId="0" fontId="13" fillId="2" borderId="18" xfId="0" applyFont="1" applyFill="1" applyBorder="1" applyAlignment="1">
      <alignment vertical="center" wrapText="1"/>
    </xf>
    <xf numFmtId="166" fontId="13" fillId="2" borderId="55" xfId="1" applyNumberFormat="1" applyFont="1" applyFill="1" applyBorder="1" applyAlignment="1">
      <alignment horizontal="left" indent="1"/>
    </xf>
    <xf numFmtId="166" fontId="13" fillId="2" borderId="55" xfId="1" applyNumberFormat="1" applyFont="1" applyFill="1" applyBorder="1" applyAlignment="1">
      <alignment horizontal="center"/>
    </xf>
    <xf numFmtId="0" fontId="12" fillId="2" borderId="34" xfId="0" applyFont="1" applyFill="1" applyBorder="1" applyAlignment="1">
      <alignment horizontal="left" indent="1"/>
    </xf>
    <xf numFmtId="0" fontId="12" fillId="2" borderId="35" xfId="0" applyFont="1" applyFill="1" applyBorder="1" applyAlignment="1">
      <alignment horizontal="center"/>
    </xf>
    <xf numFmtId="166" fontId="13" fillId="2" borderId="0" xfId="1" applyNumberFormat="1" applyFont="1" applyFill="1" applyBorder="1" applyAlignment="1">
      <alignment horizontal="center" vertical="center"/>
    </xf>
    <xf numFmtId="166" fontId="13" fillId="2" borderId="4" xfId="1" applyNumberFormat="1" applyFont="1" applyFill="1" applyBorder="1" applyAlignment="1">
      <alignment horizontal="center" vertical="center"/>
    </xf>
    <xf numFmtId="166" fontId="13" fillId="2" borderId="1" xfId="1" applyNumberFormat="1" applyFont="1" applyFill="1" applyBorder="1" applyAlignment="1">
      <alignment horizontal="left" vertical="center" indent="1"/>
    </xf>
    <xf numFmtId="168" fontId="13" fillId="2" borderId="4" xfId="6" applyNumberFormat="1" applyFont="1" applyFill="1" applyBorder="1" applyAlignment="1">
      <alignment horizontal="center" vertical="center"/>
    </xf>
    <xf numFmtId="0" fontId="13" fillId="2" borderId="4" xfId="0" applyFont="1" applyFill="1" applyBorder="1" applyAlignment="1">
      <alignment horizontal="center" vertical="center"/>
    </xf>
    <xf numFmtId="0" fontId="14" fillId="2" borderId="5" xfId="0" applyFont="1" applyFill="1" applyBorder="1" applyAlignment="1">
      <alignment horizontal="center" vertical="justify"/>
    </xf>
    <xf numFmtId="3" fontId="13" fillId="2" borderId="9" xfId="2" applyNumberFormat="1" applyFont="1" applyFill="1" applyBorder="1" applyAlignment="1">
      <alignment horizontal="center" vertical="center"/>
    </xf>
    <xf numFmtId="0" fontId="13" fillId="2" borderId="19" xfId="0" applyFont="1" applyFill="1" applyBorder="1" applyAlignment="1">
      <alignment horizontal="center" vertical="center"/>
    </xf>
    <xf numFmtId="166" fontId="13" fillId="2" borderId="2" xfId="1" applyNumberFormat="1" applyFont="1" applyFill="1" applyBorder="1" applyAlignment="1">
      <alignment horizontal="center"/>
    </xf>
    <xf numFmtId="166" fontId="13" fillId="2" borderId="3" xfId="1" applyNumberFormat="1" applyFont="1" applyFill="1" applyBorder="1" applyAlignment="1">
      <alignment horizontal="center" vertical="center"/>
    </xf>
    <xf numFmtId="166" fontId="13" fillId="2" borderId="21" xfId="1" applyNumberFormat="1" applyFont="1" applyFill="1" applyBorder="1" applyAlignment="1">
      <alignment horizontal="center"/>
    </xf>
    <xf numFmtId="166" fontId="13" fillId="2" borderId="9" xfId="1" applyNumberFormat="1" applyFont="1" applyFill="1" applyBorder="1" applyAlignment="1">
      <alignment horizontal="center" vertical="center"/>
    </xf>
    <xf numFmtId="166" fontId="13" fillId="2" borderId="55" xfId="1" applyNumberFormat="1" applyFont="1" applyFill="1" applyBorder="1" applyAlignment="1">
      <alignment horizontal="center" vertical="center"/>
    </xf>
    <xf numFmtId="166" fontId="13" fillId="2" borderId="56" xfId="1" applyNumberFormat="1" applyFont="1" applyFill="1" applyBorder="1" applyAlignment="1">
      <alignment horizontal="center" vertical="center"/>
    </xf>
    <xf numFmtId="166" fontId="13" fillId="2" borderId="35" xfId="1" applyNumberFormat="1" applyFont="1" applyFill="1" applyBorder="1" applyAlignment="1">
      <alignment horizontal="center" vertical="center"/>
    </xf>
    <xf numFmtId="0" fontId="12" fillId="2" borderId="35" xfId="0" applyFont="1" applyFill="1" applyBorder="1" applyAlignment="1">
      <alignment horizontal="center" vertical="center"/>
    </xf>
    <xf numFmtId="0" fontId="12" fillId="2" borderId="57" xfId="0" applyFont="1" applyFill="1" applyBorder="1" applyAlignment="1">
      <alignment horizontal="center" vertical="center"/>
    </xf>
    <xf numFmtId="0" fontId="14" fillId="2" borderId="5" xfId="0" applyFont="1" applyFill="1" applyBorder="1" applyAlignment="1">
      <alignment horizontal="left" vertical="top" indent="1"/>
    </xf>
    <xf numFmtId="0" fontId="14" fillId="2" borderId="5" xfId="0" applyFont="1" applyFill="1" applyBorder="1" applyAlignment="1">
      <alignment horizontal="center" vertical="top"/>
    </xf>
    <xf numFmtId="0" fontId="14" fillId="2" borderId="0" xfId="0" applyFont="1" applyFill="1" applyAlignment="1">
      <alignment horizontal="center" vertical="top"/>
    </xf>
    <xf numFmtId="0" fontId="13" fillId="2" borderId="38" xfId="0" applyFont="1" applyFill="1" applyBorder="1" applyAlignment="1">
      <alignment horizontal="center" vertical="center" wrapText="1"/>
    </xf>
    <xf numFmtId="166" fontId="13" fillId="2" borderId="28" xfId="1" applyNumberFormat="1" applyFont="1" applyFill="1" applyBorder="1" applyAlignment="1">
      <alignment horizontal="left" vertical="center" indent="1"/>
    </xf>
    <xf numFmtId="166" fontId="13" fillId="2" borderId="28" xfId="1" applyNumberFormat="1" applyFont="1" applyFill="1" applyBorder="1" applyAlignment="1">
      <alignment horizontal="center" vertical="center"/>
    </xf>
    <xf numFmtId="167" fontId="13" fillId="2" borderId="28" xfId="1" applyNumberFormat="1" applyFont="1" applyFill="1" applyBorder="1" applyAlignment="1">
      <alignment horizontal="left" vertical="center" indent="1"/>
    </xf>
    <xf numFmtId="0" fontId="13" fillId="2" borderId="2" xfId="0" applyFont="1" applyFill="1" applyBorder="1" applyAlignment="1">
      <alignment horizontal="left" indent="1"/>
    </xf>
    <xf numFmtId="167" fontId="13" fillId="2" borderId="58" xfId="1" applyNumberFormat="1" applyFont="1" applyFill="1" applyBorder="1" applyAlignment="1">
      <alignment horizontal="left" vertical="center" indent="1"/>
    </xf>
    <xf numFmtId="166" fontId="13" fillId="2" borderId="58" xfId="1" applyNumberFormat="1" applyFont="1" applyFill="1" applyBorder="1" applyAlignment="1">
      <alignment horizontal="center" vertical="center"/>
    </xf>
    <xf numFmtId="167" fontId="13" fillId="2" borderId="59" xfId="1" applyNumberFormat="1" applyFont="1" applyFill="1" applyBorder="1" applyAlignment="1">
      <alignment horizontal="left" vertical="center" indent="1"/>
    </xf>
    <xf numFmtId="166" fontId="13" fillId="2" borderId="59" xfId="1" applyNumberFormat="1" applyFont="1" applyFill="1" applyBorder="1" applyAlignment="1">
      <alignment horizontal="center" vertical="center"/>
    </xf>
    <xf numFmtId="0" fontId="13" fillId="2" borderId="21" xfId="0" applyFont="1" applyFill="1" applyBorder="1" applyAlignment="1">
      <alignment horizontal="left" indent="1"/>
    </xf>
    <xf numFmtId="167" fontId="13" fillId="2" borderId="60" xfId="1" applyNumberFormat="1" applyFont="1" applyFill="1" applyBorder="1" applyAlignment="1">
      <alignment horizontal="left" vertical="center" indent="1"/>
    </xf>
    <xf numFmtId="166" fontId="13" fillId="2" borderId="60" xfId="1" applyNumberFormat="1" applyFont="1" applyFill="1" applyBorder="1" applyAlignment="1">
      <alignment horizontal="center" vertical="center"/>
    </xf>
    <xf numFmtId="0" fontId="15" fillId="2" borderId="18" xfId="0" applyFont="1" applyFill="1" applyBorder="1" applyAlignment="1">
      <alignment horizontal="left" vertical="center" wrapText="1"/>
    </xf>
    <xf numFmtId="0" fontId="13" fillId="2" borderId="45" xfId="0" applyFont="1" applyFill="1" applyBorder="1" applyAlignment="1">
      <alignment horizontal="center" vertical="center" wrapText="1"/>
    </xf>
    <xf numFmtId="166" fontId="13" fillId="2" borderId="58" xfId="1" applyNumberFormat="1" applyFont="1" applyFill="1" applyBorder="1" applyAlignment="1">
      <alignment horizontal="left" vertical="center" indent="1"/>
    </xf>
    <xf numFmtId="166" fontId="13" fillId="2" borderId="2" xfId="8" applyNumberFormat="1" applyFont="1" applyFill="1" applyBorder="1" applyAlignment="1">
      <alignment horizontal="left" vertical="center" indent="1"/>
    </xf>
    <xf numFmtId="166" fontId="13" fillId="2" borderId="1" xfId="8" applyNumberFormat="1" applyFont="1" applyFill="1" applyBorder="1" applyAlignment="1">
      <alignment horizontal="center" vertical="center"/>
    </xf>
    <xf numFmtId="166" fontId="13" fillId="2" borderId="2" xfId="8" applyNumberFormat="1" applyFont="1" applyFill="1" applyBorder="1" applyAlignment="1">
      <alignment horizontal="center" vertical="center"/>
    </xf>
    <xf numFmtId="0" fontId="13" fillId="2" borderId="34" xfId="0" applyFont="1" applyFill="1" applyBorder="1" applyAlignment="1">
      <alignment horizontal="justify" vertical="center" wrapText="1"/>
    </xf>
    <xf numFmtId="166" fontId="13" fillId="2" borderId="1" xfId="8" applyNumberFormat="1" applyFont="1" applyFill="1" applyBorder="1" applyAlignment="1">
      <alignment horizontal="left" vertical="center" indent="1"/>
    </xf>
    <xf numFmtId="0" fontId="13" fillId="2" borderId="44" xfId="0" applyFont="1" applyFill="1" applyBorder="1" applyAlignment="1">
      <alignment horizontal="justify" vertical="center" wrapText="1"/>
    </xf>
    <xf numFmtId="166" fontId="13" fillId="2" borderId="50" xfId="1" applyNumberFormat="1" applyFont="1" applyFill="1" applyBorder="1" applyAlignment="1">
      <alignment horizontal="center" vertical="center"/>
    </xf>
    <xf numFmtId="166" fontId="13" fillId="2" borderId="46" xfId="1" applyNumberFormat="1" applyFont="1" applyFill="1" applyBorder="1" applyAlignment="1">
      <alignment horizontal="center" vertical="center"/>
    </xf>
    <xf numFmtId="166" fontId="13" fillId="2" borderId="61" xfId="1" applyNumberFormat="1" applyFont="1" applyFill="1" applyBorder="1" applyAlignment="1">
      <alignment horizontal="center" vertical="center"/>
    </xf>
    <xf numFmtId="166" fontId="13" fillId="2" borderId="62" xfId="1" applyNumberFormat="1" applyFont="1" applyFill="1" applyBorder="1" applyAlignment="1">
      <alignment horizontal="center" vertical="center"/>
    </xf>
    <xf numFmtId="166" fontId="13" fillId="2" borderId="3" xfId="8" applyNumberFormat="1" applyFont="1" applyFill="1" applyBorder="1" applyAlignment="1">
      <alignment horizontal="center" vertical="center"/>
    </xf>
    <xf numFmtId="166" fontId="13" fillId="2" borderId="4" xfId="8" applyNumberFormat="1" applyFont="1" applyFill="1" applyBorder="1" applyAlignment="1">
      <alignment horizontal="center" vertical="center"/>
    </xf>
    <xf numFmtId="0" fontId="13" fillId="9" borderId="0" xfId="0" applyFont="1" applyFill="1" applyAlignment="1">
      <alignment vertical="center"/>
    </xf>
    <xf numFmtId="0" fontId="17" fillId="0" borderId="0" xfId="0" applyFont="1"/>
    <xf numFmtId="0" fontId="17" fillId="2" borderId="0" xfId="0" applyFont="1" applyFill="1"/>
    <xf numFmtId="0" fontId="17" fillId="2" borderId="0" xfId="0" applyFont="1" applyFill="1" applyAlignment="1">
      <alignment vertical="center" wrapText="1"/>
    </xf>
    <xf numFmtId="0" fontId="17" fillId="2" borderId="0" xfId="0" applyFont="1" applyFill="1" applyAlignment="1">
      <alignment horizontal="center" vertical="center"/>
    </xf>
    <xf numFmtId="0" fontId="17" fillId="2" borderId="0" xfId="0" applyFont="1" applyFill="1" applyAlignment="1">
      <alignment horizontal="center" vertical="center" wrapText="1"/>
    </xf>
    <xf numFmtId="0" fontId="17" fillId="2" borderId="0" xfId="0" applyFont="1" applyFill="1" applyAlignment="1">
      <alignment horizontal="center"/>
    </xf>
    <xf numFmtId="0" fontId="18" fillId="2" borderId="0" xfId="0" applyFont="1" applyFill="1" applyAlignment="1">
      <alignment horizontal="center"/>
    </xf>
    <xf numFmtId="0" fontId="0" fillId="2" borderId="0" xfId="0" applyFill="1" applyAlignment="1">
      <alignment horizontal="center"/>
    </xf>
    <xf numFmtId="0" fontId="18" fillId="2" borderId="0" xfId="0" applyFont="1" applyFill="1" applyAlignment="1">
      <alignment horizontal="center" vertical="center"/>
    </xf>
    <xf numFmtId="0" fontId="0" fillId="2" borderId="0" xfId="0" applyFill="1" applyAlignment="1">
      <alignment horizontal="center" vertical="center"/>
    </xf>
    <xf numFmtId="0" fontId="19" fillId="2" borderId="0" xfId="0" applyFont="1" applyFill="1" applyAlignment="1">
      <alignment horizontal="left" wrapText="1" indent="1"/>
    </xf>
    <xf numFmtId="0" fontId="21" fillId="2" borderId="0" xfId="0" applyFont="1" applyFill="1" applyAlignment="1">
      <alignment horizontal="left" vertical="center" wrapText="1" indent="1"/>
    </xf>
    <xf numFmtId="0" fontId="22" fillId="2" borderId="0" xfId="0" applyFont="1" applyFill="1" applyAlignment="1">
      <alignment horizontal="left" vertical="center" wrapText="1"/>
    </xf>
    <xf numFmtId="0" fontId="23" fillId="2" borderId="0" xfId="0" applyFont="1" applyFill="1" applyAlignment="1">
      <alignment horizontal="center" vertical="center" wrapText="1"/>
    </xf>
    <xf numFmtId="0" fontId="22" fillId="2" borderId="0" xfId="0" applyFont="1" applyFill="1" applyAlignment="1">
      <alignment horizontal="center" vertical="center" wrapText="1"/>
    </xf>
    <xf numFmtId="0" fontId="23" fillId="2" borderId="0" xfId="0" applyFont="1" applyFill="1" applyAlignment="1">
      <alignment horizontal="left" vertical="justify" wrapText="1" indent="1"/>
    </xf>
    <xf numFmtId="0" fontId="23" fillId="2" borderId="0" xfId="0" applyFont="1" applyFill="1" applyAlignment="1">
      <alignment horizontal="center" vertical="justify" wrapText="1"/>
    </xf>
    <xf numFmtId="0" fontId="24" fillId="2" borderId="0" xfId="0" applyFont="1" applyFill="1" applyAlignment="1">
      <alignment horizontal="center" vertical="justify" wrapText="1"/>
    </xf>
    <xf numFmtId="0" fontId="21" fillId="0" borderId="1" xfId="0" applyFont="1" applyBorder="1" applyAlignment="1">
      <alignment horizontal="left" vertical="center" wrapText="1" indent="1"/>
    </xf>
    <xf numFmtId="166" fontId="25" fillId="0" borderId="8" xfId="0" applyNumberFormat="1" applyFont="1" applyBorder="1" applyAlignment="1">
      <alignment horizontal="left" vertical="center" wrapText="1" indent="1"/>
    </xf>
    <xf numFmtId="2" fontId="25" fillId="2" borderId="2" xfId="0" applyNumberFormat="1" applyFont="1" applyFill="1" applyBorder="1" applyAlignment="1">
      <alignment horizontal="center" vertical="center" wrapText="1"/>
    </xf>
    <xf numFmtId="166" fontId="25" fillId="2" borderId="8" xfId="0" applyNumberFormat="1" applyFont="1" applyFill="1" applyBorder="1" applyAlignment="1">
      <alignment horizontal="center" vertical="center" wrapText="1"/>
    </xf>
    <xf numFmtId="3" fontId="25" fillId="2" borderId="8" xfId="0" applyNumberFormat="1" applyFont="1" applyFill="1" applyBorder="1" applyAlignment="1">
      <alignment horizontal="center" vertical="center" wrapText="1"/>
    </xf>
    <xf numFmtId="0" fontId="21" fillId="0" borderId="1" xfId="0" applyFont="1" applyBorder="1" applyAlignment="1">
      <alignment horizontal="center" wrapText="1"/>
    </xf>
    <xf numFmtId="0" fontId="21"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1" xfId="0" applyFont="1" applyBorder="1" applyAlignment="1">
      <alignment horizontal="center" vertical="top" wrapText="1"/>
    </xf>
    <xf numFmtId="0" fontId="26" fillId="2" borderId="1" xfId="0" applyFont="1" applyFill="1" applyBorder="1" applyAlignment="1">
      <alignment horizontal="center" wrapText="1"/>
    </xf>
    <xf numFmtId="0" fontId="26" fillId="2" borderId="1" xfId="0" applyFont="1" applyFill="1" applyBorder="1" applyAlignment="1">
      <alignment horizontal="center" vertical="top" wrapText="1"/>
    </xf>
    <xf numFmtId="0" fontId="14" fillId="0" borderId="1" xfId="0" applyFont="1" applyBorder="1" applyAlignment="1">
      <alignment horizontal="center" vertical="center"/>
    </xf>
    <xf numFmtId="0" fontId="21" fillId="0" borderId="9" xfId="0" applyFont="1" applyBorder="1" applyAlignment="1">
      <alignment vertical="center" wrapText="1"/>
    </xf>
    <xf numFmtId="0" fontId="14" fillId="0" borderId="10" xfId="0" applyFont="1" applyBorder="1" applyAlignment="1">
      <alignment vertical="center" wrapText="1"/>
    </xf>
    <xf numFmtId="0" fontId="17" fillId="0" borderId="0" xfId="0" applyFont="1" applyAlignment="1">
      <alignment horizontal="center" vertical="center" wrapText="1"/>
    </xf>
    <xf numFmtId="0" fontId="19" fillId="0" borderId="1" xfId="0" applyFont="1" applyBorder="1" applyAlignment="1">
      <alignment horizontal="left" vertical="center" indent="1"/>
    </xf>
    <xf numFmtId="0" fontId="19" fillId="0" borderId="1" xfId="0" applyFont="1" applyBorder="1" applyAlignment="1">
      <alignment horizontal="justify" vertical="center" wrapText="1"/>
    </xf>
    <xf numFmtId="0" fontId="19" fillId="0" borderId="13" xfId="0" applyFont="1" applyBorder="1" applyAlignment="1">
      <alignment horizontal="center" vertical="center"/>
    </xf>
    <xf numFmtId="0" fontId="19" fillId="0" borderId="13" xfId="0" applyFont="1" applyBorder="1" applyAlignment="1">
      <alignment horizontal="center" vertical="center" wrapText="1"/>
    </xf>
    <xf numFmtId="3" fontId="19" fillId="0" borderId="14" xfId="0" applyNumberFormat="1" applyFont="1" applyBorder="1" applyAlignment="1">
      <alignment horizontal="center" vertical="center"/>
    </xf>
    <xf numFmtId="3" fontId="27" fillId="2" borderId="14" xfId="0" applyNumberFormat="1" applyFont="1" applyFill="1" applyBorder="1" applyAlignment="1">
      <alignment horizontal="center" vertical="center"/>
    </xf>
    <xf numFmtId="3" fontId="19" fillId="2" borderId="14" xfId="0" applyNumberFormat="1" applyFont="1" applyFill="1" applyBorder="1" applyAlignment="1">
      <alignment horizontal="center" vertical="center"/>
    </xf>
    <xf numFmtId="0" fontId="19" fillId="0" borderId="15" xfId="0" applyFont="1" applyBorder="1" applyAlignment="1">
      <alignment vertical="center" wrapText="1"/>
    </xf>
    <xf numFmtId="0" fontId="19" fillId="0" borderId="16" xfId="0" applyFont="1" applyBorder="1" applyAlignment="1">
      <alignment horizontal="center" vertical="center"/>
    </xf>
    <xf numFmtId="0" fontId="19" fillId="0" borderId="16" xfId="0" applyFont="1" applyBorder="1" applyAlignment="1">
      <alignment horizontal="center" vertical="center" wrapText="1"/>
    </xf>
    <xf numFmtId="3" fontId="19" fillId="2" borderId="16" xfId="0" applyNumberFormat="1" applyFont="1" applyFill="1" applyBorder="1" applyAlignment="1">
      <alignment horizontal="center" vertical="center"/>
    </xf>
    <xf numFmtId="0" fontId="19" fillId="0" borderId="1" xfId="0" applyFont="1" applyBorder="1" applyAlignment="1">
      <alignment vertical="center" wrapText="1"/>
    </xf>
    <xf numFmtId="3" fontId="19" fillId="0" borderId="16" xfId="0" applyNumberFormat="1" applyFont="1" applyBorder="1" applyAlignment="1">
      <alignment horizontal="left" vertical="center" indent="1"/>
    </xf>
    <xf numFmtId="0" fontId="19" fillId="0" borderId="17" xfId="0" applyFont="1" applyBorder="1" applyAlignment="1">
      <alignment vertical="center" wrapText="1"/>
    </xf>
    <xf numFmtId="0" fontId="19" fillId="0" borderId="2" xfId="0" applyFont="1" applyBorder="1" applyAlignment="1">
      <alignment vertical="center" wrapText="1"/>
    </xf>
    <xf numFmtId="0" fontId="19" fillId="0" borderId="2" xfId="0" applyFont="1" applyBorder="1" applyAlignment="1">
      <alignment horizontal="center" vertical="center"/>
    </xf>
    <xf numFmtId="0" fontId="19" fillId="0" borderId="2" xfId="0" applyFont="1" applyBorder="1" applyAlignment="1">
      <alignment horizontal="center" vertical="center" wrapText="1"/>
    </xf>
    <xf numFmtId="3" fontId="19" fillId="0" borderId="2" xfId="0" applyNumberFormat="1" applyFont="1" applyBorder="1" applyAlignment="1">
      <alignment horizontal="left" vertical="center" indent="1"/>
    </xf>
    <xf numFmtId="3" fontId="19" fillId="2" borderId="2" xfId="0" applyNumberFormat="1" applyFont="1" applyFill="1" applyBorder="1" applyAlignment="1">
      <alignment horizontal="center" vertical="center"/>
    </xf>
    <xf numFmtId="3" fontId="19" fillId="0" borderId="1" xfId="0" applyNumberFormat="1" applyFont="1" applyBorder="1" applyAlignment="1">
      <alignment horizontal="left" vertical="center" indent="1"/>
    </xf>
    <xf numFmtId="3" fontId="19" fillId="2" borderId="1" xfId="0" applyNumberFormat="1" applyFont="1" applyFill="1" applyBorder="1" applyAlignment="1">
      <alignment horizontal="center" vertical="center"/>
    </xf>
    <xf numFmtId="0" fontId="19" fillId="0" borderId="3" xfId="0" applyFont="1" applyBorder="1" applyAlignment="1">
      <alignment vertical="center" wrapText="1"/>
    </xf>
    <xf numFmtId="0" fontId="21" fillId="0" borderId="4" xfId="0" applyFont="1" applyBorder="1" applyAlignment="1">
      <alignment horizontal="left" vertical="center" wrapText="1"/>
    </xf>
    <xf numFmtId="0" fontId="17" fillId="0" borderId="18" xfId="0" applyFont="1" applyBorder="1" applyAlignment="1">
      <alignment horizontal="center" vertical="center"/>
    </xf>
    <xf numFmtId="0" fontId="17" fillId="0" borderId="5" xfId="0" applyFont="1" applyBorder="1" applyAlignment="1">
      <alignment horizontal="center" vertical="center" wrapText="1"/>
    </xf>
    <xf numFmtId="0" fontId="17" fillId="0" borderId="4" xfId="0" applyFont="1" applyBorder="1" applyAlignment="1">
      <alignment horizontal="left" indent="1"/>
    </xf>
    <xf numFmtId="0" fontId="17" fillId="2" borderId="5" xfId="0" applyFont="1" applyFill="1" applyBorder="1" applyAlignment="1">
      <alignment horizontal="left" indent="1"/>
    </xf>
    <xf numFmtId="0" fontId="17" fillId="2" borderId="5" xfId="0" applyFont="1" applyFill="1" applyBorder="1" applyAlignment="1">
      <alignment horizontal="center"/>
    </xf>
    <xf numFmtId="0" fontId="21" fillId="0" borderId="1" xfId="0" applyFont="1" applyBorder="1" applyAlignment="1">
      <alignment horizontal="left" vertical="center" indent="1"/>
    </xf>
    <xf numFmtId="0" fontId="21" fillId="0" borderId="5" xfId="0" applyFont="1" applyBorder="1" applyAlignment="1">
      <alignment horizontal="center" vertical="center" wrapText="1"/>
    </xf>
    <xf numFmtId="0" fontId="19" fillId="0" borderId="19" xfId="0" applyFont="1" applyBorder="1" applyAlignment="1">
      <alignment horizontal="left" vertical="center" wrapText="1"/>
    </xf>
    <xf numFmtId="0" fontId="13" fillId="0" borderId="1" xfId="0" applyFont="1" applyBorder="1" applyAlignment="1">
      <alignment horizontal="center" vertical="center"/>
    </xf>
    <xf numFmtId="0" fontId="19" fillId="0" borderId="1" xfId="0" applyFont="1" applyBorder="1" applyAlignment="1">
      <alignment horizontal="center" vertical="center" wrapText="1"/>
    </xf>
    <xf numFmtId="166" fontId="19" fillId="0" borderId="1" xfId="0" applyNumberFormat="1" applyFont="1" applyBorder="1" applyAlignment="1">
      <alignment horizontal="left" vertical="center" indent="1"/>
    </xf>
    <xf numFmtId="166" fontId="27" fillId="2" borderId="17" xfId="0" applyNumberFormat="1" applyFont="1" applyFill="1" applyBorder="1" applyAlignment="1">
      <alignment horizontal="center" vertical="center"/>
    </xf>
    <xf numFmtId="166" fontId="19" fillId="2" borderId="39" xfId="0" applyNumberFormat="1" applyFont="1" applyFill="1" applyBorder="1" applyAlignment="1">
      <alignment horizontal="center" vertical="center"/>
    </xf>
    <xf numFmtId="0" fontId="19" fillId="0" borderId="2" xfId="0" applyFont="1" applyBorder="1" applyAlignment="1">
      <alignment horizontal="left" vertical="center" indent="1"/>
    </xf>
    <xf numFmtId="0" fontId="19" fillId="0" borderId="20" xfId="0" applyFont="1" applyBorder="1" applyAlignment="1">
      <alignment horizontal="left" vertical="center" wrapText="1"/>
    </xf>
    <xf numFmtId="0" fontId="13" fillId="0" borderId="2" xfId="0" applyFont="1" applyBorder="1" applyAlignment="1">
      <alignment horizontal="center" vertical="center"/>
    </xf>
    <xf numFmtId="166" fontId="19" fillId="0" borderId="21" xfId="0" applyNumberFormat="1" applyFont="1" applyBorder="1" applyAlignment="1">
      <alignment horizontal="left" vertical="center" indent="1"/>
    </xf>
    <xf numFmtId="166" fontId="27" fillId="2" borderId="15" xfId="0" applyNumberFormat="1" applyFont="1" applyFill="1" applyBorder="1" applyAlignment="1">
      <alignment horizontal="center" vertical="center"/>
    </xf>
    <xf numFmtId="167" fontId="19" fillId="2" borderId="6" xfId="1" applyNumberFormat="1" applyFont="1" applyFill="1" applyBorder="1" applyAlignment="1">
      <alignment horizontal="center"/>
    </xf>
    <xf numFmtId="0" fontId="19" fillId="0" borderId="18" xfId="0" applyFont="1" applyBorder="1" applyAlignment="1">
      <alignment horizontal="left" vertical="center" wrapText="1"/>
    </xf>
    <xf numFmtId="166" fontId="19" fillId="2" borderId="1" xfId="0" applyNumberFormat="1" applyFont="1" applyFill="1" applyBorder="1" applyAlignment="1">
      <alignment horizontal="center" vertical="center"/>
    </xf>
    <xf numFmtId="167" fontId="19" fillId="2" borderId="1" xfId="1" applyNumberFormat="1" applyFont="1" applyFill="1" applyBorder="1" applyAlignment="1">
      <alignment horizontal="center"/>
    </xf>
    <xf numFmtId="0" fontId="19" fillId="0" borderId="5" xfId="0" applyFont="1" applyBorder="1" applyAlignment="1">
      <alignment horizontal="left" vertical="center" wrapText="1"/>
    </xf>
    <xf numFmtId="0" fontId="21" fillId="0" borderId="4" xfId="0" applyFont="1" applyBorder="1" applyAlignment="1">
      <alignment vertical="center" wrapText="1"/>
    </xf>
    <xf numFmtId="0" fontId="17" fillId="0" borderId="5" xfId="0" applyFont="1" applyBorder="1"/>
    <xf numFmtId="0" fontId="17" fillId="0" borderId="5" xfId="0" applyFont="1" applyBorder="1" applyAlignment="1">
      <alignment vertical="center" wrapText="1"/>
    </xf>
    <xf numFmtId="0" fontId="17" fillId="2" borderId="5" xfId="0" applyFont="1" applyFill="1" applyBorder="1"/>
    <xf numFmtId="0" fontId="21" fillId="0" borderId="19" xfId="0" applyFont="1" applyBorder="1" applyAlignment="1">
      <alignment horizontal="center" vertical="center" wrapText="1"/>
    </xf>
    <xf numFmtId="0" fontId="19" fillId="0" borderId="1" xfId="0" applyFont="1" applyBorder="1" applyAlignment="1">
      <alignment horizontal="left" vertical="center" wrapText="1" indent="1"/>
    </xf>
    <xf numFmtId="166" fontId="19" fillId="0" borderId="15" xfId="0" applyNumberFormat="1" applyFont="1" applyBorder="1" applyAlignment="1">
      <alignment horizontal="left" vertical="center" wrapText="1" indent="1"/>
    </xf>
    <xf numFmtId="166" fontId="27" fillId="2" borderId="46" xfId="0" applyNumberFormat="1" applyFont="1" applyFill="1" applyBorder="1" applyAlignment="1">
      <alignment horizontal="center" vertical="center" wrapText="1"/>
    </xf>
    <xf numFmtId="166" fontId="19" fillId="2" borderId="2" xfId="0" applyNumberFormat="1" applyFont="1" applyFill="1" applyBorder="1" applyAlignment="1">
      <alignment horizontal="center" vertical="center" wrapText="1"/>
    </xf>
    <xf numFmtId="166" fontId="19" fillId="2" borderId="16" xfId="0" applyNumberFormat="1" applyFont="1" applyFill="1" applyBorder="1" applyAlignment="1">
      <alignment vertical="center" wrapText="1"/>
    </xf>
    <xf numFmtId="0" fontId="19" fillId="0" borderId="2" xfId="0" applyFont="1" applyBorder="1" applyAlignment="1">
      <alignment horizontal="left" vertical="center" wrapText="1" indent="1"/>
    </xf>
    <xf numFmtId="0" fontId="19" fillId="0" borderId="0" xfId="0" applyFont="1" applyAlignment="1">
      <alignment horizontal="center" vertical="center" wrapText="1"/>
    </xf>
    <xf numFmtId="166" fontId="19" fillId="0" borderId="46" xfId="0" applyNumberFormat="1" applyFont="1" applyBorder="1" applyAlignment="1">
      <alignment horizontal="left" vertical="center" wrapText="1" indent="1"/>
    </xf>
    <xf numFmtId="166" fontId="19" fillId="2" borderId="46" xfId="0" applyNumberFormat="1" applyFont="1" applyFill="1" applyBorder="1" applyAlignment="1">
      <alignment horizontal="center" vertical="center" wrapText="1"/>
    </xf>
    <xf numFmtId="0" fontId="19" fillId="0" borderId="1" xfId="0" applyFont="1" applyBorder="1" applyAlignment="1">
      <alignment horizontal="left" vertical="center" wrapText="1"/>
    </xf>
    <xf numFmtId="166" fontId="19" fillId="0" borderId="1" xfId="0" applyNumberFormat="1" applyFont="1" applyBorder="1" applyAlignment="1">
      <alignment horizontal="left" vertical="center" wrapText="1" indent="1"/>
    </xf>
    <xf numFmtId="166" fontId="19" fillId="2" borderId="1" xfId="0" applyNumberFormat="1" applyFont="1" applyFill="1" applyBorder="1" applyAlignment="1">
      <alignment horizontal="center" vertical="center" wrapText="1"/>
    </xf>
    <xf numFmtId="166" fontId="19" fillId="2" borderId="1" xfId="0" applyNumberFormat="1" applyFont="1" applyFill="1" applyBorder="1" applyAlignment="1">
      <alignment vertical="center" wrapText="1"/>
    </xf>
    <xf numFmtId="0" fontId="19" fillId="0" borderId="21" xfId="0" applyFont="1" applyBorder="1" applyAlignment="1">
      <alignment horizontal="left" vertical="center" wrapText="1" indent="1"/>
    </xf>
    <xf numFmtId="0" fontId="19" fillId="0" borderId="22" xfId="0" applyFont="1" applyBorder="1" applyAlignment="1">
      <alignment horizontal="left" vertical="center" wrapText="1"/>
    </xf>
    <xf numFmtId="0" fontId="19" fillId="0" borderId="21" xfId="0" applyFont="1" applyBorder="1" applyAlignment="1">
      <alignment horizontal="center" vertical="center" wrapText="1"/>
    </xf>
    <xf numFmtId="0" fontId="19" fillId="0" borderId="10" xfId="0" applyFont="1" applyBorder="1" applyAlignment="1">
      <alignment horizontal="center" vertical="center" wrapText="1"/>
    </xf>
    <xf numFmtId="166" fontId="19" fillId="0" borderId="47" xfId="0" applyNumberFormat="1" applyFont="1" applyBorder="1" applyAlignment="1">
      <alignment horizontal="left" vertical="center" wrapText="1" indent="1"/>
    </xf>
    <xf numFmtId="166" fontId="19" fillId="2" borderId="48" xfId="0" applyNumberFormat="1" applyFont="1" applyFill="1" applyBorder="1" applyAlignment="1">
      <alignment horizontal="center" vertical="center" wrapText="1"/>
    </xf>
    <xf numFmtId="166" fontId="19" fillId="2" borderId="21" xfId="0" applyNumberFormat="1" applyFont="1" applyFill="1" applyBorder="1" applyAlignment="1">
      <alignment horizontal="center" vertical="center" wrapText="1"/>
    </xf>
    <xf numFmtId="166" fontId="19" fillId="2" borderId="49" xfId="0" applyNumberFormat="1" applyFont="1" applyFill="1" applyBorder="1" applyAlignment="1">
      <alignment vertical="center" wrapText="1"/>
    </xf>
    <xf numFmtId="0" fontId="21" fillId="0" borderId="19" xfId="0" applyFont="1" applyBorder="1" applyAlignment="1">
      <alignment horizontal="left" vertical="justify" wrapText="1" indent="1"/>
    </xf>
    <xf numFmtId="0" fontId="21" fillId="2" borderId="19" xfId="0" applyFont="1" applyFill="1" applyBorder="1" applyAlignment="1">
      <alignment horizontal="left" vertical="justify" wrapText="1" indent="1"/>
    </xf>
    <xf numFmtId="0" fontId="21" fillId="2" borderId="19" xfId="0" applyFont="1" applyFill="1" applyBorder="1" applyAlignment="1">
      <alignment horizontal="center" vertical="justify" wrapText="1"/>
    </xf>
    <xf numFmtId="0" fontId="19" fillId="0" borderId="1" xfId="0" applyFont="1" applyBorder="1" applyAlignment="1">
      <alignment horizontal="center" vertical="center"/>
    </xf>
    <xf numFmtId="0" fontId="17" fillId="0" borderId="1" xfId="0" applyFont="1" applyBorder="1"/>
    <xf numFmtId="0" fontId="17" fillId="2" borderId="1" xfId="0" applyFont="1" applyFill="1" applyBorder="1"/>
    <xf numFmtId="166" fontId="19" fillId="2" borderId="41" xfId="0" applyNumberFormat="1" applyFont="1" applyFill="1" applyBorder="1" applyAlignment="1">
      <alignment horizontal="center" vertical="center"/>
    </xf>
    <xf numFmtId="0" fontId="17" fillId="0" borderId="21" xfId="0" applyFont="1" applyBorder="1"/>
    <xf numFmtId="0" fontId="17" fillId="2" borderId="21" xfId="0" applyFont="1" applyFill="1" applyBorder="1"/>
    <xf numFmtId="166" fontId="19" fillId="2" borderId="21" xfId="0" applyNumberFormat="1" applyFont="1" applyFill="1" applyBorder="1" applyAlignment="1">
      <alignment horizontal="center" vertical="center"/>
    </xf>
    <xf numFmtId="166" fontId="19" fillId="2" borderId="21" xfId="0" applyNumberFormat="1" applyFont="1" applyFill="1" applyBorder="1" applyAlignment="1">
      <alignment horizontal="left" vertical="center" indent="1"/>
    </xf>
    <xf numFmtId="166" fontId="19" fillId="2" borderId="1" xfId="0" applyNumberFormat="1" applyFont="1" applyFill="1" applyBorder="1" applyAlignment="1">
      <alignment horizontal="right" vertical="center"/>
    </xf>
    <xf numFmtId="166" fontId="19" fillId="2" borderId="1" xfId="0" applyNumberFormat="1" applyFont="1" applyFill="1" applyBorder="1" applyAlignment="1">
      <alignment horizontal="left" vertical="center" indent="1"/>
    </xf>
    <xf numFmtId="0" fontId="21" fillId="0" borderId="1" xfId="0" applyFont="1" applyBorder="1" applyAlignment="1">
      <alignment vertical="center" wrapText="1"/>
    </xf>
    <xf numFmtId="0" fontId="17" fillId="0" borderId="19" xfId="0" applyFont="1" applyBorder="1"/>
    <xf numFmtId="0" fontId="17" fillId="0" borderId="19" xfId="0" applyFont="1" applyBorder="1" applyAlignment="1">
      <alignment vertical="center" wrapText="1"/>
    </xf>
    <xf numFmtId="0" fontId="17" fillId="2" borderId="19" xfId="0" applyFont="1" applyFill="1" applyBorder="1"/>
    <xf numFmtId="0" fontId="19" fillId="0" borderId="23" xfId="0" applyFont="1" applyBorder="1" applyAlignment="1">
      <alignment horizontal="left" vertical="center" wrapText="1"/>
    </xf>
    <xf numFmtId="3" fontId="19" fillId="0" borderId="1" xfId="0" applyNumberFormat="1" applyFont="1" applyBorder="1" applyAlignment="1">
      <alignment horizontal="center" vertical="center"/>
    </xf>
    <xf numFmtId="0" fontId="19" fillId="0" borderId="24" xfId="0" applyFont="1" applyBorder="1" applyAlignment="1">
      <alignment horizontal="left" vertical="center" wrapText="1"/>
    </xf>
    <xf numFmtId="0" fontId="19" fillId="0" borderId="25" xfId="0" applyFont="1" applyBorder="1" applyAlignment="1">
      <alignment horizontal="left" vertical="center" wrapText="1"/>
    </xf>
    <xf numFmtId="3" fontId="19" fillId="0" borderId="21" xfId="0" applyNumberFormat="1" applyFont="1" applyBorder="1" applyAlignment="1">
      <alignment horizontal="center" vertical="center"/>
    </xf>
    <xf numFmtId="3" fontId="19" fillId="2" borderId="21" xfId="0" applyNumberFormat="1" applyFont="1" applyFill="1" applyBorder="1" applyAlignment="1">
      <alignment horizontal="center" vertical="center"/>
    </xf>
    <xf numFmtId="0" fontId="19" fillId="0" borderId="12" xfId="0" applyFont="1" applyBorder="1" applyAlignment="1">
      <alignment horizontal="left" vertical="center" wrapText="1"/>
    </xf>
    <xf numFmtId="0" fontId="19" fillId="0" borderId="21" xfId="0" applyFont="1" applyBorder="1" applyAlignment="1">
      <alignment horizontal="center" vertical="center"/>
    </xf>
    <xf numFmtId="0" fontId="19" fillId="0" borderId="26" xfId="0" applyFont="1" applyBorder="1" applyAlignment="1">
      <alignment horizontal="left" vertical="center" wrapText="1"/>
    </xf>
    <xf numFmtId="0" fontId="19" fillId="0" borderId="6" xfId="0" applyFont="1" applyBorder="1" applyAlignment="1">
      <alignment horizontal="center" vertical="center" wrapText="1"/>
    </xf>
    <xf numFmtId="0" fontId="19" fillId="0" borderId="4" xfId="0" applyFont="1" applyBorder="1" applyAlignment="1">
      <alignment horizontal="left" vertical="center" indent="1"/>
    </xf>
    <xf numFmtId="0" fontId="21" fillId="0" borderId="3" xfId="0" applyFont="1" applyBorder="1" applyAlignment="1">
      <alignment horizontal="justify" vertical="center" wrapText="1"/>
    </xf>
    <xf numFmtId="0" fontId="19" fillId="0" borderId="4" xfId="0" applyFont="1" applyBorder="1" applyAlignment="1">
      <alignment horizontal="center" vertical="center" wrapText="1"/>
    </xf>
    <xf numFmtId="0" fontId="17" fillId="0" borderId="4" xfId="0" applyFont="1" applyBorder="1"/>
    <xf numFmtId="0" fontId="19" fillId="0" borderId="3" xfId="0" applyFont="1" applyBorder="1" applyAlignment="1">
      <alignment horizontal="justify" vertical="center" wrapText="1"/>
    </xf>
    <xf numFmtId="0" fontId="21" fillId="0" borderId="20" xfId="0" applyFont="1" applyBorder="1" applyAlignment="1">
      <alignment horizontal="center" vertical="center"/>
    </xf>
    <xf numFmtId="0" fontId="21" fillId="0" borderId="20" xfId="0" applyFont="1" applyBorder="1" applyAlignment="1">
      <alignment horizontal="center" vertical="center" wrapText="1"/>
    </xf>
    <xf numFmtId="0" fontId="19" fillId="0" borderId="1" xfId="0" applyFont="1" applyBorder="1" applyAlignment="1">
      <alignment horizontal="left" indent="1"/>
    </xf>
    <xf numFmtId="0" fontId="28" fillId="0" borderId="15" xfId="0" applyFont="1" applyBorder="1" applyAlignment="1">
      <alignment horizontal="left" vertical="center" wrapText="1"/>
    </xf>
    <xf numFmtId="3" fontId="19" fillId="0" borderId="1" xfId="0" applyNumberFormat="1" applyFont="1" applyBorder="1" applyAlignment="1">
      <alignment horizontal="left" vertical="center"/>
    </xf>
    <xf numFmtId="3" fontId="19" fillId="2" borderId="1" xfId="0" applyNumberFormat="1" applyFont="1" applyFill="1" applyBorder="1" applyAlignment="1">
      <alignment horizontal="left" vertical="center"/>
    </xf>
    <xf numFmtId="0" fontId="19" fillId="0" borderId="13" xfId="0" applyFont="1" applyBorder="1" applyAlignment="1">
      <alignment horizontal="left" vertical="center" wrapText="1"/>
    </xf>
    <xf numFmtId="0" fontId="19" fillId="0" borderId="14" xfId="0" applyFont="1" applyBorder="1" applyAlignment="1">
      <alignment horizontal="center" vertical="center"/>
    </xf>
    <xf numFmtId="0" fontId="19" fillId="0" borderId="27" xfId="0" applyFont="1" applyBorder="1" applyAlignment="1">
      <alignment horizontal="center" vertical="center" wrapText="1"/>
    </xf>
    <xf numFmtId="3" fontId="27" fillId="2" borderId="1" xfId="0" applyNumberFormat="1" applyFont="1" applyFill="1" applyBorder="1" applyAlignment="1">
      <alignment horizontal="center" vertical="center"/>
    </xf>
    <xf numFmtId="0" fontId="19" fillId="0" borderId="28" xfId="0" applyFont="1" applyBorder="1" applyAlignment="1">
      <alignment horizontal="center" vertical="center" wrapText="1"/>
    </xf>
    <xf numFmtId="0" fontId="19" fillId="0" borderId="13" xfId="0" applyFont="1" applyBorder="1" applyAlignment="1">
      <alignment horizontal="justify" vertical="center" wrapText="1"/>
    </xf>
    <xf numFmtId="0" fontId="19" fillId="0" borderId="29" xfId="0" applyFont="1" applyBorder="1" applyAlignment="1">
      <alignment horizontal="center" vertical="center" wrapText="1"/>
    </xf>
    <xf numFmtId="0" fontId="28" fillId="0" borderId="13" xfId="0" applyFont="1" applyBorder="1" applyAlignment="1">
      <alignment horizontal="left" vertical="center" wrapText="1"/>
    </xf>
    <xf numFmtId="3" fontId="19" fillId="2" borderId="1" xfId="0" applyNumberFormat="1" applyFont="1" applyFill="1" applyBorder="1" applyAlignment="1">
      <alignment horizontal="left" vertical="center" indent="1"/>
    </xf>
    <xf numFmtId="0" fontId="19" fillId="0" borderId="13" xfId="0" applyFont="1" applyBorder="1" applyAlignment="1">
      <alignment vertical="center" wrapText="1"/>
    </xf>
    <xf numFmtId="3" fontId="27" fillId="0" borderId="1" xfId="0" applyNumberFormat="1" applyFont="1" applyBorder="1" applyAlignment="1">
      <alignment horizontal="center" vertical="center"/>
    </xf>
    <xf numFmtId="0" fontId="29" fillId="2" borderId="0" xfId="0" applyFont="1" applyFill="1" applyAlignment="1">
      <alignment horizontal="center" vertical="justify" wrapText="1"/>
    </xf>
    <xf numFmtId="0" fontId="24" fillId="2" borderId="0" xfId="0" applyFont="1" applyFill="1" applyAlignment="1">
      <alignment horizontal="center" vertical="center" wrapText="1"/>
    </xf>
    <xf numFmtId="0" fontId="29" fillId="2" borderId="0" xfId="0" applyFont="1" applyFill="1" applyAlignment="1">
      <alignment horizontal="center" vertical="center" wrapText="1"/>
    </xf>
    <xf numFmtId="2" fontId="25" fillId="2" borderId="48" xfId="0" applyNumberFormat="1" applyFont="1" applyFill="1" applyBorder="1" applyAlignment="1">
      <alignment horizontal="center" vertical="center" wrapText="1"/>
    </xf>
    <xf numFmtId="0" fontId="26" fillId="2" borderId="1" xfId="0" applyFont="1" applyFill="1" applyBorder="1" applyAlignment="1">
      <alignment horizontal="center" vertical="center" wrapText="1"/>
    </xf>
    <xf numFmtId="3" fontId="19" fillId="2" borderId="50" xfId="0" applyNumberFormat="1" applyFont="1" applyFill="1" applyBorder="1" applyAlignment="1">
      <alignment horizontal="center" vertical="center"/>
    </xf>
    <xf numFmtId="1" fontId="19" fillId="2" borderId="46" xfId="0" applyNumberFormat="1" applyFont="1" applyFill="1" applyBorder="1" applyAlignment="1">
      <alignment horizontal="center" vertical="center"/>
    </xf>
    <xf numFmtId="3" fontId="27" fillId="2" borderId="50" xfId="0" applyNumberFormat="1" applyFont="1" applyFill="1" applyBorder="1" applyAlignment="1">
      <alignment horizontal="center" vertical="center"/>
    </xf>
    <xf numFmtId="3" fontId="27" fillId="2" borderId="46" xfId="0" applyNumberFormat="1" applyFont="1" applyFill="1" applyBorder="1" applyAlignment="1">
      <alignment horizontal="center" vertical="center"/>
    </xf>
    <xf numFmtId="3" fontId="19" fillId="2" borderId="4" xfId="0" applyNumberFormat="1" applyFont="1" applyFill="1" applyBorder="1" applyAlignment="1">
      <alignment horizontal="center" vertical="center"/>
    </xf>
    <xf numFmtId="0" fontId="17" fillId="2" borderId="5" xfId="0" applyFont="1" applyFill="1" applyBorder="1" applyAlignment="1">
      <alignment horizontal="center" vertical="center"/>
    </xf>
    <xf numFmtId="166" fontId="19" fillId="2" borderId="8" xfId="0" applyNumberFormat="1" applyFont="1" applyFill="1" applyBorder="1" applyAlignment="1">
      <alignment horizontal="center" vertical="center"/>
    </xf>
    <xf numFmtId="166" fontId="27" fillId="2" borderId="8" xfId="0" applyNumberFormat="1" applyFont="1" applyFill="1" applyBorder="1" applyAlignment="1">
      <alignment horizontal="center" vertical="center"/>
    </xf>
    <xf numFmtId="166" fontId="27" fillId="2" borderId="48" xfId="0" applyNumberFormat="1" applyFont="1" applyFill="1" applyBorder="1" applyAlignment="1">
      <alignment horizontal="center" vertical="center"/>
    </xf>
    <xf numFmtId="166" fontId="19" fillId="2" borderId="15" xfId="0" applyNumberFormat="1" applyFont="1" applyFill="1" applyBorder="1" applyAlignment="1">
      <alignment horizontal="center" vertical="center"/>
    </xf>
    <xf numFmtId="167" fontId="19" fillId="2" borderId="2" xfId="1" applyNumberFormat="1" applyFont="1" applyFill="1" applyBorder="1" applyAlignment="1">
      <alignment horizontal="center" vertical="center"/>
    </xf>
    <xf numFmtId="166" fontId="19" fillId="2" borderId="16" xfId="0" applyNumberFormat="1" applyFont="1" applyFill="1" applyBorder="1" applyAlignment="1">
      <alignment horizontal="center" vertical="center"/>
    </xf>
    <xf numFmtId="166" fontId="25" fillId="2" borderId="2" xfId="1" applyNumberFormat="1" applyFont="1" applyFill="1" applyBorder="1" applyAlignment="1">
      <alignment horizontal="center" vertical="center"/>
    </xf>
    <xf numFmtId="166" fontId="19" fillId="2" borderId="26" xfId="0" applyNumberFormat="1" applyFont="1" applyFill="1" applyBorder="1" applyAlignment="1">
      <alignment horizontal="center" vertical="center"/>
    </xf>
    <xf numFmtId="167" fontId="19" fillId="2" borderId="1" xfId="1" applyNumberFormat="1" applyFont="1" applyFill="1" applyBorder="1" applyAlignment="1">
      <alignment horizontal="center" vertical="center"/>
    </xf>
    <xf numFmtId="166" fontId="19" fillId="2" borderId="4" xfId="0" applyNumberFormat="1" applyFont="1" applyFill="1" applyBorder="1" applyAlignment="1">
      <alignment horizontal="center" vertical="center"/>
    </xf>
    <xf numFmtId="0" fontId="17" fillId="2" borderId="5" xfId="0" applyFont="1" applyFill="1" applyBorder="1" applyAlignment="1">
      <alignment vertical="center"/>
    </xf>
    <xf numFmtId="166" fontId="19" fillId="2" borderId="16" xfId="0" applyNumberFormat="1" applyFont="1" applyFill="1" applyBorder="1" applyAlignment="1">
      <alignment horizontal="center" vertical="center" wrapText="1"/>
    </xf>
    <xf numFmtId="166" fontId="19" fillId="2" borderId="15" xfId="0" applyNumberFormat="1" applyFont="1" applyFill="1" applyBorder="1" applyAlignment="1">
      <alignment horizontal="center" vertical="center" wrapText="1"/>
    </xf>
    <xf numFmtId="166" fontId="19" fillId="2" borderId="52" xfId="0" applyNumberFormat="1" applyFont="1" applyFill="1" applyBorder="1" applyAlignment="1">
      <alignment horizontal="center" vertical="center" wrapText="1"/>
    </xf>
    <xf numFmtId="166" fontId="19" fillId="2" borderId="49" xfId="0" applyNumberFormat="1" applyFont="1" applyFill="1" applyBorder="1" applyAlignment="1">
      <alignment horizontal="center" vertical="center" wrapText="1"/>
    </xf>
    <xf numFmtId="166" fontId="19" fillId="2" borderId="47" xfId="0" applyNumberFormat="1" applyFont="1" applyFill="1" applyBorder="1" applyAlignment="1">
      <alignment horizontal="center" vertical="center" wrapText="1"/>
    </xf>
    <xf numFmtId="0" fontId="19" fillId="2" borderId="19" xfId="0" applyFont="1" applyFill="1" applyBorder="1" applyAlignment="1">
      <alignment horizontal="center" vertical="center" wrapText="1"/>
    </xf>
    <xf numFmtId="0" fontId="21" fillId="2" borderId="19" xfId="0" applyFont="1" applyFill="1" applyBorder="1" applyAlignment="1">
      <alignment horizontal="center" vertical="center" wrapText="1"/>
    </xf>
    <xf numFmtId="0" fontId="21" fillId="2" borderId="20" xfId="0" applyFont="1" applyFill="1" applyBorder="1" applyAlignment="1">
      <alignment horizontal="center" vertical="center" wrapText="1"/>
    </xf>
    <xf numFmtId="166" fontId="27" fillId="2" borderId="1" xfId="0" applyNumberFormat="1" applyFont="1" applyFill="1" applyBorder="1" applyAlignment="1">
      <alignment horizontal="center" vertical="center"/>
    </xf>
    <xf numFmtId="0" fontId="17" fillId="2" borderId="19" xfId="0" applyFont="1" applyFill="1" applyBorder="1" applyAlignment="1">
      <alignment horizontal="center"/>
    </xf>
    <xf numFmtId="0" fontId="17" fillId="2" borderId="19" xfId="0" applyFont="1" applyFill="1" applyBorder="1" applyAlignment="1">
      <alignment vertical="center"/>
    </xf>
    <xf numFmtId="3" fontId="27" fillId="2" borderId="4" xfId="0" applyNumberFormat="1" applyFont="1" applyFill="1" applyBorder="1" applyAlignment="1">
      <alignment horizontal="center" vertical="center"/>
    </xf>
    <xf numFmtId="3" fontId="27" fillId="2" borderId="21" xfId="0" applyNumberFormat="1" applyFont="1" applyFill="1" applyBorder="1" applyAlignment="1">
      <alignment horizontal="center" vertical="center"/>
    </xf>
    <xf numFmtId="3" fontId="19" fillId="2" borderId="9" xfId="0" applyNumberFormat="1" applyFont="1" applyFill="1" applyBorder="1" applyAlignment="1">
      <alignment horizontal="center" vertical="center"/>
    </xf>
    <xf numFmtId="3" fontId="27" fillId="2" borderId="9" xfId="0" applyNumberFormat="1" applyFont="1" applyFill="1" applyBorder="1" applyAlignment="1">
      <alignment horizontal="center" vertical="center"/>
    </xf>
    <xf numFmtId="3" fontId="19" fillId="0" borderId="2" xfId="0" applyNumberFormat="1" applyFont="1" applyBorder="1" applyAlignment="1">
      <alignment horizontal="center" vertical="center"/>
    </xf>
    <xf numFmtId="3" fontId="19" fillId="2" borderId="3" xfId="0" applyNumberFormat="1" applyFont="1" applyFill="1" applyBorder="1" applyAlignment="1">
      <alignment horizontal="center" vertical="center"/>
    </xf>
    <xf numFmtId="3" fontId="19" fillId="2" borderId="5" xfId="0" applyNumberFormat="1" applyFont="1" applyFill="1" applyBorder="1" applyAlignment="1">
      <alignment horizontal="center" vertical="center"/>
    </xf>
    <xf numFmtId="0" fontId="17" fillId="2" borderId="18" xfId="0" applyFont="1" applyFill="1" applyBorder="1" applyAlignment="1">
      <alignment vertical="center"/>
    </xf>
    <xf numFmtId="0" fontId="17" fillId="2" borderId="1" xfId="0" applyFont="1" applyFill="1" applyBorder="1" applyAlignment="1">
      <alignment horizontal="center"/>
    </xf>
    <xf numFmtId="0" fontId="17" fillId="2" borderId="1" xfId="0" applyFont="1" applyFill="1" applyBorder="1" applyAlignment="1">
      <alignment vertical="center"/>
    </xf>
    <xf numFmtId="0" fontId="30" fillId="0" borderId="21" xfId="0" applyFont="1" applyBorder="1" applyAlignment="1">
      <alignment horizontal="left" vertical="center" wrapText="1" indent="1"/>
    </xf>
    <xf numFmtId="0" fontId="30" fillId="0" borderId="2" xfId="0" applyFont="1" applyBorder="1" applyAlignment="1">
      <alignment horizontal="justify" vertical="center"/>
    </xf>
    <xf numFmtId="0" fontId="17" fillId="0" borderId="18" xfId="0" applyFont="1" applyBorder="1"/>
    <xf numFmtId="0" fontId="30" fillId="0" borderId="6" xfId="0" applyFont="1" applyBorder="1" applyAlignment="1">
      <alignment horizontal="left" vertical="justify" indent="1"/>
    </xf>
    <xf numFmtId="0" fontId="17" fillId="0" borderId="20" xfId="0" applyFont="1" applyBorder="1"/>
    <xf numFmtId="0" fontId="30" fillId="0" borderId="54" xfId="0" applyFont="1" applyBorder="1" applyAlignment="1">
      <alignment vertical="center"/>
    </xf>
    <xf numFmtId="0" fontId="19" fillId="0" borderId="18" xfId="0" applyFont="1" applyBorder="1" applyAlignment="1">
      <alignment horizontal="left" indent="1"/>
    </xf>
    <xf numFmtId="0" fontId="19" fillId="0" borderId="34" xfId="0" applyFont="1" applyBorder="1" applyAlignment="1">
      <alignment vertical="center" wrapText="1"/>
    </xf>
    <xf numFmtId="0" fontId="19" fillId="0" borderId="35" xfId="0" applyFont="1" applyBorder="1" applyAlignment="1">
      <alignment horizontal="center" vertical="center"/>
    </xf>
    <xf numFmtId="0" fontId="19" fillId="0" borderId="9" xfId="0" applyFont="1" applyBorder="1" applyAlignment="1">
      <alignment horizontal="left" indent="1"/>
    </xf>
    <xf numFmtId="0" fontId="28" fillId="0" borderId="36" xfId="0" applyFont="1" applyBorder="1" applyAlignment="1">
      <alignment horizontal="left" vertical="center" wrapText="1"/>
    </xf>
    <xf numFmtId="3" fontId="19" fillId="0" borderId="6" xfId="0" applyNumberFormat="1" applyFont="1" applyBorder="1" applyAlignment="1">
      <alignment horizontal="center" vertical="center"/>
    </xf>
    <xf numFmtId="3" fontId="19" fillId="2" borderId="6" xfId="0" applyNumberFormat="1" applyFont="1" applyFill="1" applyBorder="1" applyAlignment="1">
      <alignment horizontal="center" vertical="center"/>
    </xf>
    <xf numFmtId="0" fontId="19" fillId="0" borderId="33" xfId="0" applyFont="1" applyBorder="1" applyAlignment="1">
      <alignment horizontal="left" vertical="center" wrapText="1"/>
    </xf>
    <xf numFmtId="0" fontId="19" fillId="0" borderId="37" xfId="0" applyFont="1" applyBorder="1" applyAlignment="1">
      <alignment horizontal="left" vertical="center" wrapText="1"/>
    </xf>
    <xf numFmtId="0" fontId="19" fillId="0" borderId="38" xfId="0" applyFont="1" applyBorder="1" applyAlignment="1">
      <alignment horizontal="justify" vertical="center" wrapText="1"/>
    </xf>
    <xf numFmtId="0" fontId="19" fillId="0" borderId="39" xfId="0" applyFont="1" applyBorder="1" applyAlignment="1">
      <alignment horizontal="center" vertical="center"/>
    </xf>
    <xf numFmtId="0" fontId="19" fillId="0" borderId="36" xfId="0" applyFont="1" applyBorder="1" applyAlignment="1">
      <alignment horizontal="justify" vertical="center" wrapText="1"/>
    </xf>
    <xf numFmtId="0" fontId="19" fillId="0" borderId="40" xfId="0" applyFont="1" applyBorder="1" applyAlignment="1">
      <alignment horizontal="center" vertical="center"/>
    </xf>
    <xf numFmtId="0" fontId="19" fillId="0" borderId="33" xfId="0" applyFont="1" applyBorder="1" applyAlignment="1">
      <alignment horizontal="justify" vertical="center" wrapText="1"/>
    </xf>
    <xf numFmtId="0" fontId="19" fillId="0" borderId="4" xfId="0" applyFont="1" applyBorder="1" applyAlignment="1">
      <alignment horizontal="left" indent="1"/>
    </xf>
    <xf numFmtId="0" fontId="28" fillId="0" borderId="1" xfId="0" applyFont="1" applyBorder="1" applyAlignment="1">
      <alignment horizontal="justify" vertical="center" wrapText="1"/>
    </xf>
    <xf numFmtId="0" fontId="19" fillId="0" borderId="4" xfId="0" applyFont="1" applyBorder="1" applyAlignment="1">
      <alignment vertical="center" wrapText="1"/>
    </xf>
    <xf numFmtId="0" fontId="19" fillId="0" borderId="41" xfId="0" applyFont="1" applyBorder="1" applyAlignment="1">
      <alignment horizontal="center" vertical="center"/>
    </xf>
    <xf numFmtId="0" fontId="17" fillId="2" borderId="21" xfId="0" applyFont="1" applyFill="1" applyBorder="1" applyAlignment="1">
      <alignment horizontal="center"/>
    </xf>
    <xf numFmtId="0" fontId="14" fillId="0" borderId="1" xfId="0" applyFont="1" applyBorder="1" applyAlignment="1">
      <alignment vertical="center"/>
    </xf>
    <xf numFmtId="0" fontId="17" fillId="0" borderId="1" xfId="0" applyFont="1" applyBorder="1" applyAlignment="1">
      <alignment horizontal="left" indent="1"/>
    </xf>
    <xf numFmtId="0" fontId="17" fillId="2" borderId="1" xfId="0" applyFont="1" applyFill="1" applyBorder="1" applyAlignment="1">
      <alignment horizontal="left" indent="1"/>
    </xf>
    <xf numFmtId="0" fontId="21" fillId="0" borderId="1" xfId="0" applyFont="1" applyBorder="1" applyAlignment="1">
      <alignment horizontal="left" vertical="center" wrapText="1"/>
    </xf>
    <xf numFmtId="0" fontId="19" fillId="0" borderId="18" xfId="2" applyFont="1" applyBorder="1" applyAlignment="1">
      <alignment horizontal="left" vertical="center" wrapText="1"/>
    </xf>
    <xf numFmtId="0" fontId="19" fillId="0" borderId="1" xfId="2" applyFont="1" applyBorder="1" applyAlignment="1">
      <alignment horizontal="center" vertical="center"/>
    </xf>
    <xf numFmtId="0" fontId="19" fillId="0" borderId="1" xfId="2" applyFont="1" applyBorder="1" applyAlignment="1">
      <alignment horizontal="center" vertical="center" wrapText="1"/>
    </xf>
    <xf numFmtId="3" fontId="19" fillId="0" borderId="1" xfId="2" applyNumberFormat="1" applyFont="1" applyBorder="1" applyAlignment="1">
      <alignment horizontal="center" vertical="center"/>
    </xf>
    <xf numFmtId="3" fontId="19" fillId="2" borderId="1" xfId="2" applyNumberFormat="1" applyFont="1" applyFill="1" applyBorder="1" applyAlignment="1">
      <alignment horizontal="center" vertical="center"/>
    </xf>
    <xf numFmtId="168" fontId="19" fillId="0" borderId="1" xfId="6" applyNumberFormat="1" applyFont="1" applyFill="1" applyBorder="1" applyAlignment="1">
      <alignment horizontal="left" vertical="center" indent="1"/>
    </xf>
    <xf numFmtId="3" fontId="19" fillId="2" borderId="1" xfId="2" applyNumberFormat="1" applyFont="1" applyFill="1" applyBorder="1" applyAlignment="1">
      <alignment horizontal="center" vertical="top"/>
    </xf>
    <xf numFmtId="3" fontId="19" fillId="0" borderId="1" xfId="2" applyNumberFormat="1" applyFont="1" applyBorder="1" applyAlignment="1">
      <alignment horizontal="left" vertical="top" indent="1"/>
    </xf>
    <xf numFmtId="3" fontId="19" fillId="2" borderId="7" xfId="0" applyNumberFormat="1" applyFont="1" applyFill="1" applyBorder="1" applyAlignment="1">
      <alignment horizontal="center" vertical="center"/>
    </xf>
    <xf numFmtId="0" fontId="17" fillId="2" borderId="0" xfId="0" applyFont="1" applyFill="1" applyAlignment="1">
      <alignment vertical="center"/>
    </xf>
    <xf numFmtId="0" fontId="17" fillId="2" borderId="21"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4" xfId="0" applyFont="1" applyFill="1" applyBorder="1" applyAlignment="1">
      <alignment horizontal="center" vertical="center"/>
    </xf>
    <xf numFmtId="3" fontId="19" fillId="2" borderId="4" xfId="2" applyNumberFormat="1" applyFont="1" applyFill="1" applyBorder="1" applyAlignment="1">
      <alignment horizontal="center" vertical="center"/>
    </xf>
    <xf numFmtId="3" fontId="19" fillId="0" borderId="1" xfId="2" applyNumberFormat="1" applyFont="1" applyBorder="1" applyAlignment="1">
      <alignment horizontal="left" vertical="center"/>
    </xf>
    <xf numFmtId="0" fontId="21" fillId="0" borderId="18" xfId="0" applyFont="1" applyBorder="1" applyAlignment="1">
      <alignment horizontal="left" vertical="center" wrapText="1"/>
    </xf>
    <xf numFmtId="0" fontId="17" fillId="0" borderId="1" xfId="0" applyFont="1" applyBorder="1" applyAlignment="1">
      <alignment horizontal="center" vertical="center"/>
    </xf>
    <xf numFmtId="0" fontId="17" fillId="0" borderId="1" xfId="0" applyFont="1" applyBorder="1" applyAlignment="1">
      <alignment horizontal="center" vertical="center" wrapText="1"/>
    </xf>
    <xf numFmtId="168" fontId="19" fillId="2" borderId="1" xfId="6" applyNumberFormat="1" applyFont="1" applyFill="1" applyBorder="1" applyAlignment="1">
      <alignment horizontal="center" vertical="center"/>
    </xf>
    <xf numFmtId="168" fontId="19" fillId="2" borderId="1" xfId="6" applyNumberFormat="1" applyFont="1" applyFill="1" applyBorder="1" applyAlignment="1">
      <alignment horizontal="center" vertical="top"/>
    </xf>
    <xf numFmtId="168" fontId="19" fillId="0" borderId="1" xfId="6" applyNumberFormat="1" applyFont="1" applyFill="1" applyBorder="1" applyAlignment="1">
      <alignment horizontal="left" vertical="top" indent="1"/>
    </xf>
    <xf numFmtId="0" fontId="19" fillId="0" borderId="42" xfId="2" applyFont="1" applyBorder="1" applyAlignment="1">
      <alignment horizontal="left" vertical="center" wrapText="1"/>
    </xf>
    <xf numFmtId="0" fontId="19" fillId="0" borderId="22" xfId="2" applyFont="1" applyBorder="1" applyAlignment="1">
      <alignment horizontal="left" vertical="center" wrapText="1"/>
    </xf>
    <xf numFmtId="168" fontId="19" fillId="0" borderId="1" xfId="6" applyNumberFormat="1" applyFont="1" applyFill="1" applyBorder="1" applyAlignment="1">
      <alignment horizontal="left" vertical="center"/>
    </xf>
    <xf numFmtId="0" fontId="19" fillId="0" borderId="1" xfId="2" applyFont="1" applyBorder="1" applyAlignment="1">
      <alignment horizontal="left" vertical="center" wrapText="1"/>
    </xf>
    <xf numFmtId="0" fontId="21" fillId="0" borderId="0" xfId="0" applyFont="1" applyAlignment="1">
      <alignment horizontal="left" vertical="center" wrapText="1"/>
    </xf>
    <xf numFmtId="0" fontId="19" fillId="2" borderId="1" xfId="0" applyFont="1" applyFill="1" applyBorder="1" applyAlignment="1">
      <alignment horizontal="center"/>
    </xf>
    <xf numFmtId="168" fontId="19" fillId="2" borderId="1" xfId="6" applyNumberFormat="1" applyFont="1" applyFill="1" applyBorder="1" applyAlignment="1">
      <alignment vertical="center"/>
    </xf>
    <xf numFmtId="0" fontId="21" fillId="0" borderId="5" xfId="0" applyFont="1" applyBorder="1" applyAlignment="1">
      <alignment horizontal="center" vertical="center"/>
    </xf>
    <xf numFmtId="0" fontId="31" fillId="0" borderId="1" xfId="0" applyFont="1" applyBorder="1" applyAlignment="1">
      <alignment horizontal="left" vertical="center" indent="1"/>
    </xf>
    <xf numFmtId="0" fontId="31" fillId="2" borderId="1" xfId="0" applyFont="1" applyFill="1" applyBorder="1" applyAlignment="1">
      <alignment horizontal="left" vertical="center" indent="1"/>
    </xf>
    <xf numFmtId="0" fontId="31" fillId="2" borderId="1" xfId="0" applyFont="1" applyFill="1" applyBorder="1" applyAlignment="1">
      <alignment horizontal="center" vertical="justify"/>
    </xf>
    <xf numFmtId="0" fontId="17" fillId="0" borderId="27" xfId="0" applyFont="1" applyBorder="1" applyAlignment="1">
      <alignment horizontal="center" vertical="center" wrapText="1"/>
    </xf>
    <xf numFmtId="3" fontId="19" fillId="0" borderId="21" xfId="2" applyNumberFormat="1" applyFont="1" applyBorder="1" applyAlignment="1">
      <alignment horizontal="left" vertical="center" indent="1"/>
    </xf>
    <xf numFmtId="3" fontId="19" fillId="2" borderId="21" xfId="2" applyNumberFormat="1" applyFont="1" applyFill="1" applyBorder="1" applyAlignment="1">
      <alignment horizontal="left" vertical="center" indent="1"/>
    </xf>
    <xf numFmtId="3" fontId="19" fillId="2" borderId="21" xfId="2" applyNumberFormat="1" applyFont="1" applyFill="1" applyBorder="1" applyAlignment="1">
      <alignment horizontal="center" vertical="center"/>
    </xf>
    <xf numFmtId="0" fontId="19" fillId="0" borderId="21" xfId="0" applyFont="1" applyBorder="1" applyAlignment="1">
      <alignment horizontal="left" vertical="center" indent="1"/>
    </xf>
    <xf numFmtId="0" fontId="19" fillId="0" borderId="15" xfId="0" applyFont="1" applyBorder="1" applyAlignment="1">
      <alignment horizontal="left" vertical="center" wrapText="1"/>
    </xf>
    <xf numFmtId="0" fontId="21" fillId="0" borderId="19" xfId="0" applyFont="1" applyBorder="1" applyAlignment="1">
      <alignment horizontal="center" vertical="center"/>
    </xf>
    <xf numFmtId="0" fontId="21" fillId="0" borderId="19" xfId="0" applyFont="1" applyBorder="1" applyAlignment="1">
      <alignment horizontal="left" vertical="justify" indent="1"/>
    </xf>
    <xf numFmtId="0" fontId="21" fillId="2" borderId="19" xfId="0" applyFont="1" applyFill="1" applyBorder="1" applyAlignment="1">
      <alignment horizontal="left" vertical="justify" indent="1"/>
    </xf>
    <xf numFmtId="0" fontId="21" fillId="2" borderId="19" xfId="0" applyFont="1" applyFill="1" applyBorder="1" applyAlignment="1">
      <alignment horizontal="center" vertical="justify"/>
    </xf>
    <xf numFmtId="166" fontId="19" fillId="0" borderId="1" xfId="1" applyNumberFormat="1" applyFont="1" applyFill="1" applyBorder="1" applyAlignment="1">
      <alignment horizontal="left" indent="1"/>
    </xf>
    <xf numFmtId="166" fontId="19" fillId="2" borderId="1" xfId="1" applyNumberFormat="1" applyFont="1" applyFill="1" applyBorder="1" applyAlignment="1">
      <alignment horizontal="center" vertical="center"/>
    </xf>
    <xf numFmtId="0" fontId="21" fillId="0" borderId="21" xfId="0" applyFont="1" applyBorder="1" applyAlignment="1">
      <alignment horizontal="left" vertical="center" indent="1"/>
    </xf>
    <xf numFmtId="0" fontId="19" fillId="0" borderId="43" xfId="0" applyFont="1" applyBorder="1" applyAlignment="1">
      <alignment vertical="center" wrapText="1"/>
    </xf>
    <xf numFmtId="166" fontId="19" fillId="0" borderId="2" xfId="1" applyNumberFormat="1" applyFont="1" applyFill="1" applyBorder="1" applyAlignment="1">
      <alignment horizontal="left" indent="1"/>
    </xf>
    <xf numFmtId="166" fontId="19" fillId="2" borderId="2" xfId="1" applyNumberFormat="1" applyFont="1" applyFill="1" applyBorder="1" applyAlignment="1">
      <alignment horizontal="center" vertical="center"/>
    </xf>
    <xf numFmtId="0" fontId="19" fillId="0" borderId="44" xfId="0" applyFont="1" applyBorder="1" applyAlignment="1">
      <alignment vertical="center" wrapText="1"/>
    </xf>
    <xf numFmtId="166" fontId="19" fillId="0" borderId="1" xfId="1" applyNumberFormat="1" applyFont="1" applyFill="1" applyBorder="1" applyAlignment="1">
      <alignment vertical="center"/>
    </xf>
    <xf numFmtId="166" fontId="19" fillId="0" borderId="21" xfId="1" applyNumberFormat="1" applyFont="1" applyFill="1" applyBorder="1" applyAlignment="1">
      <alignment horizontal="left" vertical="center" indent="1"/>
    </xf>
    <xf numFmtId="166" fontId="19" fillId="2" borderId="21" xfId="1" applyNumberFormat="1" applyFont="1" applyFill="1" applyBorder="1" applyAlignment="1">
      <alignment horizontal="center" vertical="center"/>
    </xf>
    <xf numFmtId="166" fontId="27" fillId="6" borderId="21" xfId="1" applyNumberFormat="1" applyFont="1" applyFill="1" applyBorder="1" applyAlignment="1">
      <alignment horizontal="center" vertical="center"/>
    </xf>
    <xf numFmtId="166" fontId="19" fillId="2" borderId="1" xfId="1" applyNumberFormat="1" applyFont="1" applyFill="1" applyBorder="1" applyAlignment="1">
      <alignment horizontal="center"/>
    </xf>
    <xf numFmtId="0" fontId="19" fillId="0" borderId="18" xfId="0" applyFont="1" applyBorder="1" applyAlignment="1">
      <alignment vertical="center" wrapText="1"/>
    </xf>
    <xf numFmtId="0" fontId="19" fillId="0" borderId="19" xfId="0" applyFont="1" applyBorder="1" applyAlignment="1">
      <alignment horizontal="center" vertical="center" wrapText="1"/>
    </xf>
    <xf numFmtId="166" fontId="19" fillId="0" borderId="55" xfId="1" applyNumberFormat="1" applyFont="1" applyFill="1" applyBorder="1" applyAlignment="1">
      <alignment horizontal="left" indent="1"/>
    </xf>
    <xf numFmtId="166" fontId="19" fillId="2" borderId="55" xfId="1" applyNumberFormat="1" applyFont="1" applyFill="1" applyBorder="1" applyAlignment="1">
      <alignment horizontal="center"/>
    </xf>
    <xf numFmtId="0" fontId="17" fillId="0" borderId="34" xfId="0" applyFont="1" applyBorder="1" applyAlignment="1">
      <alignment horizontal="left" indent="1"/>
    </xf>
    <xf numFmtId="0" fontId="17" fillId="2" borderId="35" xfId="0" applyFont="1" applyFill="1" applyBorder="1" applyAlignment="1">
      <alignment horizontal="center"/>
    </xf>
    <xf numFmtId="166" fontId="19" fillId="0" borderId="1" xfId="1" applyNumberFormat="1" applyFont="1" applyFill="1" applyBorder="1" applyAlignment="1">
      <alignment horizontal="center"/>
    </xf>
    <xf numFmtId="166" fontId="19" fillId="0" borderId="1" xfId="1" applyNumberFormat="1" applyFont="1" applyFill="1" applyBorder="1" applyAlignment="1">
      <alignment horizontal="center" vertical="center"/>
    </xf>
    <xf numFmtId="166" fontId="19" fillId="0" borderId="0" xfId="1" applyNumberFormat="1" applyFont="1" applyFill="1" applyBorder="1" applyAlignment="1">
      <alignment horizontal="center" vertical="center"/>
    </xf>
    <xf numFmtId="166" fontId="19" fillId="0" borderId="4" xfId="1" applyNumberFormat="1" applyFont="1" applyFill="1" applyBorder="1" applyAlignment="1">
      <alignment horizontal="center" vertical="center"/>
    </xf>
    <xf numFmtId="166" fontId="19" fillId="0" borderId="1" xfId="1" applyNumberFormat="1" applyFont="1" applyFill="1" applyBorder="1" applyAlignment="1">
      <alignment horizontal="left" vertical="center" indent="1"/>
    </xf>
    <xf numFmtId="168" fontId="19" fillId="2" borderId="4" xfId="6" applyNumberFormat="1" applyFont="1" applyFill="1" applyBorder="1" applyAlignment="1">
      <alignment horizontal="center" vertical="center"/>
    </xf>
    <xf numFmtId="0" fontId="19" fillId="2" borderId="1" xfId="0" applyFont="1" applyFill="1" applyBorder="1" applyAlignment="1">
      <alignment horizontal="center" vertical="center"/>
    </xf>
    <xf numFmtId="0" fontId="19" fillId="2" borderId="4" xfId="0" applyFont="1" applyFill="1" applyBorder="1" applyAlignment="1">
      <alignment horizontal="center" vertical="center"/>
    </xf>
    <xf numFmtId="0" fontId="31" fillId="2" borderId="1" xfId="0" applyFont="1" applyFill="1" applyBorder="1" applyAlignment="1">
      <alignment horizontal="center" vertical="center"/>
    </xf>
    <xf numFmtId="0" fontId="21" fillId="2" borderId="1" xfId="0" applyFont="1" applyFill="1" applyBorder="1" applyAlignment="1">
      <alignment horizontal="center" vertical="justify"/>
    </xf>
    <xf numFmtId="0" fontId="30" fillId="2" borderId="1" xfId="0" applyFont="1" applyFill="1" applyBorder="1" applyAlignment="1">
      <alignment horizontal="center" vertical="center"/>
    </xf>
    <xf numFmtId="0" fontId="21" fillId="2" borderId="5" xfId="0" applyFont="1" applyFill="1" applyBorder="1" applyAlignment="1">
      <alignment horizontal="center" vertical="center"/>
    </xf>
    <xf numFmtId="0" fontId="21" fillId="2" borderId="5" xfId="0" applyFont="1" applyFill="1" applyBorder="1" applyAlignment="1">
      <alignment horizontal="center" vertical="justify"/>
    </xf>
    <xf numFmtId="3" fontId="19" fillId="2" borderId="9" xfId="2" applyNumberFormat="1" applyFont="1" applyFill="1" applyBorder="1" applyAlignment="1">
      <alignment horizontal="center" vertical="center"/>
    </xf>
    <xf numFmtId="3" fontId="27" fillId="2" borderId="1" xfId="2" applyNumberFormat="1" applyFont="1" applyFill="1" applyBorder="1" applyAlignment="1">
      <alignment horizontal="center" vertical="center"/>
    </xf>
    <xf numFmtId="3" fontId="27" fillId="2" borderId="4" xfId="2" applyNumberFormat="1" applyFont="1" applyFill="1" applyBorder="1" applyAlignment="1">
      <alignment horizontal="center" vertical="center"/>
    </xf>
    <xf numFmtId="0" fontId="19" fillId="2" borderId="19" xfId="0" applyFont="1" applyFill="1" applyBorder="1" applyAlignment="1">
      <alignment horizontal="center" vertical="center"/>
    </xf>
    <xf numFmtId="0" fontId="21" fillId="2" borderId="19" xfId="0" applyFont="1" applyFill="1" applyBorder="1" applyAlignment="1">
      <alignment horizontal="center" vertical="center"/>
    </xf>
    <xf numFmtId="166" fontId="19" fillId="2" borderId="4" xfId="1" applyNumberFormat="1" applyFont="1" applyFill="1" applyBorder="1" applyAlignment="1">
      <alignment horizontal="center" vertical="center"/>
    </xf>
    <xf numFmtId="166" fontId="19" fillId="2" borderId="2" xfId="1" applyNumberFormat="1" applyFont="1" applyFill="1" applyBorder="1" applyAlignment="1">
      <alignment horizontal="center"/>
    </xf>
    <xf numFmtId="166" fontId="19" fillId="2" borderId="3" xfId="1" applyNumberFormat="1" applyFont="1" applyFill="1" applyBorder="1" applyAlignment="1">
      <alignment horizontal="center" vertical="center"/>
    </xf>
    <xf numFmtId="166" fontId="19" fillId="2" borderId="0" xfId="1" applyNumberFormat="1" applyFont="1" applyFill="1" applyBorder="1" applyAlignment="1">
      <alignment horizontal="center" vertical="center"/>
    </xf>
    <xf numFmtId="166" fontId="19" fillId="2" borderId="21" xfId="1" applyNumberFormat="1" applyFont="1" applyFill="1" applyBorder="1" applyAlignment="1">
      <alignment horizontal="center"/>
    </xf>
    <xf numFmtId="166" fontId="19" fillId="2" borderId="9" xfId="1" applyNumberFormat="1" applyFont="1" applyFill="1" applyBorder="1" applyAlignment="1">
      <alignment horizontal="center" vertical="center"/>
    </xf>
    <xf numFmtId="166" fontId="27" fillId="6" borderId="1" xfId="1" applyNumberFormat="1" applyFont="1" applyFill="1" applyBorder="1" applyAlignment="1">
      <alignment horizontal="center" vertical="center"/>
    </xf>
    <xf numFmtId="166" fontId="27" fillId="6" borderId="55" xfId="1" applyNumberFormat="1" applyFont="1" applyFill="1" applyBorder="1" applyAlignment="1">
      <alignment horizontal="center" vertical="center"/>
    </xf>
    <xf numFmtId="166" fontId="19" fillId="2" borderId="55" xfId="1" applyNumberFormat="1" applyFont="1" applyFill="1" applyBorder="1" applyAlignment="1">
      <alignment horizontal="center" vertical="center"/>
    </xf>
    <xf numFmtId="166" fontId="19" fillId="2" borderId="56" xfId="1" applyNumberFormat="1" applyFont="1" applyFill="1" applyBorder="1" applyAlignment="1">
      <alignment horizontal="center" vertical="center"/>
    </xf>
    <xf numFmtId="166" fontId="27" fillId="6" borderId="35" xfId="1" applyNumberFormat="1" applyFont="1" applyFill="1" applyBorder="1" applyAlignment="1">
      <alignment horizontal="center" vertical="center"/>
    </xf>
    <xf numFmtId="0" fontId="17" fillId="2" borderId="35" xfId="0" applyFont="1" applyFill="1" applyBorder="1" applyAlignment="1">
      <alignment horizontal="center" vertical="center"/>
    </xf>
    <xf numFmtId="0" fontId="17" fillId="2" borderId="57" xfId="0" applyFont="1" applyFill="1" applyBorder="1" applyAlignment="1">
      <alignment horizontal="center" vertical="center"/>
    </xf>
    <xf numFmtId="166" fontId="19" fillId="6" borderId="1" xfId="1" applyNumberFormat="1" applyFont="1" applyFill="1" applyBorder="1" applyAlignment="1">
      <alignment horizontal="center" vertical="center"/>
    </xf>
    <xf numFmtId="0" fontId="14" fillId="0" borderId="5" xfId="0" applyFont="1" applyBorder="1" applyAlignment="1">
      <alignment horizontal="center" vertical="center"/>
    </xf>
    <xf numFmtId="0" fontId="14" fillId="0" borderId="5" xfId="0" applyFont="1" applyBorder="1" applyAlignment="1">
      <alignment horizontal="left" vertical="top" indent="1"/>
    </xf>
    <xf numFmtId="0" fontId="19" fillId="0" borderId="38" xfId="0" applyFont="1" applyBorder="1" applyAlignment="1">
      <alignment horizontal="center" vertical="center" wrapText="1"/>
    </xf>
    <xf numFmtId="166" fontId="19" fillId="0" borderId="28" xfId="1" applyNumberFormat="1" applyFont="1" applyFill="1" applyBorder="1" applyAlignment="1">
      <alignment horizontal="left" vertical="center" indent="1"/>
    </xf>
    <xf numFmtId="166" fontId="19" fillId="2" borderId="28" xfId="1" applyNumberFormat="1" applyFont="1" applyFill="1" applyBorder="1" applyAlignment="1">
      <alignment horizontal="left" vertical="center" indent="1"/>
    </xf>
    <xf numFmtId="166" fontId="19" fillId="2" borderId="28" xfId="1" applyNumberFormat="1" applyFont="1" applyFill="1" applyBorder="1" applyAlignment="1">
      <alignment horizontal="center" vertical="center"/>
    </xf>
    <xf numFmtId="167" fontId="19" fillId="0" borderId="28" xfId="1" applyNumberFormat="1" applyFont="1" applyFill="1" applyBorder="1" applyAlignment="1">
      <alignment horizontal="left" vertical="center" indent="1"/>
    </xf>
    <xf numFmtId="167" fontId="19" fillId="2" borderId="28" xfId="1" applyNumberFormat="1" applyFont="1" applyFill="1" applyBorder="1" applyAlignment="1">
      <alignment horizontal="left" vertical="center" indent="1"/>
    </xf>
    <xf numFmtId="0" fontId="19" fillId="0" borderId="2" xfId="0" applyFont="1" applyBorder="1" applyAlignment="1">
      <alignment horizontal="left" indent="1"/>
    </xf>
    <xf numFmtId="167" fontId="19" fillId="0" borderId="58" xfId="1" applyNumberFormat="1" applyFont="1" applyFill="1" applyBorder="1" applyAlignment="1">
      <alignment horizontal="left" vertical="center" indent="1"/>
    </xf>
    <xf numFmtId="167" fontId="19" fillId="2" borderId="58" xfId="1" applyNumberFormat="1" applyFont="1" applyFill="1" applyBorder="1" applyAlignment="1">
      <alignment horizontal="left" vertical="center" indent="1"/>
    </xf>
    <xf numFmtId="166" fontId="19" fillId="2" borderId="58" xfId="1" applyNumberFormat="1" applyFont="1" applyFill="1" applyBorder="1" applyAlignment="1">
      <alignment horizontal="center" vertical="center"/>
    </xf>
    <xf numFmtId="167" fontId="19" fillId="0" borderId="59" xfId="1" applyNumberFormat="1" applyFont="1" applyFill="1" applyBorder="1" applyAlignment="1">
      <alignment horizontal="left" vertical="center" indent="1"/>
    </xf>
    <xf numFmtId="167" fontId="19" fillId="2" borderId="59" xfId="1" applyNumberFormat="1" applyFont="1" applyFill="1" applyBorder="1" applyAlignment="1">
      <alignment horizontal="left" vertical="center" indent="1"/>
    </xf>
    <xf numFmtId="166" fontId="19" fillId="2" borderId="59" xfId="1" applyNumberFormat="1" applyFont="1" applyFill="1" applyBorder="1" applyAlignment="1">
      <alignment horizontal="center" vertical="center"/>
    </xf>
    <xf numFmtId="0" fontId="19" fillId="0" borderId="21" xfId="0" applyFont="1" applyBorder="1" applyAlignment="1">
      <alignment horizontal="left" indent="1"/>
    </xf>
    <xf numFmtId="167" fontId="19" fillId="0" borderId="60" xfId="1" applyNumberFormat="1" applyFont="1" applyFill="1" applyBorder="1" applyAlignment="1">
      <alignment horizontal="left" vertical="center" indent="1"/>
    </xf>
    <xf numFmtId="167" fontId="19" fillId="2" borderId="60" xfId="1" applyNumberFormat="1" applyFont="1" applyFill="1" applyBorder="1" applyAlignment="1">
      <alignment horizontal="left" vertical="center" indent="1"/>
    </xf>
    <xf numFmtId="166" fontId="19" fillId="2" borderId="60" xfId="1" applyNumberFormat="1" applyFont="1" applyFill="1" applyBorder="1" applyAlignment="1">
      <alignment horizontal="center" vertical="center"/>
    </xf>
    <xf numFmtId="0" fontId="28" fillId="0" borderId="18" xfId="0" applyFont="1" applyBorder="1" applyAlignment="1">
      <alignment horizontal="left" vertical="center" wrapText="1"/>
    </xf>
    <xf numFmtId="0" fontId="19" fillId="0" borderId="45" xfId="0" applyFont="1" applyBorder="1" applyAlignment="1">
      <alignment horizontal="center" vertical="center" wrapText="1"/>
    </xf>
    <xf numFmtId="166" fontId="19" fillId="0" borderId="58" xfId="1" applyNumberFormat="1" applyFont="1" applyFill="1" applyBorder="1" applyAlignment="1">
      <alignment horizontal="left" vertical="center" indent="1"/>
    </xf>
    <xf numFmtId="166" fontId="19" fillId="2" borderId="58" xfId="1" applyNumberFormat="1" applyFont="1" applyFill="1" applyBorder="1" applyAlignment="1">
      <alignment horizontal="left" vertical="center" indent="1"/>
    </xf>
    <xf numFmtId="166" fontId="32" fillId="0" borderId="2" xfId="8" applyNumberFormat="1" applyFont="1" applyBorder="1" applyAlignment="1">
      <alignment horizontal="left" vertical="center" indent="1"/>
    </xf>
    <xf numFmtId="166" fontId="32" fillId="2" borderId="1" xfId="8" applyNumberFormat="1" applyFont="1" applyFill="1" applyBorder="1" applyAlignment="1">
      <alignment horizontal="center" vertical="center"/>
    </xf>
    <xf numFmtId="166" fontId="32" fillId="2" borderId="2" xfId="8" applyNumberFormat="1" applyFont="1" applyFill="1" applyBorder="1" applyAlignment="1">
      <alignment horizontal="center" vertical="center"/>
    </xf>
    <xf numFmtId="0" fontId="19" fillId="0" borderId="34" xfId="0" applyFont="1" applyBorder="1" applyAlignment="1">
      <alignment horizontal="justify" vertical="center" wrapText="1"/>
    </xf>
    <xf numFmtId="166" fontId="32" fillId="0" borderId="1" xfId="8" applyNumberFormat="1" applyFont="1" applyBorder="1" applyAlignment="1">
      <alignment horizontal="left" vertical="center" indent="1"/>
    </xf>
    <xf numFmtId="0" fontId="19" fillId="0" borderId="44" xfId="0" applyFont="1" applyBorder="1" applyAlignment="1">
      <alignment horizontal="justify" vertical="center" wrapText="1"/>
    </xf>
    <xf numFmtId="166" fontId="27" fillId="2" borderId="1" xfId="1" applyNumberFormat="1" applyFont="1" applyFill="1" applyBorder="1" applyAlignment="1">
      <alignment horizontal="center" vertical="center"/>
    </xf>
    <xf numFmtId="166" fontId="19" fillId="2" borderId="50" xfId="1" applyNumberFormat="1" applyFont="1" applyFill="1" applyBorder="1" applyAlignment="1">
      <alignment horizontal="center" vertical="center"/>
    </xf>
    <xf numFmtId="166" fontId="19" fillId="2" borderId="46" xfId="1" applyNumberFormat="1" applyFont="1" applyFill="1" applyBorder="1" applyAlignment="1">
      <alignment horizontal="center" vertical="center"/>
    </xf>
    <xf numFmtId="166" fontId="19" fillId="2" borderId="61" xfId="1" applyNumberFormat="1" applyFont="1" applyFill="1" applyBorder="1" applyAlignment="1">
      <alignment horizontal="center" vertical="center"/>
    </xf>
    <xf numFmtId="166" fontId="19" fillId="2" borderId="62" xfId="1" applyNumberFormat="1" applyFont="1" applyFill="1" applyBorder="1" applyAlignment="1">
      <alignment horizontal="center" vertical="center"/>
    </xf>
    <xf numFmtId="166" fontId="32" fillId="2" borderId="3" xfId="8" applyNumberFormat="1" applyFont="1" applyFill="1" applyBorder="1" applyAlignment="1">
      <alignment horizontal="center" vertical="center"/>
    </xf>
    <xf numFmtId="166" fontId="32" fillId="2" borderId="4" xfId="8" applyNumberFormat="1" applyFont="1" applyFill="1" applyBorder="1" applyAlignment="1">
      <alignment horizontal="center" vertical="center"/>
    </xf>
    <xf numFmtId="0" fontId="30" fillId="9" borderId="0" xfId="0" applyFont="1" applyFill="1" applyAlignment="1">
      <alignment vertical="center"/>
    </xf>
    <xf numFmtId="166" fontId="21" fillId="0" borderId="8" xfId="0" applyNumberFormat="1" applyFont="1" applyBorder="1" applyAlignment="1">
      <alignment horizontal="left" vertical="center" wrapText="1" indent="1"/>
    </xf>
    <xf numFmtId="2" fontId="21" fillId="2" borderId="2" xfId="0" applyNumberFormat="1" applyFont="1" applyFill="1" applyBorder="1" applyAlignment="1">
      <alignment horizontal="center" vertical="center" wrapText="1"/>
    </xf>
    <xf numFmtId="166" fontId="21" fillId="2" borderId="8" xfId="0" applyNumberFormat="1" applyFont="1" applyFill="1" applyBorder="1" applyAlignment="1">
      <alignment horizontal="center" vertical="center" wrapText="1"/>
    </xf>
    <xf numFmtId="3" fontId="21" fillId="2" borderId="8" xfId="0" applyNumberFormat="1" applyFont="1" applyFill="1" applyBorder="1" applyAlignment="1">
      <alignment horizontal="center" vertical="center" wrapText="1"/>
    </xf>
    <xf numFmtId="166" fontId="19" fillId="2" borderId="17" xfId="0" applyNumberFormat="1" applyFont="1" applyFill="1" applyBorder="1" applyAlignment="1">
      <alignment horizontal="center" vertical="center"/>
    </xf>
    <xf numFmtId="2" fontId="21" fillId="2" borderId="48" xfId="0" applyNumberFormat="1" applyFont="1" applyFill="1" applyBorder="1" applyAlignment="1">
      <alignment horizontal="center" vertical="center" wrapText="1"/>
    </xf>
    <xf numFmtId="3" fontId="19" fillId="2" borderId="46" xfId="0" applyNumberFormat="1" applyFont="1" applyFill="1" applyBorder="1" applyAlignment="1">
      <alignment horizontal="center" vertical="center"/>
    </xf>
    <xf numFmtId="3" fontId="21" fillId="2" borderId="1" xfId="0" applyNumberFormat="1" applyFont="1" applyFill="1" applyBorder="1" applyAlignment="1">
      <alignment horizontal="center" vertical="center"/>
    </xf>
    <xf numFmtId="166" fontId="19" fillId="2" borderId="48" xfId="0" applyNumberFormat="1" applyFont="1" applyFill="1" applyBorder="1" applyAlignment="1">
      <alignment horizontal="center" vertical="center"/>
    </xf>
    <xf numFmtId="166" fontId="21" fillId="2" borderId="2" xfId="1" applyNumberFormat="1" applyFont="1" applyFill="1" applyBorder="1" applyAlignment="1">
      <alignment horizontal="center" vertical="center"/>
    </xf>
    <xf numFmtId="166" fontId="19" fillId="2" borderId="35" xfId="1" applyNumberFormat="1" applyFont="1" applyFill="1" applyBorder="1" applyAlignment="1">
      <alignment horizontal="center" vertical="center"/>
    </xf>
    <xf numFmtId="0" fontId="17" fillId="4" borderId="0" xfId="0" applyFont="1" applyFill="1" applyAlignment="1">
      <alignment horizontal="center"/>
    </xf>
    <xf numFmtId="0" fontId="23" fillId="4" borderId="0" xfId="0" applyFont="1" applyFill="1" applyAlignment="1">
      <alignment horizontal="center" vertical="justify" wrapText="1"/>
    </xf>
    <xf numFmtId="0" fontId="21" fillId="2" borderId="1" xfId="0" applyFont="1" applyFill="1" applyBorder="1" applyAlignment="1">
      <alignment horizontal="left" vertical="center" wrapText="1" indent="1"/>
    </xf>
    <xf numFmtId="166" fontId="25" fillId="2" borderId="8" xfId="0" applyNumberFormat="1" applyFont="1" applyFill="1" applyBorder="1" applyAlignment="1">
      <alignment horizontal="left" vertical="center" wrapText="1" indent="1"/>
    </xf>
    <xf numFmtId="2" fontId="21" fillId="8" borderId="2" xfId="0" applyNumberFormat="1" applyFont="1" applyFill="1" applyBorder="1" applyAlignment="1">
      <alignment horizontal="center" vertical="center" wrapText="1"/>
    </xf>
    <xf numFmtId="166" fontId="21" fillId="8" borderId="8" xfId="0" applyNumberFormat="1" applyFont="1" applyFill="1" applyBorder="1" applyAlignment="1">
      <alignment horizontal="center" vertical="center" wrapText="1"/>
    </xf>
    <xf numFmtId="3" fontId="21" fillId="8" borderId="8" xfId="0" applyNumberFormat="1" applyFont="1" applyFill="1" applyBorder="1" applyAlignment="1">
      <alignment horizontal="center" vertical="center" wrapText="1"/>
    </xf>
    <xf numFmtId="0" fontId="21" fillId="2" borderId="1" xfId="0" applyFont="1" applyFill="1" applyBorder="1" applyAlignment="1">
      <alignment horizontal="center" wrapText="1"/>
    </xf>
    <xf numFmtId="0" fontId="21" fillId="2" borderId="1" xfId="0" applyFont="1" applyFill="1" applyBorder="1" applyAlignment="1">
      <alignment horizontal="center" vertical="center" wrapText="1"/>
    </xf>
    <xf numFmtId="0" fontId="26" fillId="4" borderId="1" xfId="0" applyFont="1" applyFill="1" applyBorder="1" applyAlignment="1">
      <alignment horizontal="center" vertical="top" wrapText="1"/>
    </xf>
    <xf numFmtId="0" fontId="21" fillId="2" borderId="9" xfId="0" applyFont="1" applyFill="1" applyBorder="1" applyAlignment="1">
      <alignment vertical="center" wrapText="1"/>
    </xf>
    <xf numFmtId="0" fontId="19" fillId="9" borderId="1" xfId="0" applyFont="1" applyFill="1" applyBorder="1" applyAlignment="1">
      <alignment horizontal="left" vertical="center" indent="1"/>
    </xf>
    <xf numFmtId="0" fontId="19" fillId="2" borderId="1" xfId="0" applyFont="1" applyFill="1" applyBorder="1" applyAlignment="1">
      <alignment horizontal="justify" vertical="center" wrapText="1"/>
    </xf>
    <xf numFmtId="0" fontId="19" fillId="9" borderId="13" xfId="0" applyFont="1" applyFill="1" applyBorder="1" applyAlignment="1">
      <alignment horizontal="center" vertical="center"/>
    </xf>
    <xf numFmtId="0" fontId="19" fillId="9" borderId="13" xfId="0" applyFont="1" applyFill="1" applyBorder="1" applyAlignment="1">
      <alignment horizontal="center" vertical="center" wrapText="1"/>
    </xf>
    <xf numFmtId="3" fontId="27" fillId="9" borderId="14" xfId="0" applyNumberFormat="1" applyFont="1" applyFill="1" applyBorder="1" applyAlignment="1">
      <alignment horizontal="center" vertical="center"/>
    </xf>
    <xf numFmtId="3" fontId="19" fillId="9" borderId="14" xfId="0" applyNumberFormat="1" applyFont="1" applyFill="1" applyBorder="1" applyAlignment="1">
      <alignment horizontal="center" vertical="center"/>
    </xf>
    <xf numFmtId="3" fontId="19" fillId="10" borderId="14" xfId="0" applyNumberFormat="1" applyFont="1" applyFill="1" applyBorder="1" applyAlignment="1">
      <alignment horizontal="center" vertical="center"/>
    </xf>
    <xf numFmtId="0" fontId="19" fillId="9" borderId="15" xfId="0" applyFont="1" applyFill="1" applyBorder="1" applyAlignment="1">
      <alignment vertical="center" wrapText="1"/>
    </xf>
    <xf numFmtId="0" fontId="19" fillId="9" borderId="16" xfId="0" applyFont="1" applyFill="1" applyBorder="1" applyAlignment="1">
      <alignment horizontal="center" vertical="center"/>
    </xf>
    <xf numFmtId="0" fontId="19" fillId="9" borderId="16" xfId="0" applyFont="1" applyFill="1" applyBorder="1" applyAlignment="1">
      <alignment horizontal="center" vertical="center" wrapText="1"/>
    </xf>
    <xf numFmtId="3" fontId="19" fillId="10" borderId="16" xfId="0" applyNumberFormat="1" applyFont="1" applyFill="1" applyBorder="1" applyAlignment="1">
      <alignment horizontal="center" vertical="center"/>
    </xf>
    <xf numFmtId="3" fontId="19" fillId="9" borderId="16" xfId="0" applyNumberFormat="1" applyFont="1" applyFill="1" applyBorder="1" applyAlignment="1">
      <alignment horizontal="center" vertical="center"/>
    </xf>
    <xf numFmtId="0" fontId="19" fillId="2" borderId="1" xfId="0" applyFont="1" applyFill="1" applyBorder="1" applyAlignment="1">
      <alignment vertical="center" wrapText="1"/>
    </xf>
    <xf numFmtId="3" fontId="27" fillId="9" borderId="16" xfId="0" applyNumberFormat="1" applyFont="1" applyFill="1" applyBorder="1" applyAlignment="1">
      <alignment horizontal="left" vertical="center" indent="1"/>
    </xf>
    <xf numFmtId="0" fontId="19" fillId="9" borderId="17" xfId="0" applyFont="1" applyFill="1" applyBorder="1" applyAlignment="1">
      <alignment vertical="center" wrapText="1"/>
    </xf>
    <xf numFmtId="0" fontId="19" fillId="9" borderId="2" xfId="0" applyFont="1" applyFill="1" applyBorder="1" applyAlignment="1">
      <alignment vertical="center" wrapText="1"/>
    </xf>
    <xf numFmtId="0" fontId="19" fillId="9" borderId="2" xfId="0" applyFont="1" applyFill="1" applyBorder="1" applyAlignment="1">
      <alignment horizontal="center" vertical="center"/>
    </xf>
    <xf numFmtId="0" fontId="19" fillId="9" borderId="2" xfId="0" applyFont="1" applyFill="1" applyBorder="1" applyAlignment="1">
      <alignment horizontal="center" vertical="center" wrapText="1"/>
    </xf>
    <xf numFmtId="3" fontId="27" fillId="9" borderId="2" xfId="0" applyNumberFormat="1" applyFont="1" applyFill="1" applyBorder="1" applyAlignment="1">
      <alignment horizontal="left" vertical="center" indent="1"/>
    </xf>
    <xf numFmtId="3" fontId="19" fillId="10" borderId="2" xfId="0" applyNumberFormat="1" applyFont="1" applyFill="1" applyBorder="1" applyAlignment="1">
      <alignment horizontal="center" vertical="center"/>
    </xf>
    <xf numFmtId="3" fontId="19" fillId="9" borderId="2" xfId="0" applyNumberFormat="1" applyFont="1" applyFill="1" applyBorder="1" applyAlignment="1">
      <alignment horizontal="center" vertical="center"/>
    </xf>
    <xf numFmtId="3" fontId="19" fillId="9" borderId="1" xfId="0" applyNumberFormat="1" applyFont="1" applyFill="1" applyBorder="1" applyAlignment="1">
      <alignment horizontal="left" vertical="center" indent="1"/>
    </xf>
    <xf numFmtId="3" fontId="19" fillId="9" borderId="1" xfId="0" applyNumberFormat="1" applyFont="1" applyFill="1" applyBorder="1" applyAlignment="1">
      <alignment horizontal="center" vertical="center"/>
    </xf>
    <xf numFmtId="3" fontId="19" fillId="10" borderId="1" xfId="0" applyNumberFormat="1" applyFont="1" applyFill="1" applyBorder="1" applyAlignment="1">
      <alignment horizontal="center" vertical="center"/>
    </xf>
    <xf numFmtId="0" fontId="19" fillId="9" borderId="3" xfId="0" applyFont="1" applyFill="1" applyBorder="1" applyAlignment="1">
      <alignment vertical="center" wrapText="1"/>
    </xf>
    <xf numFmtId="0" fontId="21" fillId="2" borderId="4" xfId="0" applyFont="1" applyFill="1" applyBorder="1" applyAlignment="1">
      <alignment horizontal="left" vertical="center" wrapText="1"/>
    </xf>
    <xf numFmtId="0" fontId="17" fillId="2" borderId="18"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4" xfId="0" applyFont="1" applyFill="1" applyBorder="1" applyAlignment="1">
      <alignment horizontal="left" indent="1"/>
    </xf>
    <xf numFmtId="0" fontId="17" fillId="4" borderId="5" xfId="0" applyFont="1" applyFill="1" applyBorder="1" applyAlignment="1">
      <alignment horizontal="center"/>
    </xf>
    <xf numFmtId="0" fontId="21" fillId="2" borderId="1" xfId="0" applyFont="1" applyFill="1" applyBorder="1" applyAlignment="1">
      <alignment horizontal="left" vertical="center" indent="1"/>
    </xf>
    <xf numFmtId="0" fontId="21" fillId="2" borderId="5" xfId="0" applyFont="1" applyFill="1" applyBorder="1" applyAlignment="1">
      <alignment horizontal="center" vertical="center" wrapText="1"/>
    </xf>
    <xf numFmtId="0" fontId="19" fillId="9" borderId="19" xfId="0" applyFont="1" applyFill="1" applyBorder="1" applyAlignment="1">
      <alignment horizontal="left" vertical="center" wrapText="1"/>
    </xf>
    <xf numFmtId="0" fontId="19" fillId="2" borderId="1" xfId="0" applyFont="1" applyFill="1" applyBorder="1" applyAlignment="1">
      <alignment horizontal="center" vertical="center" wrapText="1"/>
    </xf>
    <xf numFmtId="166" fontId="27" fillId="9" borderId="1" xfId="0" applyNumberFormat="1" applyFont="1" applyFill="1" applyBorder="1" applyAlignment="1">
      <alignment horizontal="left" vertical="center" indent="1"/>
    </xf>
    <xf numFmtId="166" fontId="19" fillId="9" borderId="17" xfId="0" applyNumberFormat="1" applyFont="1" applyFill="1" applyBorder="1" applyAlignment="1">
      <alignment horizontal="center" vertical="center"/>
    </xf>
    <xf numFmtId="166" fontId="19" fillId="10" borderId="39" xfId="0" applyNumberFormat="1" applyFont="1" applyFill="1" applyBorder="1" applyAlignment="1">
      <alignment horizontal="center" vertical="center"/>
    </xf>
    <xf numFmtId="166" fontId="19" fillId="9" borderId="39" xfId="0" applyNumberFormat="1" applyFont="1" applyFill="1" applyBorder="1" applyAlignment="1">
      <alignment horizontal="center" vertical="center"/>
    </xf>
    <xf numFmtId="0" fontId="19" fillId="2" borderId="2" xfId="0" applyFont="1" applyFill="1" applyBorder="1" applyAlignment="1">
      <alignment horizontal="left" vertical="center" indent="1"/>
    </xf>
    <xf numFmtId="0" fontId="19" fillId="2" borderId="20" xfId="0" applyFont="1" applyFill="1" applyBorder="1" applyAlignment="1">
      <alignment horizontal="left" vertical="center" wrapText="1"/>
    </xf>
    <xf numFmtId="166" fontId="27" fillId="9" borderId="21" xfId="0" applyNumberFormat="1" applyFont="1" applyFill="1" applyBorder="1" applyAlignment="1">
      <alignment horizontal="left" vertical="center" indent="1"/>
    </xf>
    <xf numFmtId="166" fontId="19" fillId="9" borderId="15" xfId="0" applyNumberFormat="1" applyFont="1" applyFill="1" applyBorder="1" applyAlignment="1">
      <alignment horizontal="center" vertical="center"/>
    </xf>
    <xf numFmtId="0" fontId="19" fillId="2" borderId="18" xfId="0" applyFont="1" applyFill="1" applyBorder="1" applyAlignment="1">
      <alignment horizontal="left" vertical="center" wrapText="1"/>
    </xf>
    <xf numFmtId="166" fontId="19" fillId="9" borderId="1" xfId="0" applyNumberFormat="1" applyFont="1" applyFill="1" applyBorder="1" applyAlignment="1">
      <alignment horizontal="left" vertical="center" indent="1"/>
    </xf>
    <xf numFmtId="166" fontId="19" fillId="9" borderId="1" xfId="0" applyNumberFormat="1" applyFont="1" applyFill="1" applyBorder="1" applyAlignment="1">
      <alignment horizontal="center" vertical="center"/>
    </xf>
    <xf numFmtId="166" fontId="19" fillId="10" borderId="1" xfId="0" applyNumberFormat="1" applyFont="1" applyFill="1" applyBorder="1" applyAlignment="1">
      <alignment horizontal="center" vertical="center"/>
    </xf>
    <xf numFmtId="0" fontId="21" fillId="2" borderId="4" xfId="0" applyFont="1" applyFill="1" applyBorder="1" applyAlignment="1">
      <alignment vertical="center" wrapText="1"/>
    </xf>
    <xf numFmtId="0" fontId="17" fillId="2" borderId="5" xfId="0" applyFont="1" applyFill="1" applyBorder="1" applyAlignment="1">
      <alignment vertical="center" wrapText="1"/>
    </xf>
    <xf numFmtId="0" fontId="17" fillId="4" borderId="5" xfId="0" applyFont="1" applyFill="1" applyBorder="1"/>
    <xf numFmtId="0" fontId="19" fillId="2" borderId="1" xfId="0" applyFont="1" applyFill="1" applyBorder="1" applyAlignment="1">
      <alignment horizontal="left" vertical="center" wrapText="1" indent="1"/>
    </xf>
    <xf numFmtId="166" fontId="27" fillId="9" borderId="15" xfId="0" applyNumberFormat="1" applyFont="1" applyFill="1" applyBorder="1" applyAlignment="1">
      <alignment horizontal="left" vertical="center" wrapText="1" indent="1"/>
    </xf>
    <xf numFmtId="166" fontId="19" fillId="10" borderId="2" xfId="0" applyNumberFormat="1" applyFont="1" applyFill="1" applyBorder="1" applyAlignment="1">
      <alignment horizontal="center" vertical="center" wrapText="1"/>
    </xf>
    <xf numFmtId="166" fontId="27" fillId="9" borderId="16" xfId="0" applyNumberFormat="1" applyFont="1" applyFill="1" applyBorder="1" applyAlignment="1">
      <alignment vertical="center" wrapText="1"/>
    </xf>
    <xf numFmtId="0" fontId="19" fillId="2" borderId="2" xfId="0" applyFont="1" applyFill="1" applyBorder="1" applyAlignment="1">
      <alignment horizontal="left" vertical="center" wrapText="1" indent="1"/>
    </xf>
    <xf numFmtId="0" fontId="19" fillId="2" borderId="2" xfId="0" applyFont="1" applyFill="1" applyBorder="1" applyAlignment="1">
      <alignment horizontal="center" vertical="center" wrapText="1"/>
    </xf>
    <xf numFmtId="0" fontId="19" fillId="2" borderId="0" xfId="0" applyFont="1" applyFill="1" applyAlignment="1">
      <alignment horizontal="center" vertical="center" wrapText="1"/>
    </xf>
    <xf numFmtId="166" fontId="19" fillId="9" borderId="46" xfId="0" applyNumberFormat="1" applyFont="1" applyFill="1" applyBorder="1" applyAlignment="1">
      <alignment horizontal="left" vertical="center" wrapText="1" indent="1"/>
    </xf>
    <xf numFmtId="166" fontId="27" fillId="9" borderId="46" xfId="0" applyNumberFormat="1" applyFont="1" applyFill="1" applyBorder="1" applyAlignment="1">
      <alignment horizontal="center" vertical="center" wrapText="1"/>
    </xf>
    <xf numFmtId="166" fontId="19" fillId="9" borderId="16" xfId="0" applyNumberFormat="1" applyFont="1" applyFill="1" applyBorder="1" applyAlignment="1">
      <alignment vertical="center" wrapText="1"/>
    </xf>
    <xf numFmtId="0" fontId="19" fillId="2" borderId="1" xfId="0" applyFont="1" applyFill="1" applyBorder="1" applyAlignment="1">
      <alignment horizontal="left" vertical="center" wrapText="1"/>
    </xf>
    <xf numFmtId="166" fontId="19" fillId="9" borderId="1" xfId="0" applyNumberFormat="1" applyFont="1" applyFill="1" applyBorder="1" applyAlignment="1">
      <alignment horizontal="left" vertical="center" wrapText="1" indent="1"/>
    </xf>
    <xf numFmtId="166" fontId="19" fillId="9" borderId="1" xfId="0" applyNumberFormat="1" applyFont="1" applyFill="1" applyBorder="1" applyAlignment="1">
      <alignment horizontal="center" vertical="center" wrapText="1"/>
    </xf>
    <xf numFmtId="166" fontId="19" fillId="10" borderId="1" xfId="0" applyNumberFormat="1" applyFont="1" applyFill="1" applyBorder="1" applyAlignment="1">
      <alignment horizontal="center" vertical="center" wrapText="1"/>
    </xf>
    <xf numFmtId="166" fontId="19" fillId="9" borderId="1" xfId="0" applyNumberFormat="1" applyFont="1" applyFill="1" applyBorder="1" applyAlignment="1">
      <alignment vertical="center" wrapText="1"/>
    </xf>
    <xf numFmtId="0" fontId="19" fillId="2" borderId="21" xfId="0" applyFont="1" applyFill="1" applyBorder="1" applyAlignment="1">
      <alignment horizontal="left" vertical="center" wrapText="1" indent="1"/>
    </xf>
    <xf numFmtId="0" fontId="19" fillId="2" borderId="22" xfId="0" applyFont="1" applyFill="1" applyBorder="1" applyAlignment="1">
      <alignment horizontal="left" vertical="center" wrapText="1"/>
    </xf>
    <xf numFmtId="0" fontId="19" fillId="2" borderId="21" xfId="0" applyFont="1" applyFill="1" applyBorder="1" applyAlignment="1">
      <alignment horizontal="center" vertical="center" wrapText="1"/>
    </xf>
    <xf numFmtId="0" fontId="19" fillId="2" borderId="10" xfId="0" applyFont="1" applyFill="1" applyBorder="1" applyAlignment="1">
      <alignment horizontal="center" vertical="center" wrapText="1"/>
    </xf>
    <xf numFmtId="166" fontId="27" fillId="9" borderId="47" xfId="0" applyNumberFormat="1" applyFont="1" applyFill="1" applyBorder="1" applyAlignment="1">
      <alignment horizontal="left" vertical="center" wrapText="1" indent="1"/>
    </xf>
    <xf numFmtId="166" fontId="19" fillId="9" borderId="48" xfId="0" applyNumberFormat="1" applyFont="1" applyFill="1" applyBorder="1" applyAlignment="1">
      <alignment horizontal="center" vertical="center" wrapText="1"/>
    </xf>
    <xf numFmtId="166" fontId="19" fillId="10" borderId="21" xfId="0" applyNumberFormat="1" applyFont="1" applyFill="1" applyBorder="1" applyAlignment="1">
      <alignment horizontal="center" vertical="center" wrapText="1"/>
    </xf>
    <xf numFmtId="166" fontId="19" fillId="9" borderId="49" xfId="0" applyNumberFormat="1" applyFont="1" applyFill="1" applyBorder="1" applyAlignment="1">
      <alignment vertical="center" wrapText="1"/>
    </xf>
    <xf numFmtId="0" fontId="21" fillId="4" borderId="19" xfId="0" applyFont="1" applyFill="1" applyBorder="1" applyAlignment="1">
      <alignment horizontal="center" vertical="justify" wrapText="1"/>
    </xf>
    <xf numFmtId="0" fontId="19" fillId="2" borderId="1" xfId="0" applyFont="1" applyFill="1" applyBorder="1" applyAlignment="1">
      <alignment horizontal="left" vertical="center" indent="1"/>
    </xf>
    <xf numFmtId="0" fontId="19" fillId="2" borderId="5" xfId="0" applyFont="1" applyFill="1" applyBorder="1" applyAlignment="1">
      <alignment horizontal="left" vertical="center" wrapText="1"/>
    </xf>
    <xf numFmtId="166" fontId="19" fillId="10" borderId="41" xfId="0" applyNumberFormat="1" applyFont="1" applyFill="1" applyBorder="1" applyAlignment="1">
      <alignment horizontal="center" vertical="center"/>
    </xf>
    <xf numFmtId="166" fontId="19" fillId="10" borderId="21" xfId="0" applyNumberFormat="1" applyFont="1" applyFill="1" applyBorder="1" applyAlignment="1">
      <alignment horizontal="center" vertical="center"/>
    </xf>
    <xf numFmtId="166" fontId="19" fillId="9" borderId="21" xfId="0" applyNumberFormat="1" applyFont="1" applyFill="1" applyBorder="1" applyAlignment="1">
      <alignment horizontal="center" vertical="center"/>
    </xf>
    <xf numFmtId="166" fontId="19" fillId="9" borderId="21" xfId="0" applyNumberFormat="1" applyFont="1" applyFill="1" applyBorder="1" applyAlignment="1">
      <alignment horizontal="left" vertical="center" indent="1"/>
    </xf>
    <xf numFmtId="166" fontId="19" fillId="9" borderId="41" xfId="0" applyNumberFormat="1" applyFont="1" applyFill="1" applyBorder="1" applyAlignment="1">
      <alignment horizontal="center" vertical="center"/>
    </xf>
    <xf numFmtId="0" fontId="21" fillId="2" borderId="1" xfId="0" applyFont="1" applyFill="1" applyBorder="1" applyAlignment="1">
      <alignment vertical="center" wrapText="1"/>
    </xf>
    <xf numFmtId="0" fontId="17" fillId="2" borderId="19" xfId="0" applyFont="1" applyFill="1" applyBorder="1" applyAlignment="1">
      <alignment vertical="center" wrapText="1"/>
    </xf>
    <xf numFmtId="0" fontId="17" fillId="4" borderId="19" xfId="0" applyFont="1" applyFill="1" applyBorder="1"/>
    <xf numFmtId="0" fontId="19" fillId="2" borderId="23" xfId="0" applyFont="1" applyFill="1" applyBorder="1" applyAlignment="1">
      <alignment horizontal="left" vertical="center" wrapText="1"/>
    </xf>
    <xf numFmtId="3" fontId="19" fillId="4" borderId="1" xfId="0" applyNumberFormat="1" applyFont="1" applyFill="1" applyBorder="1" applyAlignment="1">
      <alignment horizontal="center" vertical="center"/>
    </xf>
    <xf numFmtId="0" fontId="19" fillId="2" borderId="24" xfId="0" applyFont="1" applyFill="1" applyBorder="1" applyAlignment="1">
      <alignment horizontal="left" vertical="center" wrapText="1"/>
    </xf>
    <xf numFmtId="0" fontId="19" fillId="2" borderId="25" xfId="0" applyFont="1" applyFill="1" applyBorder="1" applyAlignment="1">
      <alignment horizontal="left" vertical="center" wrapText="1"/>
    </xf>
    <xf numFmtId="0" fontId="19" fillId="2" borderId="12" xfId="0" applyFont="1" applyFill="1" applyBorder="1" applyAlignment="1">
      <alignment horizontal="left" vertical="center" wrapText="1"/>
    </xf>
    <xf numFmtId="0" fontId="19" fillId="2" borderId="21" xfId="0" applyFont="1" applyFill="1" applyBorder="1" applyAlignment="1">
      <alignment horizontal="center" vertical="center"/>
    </xf>
    <xf numFmtId="3" fontId="19" fillId="4" borderId="21" xfId="0" applyNumberFormat="1" applyFont="1" applyFill="1" applyBorder="1" applyAlignment="1">
      <alignment horizontal="center" vertical="center"/>
    </xf>
    <xf numFmtId="0" fontId="19" fillId="2" borderId="26" xfId="0" applyFont="1" applyFill="1" applyBorder="1" applyAlignment="1">
      <alignment horizontal="left" vertical="center" wrapText="1"/>
    </xf>
    <xf numFmtId="0" fontId="19" fillId="2" borderId="2" xfId="0" applyFont="1" applyFill="1" applyBorder="1" applyAlignment="1">
      <alignment horizontal="center" vertical="center"/>
    </xf>
    <xf numFmtId="0" fontId="19" fillId="2" borderId="6" xfId="0" applyFont="1" applyFill="1" applyBorder="1" applyAlignment="1">
      <alignment horizontal="center" vertical="center" wrapText="1"/>
    </xf>
    <xf numFmtId="0" fontId="19" fillId="2" borderId="4" xfId="0" applyFont="1" applyFill="1" applyBorder="1" applyAlignment="1">
      <alignment horizontal="left" vertical="center" indent="1"/>
    </xf>
    <xf numFmtId="0" fontId="21" fillId="2" borderId="3" xfId="0" applyFont="1" applyFill="1" applyBorder="1" applyAlignment="1">
      <alignment horizontal="justify" vertical="center" wrapText="1"/>
    </xf>
    <xf numFmtId="0" fontId="19" fillId="2" borderId="4" xfId="0" applyFont="1" applyFill="1" applyBorder="1" applyAlignment="1">
      <alignment horizontal="center" vertical="center" wrapText="1"/>
    </xf>
    <xf numFmtId="0" fontId="17" fillId="2" borderId="4" xfId="0" applyFont="1" applyFill="1" applyBorder="1"/>
    <xf numFmtId="0" fontId="18" fillId="2" borderId="5" xfId="0" applyFont="1" applyFill="1" applyBorder="1"/>
    <xf numFmtId="0" fontId="19" fillId="2" borderId="3" xfId="0" applyFont="1" applyFill="1" applyBorder="1" applyAlignment="1">
      <alignment horizontal="justify" vertical="center" wrapText="1"/>
    </xf>
    <xf numFmtId="0" fontId="18" fillId="2" borderId="1" xfId="0" applyFont="1" applyFill="1" applyBorder="1"/>
    <xf numFmtId="0" fontId="17" fillId="4" borderId="1" xfId="0" applyFont="1" applyFill="1" applyBorder="1"/>
    <xf numFmtId="0" fontId="21" fillId="2" borderId="20" xfId="0" applyFont="1" applyFill="1" applyBorder="1" applyAlignment="1">
      <alignment horizontal="center" vertical="center"/>
    </xf>
    <xf numFmtId="0" fontId="19" fillId="2" borderId="1" xfId="0" applyFont="1" applyFill="1" applyBorder="1" applyAlignment="1">
      <alignment horizontal="left" indent="1"/>
    </xf>
    <xf numFmtId="0" fontId="28" fillId="2" borderId="15" xfId="0" applyFont="1" applyFill="1" applyBorder="1" applyAlignment="1">
      <alignment horizontal="left" vertical="center" wrapText="1"/>
    </xf>
    <xf numFmtId="0" fontId="19" fillId="2" borderId="13" xfId="0" applyFont="1" applyFill="1" applyBorder="1" applyAlignment="1">
      <alignment horizontal="left" vertical="center" wrapText="1"/>
    </xf>
    <xf numFmtId="0" fontId="19" fillId="2" borderId="14" xfId="0" applyFont="1" applyFill="1" applyBorder="1" applyAlignment="1">
      <alignment horizontal="center" vertical="center"/>
    </xf>
    <xf numFmtId="0" fontId="19" fillId="2" borderId="27" xfId="0" applyFont="1" applyFill="1" applyBorder="1" applyAlignment="1">
      <alignment horizontal="center" vertical="center" wrapText="1"/>
    </xf>
    <xf numFmtId="0" fontId="19" fillId="2" borderId="28" xfId="0" applyFont="1" applyFill="1" applyBorder="1" applyAlignment="1">
      <alignment horizontal="center" vertical="center" wrapText="1"/>
    </xf>
    <xf numFmtId="0" fontId="19" fillId="2" borderId="13" xfId="0" applyFont="1" applyFill="1" applyBorder="1" applyAlignment="1">
      <alignment horizontal="justify" vertical="center" wrapText="1"/>
    </xf>
    <xf numFmtId="0" fontId="19" fillId="2" borderId="29" xfId="0" applyFont="1" applyFill="1" applyBorder="1" applyAlignment="1">
      <alignment horizontal="center" vertical="center" wrapText="1"/>
    </xf>
    <xf numFmtId="0" fontId="28" fillId="2" borderId="13" xfId="0" applyFont="1" applyFill="1" applyBorder="1" applyAlignment="1">
      <alignment horizontal="left" vertical="center" wrapText="1"/>
    </xf>
    <xf numFmtId="0" fontId="19" fillId="2" borderId="13" xfId="0" applyFont="1" applyFill="1" applyBorder="1" applyAlignment="1">
      <alignment vertical="center" wrapText="1"/>
    </xf>
    <xf numFmtId="3" fontId="25" fillId="8" borderId="8" xfId="0" applyNumberFormat="1" applyFont="1" applyFill="1" applyBorder="1" applyAlignment="1">
      <alignment horizontal="center" vertical="center" wrapText="1"/>
    </xf>
    <xf numFmtId="3" fontId="21" fillId="11" borderId="8" xfId="0" applyNumberFormat="1" applyFont="1" applyFill="1" applyBorder="1" applyAlignment="1">
      <alignment horizontal="center" vertical="center" wrapText="1"/>
    </xf>
    <xf numFmtId="3" fontId="21" fillId="12" borderId="8" xfId="0" applyNumberFormat="1" applyFont="1" applyFill="1" applyBorder="1" applyAlignment="1">
      <alignment horizontal="center" vertical="center" wrapText="1"/>
    </xf>
    <xf numFmtId="2" fontId="25" fillId="8" borderId="48" xfId="0" applyNumberFormat="1" applyFont="1" applyFill="1" applyBorder="1" applyAlignment="1">
      <alignment horizontal="center" vertical="center" wrapText="1"/>
    </xf>
    <xf numFmtId="0" fontId="33" fillId="2" borderId="1" xfId="0" applyFont="1" applyFill="1" applyBorder="1" applyAlignment="1">
      <alignment horizontal="center" wrapText="1"/>
    </xf>
    <xf numFmtId="3" fontId="19" fillId="9" borderId="50" xfId="0" applyNumberFormat="1" applyFont="1" applyFill="1" applyBorder="1" applyAlignment="1">
      <alignment horizontal="center" vertical="center"/>
    </xf>
    <xf numFmtId="3" fontId="34" fillId="9" borderId="16" xfId="0" applyNumberFormat="1" applyFont="1" applyFill="1" applyBorder="1" applyAlignment="1">
      <alignment horizontal="center" vertical="center"/>
    </xf>
    <xf numFmtId="1" fontId="19" fillId="9" borderId="46" xfId="0" applyNumberFormat="1" applyFont="1" applyFill="1" applyBorder="1" applyAlignment="1">
      <alignment horizontal="center" vertical="center"/>
    </xf>
    <xf numFmtId="3" fontId="27" fillId="9" borderId="2" xfId="0" applyNumberFormat="1" applyFont="1" applyFill="1" applyBorder="1" applyAlignment="1">
      <alignment horizontal="center" vertical="center"/>
    </xf>
    <xf numFmtId="3" fontId="34" fillId="9" borderId="2" xfId="0" applyNumberFormat="1" applyFont="1" applyFill="1" applyBorder="1" applyAlignment="1">
      <alignment horizontal="center" vertical="center"/>
    </xf>
    <xf numFmtId="3" fontId="19" fillId="9" borderId="46" xfId="0" applyNumberFormat="1" applyFont="1" applyFill="1" applyBorder="1" applyAlignment="1">
      <alignment horizontal="center" vertical="center"/>
    </xf>
    <xf numFmtId="3" fontId="34" fillId="9" borderId="1" xfId="0" applyNumberFormat="1" applyFont="1" applyFill="1" applyBorder="1" applyAlignment="1">
      <alignment horizontal="center" vertical="center"/>
    </xf>
    <xf numFmtId="3" fontId="19" fillId="9" borderId="4" xfId="0" applyNumberFormat="1" applyFont="1" applyFill="1" applyBorder="1" applyAlignment="1">
      <alignment horizontal="center" vertical="center"/>
    </xf>
    <xf numFmtId="3" fontId="27" fillId="9" borderId="1" xfId="0" applyNumberFormat="1" applyFont="1" applyFill="1" applyBorder="1" applyAlignment="1">
      <alignment horizontal="center" vertical="center"/>
    </xf>
    <xf numFmtId="0" fontId="0" fillId="2" borderId="5" xfId="0" applyFill="1" applyBorder="1" applyAlignment="1">
      <alignment horizontal="center"/>
    </xf>
    <xf numFmtId="0" fontId="0" fillId="2" borderId="5" xfId="0" applyFill="1" applyBorder="1" applyAlignment="1">
      <alignment horizontal="center" vertical="center"/>
    </xf>
    <xf numFmtId="166" fontId="27" fillId="9" borderId="8" xfId="0" applyNumberFormat="1" applyFont="1" applyFill="1" applyBorder="1" applyAlignment="1">
      <alignment horizontal="center" vertical="center"/>
    </xf>
    <xf numFmtId="166" fontId="19" fillId="9" borderId="8" xfId="0" applyNumberFormat="1" applyFont="1" applyFill="1" applyBorder="1" applyAlignment="1">
      <alignment horizontal="center" vertical="center"/>
    </xf>
    <xf numFmtId="166" fontId="19" fillId="9" borderId="48" xfId="0" applyNumberFormat="1" applyFont="1" applyFill="1" applyBorder="1" applyAlignment="1">
      <alignment horizontal="center" vertical="center"/>
    </xf>
    <xf numFmtId="166" fontId="27" fillId="9" borderId="1" xfId="0" applyNumberFormat="1" applyFont="1" applyFill="1" applyBorder="1" applyAlignment="1">
      <alignment horizontal="center" vertical="center"/>
    </xf>
    <xf numFmtId="167" fontId="34" fillId="2" borderId="2" xfId="1" applyNumberFormat="1" applyFont="1" applyFill="1" applyBorder="1" applyAlignment="1">
      <alignment horizontal="center" vertical="center"/>
    </xf>
    <xf numFmtId="166" fontId="19" fillId="9" borderId="16" xfId="0" applyNumberFormat="1" applyFont="1" applyFill="1" applyBorder="1" applyAlignment="1">
      <alignment horizontal="center" vertical="center"/>
    </xf>
    <xf numFmtId="167" fontId="19" fillId="2" borderId="2" xfId="1" applyNumberFormat="1" applyFont="1" applyFill="1" applyBorder="1" applyAlignment="1">
      <alignment horizontal="center"/>
    </xf>
    <xf numFmtId="166" fontId="19" fillId="9" borderId="26" xfId="0" applyNumberFormat="1" applyFont="1" applyFill="1" applyBorder="1" applyAlignment="1">
      <alignment horizontal="center" vertical="center"/>
    </xf>
    <xf numFmtId="167" fontId="34" fillId="2" borderId="1" xfId="1" applyNumberFormat="1" applyFont="1" applyFill="1" applyBorder="1" applyAlignment="1">
      <alignment horizontal="center"/>
    </xf>
    <xf numFmtId="167" fontId="34" fillId="2" borderId="1" xfId="1" applyNumberFormat="1" applyFont="1" applyFill="1" applyBorder="1" applyAlignment="1">
      <alignment horizontal="center" vertical="center"/>
    </xf>
    <xf numFmtId="166" fontId="19" fillId="9" borderId="4" xfId="0" applyNumberFormat="1" applyFont="1" applyFill="1" applyBorder="1" applyAlignment="1">
      <alignment horizontal="center" vertical="center"/>
    </xf>
    <xf numFmtId="0" fontId="0" fillId="2" borderId="5" xfId="0" applyFill="1" applyBorder="1"/>
    <xf numFmtId="166" fontId="19" fillId="9" borderId="16" xfId="0" applyNumberFormat="1" applyFont="1" applyFill="1" applyBorder="1" applyAlignment="1">
      <alignment horizontal="center" vertical="center" wrapText="1"/>
    </xf>
    <xf numFmtId="166" fontId="19" fillId="9" borderId="46" xfId="0" applyNumberFormat="1" applyFont="1" applyFill="1" applyBorder="1" applyAlignment="1">
      <alignment horizontal="center" vertical="center" wrapText="1"/>
    </xf>
    <xf numFmtId="166" fontId="27" fillId="9" borderId="15" xfId="0" applyNumberFormat="1" applyFont="1" applyFill="1" applyBorder="1" applyAlignment="1">
      <alignment horizontal="center" vertical="center" wrapText="1"/>
    </xf>
    <xf numFmtId="166" fontId="34" fillId="9" borderId="16" xfId="0" applyNumberFormat="1" applyFont="1" applyFill="1" applyBorder="1" applyAlignment="1">
      <alignment horizontal="center" vertical="center" wrapText="1"/>
    </xf>
    <xf numFmtId="166" fontId="27" fillId="9" borderId="1" xfId="0" applyNumberFormat="1" applyFont="1" applyFill="1" applyBorder="1" applyAlignment="1">
      <alignment horizontal="center" vertical="center" wrapText="1"/>
    </xf>
    <xf numFmtId="166" fontId="19" fillId="9" borderId="52" xfId="0" applyNumberFormat="1" applyFont="1" applyFill="1" applyBorder="1" applyAlignment="1">
      <alignment horizontal="center" vertical="center" wrapText="1"/>
    </xf>
    <xf numFmtId="166" fontId="34" fillId="9" borderId="49" xfId="0" applyNumberFormat="1" applyFont="1" applyFill="1" applyBorder="1" applyAlignment="1">
      <alignment horizontal="center" vertical="center" wrapText="1"/>
    </xf>
    <xf numFmtId="166" fontId="19" fillId="9" borderId="21" xfId="0" applyNumberFormat="1" applyFont="1" applyFill="1" applyBorder="1" applyAlignment="1">
      <alignment horizontal="center" vertical="center" wrapText="1"/>
    </xf>
    <xf numFmtId="166" fontId="19" fillId="9" borderId="49" xfId="0" applyNumberFormat="1" applyFont="1" applyFill="1" applyBorder="1" applyAlignment="1">
      <alignment horizontal="center" vertical="center" wrapText="1"/>
    </xf>
    <xf numFmtId="166" fontId="19" fillId="9" borderId="47" xfId="0" applyNumberFormat="1" applyFont="1" applyFill="1" applyBorder="1" applyAlignment="1">
      <alignment horizontal="center" vertical="center" wrapText="1"/>
    </xf>
    <xf numFmtId="0" fontId="35" fillId="2" borderId="19" xfId="0" applyFont="1" applyFill="1" applyBorder="1" applyAlignment="1">
      <alignment horizontal="center" vertical="justify" wrapText="1"/>
    </xf>
    <xf numFmtId="0" fontId="35" fillId="2" borderId="19" xfId="0" applyFont="1" applyFill="1" applyBorder="1" applyAlignment="1">
      <alignment horizontal="center" vertical="center" wrapText="1"/>
    </xf>
    <xf numFmtId="166" fontId="34" fillId="9" borderId="41" xfId="0" applyNumberFormat="1" applyFont="1" applyFill="1" applyBorder="1" applyAlignment="1">
      <alignment horizontal="center" vertical="center"/>
    </xf>
    <xf numFmtId="166" fontId="27" fillId="9" borderId="21" xfId="0" applyNumberFormat="1" applyFont="1" applyFill="1" applyBorder="1" applyAlignment="1">
      <alignment horizontal="center" vertical="center"/>
    </xf>
    <xf numFmtId="166" fontId="34" fillId="9" borderId="21" xfId="0" applyNumberFormat="1" applyFont="1" applyFill="1" applyBorder="1" applyAlignment="1">
      <alignment horizontal="center" vertical="center"/>
    </xf>
    <xf numFmtId="166" fontId="34" fillId="9" borderId="1" xfId="0" applyNumberFormat="1" applyFont="1" applyFill="1" applyBorder="1" applyAlignment="1">
      <alignment horizontal="center" vertical="center"/>
    </xf>
    <xf numFmtId="0" fontId="0" fillId="2" borderId="19" xfId="0" applyFill="1" applyBorder="1" applyAlignment="1">
      <alignment horizontal="center"/>
    </xf>
    <xf numFmtId="0" fontId="0" fillId="2" borderId="19" xfId="0" applyFill="1" applyBorder="1"/>
    <xf numFmtId="3" fontId="34" fillId="2" borderId="1" xfId="0" applyNumberFormat="1" applyFont="1" applyFill="1" applyBorder="1" applyAlignment="1">
      <alignment horizontal="center" vertical="center"/>
    </xf>
    <xf numFmtId="3" fontId="34" fillId="2" borderId="21" xfId="0" applyNumberFormat="1" applyFont="1" applyFill="1" applyBorder="1" applyAlignment="1">
      <alignment horizontal="center" vertical="center"/>
    </xf>
    <xf numFmtId="3" fontId="27" fillId="2" borderId="2" xfId="0" applyNumberFormat="1" applyFont="1" applyFill="1" applyBorder="1" applyAlignment="1">
      <alignment horizontal="center" vertical="center"/>
    </xf>
    <xf numFmtId="3" fontId="34" fillId="2" borderId="5" xfId="0" applyNumberFormat="1" applyFont="1" applyFill="1" applyBorder="1" applyAlignment="1">
      <alignment horizontal="center" vertical="center"/>
    </xf>
    <xf numFmtId="0" fontId="0" fillId="2" borderId="1" xfId="0" applyFill="1" applyBorder="1" applyAlignment="1">
      <alignment horizontal="center"/>
    </xf>
    <xf numFmtId="0" fontId="30" fillId="2" borderId="21" xfId="0" applyFont="1" applyFill="1" applyBorder="1" applyAlignment="1">
      <alignment horizontal="left" vertical="center" wrapText="1" indent="1"/>
    </xf>
    <xf numFmtId="0" fontId="30" fillId="2" borderId="2" xfId="0" applyFont="1" applyFill="1" applyBorder="1" applyAlignment="1">
      <alignment horizontal="justify" vertical="center"/>
    </xf>
    <xf numFmtId="0" fontId="17" fillId="2" borderId="18" xfId="0" applyFont="1" applyFill="1" applyBorder="1"/>
    <xf numFmtId="0" fontId="30" fillId="2" borderId="6" xfId="0" applyFont="1" applyFill="1" applyBorder="1" applyAlignment="1">
      <alignment horizontal="left" vertical="justify" indent="1"/>
    </xf>
    <xf numFmtId="0" fontId="17" fillId="2" borderId="20" xfId="0" applyFont="1" applyFill="1" applyBorder="1"/>
    <xf numFmtId="0" fontId="30" fillId="2" borderId="54" xfId="0" applyFont="1" applyFill="1" applyBorder="1" applyAlignment="1">
      <alignment vertical="center"/>
    </xf>
    <xf numFmtId="0" fontId="19" fillId="2" borderId="18" xfId="0" applyFont="1" applyFill="1" applyBorder="1" applyAlignment="1">
      <alignment horizontal="left" indent="1"/>
    </xf>
    <xf numFmtId="0" fontId="19" fillId="2" borderId="34" xfId="0" applyFont="1" applyFill="1" applyBorder="1" applyAlignment="1">
      <alignment vertical="center" wrapText="1"/>
    </xf>
    <xf numFmtId="0" fontId="19" fillId="2" borderId="35" xfId="0" applyFont="1" applyFill="1" applyBorder="1" applyAlignment="1">
      <alignment horizontal="center" vertical="center"/>
    </xf>
    <xf numFmtId="0" fontId="19" fillId="2" borderId="9" xfId="0" applyFont="1" applyFill="1" applyBorder="1" applyAlignment="1">
      <alignment horizontal="left" indent="1"/>
    </xf>
    <xf numFmtId="0" fontId="28" fillId="2" borderId="36" xfId="0" applyFont="1" applyFill="1" applyBorder="1" applyAlignment="1">
      <alignment horizontal="left" vertical="center" wrapText="1"/>
    </xf>
    <xf numFmtId="3" fontId="19" fillId="4" borderId="6" xfId="0" applyNumberFormat="1" applyFont="1" applyFill="1" applyBorder="1" applyAlignment="1">
      <alignment horizontal="center" vertical="center"/>
    </xf>
    <xf numFmtId="0" fontId="19" fillId="2" borderId="33" xfId="0" applyFont="1" applyFill="1" applyBorder="1" applyAlignment="1">
      <alignment horizontal="left" vertical="center" wrapText="1"/>
    </xf>
    <xf numFmtId="3" fontId="19" fillId="4" borderId="2" xfId="0" applyNumberFormat="1" applyFont="1" applyFill="1" applyBorder="1" applyAlignment="1">
      <alignment horizontal="center" vertical="center"/>
    </xf>
    <xf numFmtId="0" fontId="19" fillId="2" borderId="37" xfId="0" applyFont="1" applyFill="1" applyBorder="1" applyAlignment="1">
      <alignment horizontal="left" vertical="center" wrapText="1"/>
    </xf>
    <xf numFmtId="0" fontId="19" fillId="2" borderId="16" xfId="0" applyFont="1" applyFill="1" applyBorder="1" applyAlignment="1">
      <alignment horizontal="center" vertical="center"/>
    </xf>
    <xf numFmtId="0" fontId="19" fillId="2" borderId="38" xfId="0" applyFont="1" applyFill="1" applyBorder="1" applyAlignment="1">
      <alignment horizontal="justify" vertical="center" wrapText="1"/>
    </xf>
    <xf numFmtId="0" fontId="19" fillId="2" borderId="39" xfId="0" applyFont="1" applyFill="1" applyBorder="1" applyAlignment="1">
      <alignment horizontal="center" vertical="center"/>
    </xf>
    <xf numFmtId="0" fontId="19" fillId="2" borderId="36" xfId="0" applyFont="1" applyFill="1" applyBorder="1" applyAlignment="1">
      <alignment horizontal="justify" vertical="center" wrapText="1"/>
    </xf>
    <xf numFmtId="0" fontId="19" fillId="2" borderId="40" xfId="0" applyFont="1" applyFill="1" applyBorder="1" applyAlignment="1">
      <alignment horizontal="center" vertical="center"/>
    </xf>
    <xf numFmtId="0" fontId="19" fillId="2" borderId="33" xfId="0" applyFont="1" applyFill="1" applyBorder="1" applyAlignment="1">
      <alignment horizontal="justify" vertical="center" wrapText="1"/>
    </xf>
    <xf numFmtId="0" fontId="19" fillId="2" borderId="4" xfId="0" applyFont="1" applyFill="1" applyBorder="1" applyAlignment="1">
      <alignment horizontal="left" indent="1"/>
    </xf>
    <xf numFmtId="0" fontId="28" fillId="2" borderId="1" xfId="0" applyFont="1" applyFill="1" applyBorder="1" applyAlignment="1">
      <alignment horizontal="justify" vertical="center" wrapText="1"/>
    </xf>
    <xf numFmtId="0" fontId="19" fillId="2" borderId="4" xfId="0" applyFont="1" applyFill="1" applyBorder="1" applyAlignment="1">
      <alignment vertical="center" wrapText="1"/>
    </xf>
    <xf numFmtId="0" fontId="19" fillId="2" borderId="41" xfId="0" applyFont="1" applyFill="1" applyBorder="1" applyAlignment="1">
      <alignment horizontal="center" vertical="center"/>
    </xf>
    <xf numFmtId="0" fontId="17" fillId="4" borderId="21" xfId="0" applyFont="1" applyFill="1" applyBorder="1" applyAlignment="1">
      <alignment horizontal="center"/>
    </xf>
    <xf numFmtId="0" fontId="17" fillId="4" borderId="1" xfId="0" applyFont="1" applyFill="1" applyBorder="1" applyAlignment="1">
      <alignment horizontal="center"/>
    </xf>
    <xf numFmtId="0" fontId="21" fillId="2" borderId="1" xfId="0" applyFont="1" applyFill="1" applyBorder="1" applyAlignment="1">
      <alignment horizontal="left" vertical="center" wrapText="1"/>
    </xf>
    <xf numFmtId="0" fontId="19" fillId="2" borderId="18" xfId="2" applyFont="1" applyFill="1" applyBorder="1" applyAlignment="1">
      <alignment horizontal="left" vertical="center" wrapText="1"/>
    </xf>
    <xf numFmtId="0" fontId="19" fillId="2" borderId="1" xfId="2" applyFont="1" applyFill="1" applyBorder="1" applyAlignment="1">
      <alignment horizontal="center" vertical="center"/>
    </xf>
    <xf numFmtId="0" fontId="19" fillId="2" borderId="1" xfId="2" applyFont="1" applyFill="1" applyBorder="1" applyAlignment="1">
      <alignment horizontal="center" vertical="center" wrapText="1"/>
    </xf>
    <xf numFmtId="3" fontId="19" fillId="4" borderId="1" xfId="2" applyNumberFormat="1" applyFont="1" applyFill="1" applyBorder="1" applyAlignment="1">
      <alignment horizontal="center" vertical="center"/>
    </xf>
    <xf numFmtId="168" fontId="19" fillId="2" borderId="1" xfId="6" applyNumberFormat="1" applyFont="1" applyFill="1" applyBorder="1" applyAlignment="1">
      <alignment horizontal="left" vertical="center" indent="1"/>
    </xf>
    <xf numFmtId="3" fontId="19" fillId="4" borderId="1" xfId="2" applyNumberFormat="1" applyFont="1" applyFill="1" applyBorder="1" applyAlignment="1">
      <alignment horizontal="center" vertical="top"/>
    </xf>
    <xf numFmtId="3" fontId="19" fillId="2" borderId="1" xfId="2" applyNumberFormat="1" applyFont="1" applyFill="1" applyBorder="1" applyAlignment="1">
      <alignment horizontal="left" vertical="top" indent="1"/>
    </xf>
    <xf numFmtId="3" fontId="34" fillId="2" borderId="6" xfId="0" applyNumberFormat="1" applyFont="1" applyFill="1" applyBorder="1" applyAlignment="1">
      <alignment horizontal="center" vertical="center"/>
    </xf>
    <xf numFmtId="3" fontId="34" fillId="2" borderId="2" xfId="0" applyNumberFormat="1" applyFont="1" applyFill="1" applyBorder="1" applyAlignment="1">
      <alignment horizontal="center" vertical="center"/>
    </xf>
    <xf numFmtId="0" fontId="0" fillId="2" borderId="21" xfId="0" applyFill="1" applyBorder="1" applyAlignment="1">
      <alignment horizontal="center"/>
    </xf>
    <xf numFmtId="0" fontId="0" fillId="2" borderId="21" xfId="0" applyFill="1" applyBorder="1" applyAlignment="1">
      <alignment horizontal="center" vertical="center"/>
    </xf>
    <xf numFmtId="0" fontId="0" fillId="2" borderId="1" xfId="0" applyFill="1" applyBorder="1" applyAlignment="1">
      <alignment horizontal="center" vertical="center"/>
    </xf>
    <xf numFmtId="3" fontId="34" fillId="2" borderId="1" xfId="2" applyNumberFormat="1" applyFont="1" applyFill="1" applyBorder="1" applyAlignment="1">
      <alignment horizontal="center" vertical="top"/>
    </xf>
    <xf numFmtId="3" fontId="34" fillId="2" borderId="1" xfId="2" applyNumberFormat="1" applyFont="1" applyFill="1" applyBorder="1" applyAlignment="1">
      <alignment horizontal="center" vertical="center"/>
    </xf>
    <xf numFmtId="3" fontId="19" fillId="2" borderId="1" xfId="2" applyNumberFormat="1" applyFont="1" applyFill="1" applyBorder="1" applyAlignment="1">
      <alignment horizontal="left" vertical="center"/>
    </xf>
    <xf numFmtId="0" fontId="21" fillId="2" borderId="18" xfId="0" applyFont="1" applyFill="1" applyBorder="1" applyAlignment="1">
      <alignment horizontal="left" vertical="center" wrapText="1"/>
    </xf>
    <xf numFmtId="0" fontId="17" fillId="2" borderId="1" xfId="0" applyFont="1" applyFill="1" applyBorder="1" applyAlignment="1">
      <alignment horizontal="center" vertical="center" wrapText="1"/>
    </xf>
    <xf numFmtId="168" fontId="19" fillId="4" borderId="1" xfId="6" applyNumberFormat="1" applyFont="1" applyFill="1" applyBorder="1" applyAlignment="1">
      <alignment horizontal="center" vertical="top"/>
    </xf>
    <xf numFmtId="168" fontId="19" fillId="2" borderId="1" xfId="6" applyNumberFormat="1" applyFont="1" applyFill="1" applyBorder="1" applyAlignment="1">
      <alignment horizontal="left" vertical="top" indent="1"/>
    </xf>
    <xf numFmtId="0" fontId="19" fillId="2" borderId="42" xfId="2" applyFont="1" applyFill="1" applyBorder="1" applyAlignment="1">
      <alignment horizontal="left" vertical="center" wrapText="1"/>
    </xf>
    <xf numFmtId="0" fontId="19" fillId="2" borderId="22" xfId="2" applyFont="1" applyFill="1" applyBorder="1" applyAlignment="1">
      <alignment horizontal="left" vertical="center" wrapText="1"/>
    </xf>
    <xf numFmtId="168" fontId="19" fillId="4" borderId="1" xfId="6" applyNumberFormat="1" applyFont="1" applyFill="1" applyBorder="1" applyAlignment="1">
      <alignment horizontal="center" vertical="center"/>
    </xf>
    <xf numFmtId="168" fontId="19" fillId="2" borderId="1" xfId="6" applyNumberFormat="1" applyFont="1" applyFill="1" applyBorder="1" applyAlignment="1">
      <alignment horizontal="left" vertical="center"/>
    </xf>
    <xf numFmtId="0" fontId="19" fillId="2" borderId="1" xfId="2" applyFont="1" applyFill="1" applyBorder="1" applyAlignment="1">
      <alignment horizontal="left" vertical="center" wrapText="1"/>
    </xf>
    <xf numFmtId="0" fontId="21" fillId="2" borderId="0" xfId="0" applyFont="1" applyFill="1" applyAlignment="1">
      <alignment horizontal="left" vertical="center" wrapText="1"/>
    </xf>
    <xf numFmtId="0" fontId="19" fillId="4" borderId="1" xfId="0" applyFont="1" applyFill="1" applyBorder="1" applyAlignment="1">
      <alignment horizontal="center"/>
    </xf>
    <xf numFmtId="0" fontId="31" fillId="4" borderId="1" xfId="0" applyFont="1" applyFill="1" applyBorder="1" applyAlignment="1">
      <alignment horizontal="center" vertical="justify"/>
    </xf>
    <xf numFmtId="0" fontId="17" fillId="2" borderId="27" xfId="0" applyFont="1" applyFill="1" applyBorder="1" applyAlignment="1">
      <alignment horizontal="center" vertical="center" wrapText="1"/>
    </xf>
    <xf numFmtId="3" fontId="19" fillId="4" borderId="21" xfId="2" applyNumberFormat="1" applyFont="1" applyFill="1" applyBorder="1" applyAlignment="1">
      <alignment horizontal="center" vertical="center"/>
    </xf>
    <xf numFmtId="0" fontId="19" fillId="2" borderId="21" xfId="0" applyFont="1" applyFill="1" applyBorder="1" applyAlignment="1">
      <alignment horizontal="left" vertical="center" indent="1"/>
    </xf>
    <xf numFmtId="0" fontId="19" fillId="2" borderId="15" xfId="0" applyFont="1" applyFill="1" applyBorder="1" applyAlignment="1">
      <alignment horizontal="left" vertical="center" wrapText="1"/>
    </xf>
    <xf numFmtId="0" fontId="19" fillId="2" borderId="13" xfId="0" applyFont="1" applyFill="1" applyBorder="1" applyAlignment="1">
      <alignment horizontal="center" vertical="center"/>
    </xf>
    <xf numFmtId="0" fontId="21" fillId="4" borderId="19" xfId="0" applyFont="1" applyFill="1" applyBorder="1" applyAlignment="1">
      <alignment horizontal="center" vertical="justify"/>
    </xf>
    <xf numFmtId="166" fontId="19" fillId="2" borderId="1" xfId="1" applyNumberFormat="1" applyFont="1" applyFill="1" applyBorder="1" applyAlignment="1">
      <alignment horizontal="left" indent="1"/>
    </xf>
    <xf numFmtId="166" fontId="19" fillId="4" borderId="1" xfId="1" applyNumberFormat="1" applyFont="1" applyFill="1" applyBorder="1" applyAlignment="1">
      <alignment horizontal="center" vertical="center"/>
    </xf>
    <xf numFmtId="0" fontId="21" fillId="2" borderId="21" xfId="0" applyFont="1" applyFill="1" applyBorder="1" applyAlignment="1">
      <alignment horizontal="left" vertical="center" indent="1"/>
    </xf>
    <xf numFmtId="0" fontId="19" fillId="2" borderId="43" xfId="0" applyFont="1" applyFill="1" applyBorder="1" applyAlignment="1">
      <alignment vertical="center" wrapText="1"/>
    </xf>
    <xf numFmtId="0" fontId="19" fillId="2" borderId="15" xfId="0" applyFont="1" applyFill="1" applyBorder="1" applyAlignment="1">
      <alignment vertical="center" wrapText="1"/>
    </xf>
    <xf numFmtId="166" fontId="19" fillId="2" borderId="2" xfId="1" applyNumberFormat="1" applyFont="1" applyFill="1" applyBorder="1" applyAlignment="1">
      <alignment horizontal="left" indent="1"/>
    </xf>
    <xf numFmtId="166" fontId="19" fillId="4" borderId="2" xfId="1" applyNumberFormat="1" applyFont="1" applyFill="1" applyBorder="1" applyAlignment="1">
      <alignment horizontal="center" vertical="center"/>
    </xf>
    <xf numFmtId="0" fontId="19" fillId="2" borderId="44" xfId="0" applyFont="1" applyFill="1" applyBorder="1" applyAlignment="1">
      <alignment vertical="center" wrapText="1"/>
    </xf>
    <xf numFmtId="166" fontId="19" fillId="2" borderId="1" xfId="1" applyNumberFormat="1" applyFont="1" applyFill="1" applyBorder="1" applyAlignment="1">
      <alignment vertical="center"/>
    </xf>
    <xf numFmtId="166" fontId="19" fillId="2" borderId="21" xfId="1" applyNumberFormat="1" applyFont="1" applyFill="1" applyBorder="1" applyAlignment="1">
      <alignment horizontal="left" vertical="center" indent="1"/>
    </xf>
    <xf numFmtId="166" fontId="19" fillId="4" borderId="1" xfId="1" applyNumberFormat="1" applyFont="1" applyFill="1" applyBorder="1" applyAlignment="1">
      <alignment horizontal="center"/>
    </xf>
    <xf numFmtId="0" fontId="19" fillId="2" borderId="18" xfId="0" applyFont="1" applyFill="1" applyBorder="1" applyAlignment="1">
      <alignment vertical="center" wrapText="1"/>
    </xf>
    <xf numFmtId="166" fontId="19" fillId="2" borderId="55" xfId="1" applyNumberFormat="1" applyFont="1" applyFill="1" applyBorder="1" applyAlignment="1">
      <alignment horizontal="left" indent="1"/>
    </xf>
    <xf numFmtId="166" fontId="19" fillId="4" borderId="55" xfId="1" applyNumberFormat="1" applyFont="1" applyFill="1" applyBorder="1" applyAlignment="1">
      <alignment horizontal="center"/>
    </xf>
    <xf numFmtId="0" fontId="17" fillId="2" borderId="34" xfId="0" applyFont="1" applyFill="1" applyBorder="1" applyAlignment="1">
      <alignment horizontal="left" indent="1"/>
    </xf>
    <xf numFmtId="0" fontId="17" fillId="4" borderId="35" xfId="0" applyFont="1" applyFill="1" applyBorder="1" applyAlignment="1">
      <alignment horizontal="center"/>
    </xf>
    <xf numFmtId="166" fontId="19" fillId="2" borderId="1" xfId="1" applyNumberFormat="1" applyFont="1" applyFill="1" applyBorder="1" applyAlignment="1">
      <alignment horizontal="left" vertical="center" indent="1"/>
    </xf>
    <xf numFmtId="0" fontId="17" fillId="4" borderId="0" xfId="0" applyFont="1" applyFill="1"/>
    <xf numFmtId="168" fontId="34" fillId="2" borderId="1" xfId="6" applyNumberFormat="1" applyFont="1" applyFill="1" applyBorder="1" applyAlignment="1">
      <alignment horizontal="center" vertical="top"/>
    </xf>
    <xf numFmtId="168" fontId="34" fillId="2" borderId="1" xfId="6" applyNumberFormat="1" applyFont="1" applyFill="1" applyBorder="1" applyAlignment="1">
      <alignment horizontal="center" vertical="center"/>
    </xf>
    <xf numFmtId="168" fontId="27" fillId="2" borderId="1" xfId="6" applyNumberFormat="1" applyFont="1" applyFill="1" applyBorder="1" applyAlignment="1">
      <alignment horizontal="center" vertical="center"/>
    </xf>
    <xf numFmtId="0" fontId="34" fillId="2" borderId="1" xfId="0" applyFont="1" applyFill="1" applyBorder="1" applyAlignment="1">
      <alignment horizontal="center"/>
    </xf>
    <xf numFmtId="0" fontId="34" fillId="2" borderId="1" xfId="0" applyFont="1" applyFill="1" applyBorder="1" applyAlignment="1">
      <alignment horizontal="center" vertical="center"/>
    </xf>
    <xf numFmtId="0" fontId="35" fillId="2" borderId="1" xfId="0" applyFont="1" applyFill="1" applyBorder="1" applyAlignment="1">
      <alignment horizontal="center" vertical="justify"/>
    </xf>
    <xf numFmtId="0" fontId="35" fillId="2" borderId="5" xfId="0" applyFont="1" applyFill="1" applyBorder="1" applyAlignment="1">
      <alignment horizontal="center" vertical="center"/>
    </xf>
    <xf numFmtId="3" fontId="34" fillId="2" borderId="21" xfId="2" applyNumberFormat="1" applyFont="1" applyFill="1" applyBorder="1" applyAlignment="1">
      <alignment horizontal="center" vertical="center"/>
    </xf>
    <xf numFmtId="0" fontId="0" fillId="2" borderId="1" xfId="0" applyFill="1" applyBorder="1"/>
    <xf numFmtId="0" fontId="35" fillId="2" borderId="19" xfId="0" applyFont="1" applyFill="1" applyBorder="1" applyAlignment="1">
      <alignment horizontal="center" vertical="justify"/>
    </xf>
    <xf numFmtId="0" fontId="35" fillId="2" borderId="19" xfId="0" applyFont="1" applyFill="1" applyBorder="1" applyAlignment="1">
      <alignment horizontal="center" vertical="center"/>
    </xf>
    <xf numFmtId="166" fontId="34" fillId="2" borderId="1" xfId="1" applyNumberFormat="1" applyFont="1" applyFill="1" applyBorder="1" applyAlignment="1">
      <alignment horizontal="center" vertical="center"/>
    </xf>
    <xf numFmtId="166" fontId="34" fillId="2" borderId="2" xfId="1" applyNumberFormat="1" applyFont="1" applyFill="1" applyBorder="1" applyAlignment="1">
      <alignment horizontal="center"/>
    </xf>
    <xf numFmtId="166" fontId="34" fillId="2" borderId="2" xfId="1" applyNumberFormat="1" applyFont="1" applyFill="1" applyBorder="1" applyAlignment="1">
      <alignment horizontal="center" vertical="center"/>
    </xf>
    <xf numFmtId="166" fontId="34" fillId="2" borderId="1" xfId="1" applyNumberFormat="1" applyFont="1" applyFill="1" applyBorder="1" applyAlignment="1">
      <alignment horizontal="center"/>
    </xf>
    <xf numFmtId="166" fontId="34" fillId="2" borderId="21" xfId="1" applyNumberFormat="1" applyFont="1" applyFill="1" applyBorder="1" applyAlignment="1">
      <alignment horizontal="center"/>
    </xf>
    <xf numFmtId="166" fontId="27" fillId="2" borderId="21" xfId="1" applyNumberFormat="1" applyFont="1" applyFill="1" applyBorder="1" applyAlignment="1">
      <alignment horizontal="center" vertical="center"/>
    </xf>
    <xf numFmtId="166" fontId="34" fillId="2" borderId="55" xfId="1" applyNumberFormat="1" applyFont="1" applyFill="1" applyBorder="1" applyAlignment="1">
      <alignment horizontal="center"/>
    </xf>
    <xf numFmtId="166" fontId="34" fillId="2" borderId="55" xfId="1" applyNumberFormat="1" applyFont="1" applyFill="1" applyBorder="1" applyAlignment="1">
      <alignment horizontal="center" vertical="center"/>
    </xf>
    <xf numFmtId="0" fontId="0" fillId="2" borderId="35" xfId="0" applyFill="1" applyBorder="1" applyAlignment="1">
      <alignment horizontal="center"/>
    </xf>
    <xf numFmtId="0" fontId="0" fillId="2" borderId="35" xfId="0" applyFill="1" applyBorder="1" applyAlignment="1">
      <alignment horizontal="center" vertical="center"/>
    </xf>
    <xf numFmtId="0" fontId="14" fillId="4" borderId="5" xfId="0" applyFont="1" applyFill="1" applyBorder="1" applyAlignment="1">
      <alignment horizontal="center" vertical="top"/>
    </xf>
    <xf numFmtId="0" fontId="19" fillId="2" borderId="38" xfId="0" applyFont="1" applyFill="1" applyBorder="1" applyAlignment="1">
      <alignment horizontal="center" vertical="center" wrapText="1"/>
    </xf>
    <xf numFmtId="166" fontId="19" fillId="4" borderId="28" xfId="1" applyNumberFormat="1" applyFont="1" applyFill="1" applyBorder="1" applyAlignment="1">
      <alignment horizontal="center" vertical="center"/>
    </xf>
    <xf numFmtId="0" fontId="19" fillId="2" borderId="2" xfId="0" applyFont="1" applyFill="1" applyBorder="1" applyAlignment="1">
      <alignment horizontal="left" indent="1"/>
    </xf>
    <xf numFmtId="166" fontId="19" fillId="4" borderId="58" xfId="1" applyNumberFormat="1" applyFont="1" applyFill="1" applyBorder="1" applyAlignment="1">
      <alignment horizontal="center" vertical="center"/>
    </xf>
    <xf numFmtId="166" fontId="19" fillId="4" borderId="59" xfId="1" applyNumberFormat="1" applyFont="1" applyFill="1" applyBorder="1" applyAlignment="1">
      <alignment horizontal="center" vertical="center"/>
    </xf>
    <xf numFmtId="0" fontId="19" fillId="2" borderId="21" xfId="0" applyFont="1" applyFill="1" applyBorder="1" applyAlignment="1">
      <alignment horizontal="left" indent="1"/>
    </xf>
    <xf numFmtId="166" fontId="19" fillId="4" borderId="60" xfId="1" applyNumberFormat="1" applyFont="1" applyFill="1" applyBorder="1" applyAlignment="1">
      <alignment horizontal="center" vertical="center"/>
    </xf>
    <xf numFmtId="0" fontId="28" fillId="2" borderId="18" xfId="0" applyFont="1" applyFill="1" applyBorder="1" applyAlignment="1">
      <alignment horizontal="left" vertical="center" wrapText="1"/>
    </xf>
    <xf numFmtId="0" fontId="19" fillId="2" borderId="45" xfId="0" applyFont="1" applyFill="1" applyBorder="1" applyAlignment="1">
      <alignment horizontal="center" vertical="center" wrapText="1"/>
    </xf>
    <xf numFmtId="166" fontId="32" fillId="2" borderId="2" xfId="8" applyNumberFormat="1" applyFont="1" applyFill="1" applyBorder="1" applyAlignment="1">
      <alignment horizontal="left" vertical="center" indent="1"/>
    </xf>
    <xf numFmtId="166" fontId="32" fillId="4" borderId="2" xfId="8" applyNumberFormat="1" applyFont="1" applyFill="1" applyBorder="1" applyAlignment="1">
      <alignment horizontal="center" vertical="center"/>
    </xf>
    <xf numFmtId="0" fontId="19" fillId="2" borderId="34" xfId="0" applyFont="1" applyFill="1" applyBorder="1" applyAlignment="1">
      <alignment horizontal="justify" vertical="center" wrapText="1"/>
    </xf>
    <xf numFmtId="166" fontId="32" fillId="2" borderId="1" xfId="8" applyNumberFormat="1" applyFont="1" applyFill="1" applyBorder="1" applyAlignment="1">
      <alignment horizontal="left" vertical="center" indent="1"/>
    </xf>
    <xf numFmtId="166" fontId="32" fillId="4" borderId="1" xfId="8" applyNumberFormat="1" applyFont="1" applyFill="1" applyBorder="1" applyAlignment="1">
      <alignment horizontal="center" vertical="center"/>
    </xf>
    <xf numFmtId="0" fontId="19" fillId="2" borderId="44" xfId="0" applyFont="1" applyFill="1" applyBorder="1" applyAlignment="1">
      <alignment horizontal="justify" vertical="center" wrapText="1"/>
    </xf>
    <xf numFmtId="166" fontId="34" fillId="2" borderId="28" xfId="1" applyNumberFormat="1" applyFont="1" applyFill="1" applyBorder="1" applyAlignment="1">
      <alignment horizontal="center" vertical="center"/>
    </xf>
    <xf numFmtId="166" fontId="34" fillId="2" borderId="58" xfId="1" applyNumberFormat="1" applyFont="1" applyFill="1" applyBorder="1" applyAlignment="1">
      <alignment horizontal="center" vertical="center"/>
    </xf>
    <xf numFmtId="166" fontId="34" fillId="2" borderId="59" xfId="1" applyNumberFormat="1" applyFont="1" applyFill="1" applyBorder="1" applyAlignment="1">
      <alignment horizontal="center" vertical="center"/>
    </xf>
    <xf numFmtId="166" fontId="34" fillId="2" borderId="60" xfId="1" applyNumberFormat="1" applyFont="1" applyFill="1" applyBorder="1" applyAlignment="1">
      <alignment horizontal="center" vertical="center"/>
    </xf>
    <xf numFmtId="166" fontId="36" fillId="2" borderId="1" xfId="8" applyNumberFormat="1" applyFont="1" applyFill="1" applyBorder="1" applyAlignment="1">
      <alignment horizontal="center" vertical="center"/>
    </xf>
    <xf numFmtId="166" fontId="37" fillId="2" borderId="1" xfId="8" applyNumberFormat="1" applyFont="1" applyFill="1" applyBorder="1" applyAlignment="1">
      <alignment horizontal="center" vertical="center"/>
    </xf>
    <xf numFmtId="166" fontId="27" fillId="9" borderId="2" xfId="0" applyNumberFormat="1" applyFont="1" applyFill="1" applyBorder="1" applyAlignment="1">
      <alignment horizontal="left" vertical="center" indent="1"/>
    </xf>
    <xf numFmtId="166" fontId="27" fillId="9" borderId="17" xfId="0" applyNumberFormat="1" applyFont="1" applyFill="1" applyBorder="1" applyAlignment="1">
      <alignment horizontal="center" vertical="center"/>
    </xf>
    <xf numFmtId="166" fontId="27" fillId="9" borderId="39" xfId="0" applyNumberFormat="1" applyFont="1" applyFill="1" applyBorder="1" applyAlignment="1">
      <alignment horizontal="center" vertical="center"/>
    </xf>
    <xf numFmtId="166" fontId="27" fillId="9" borderId="15" xfId="0" applyNumberFormat="1" applyFont="1" applyFill="1" applyBorder="1" applyAlignment="1">
      <alignment horizontal="center" vertical="center"/>
    </xf>
    <xf numFmtId="166" fontId="27" fillId="9" borderId="2" xfId="0" applyNumberFormat="1" applyFont="1" applyFill="1" applyBorder="1" applyAlignment="1">
      <alignment horizontal="center" vertical="center" wrapText="1"/>
    </xf>
    <xf numFmtId="166" fontId="27" fillId="9" borderId="1" xfId="0" applyNumberFormat="1" applyFont="1" applyFill="1" applyBorder="1" applyAlignment="1">
      <alignment vertical="center" wrapText="1"/>
    </xf>
    <xf numFmtId="166" fontId="27" fillId="9" borderId="48" xfId="0" applyNumberFormat="1" applyFont="1" applyFill="1" applyBorder="1" applyAlignment="1">
      <alignment horizontal="center" vertical="center" wrapText="1"/>
    </xf>
    <xf numFmtId="166" fontId="27" fillId="9" borderId="21" xfId="0" applyNumberFormat="1" applyFont="1" applyFill="1" applyBorder="1" applyAlignment="1">
      <alignment horizontal="center" vertical="center" wrapText="1"/>
    </xf>
    <xf numFmtId="166" fontId="27" fillId="9" borderId="49" xfId="0" applyNumberFormat="1" applyFont="1" applyFill="1" applyBorder="1" applyAlignment="1">
      <alignment vertical="center" wrapText="1"/>
    </xf>
    <xf numFmtId="166" fontId="27" fillId="2" borderId="1" xfId="0" applyNumberFormat="1" applyFont="1" applyFill="1" applyBorder="1" applyAlignment="1">
      <alignment horizontal="right" vertical="center"/>
    </xf>
    <xf numFmtId="166" fontId="27" fillId="9" borderId="41" xfId="0" applyNumberFormat="1" applyFont="1" applyFill="1" applyBorder="1" applyAlignment="1">
      <alignment horizontal="center" vertical="center"/>
    </xf>
    <xf numFmtId="3" fontId="27" fillId="9" borderId="50" xfId="0" applyNumberFormat="1" applyFont="1" applyFill="1" applyBorder="1" applyAlignment="1">
      <alignment horizontal="center" vertical="center"/>
    </xf>
    <xf numFmtId="3" fontId="27" fillId="9" borderId="16" xfId="0" applyNumberFormat="1" applyFont="1" applyFill="1" applyBorder="1" applyAlignment="1">
      <alignment horizontal="center" vertical="center"/>
    </xf>
    <xf numFmtId="3" fontId="27" fillId="9" borderId="46" xfId="0" applyNumberFormat="1" applyFont="1" applyFill="1" applyBorder="1" applyAlignment="1">
      <alignment horizontal="center" vertical="center"/>
    </xf>
    <xf numFmtId="166" fontId="27" fillId="9" borderId="48" xfId="0" applyNumberFormat="1" applyFont="1" applyFill="1" applyBorder="1" applyAlignment="1">
      <alignment horizontal="center" vertical="center"/>
    </xf>
    <xf numFmtId="166" fontId="27" fillId="9" borderId="16" xfId="0" applyNumberFormat="1" applyFont="1" applyFill="1" applyBorder="1" applyAlignment="1">
      <alignment horizontal="center" vertical="center"/>
    </xf>
    <xf numFmtId="166" fontId="19" fillId="9" borderId="46" xfId="0" applyNumberFormat="1" applyFont="1" applyFill="1" applyBorder="1" applyAlignment="1">
      <alignment horizontal="center" vertical="center"/>
    </xf>
    <xf numFmtId="166" fontId="27" fillId="9" borderId="16" xfId="0" applyNumberFormat="1" applyFont="1" applyFill="1" applyBorder="1" applyAlignment="1">
      <alignment horizontal="center" vertical="center" wrapText="1"/>
    </xf>
    <xf numFmtId="3" fontId="27" fillId="2" borderId="6" xfId="0" applyNumberFormat="1" applyFont="1" applyFill="1" applyBorder="1" applyAlignment="1">
      <alignment horizontal="center" vertical="center"/>
    </xf>
    <xf numFmtId="168" fontId="27" fillId="2" borderId="1" xfId="6" applyNumberFormat="1" applyFont="1" applyFill="1" applyBorder="1" applyAlignment="1">
      <alignment vertical="center"/>
    </xf>
    <xf numFmtId="166" fontId="27" fillId="2" borderId="2" xfId="1" applyNumberFormat="1" applyFont="1" applyFill="1" applyBorder="1" applyAlignment="1">
      <alignment horizontal="center" vertical="center"/>
    </xf>
    <xf numFmtId="168" fontId="27" fillId="2" borderId="4" xfId="6" applyNumberFormat="1" applyFont="1" applyFill="1" applyBorder="1" applyAlignment="1">
      <alignment horizontal="center" vertical="center"/>
    </xf>
    <xf numFmtId="166" fontId="27" fillId="2" borderId="4" xfId="1" applyNumberFormat="1" applyFont="1" applyFill="1" applyBorder="1" applyAlignment="1">
      <alignment horizontal="center" vertical="center"/>
    </xf>
    <xf numFmtId="166" fontId="27" fillId="2" borderId="28" xfId="1" applyNumberFormat="1" applyFont="1" applyFill="1" applyBorder="1" applyAlignment="1">
      <alignment horizontal="center" vertical="center"/>
    </xf>
    <xf numFmtId="166" fontId="27" fillId="2" borderId="58" xfId="1" applyNumberFormat="1" applyFont="1" applyFill="1" applyBorder="1" applyAlignment="1">
      <alignment horizontal="center" vertical="center"/>
    </xf>
    <xf numFmtId="166" fontId="27" fillId="2" borderId="59" xfId="1" applyNumberFormat="1" applyFont="1" applyFill="1" applyBorder="1" applyAlignment="1">
      <alignment horizontal="center" vertical="center"/>
    </xf>
    <xf numFmtId="166" fontId="27" fillId="2" borderId="60" xfId="1" applyNumberFormat="1" applyFont="1" applyFill="1" applyBorder="1" applyAlignment="1">
      <alignment horizontal="center" vertical="center"/>
    </xf>
    <xf numFmtId="166" fontId="36" fillId="2" borderId="2" xfId="8" applyNumberFormat="1" applyFont="1" applyFill="1" applyBorder="1" applyAlignment="1">
      <alignment horizontal="center" vertical="center"/>
    </xf>
    <xf numFmtId="166" fontId="37" fillId="2" borderId="2" xfId="8" applyNumberFormat="1" applyFont="1" applyFill="1" applyBorder="1" applyAlignment="1">
      <alignment horizontal="center" vertical="center"/>
    </xf>
    <xf numFmtId="166" fontId="21" fillId="2" borderId="8" xfId="0" applyNumberFormat="1" applyFont="1" applyFill="1" applyBorder="1" applyAlignment="1">
      <alignment horizontal="left" vertical="center" wrapText="1" indent="1"/>
    </xf>
    <xf numFmtId="3" fontId="19" fillId="9" borderId="16" xfId="0" applyNumberFormat="1" applyFont="1" applyFill="1" applyBorder="1" applyAlignment="1">
      <alignment horizontal="left" vertical="center" indent="1"/>
    </xf>
    <xf numFmtId="3" fontId="19" fillId="9" borderId="2" xfId="0" applyNumberFormat="1" applyFont="1" applyFill="1" applyBorder="1" applyAlignment="1">
      <alignment horizontal="left" vertical="center" indent="1"/>
    </xf>
    <xf numFmtId="166" fontId="19" fillId="9" borderId="17" xfId="0" applyNumberFormat="1" applyFont="1" applyFill="1" applyBorder="1" applyAlignment="1">
      <alignment horizontal="left" vertical="center" indent="1"/>
    </xf>
    <xf numFmtId="166" fontId="19" fillId="9" borderId="26" xfId="0" applyNumberFormat="1" applyFont="1" applyFill="1" applyBorder="1" applyAlignment="1">
      <alignment horizontal="left" vertical="center" indent="1"/>
    </xf>
    <xf numFmtId="166" fontId="19" fillId="9" borderId="15" xfId="0" applyNumberFormat="1" applyFont="1" applyFill="1" applyBorder="1" applyAlignment="1">
      <alignment horizontal="left" vertical="center" wrapText="1" indent="1"/>
    </xf>
    <xf numFmtId="166" fontId="19" fillId="9" borderId="47" xfId="0" applyNumberFormat="1" applyFont="1" applyFill="1" applyBorder="1" applyAlignment="1">
      <alignment horizontal="left" vertical="center" wrapText="1" indent="1"/>
    </xf>
    <xf numFmtId="166" fontId="19" fillId="9" borderId="1" xfId="0" applyNumberFormat="1" applyFont="1" applyFill="1" applyBorder="1" applyAlignment="1">
      <alignment vertical="center"/>
    </xf>
    <xf numFmtId="166" fontId="19" fillId="9" borderId="15" xfId="0" applyNumberFormat="1" applyFont="1" applyFill="1" applyBorder="1" applyAlignment="1">
      <alignment horizontal="center" vertical="center" wrapText="1"/>
    </xf>
    <xf numFmtId="166" fontId="19" fillId="9" borderId="2" xfId="0" applyNumberFormat="1" applyFont="1" applyFill="1" applyBorder="1" applyAlignment="1">
      <alignment horizontal="center" vertical="center" wrapText="1"/>
    </xf>
    <xf numFmtId="166" fontId="34" fillId="9" borderId="1" xfId="0" applyNumberFormat="1" applyFont="1" applyFill="1" applyBorder="1" applyAlignment="1">
      <alignment horizontal="center" vertical="center" wrapText="1"/>
    </xf>
    <xf numFmtId="168" fontId="25" fillId="2" borderId="1" xfId="6" applyNumberFormat="1" applyFont="1" applyFill="1" applyBorder="1" applyAlignment="1">
      <alignment vertical="center"/>
    </xf>
    <xf numFmtId="0" fontId="17" fillId="2" borderId="0" xfId="0" applyFont="1" applyFill="1" applyAlignment="1">
      <alignment horizontal="right"/>
    </xf>
    <xf numFmtId="166" fontId="19" fillId="0" borderId="46" xfId="0" applyNumberFormat="1" applyFont="1" applyBorder="1" applyAlignment="1">
      <alignment horizontal="center" vertical="center" wrapText="1"/>
    </xf>
    <xf numFmtId="166" fontId="19" fillId="0" borderId="1" xfId="0" applyNumberFormat="1" applyFont="1" applyBorder="1" applyAlignment="1">
      <alignment horizontal="right" vertical="center"/>
    </xf>
    <xf numFmtId="0" fontId="23" fillId="2" borderId="0" xfId="0" applyFont="1" applyFill="1" applyAlignment="1">
      <alignment horizontal="right" vertical="justify" wrapText="1"/>
    </xf>
    <xf numFmtId="3" fontId="21" fillId="2" borderId="8" xfId="0" applyNumberFormat="1" applyFont="1" applyFill="1" applyBorder="1" applyAlignment="1">
      <alignment horizontal="left" vertical="center" wrapText="1" indent="1"/>
    </xf>
    <xf numFmtId="0" fontId="26" fillId="2" borderId="1" xfId="0" applyFont="1" applyFill="1" applyBorder="1" applyAlignment="1">
      <alignment horizontal="right" wrapText="1"/>
    </xf>
    <xf numFmtId="3" fontId="19" fillId="9" borderId="14" xfId="0" applyNumberFormat="1" applyFont="1" applyFill="1" applyBorder="1" applyAlignment="1">
      <alignment horizontal="right" vertical="center"/>
    </xf>
    <xf numFmtId="3" fontId="19" fillId="9" borderId="14" xfId="0" applyNumberFormat="1" applyFont="1" applyFill="1" applyBorder="1" applyAlignment="1">
      <alignment horizontal="left" vertical="center" indent="1"/>
    </xf>
    <xf numFmtId="3" fontId="19" fillId="9" borderId="16" xfId="0" applyNumberFormat="1" applyFont="1" applyFill="1" applyBorder="1" applyAlignment="1">
      <alignment horizontal="right" vertical="center"/>
    </xf>
    <xf numFmtId="3" fontId="19" fillId="9" borderId="2" xfId="0" applyNumberFormat="1" applyFont="1" applyFill="1" applyBorder="1" applyAlignment="1">
      <alignment horizontal="right" vertical="center"/>
    </xf>
    <xf numFmtId="3" fontId="19" fillId="9" borderId="1" xfId="0" applyNumberFormat="1" applyFont="1" applyFill="1" applyBorder="1" applyAlignment="1">
      <alignment horizontal="right" vertical="center"/>
    </xf>
    <xf numFmtId="0" fontId="17" fillId="2" borderId="5" xfId="0" applyFont="1" applyFill="1" applyBorder="1" applyAlignment="1">
      <alignment horizontal="right"/>
    </xf>
    <xf numFmtId="166" fontId="19" fillId="9" borderId="8" xfId="0" applyNumberFormat="1" applyFont="1" applyFill="1" applyBorder="1" applyAlignment="1">
      <alignment horizontal="right" vertical="center"/>
    </xf>
    <xf numFmtId="166" fontId="19" fillId="9" borderId="8" xfId="0" applyNumberFormat="1" applyFont="1" applyFill="1" applyBorder="1" applyAlignment="1">
      <alignment horizontal="left" vertical="center" indent="1"/>
    </xf>
    <xf numFmtId="166" fontId="19" fillId="9" borderId="1" xfId="0" applyNumberFormat="1" applyFont="1" applyFill="1" applyBorder="1" applyAlignment="1">
      <alignment horizontal="right" vertical="center"/>
    </xf>
    <xf numFmtId="167" fontId="19" fillId="2" borderId="2" xfId="1" applyNumberFormat="1" applyFont="1" applyFill="1" applyBorder="1" applyAlignment="1">
      <alignment horizontal="left" indent="1"/>
    </xf>
    <xf numFmtId="167" fontId="19" fillId="2" borderId="1" xfId="1" applyNumberFormat="1" applyFont="1" applyFill="1" applyBorder="1" applyAlignment="1">
      <alignment horizontal="right"/>
    </xf>
    <xf numFmtId="167" fontId="19" fillId="2" borderId="1" xfId="1" applyNumberFormat="1" applyFont="1" applyFill="1" applyBorder="1" applyAlignment="1">
      <alignment horizontal="left" indent="1"/>
    </xf>
    <xf numFmtId="166" fontId="19" fillId="9" borderId="16" xfId="0" applyNumberFormat="1" applyFont="1" applyFill="1" applyBorder="1" applyAlignment="1">
      <alignment horizontal="right" vertical="center" wrapText="1"/>
    </xf>
    <xf numFmtId="166" fontId="19" fillId="9" borderId="16" xfId="0" applyNumberFormat="1" applyFont="1" applyFill="1" applyBorder="1" applyAlignment="1">
      <alignment horizontal="left" vertical="center" wrapText="1" indent="1"/>
    </xf>
    <xf numFmtId="166" fontId="19" fillId="9" borderId="1" xfId="0" applyNumberFormat="1" applyFont="1" applyFill="1" applyBorder="1" applyAlignment="1">
      <alignment horizontal="right" vertical="center" wrapText="1"/>
    </xf>
    <xf numFmtId="166" fontId="19" fillId="9" borderId="49" xfId="0" applyNumberFormat="1" applyFont="1" applyFill="1" applyBorder="1" applyAlignment="1">
      <alignment horizontal="right" vertical="center" wrapText="1"/>
    </xf>
    <xf numFmtId="166" fontId="19" fillId="9" borderId="49" xfId="0" applyNumberFormat="1" applyFont="1" applyFill="1" applyBorder="1" applyAlignment="1">
      <alignment horizontal="left" vertical="center" wrapText="1" indent="1"/>
    </xf>
    <xf numFmtId="0" fontId="21" fillId="2" borderId="19" xfId="0" applyFont="1" applyFill="1" applyBorder="1" applyAlignment="1">
      <alignment horizontal="right" vertical="justify" wrapText="1"/>
    </xf>
    <xf numFmtId="0" fontId="19" fillId="2" borderId="19" xfId="0" applyFont="1" applyFill="1" applyBorder="1" applyAlignment="1">
      <alignment horizontal="center" vertical="justify" wrapText="1"/>
    </xf>
    <xf numFmtId="0" fontId="21" fillId="2" borderId="20" xfId="0" applyFont="1" applyFill="1" applyBorder="1" applyAlignment="1">
      <alignment horizontal="center" vertical="justify" wrapText="1"/>
    </xf>
    <xf numFmtId="166" fontId="19" fillId="9" borderId="41" xfId="0" applyNumberFormat="1" applyFont="1" applyFill="1" applyBorder="1" applyAlignment="1">
      <alignment horizontal="right" vertical="center"/>
    </xf>
    <xf numFmtId="166" fontId="19" fillId="9" borderId="41" xfId="0" applyNumberFormat="1" applyFont="1" applyFill="1" applyBorder="1" applyAlignment="1">
      <alignment horizontal="left" vertical="center" indent="1"/>
    </xf>
    <xf numFmtId="166" fontId="19" fillId="9" borderId="21" xfId="0" applyNumberFormat="1" applyFont="1" applyFill="1" applyBorder="1" applyAlignment="1">
      <alignment horizontal="right" vertical="center"/>
    </xf>
    <xf numFmtId="3" fontId="19" fillId="2" borderId="1" xfId="0" applyNumberFormat="1" applyFont="1" applyFill="1" applyBorder="1" applyAlignment="1">
      <alignment horizontal="right" vertical="center"/>
    </xf>
    <xf numFmtId="3" fontId="19" fillId="2" borderId="21" xfId="0" applyNumberFormat="1" applyFont="1" applyFill="1" applyBorder="1" applyAlignment="1">
      <alignment horizontal="left" vertical="center" indent="1"/>
    </xf>
    <xf numFmtId="3" fontId="19" fillId="2" borderId="21" xfId="0" applyNumberFormat="1" applyFont="1" applyFill="1" applyBorder="1" applyAlignment="1">
      <alignment horizontal="right" vertical="center"/>
    </xf>
    <xf numFmtId="3" fontId="19" fillId="2" borderId="2" xfId="0" applyNumberFormat="1" applyFont="1" applyFill="1" applyBorder="1" applyAlignment="1">
      <alignment horizontal="right" vertical="center"/>
    </xf>
    <xf numFmtId="3" fontId="19" fillId="2" borderId="2" xfId="0" applyNumberFormat="1" applyFont="1" applyFill="1" applyBorder="1" applyAlignment="1">
      <alignment horizontal="left" vertical="center" indent="1"/>
    </xf>
    <xf numFmtId="0" fontId="17" fillId="2" borderId="1" xfId="0" applyFont="1" applyFill="1" applyBorder="1" applyAlignment="1">
      <alignment horizontal="right"/>
    </xf>
    <xf numFmtId="3" fontId="19" fillId="2" borderId="6" xfId="0" applyNumberFormat="1" applyFont="1" applyFill="1" applyBorder="1" applyAlignment="1">
      <alignment horizontal="right" vertical="center"/>
    </xf>
    <xf numFmtId="3" fontId="19" fillId="2" borderId="6" xfId="0" applyNumberFormat="1" applyFont="1" applyFill="1" applyBorder="1" applyAlignment="1">
      <alignment horizontal="left" vertical="center" indent="1"/>
    </xf>
    <xf numFmtId="0" fontId="17" fillId="2" borderId="21" xfId="0" applyFont="1" applyFill="1" applyBorder="1" applyAlignment="1">
      <alignment horizontal="right"/>
    </xf>
    <xf numFmtId="0" fontId="17" fillId="2" borderId="9" xfId="0" applyFont="1" applyFill="1" applyBorder="1" applyAlignment="1">
      <alignment horizontal="center"/>
    </xf>
    <xf numFmtId="0" fontId="17" fillId="2" borderId="4" xfId="0" applyFont="1" applyFill="1" applyBorder="1" applyAlignment="1">
      <alignment horizontal="center"/>
    </xf>
    <xf numFmtId="3" fontId="19" fillId="2" borderId="1" xfId="2" applyNumberFormat="1" applyFont="1" applyFill="1" applyBorder="1" applyAlignment="1">
      <alignment horizontal="right" vertical="top"/>
    </xf>
    <xf numFmtId="3" fontId="19" fillId="2" borderId="4" xfId="2" applyNumberFormat="1" applyFont="1" applyFill="1" applyBorder="1" applyAlignment="1">
      <alignment horizontal="center" vertical="top"/>
    </xf>
    <xf numFmtId="3" fontId="19" fillId="2" borderId="1" xfId="2" applyNumberFormat="1" applyFont="1" applyFill="1" applyBorder="1" applyAlignment="1">
      <alignment horizontal="right" vertical="center"/>
    </xf>
    <xf numFmtId="168" fontId="19" fillId="2" borderId="1" xfId="6" applyNumberFormat="1" applyFont="1" applyFill="1" applyBorder="1" applyAlignment="1">
      <alignment horizontal="center"/>
    </xf>
    <xf numFmtId="166" fontId="19" fillId="2" borderId="21" xfId="1" applyNumberFormat="1" applyFont="1" applyFill="1" applyBorder="1" applyAlignment="1">
      <alignment horizontal="left" indent="1"/>
    </xf>
    <xf numFmtId="168" fontId="19" fillId="2" borderId="1" xfId="6" applyNumberFormat="1" applyFont="1" applyFill="1" applyBorder="1" applyAlignment="1">
      <alignment horizontal="right" vertical="top"/>
    </xf>
    <xf numFmtId="168" fontId="19" fillId="2" borderId="4" xfId="6" applyNumberFormat="1" applyFont="1" applyFill="1" applyBorder="1" applyAlignment="1">
      <alignment horizontal="center" vertical="top"/>
    </xf>
    <xf numFmtId="168" fontId="19" fillId="2" borderId="1" xfId="6" applyNumberFormat="1" applyFont="1" applyFill="1" applyBorder="1" applyAlignment="1">
      <alignment horizontal="right" vertical="center"/>
    </xf>
    <xf numFmtId="0" fontId="19" fillId="2" borderId="1" xfId="0" applyFont="1" applyFill="1" applyBorder="1" applyAlignment="1">
      <alignment horizontal="right"/>
    </xf>
    <xf numFmtId="0" fontId="19" fillId="2" borderId="4" xfId="0" applyFont="1" applyFill="1" applyBorder="1" applyAlignment="1">
      <alignment horizontal="center"/>
    </xf>
    <xf numFmtId="0" fontId="21" fillId="2" borderId="1" xfId="0" applyFont="1" applyFill="1" applyBorder="1" applyAlignment="1">
      <alignment horizontal="right" vertical="justify"/>
    </xf>
    <xf numFmtId="0" fontId="30" fillId="2" borderId="1" xfId="0" applyFont="1" applyFill="1" applyBorder="1" applyAlignment="1">
      <alignment horizontal="center" vertical="justify"/>
    </xf>
    <xf numFmtId="0" fontId="21" fillId="2" borderId="5" xfId="0" applyFont="1" applyFill="1" applyBorder="1" applyAlignment="1">
      <alignment horizontal="left" vertical="justify" indent="1"/>
    </xf>
    <xf numFmtId="3" fontId="19" fillId="2" borderId="21" xfId="2" applyNumberFormat="1" applyFont="1" applyFill="1" applyBorder="1" applyAlignment="1">
      <alignment horizontal="right" vertical="center"/>
    </xf>
    <xf numFmtId="3" fontId="19" fillId="2" borderId="1" xfId="2" applyNumberFormat="1" applyFont="1" applyFill="1" applyBorder="1" applyAlignment="1">
      <alignment horizontal="left" vertical="center" indent="1"/>
    </xf>
    <xf numFmtId="0" fontId="21" fillId="2" borderId="19" xfId="0" applyFont="1" applyFill="1" applyBorder="1" applyAlignment="1">
      <alignment horizontal="right" vertical="justify"/>
    </xf>
    <xf numFmtId="0" fontId="19" fillId="2" borderId="19" xfId="0" applyFont="1" applyFill="1" applyBorder="1" applyAlignment="1">
      <alignment horizontal="center" vertical="justify"/>
    </xf>
    <xf numFmtId="166" fontId="19" fillId="2" borderId="1" xfId="1" applyNumberFormat="1" applyFont="1" applyFill="1" applyBorder="1" applyAlignment="1">
      <alignment horizontal="right" vertical="center"/>
    </xf>
    <xf numFmtId="166" fontId="19" fillId="2" borderId="1" xfId="1" applyNumberFormat="1" applyFont="1" applyFill="1" applyBorder="1" applyAlignment="1">
      <alignment horizontal="left" vertical="center"/>
    </xf>
    <xf numFmtId="166" fontId="19" fillId="2" borderId="4" xfId="1" applyNumberFormat="1" applyFont="1" applyFill="1" applyBorder="1" applyAlignment="1">
      <alignment horizontal="center"/>
    </xf>
    <xf numFmtId="166" fontId="19" fillId="2" borderId="2" xfId="1" applyNumberFormat="1" applyFont="1" applyFill="1" applyBorder="1" applyAlignment="1">
      <alignment horizontal="right"/>
    </xf>
    <xf numFmtId="166" fontId="19" fillId="2" borderId="2" xfId="1" applyNumberFormat="1" applyFont="1" applyFill="1" applyBorder="1" applyAlignment="1">
      <alignment horizontal="left" vertical="center"/>
    </xf>
    <xf numFmtId="166" fontId="19" fillId="2" borderId="3" xfId="1" applyNumberFormat="1" applyFont="1" applyFill="1" applyBorder="1" applyAlignment="1">
      <alignment horizontal="center"/>
    </xf>
    <xf numFmtId="166" fontId="19" fillId="2" borderId="1" xfId="1" applyNumberFormat="1" applyFont="1" applyFill="1" applyBorder="1" applyAlignment="1">
      <alignment horizontal="right"/>
    </xf>
    <xf numFmtId="166" fontId="19" fillId="2" borderId="21" xfId="1" applyNumberFormat="1" applyFont="1" applyFill="1" applyBorder="1" applyAlignment="1">
      <alignment horizontal="right"/>
    </xf>
    <xf numFmtId="166" fontId="19" fillId="2" borderId="21" xfId="1" applyNumberFormat="1" applyFont="1" applyFill="1" applyBorder="1" applyAlignment="1">
      <alignment horizontal="left" vertical="center"/>
    </xf>
    <xf numFmtId="166" fontId="19" fillId="2" borderId="9" xfId="1" applyNumberFormat="1" applyFont="1" applyFill="1" applyBorder="1" applyAlignment="1">
      <alignment horizontal="center"/>
    </xf>
    <xf numFmtId="166" fontId="19" fillId="2" borderId="55" xfId="1" applyNumberFormat="1" applyFont="1" applyFill="1" applyBorder="1" applyAlignment="1">
      <alignment horizontal="right"/>
    </xf>
    <xf numFmtId="166" fontId="19" fillId="2" borderId="56" xfId="1" applyNumberFormat="1" applyFont="1" applyFill="1" applyBorder="1" applyAlignment="1">
      <alignment horizontal="center"/>
    </xf>
    <xf numFmtId="0" fontId="17" fillId="2" borderId="35" xfId="0" applyFont="1" applyFill="1" applyBorder="1" applyAlignment="1">
      <alignment horizontal="right"/>
    </xf>
    <xf numFmtId="0" fontId="17" fillId="2" borderId="35" xfId="0" applyFont="1" applyFill="1" applyBorder="1" applyAlignment="1">
      <alignment horizontal="left" indent="1"/>
    </xf>
    <xf numFmtId="0" fontId="17" fillId="2" borderId="57" xfId="0" applyFont="1" applyFill="1" applyBorder="1" applyAlignment="1">
      <alignment horizontal="center"/>
    </xf>
    <xf numFmtId="0" fontId="17" fillId="2" borderId="0" xfId="0" applyFont="1" applyFill="1" applyAlignment="1">
      <alignment horizontal="left" indent="1"/>
    </xf>
    <xf numFmtId="166" fontId="19" fillId="2" borderId="28" xfId="1" applyNumberFormat="1" applyFont="1" applyFill="1" applyBorder="1" applyAlignment="1">
      <alignment horizontal="right" vertical="center"/>
    </xf>
    <xf numFmtId="166" fontId="19" fillId="2" borderId="58" xfId="1" applyNumberFormat="1" applyFont="1" applyFill="1" applyBorder="1" applyAlignment="1">
      <alignment horizontal="right" vertical="center"/>
    </xf>
    <xf numFmtId="166" fontId="19" fillId="2" borderId="59" xfId="1" applyNumberFormat="1" applyFont="1" applyFill="1" applyBorder="1" applyAlignment="1">
      <alignment horizontal="right" vertical="center"/>
    </xf>
    <xf numFmtId="166" fontId="19" fillId="2" borderId="59" xfId="1" applyNumberFormat="1" applyFont="1" applyFill="1" applyBorder="1" applyAlignment="1">
      <alignment horizontal="left" vertical="center" indent="1"/>
    </xf>
    <xf numFmtId="166" fontId="19" fillId="2" borderId="60" xfId="1" applyNumberFormat="1" applyFont="1" applyFill="1" applyBorder="1" applyAlignment="1">
      <alignment horizontal="right" vertical="center"/>
    </xf>
    <xf numFmtId="166" fontId="19" fillId="2" borderId="60" xfId="1" applyNumberFormat="1" applyFont="1" applyFill="1" applyBorder="1" applyAlignment="1">
      <alignment horizontal="left" vertical="center" indent="1"/>
    </xf>
    <xf numFmtId="166" fontId="32" fillId="2" borderId="2" xfId="8" applyNumberFormat="1" applyFont="1" applyFill="1" applyBorder="1" applyAlignment="1">
      <alignment horizontal="right" vertical="center"/>
    </xf>
    <xf numFmtId="166" fontId="32" fillId="2" borderId="1" xfId="8" applyNumberFormat="1" applyFont="1" applyFill="1" applyBorder="1" applyAlignment="1">
      <alignment horizontal="right" vertical="center"/>
    </xf>
    <xf numFmtId="0" fontId="34" fillId="0" borderId="0" xfId="0" applyFont="1" applyAlignment="1">
      <alignment horizontal="center"/>
    </xf>
    <xf numFmtId="0" fontId="38" fillId="0" borderId="0" xfId="0" applyFont="1" applyAlignment="1">
      <alignment horizontal="left" vertical="center"/>
    </xf>
    <xf numFmtId="0" fontId="39" fillId="0" borderId="0" xfId="0" applyFont="1" applyAlignment="1">
      <alignment horizontal="center" vertical="center"/>
    </xf>
    <xf numFmtId="166" fontId="34" fillId="0" borderId="0" xfId="0" applyNumberFormat="1" applyFont="1" applyAlignment="1">
      <alignment horizontal="right" vertical="center"/>
    </xf>
    <xf numFmtId="166" fontId="38" fillId="0" borderId="0" xfId="0" applyNumberFormat="1" applyFont="1" applyAlignment="1">
      <alignment horizontal="right" vertical="center"/>
    </xf>
    <xf numFmtId="0" fontId="10" fillId="0" borderId="14" xfId="0" applyFont="1" applyBorder="1" applyAlignment="1">
      <alignment horizontal="center" vertical="center"/>
    </xf>
    <xf numFmtId="0" fontId="10" fillId="0" borderId="14" xfId="0" applyFont="1" applyBorder="1" applyAlignment="1">
      <alignment horizontal="center" vertical="center" wrapText="1"/>
    </xf>
    <xf numFmtId="166" fontId="10" fillId="0" borderId="14" xfId="0" applyNumberFormat="1" applyFont="1" applyBorder="1" applyAlignment="1">
      <alignment horizontal="center" vertical="center" wrapText="1"/>
    </xf>
    <xf numFmtId="0" fontId="34" fillId="0" borderId="14" xfId="0" applyFont="1" applyBorder="1" applyAlignment="1">
      <alignment horizontal="center"/>
    </xf>
    <xf numFmtId="0" fontId="38" fillId="0" borderId="14" xfId="0" applyFont="1" applyBorder="1" applyAlignment="1">
      <alignment horizontal="center" vertical="center"/>
    </xf>
    <xf numFmtId="0" fontId="39" fillId="0" borderId="14" xfId="0" applyFont="1" applyBorder="1" applyAlignment="1">
      <alignment horizontal="center" vertical="center"/>
    </xf>
    <xf numFmtId="166" fontId="34" fillId="0" borderId="14" xfId="0" applyNumberFormat="1" applyFont="1" applyBorder="1" applyAlignment="1">
      <alignment horizontal="right" vertical="center"/>
    </xf>
    <xf numFmtId="0" fontId="34" fillId="0" borderId="14" xfId="0" applyFont="1" applyBorder="1" applyAlignment="1">
      <alignment horizontal="center" vertical="center"/>
    </xf>
    <xf numFmtId="0" fontId="41" fillId="0" borderId="14" xfId="0" applyFont="1" applyBorder="1" applyAlignment="1">
      <alignment horizontal="left" vertical="center"/>
    </xf>
    <xf numFmtId="0" fontId="3" fillId="0" borderId="14" xfId="0" applyFont="1" applyBorder="1" applyAlignment="1">
      <alignment horizontal="center" vertical="center"/>
    </xf>
    <xf numFmtId="166" fontId="3" fillId="0" borderId="14" xfId="0" applyNumberFormat="1" applyFont="1" applyBorder="1" applyAlignment="1">
      <alignment horizontal="right" vertical="center"/>
    </xf>
    <xf numFmtId="166" fontId="38" fillId="0" borderId="14" xfId="0" applyNumberFormat="1" applyFont="1" applyBorder="1" applyAlignment="1">
      <alignment horizontal="right" vertical="center"/>
    </xf>
    <xf numFmtId="0" fontId="34" fillId="0" borderId="63" xfId="0" applyFont="1" applyBorder="1" applyAlignment="1">
      <alignment horizontal="center" vertical="center"/>
    </xf>
    <xf numFmtId="0" fontId="42" fillId="0" borderId="14" xfId="0" applyFont="1" applyBorder="1" applyAlignment="1">
      <alignment horizontal="left" vertical="center"/>
    </xf>
    <xf numFmtId="166" fontId="43" fillId="0" borderId="14" xfId="0" applyNumberFormat="1" applyFont="1" applyBorder="1" applyAlignment="1">
      <alignment horizontal="right" vertical="center"/>
    </xf>
    <xf numFmtId="3" fontId="34" fillId="0" borderId="14" xfId="0" applyNumberFormat="1" applyFont="1" applyBorder="1" applyAlignment="1">
      <alignment horizontal="right" vertical="center" wrapText="1"/>
    </xf>
    <xf numFmtId="3" fontId="38" fillId="0" borderId="14" xfId="0" applyNumberFormat="1" applyFont="1" applyBorder="1" applyAlignment="1">
      <alignment horizontal="right" vertical="center" wrapText="1"/>
    </xf>
    <xf numFmtId="3" fontId="43" fillId="0" borderId="14" xfId="0" applyNumberFormat="1" applyFont="1" applyBorder="1" applyAlignment="1">
      <alignment horizontal="right" vertical="center" wrapText="1"/>
    </xf>
    <xf numFmtId="3" fontId="34" fillId="0" borderId="14" xfId="0" applyNumberFormat="1" applyFont="1" applyBorder="1" applyAlignment="1">
      <alignment horizontal="right" vertical="center"/>
    </xf>
    <xf numFmtId="3" fontId="38" fillId="0" borderId="14" xfId="0" applyNumberFormat="1" applyFont="1" applyBorder="1" applyAlignment="1">
      <alignment horizontal="right" vertical="center"/>
    </xf>
    <xf numFmtId="3" fontId="43" fillId="0" borderId="14" xfId="0" applyNumberFormat="1" applyFont="1" applyBorder="1" applyAlignment="1">
      <alignment horizontal="right" vertical="center"/>
    </xf>
    <xf numFmtId="0" fontId="34" fillId="0" borderId="64" xfId="0" applyFont="1" applyBorder="1" applyAlignment="1">
      <alignment horizontal="center" vertical="center"/>
    </xf>
    <xf numFmtId="0" fontId="42" fillId="0" borderId="14" xfId="0" applyFont="1" applyBorder="1" applyAlignment="1">
      <alignment horizontal="left" vertical="center" wrapText="1"/>
    </xf>
    <xf numFmtId="0" fontId="39" fillId="0" borderId="14" xfId="0" applyFont="1" applyBorder="1" applyAlignment="1">
      <alignment horizontal="center" vertical="center" wrapText="1"/>
    </xf>
    <xf numFmtId="0" fontId="10" fillId="0" borderId="40" xfId="0" applyFont="1" applyBorder="1" applyAlignment="1">
      <alignment horizontal="center" vertical="center"/>
    </xf>
    <xf numFmtId="0" fontId="38" fillId="0" borderId="14" xfId="0" applyFont="1" applyBorder="1" applyAlignment="1">
      <alignment horizontal="left" vertical="center" wrapText="1"/>
    </xf>
    <xf numFmtId="0" fontId="35" fillId="0" borderId="14" xfId="0" applyFont="1" applyBorder="1" applyAlignment="1">
      <alignment horizontal="center" vertical="center"/>
    </xf>
    <xf numFmtId="0" fontId="44" fillId="0" borderId="14" xfId="0" applyFont="1" applyBorder="1" applyAlignment="1">
      <alignment horizontal="left" vertical="center"/>
    </xf>
    <xf numFmtId="0" fontId="43" fillId="0" borderId="14" xfId="0" applyFont="1" applyBorder="1" applyAlignment="1">
      <alignment horizontal="left" vertical="center"/>
    </xf>
    <xf numFmtId="0" fontId="45" fillId="0" borderId="14" xfId="0" applyFont="1" applyBorder="1" applyAlignment="1">
      <alignment horizontal="left" vertical="center" wrapText="1"/>
    </xf>
    <xf numFmtId="0" fontId="34" fillId="0" borderId="14" xfId="0" applyFont="1" applyBorder="1" applyAlignment="1">
      <alignment horizontal="right" vertical="center" wrapText="1"/>
    </xf>
    <xf numFmtId="0" fontId="43" fillId="0" borderId="14" xfId="0" applyFont="1" applyBorder="1" applyAlignment="1">
      <alignment horizontal="left" vertical="center" wrapText="1"/>
    </xf>
    <xf numFmtId="0" fontId="35" fillId="0" borderId="0" xfId="0" applyFont="1" applyAlignment="1">
      <alignment vertical="center" wrapText="1"/>
    </xf>
    <xf numFmtId="9" fontId="34" fillId="0" borderId="0" xfId="0" applyNumberFormat="1" applyFont="1" applyAlignment="1">
      <alignment horizontal="center" vertical="center"/>
    </xf>
    <xf numFmtId="0" fontId="34" fillId="0" borderId="0" xfId="0" applyFont="1"/>
    <xf numFmtId="9" fontId="10" fillId="0" borderId="14" xfId="0" applyNumberFormat="1" applyFont="1" applyBorder="1" applyAlignment="1">
      <alignment horizontal="center" vertical="center" wrapText="1"/>
    </xf>
    <xf numFmtId="0" fontId="43" fillId="0" borderId="0" xfId="0" applyFont="1" applyAlignment="1">
      <alignment horizontal="center" vertical="center"/>
    </xf>
    <xf numFmtId="9" fontId="3" fillId="0" borderId="14" xfId="0" applyNumberFormat="1" applyFont="1" applyBorder="1" applyAlignment="1">
      <alignment horizontal="center" vertical="center"/>
    </xf>
    <xf numFmtId="0" fontId="3" fillId="0" borderId="0" xfId="0" applyFont="1" applyAlignment="1">
      <alignment horizontal="center" vertical="center"/>
    </xf>
    <xf numFmtId="9" fontId="34" fillId="0" borderId="14" xfId="0" applyNumberFormat="1" applyFont="1" applyBorder="1" applyAlignment="1">
      <alignment horizontal="center" vertical="center"/>
    </xf>
    <xf numFmtId="0" fontId="34" fillId="0" borderId="0" xfId="0" applyFont="1" applyAlignment="1">
      <alignment horizontal="center" vertical="center"/>
    </xf>
    <xf numFmtId="0" fontId="10" fillId="0" borderId="0" xfId="0" applyFont="1" applyAlignment="1">
      <alignment horizontal="center" vertical="center"/>
    </xf>
    <xf numFmtId="43" fontId="34" fillId="0" borderId="14" xfId="0" applyNumberFormat="1" applyFont="1" applyBorder="1" applyAlignment="1">
      <alignment horizontal="center" vertical="center"/>
    </xf>
    <xf numFmtId="0" fontId="38" fillId="0" borderId="14" xfId="0" applyFont="1" applyBorder="1" applyAlignment="1">
      <alignment horizontal="right" vertical="center"/>
    </xf>
    <xf numFmtId="0" fontId="38" fillId="0" borderId="14" xfId="0" applyFont="1" applyBorder="1" applyAlignment="1">
      <alignment horizontal="right" vertical="center" wrapText="1"/>
    </xf>
    <xf numFmtId="0" fontId="40" fillId="0" borderId="14" xfId="0" applyFont="1" applyBorder="1" applyAlignment="1">
      <alignment horizontal="left" vertical="center"/>
    </xf>
    <xf numFmtId="3" fontId="34" fillId="13" borderId="14" xfId="0" applyNumberFormat="1" applyFont="1" applyFill="1" applyBorder="1" applyAlignment="1">
      <alignment horizontal="right" vertical="center" wrapText="1"/>
    </xf>
    <xf numFmtId="3" fontId="39" fillId="0" borderId="14" xfId="0" applyNumberFormat="1" applyFont="1" applyBorder="1" applyAlignment="1">
      <alignment horizontal="center" vertical="center" wrapText="1"/>
    </xf>
    <xf numFmtId="0" fontId="43" fillId="0" borderId="14" xfId="0" applyFont="1" applyBorder="1" applyAlignment="1">
      <alignment horizontal="right" vertical="center" wrapText="1"/>
    </xf>
    <xf numFmtId="0" fontId="45" fillId="0" borderId="14" xfId="0" applyFont="1" applyBorder="1" applyAlignment="1">
      <alignment horizontal="left" vertical="center"/>
    </xf>
    <xf numFmtId="0" fontId="44" fillId="0" borderId="14" xfId="0" applyFont="1" applyBorder="1" applyAlignment="1">
      <alignment horizontal="left" vertical="center" wrapText="1"/>
    </xf>
    <xf numFmtId="3" fontId="34" fillId="0" borderId="14" xfId="0" applyNumberFormat="1" applyFont="1" applyBorder="1" applyAlignment="1">
      <alignment vertical="center" wrapText="1"/>
    </xf>
    <xf numFmtId="0" fontId="3" fillId="0" borderId="14" xfId="0" applyFont="1" applyBorder="1" applyAlignment="1">
      <alignment horizontal="center" vertical="center" wrapText="1"/>
    </xf>
    <xf numFmtId="0" fontId="3" fillId="0" borderId="14" xfId="0" applyFont="1" applyBorder="1" applyAlignment="1">
      <alignment horizontal="right" vertical="center" wrapText="1"/>
    </xf>
    <xf numFmtId="0" fontId="43" fillId="0" borderId="14" xfId="0" applyFont="1" applyBorder="1" applyAlignment="1">
      <alignment horizontal="center" vertical="center"/>
    </xf>
    <xf numFmtId="0" fontId="43" fillId="0" borderId="14" xfId="0" applyFont="1" applyBorder="1" applyAlignment="1">
      <alignment horizontal="center" vertical="center" wrapText="1"/>
    </xf>
    <xf numFmtId="0" fontId="35" fillId="13" borderId="14" xfId="0" applyFont="1" applyFill="1" applyBorder="1" applyAlignment="1">
      <alignment horizontal="center" vertical="center"/>
    </xf>
    <xf numFmtId="166" fontId="43" fillId="0" borderId="14" xfId="0" applyNumberFormat="1" applyFont="1" applyBorder="1" applyAlignment="1">
      <alignment horizontal="right" vertical="center" wrapText="1"/>
    </xf>
    <xf numFmtId="0" fontId="47" fillId="0" borderId="14" xfId="0" applyFont="1" applyBorder="1" applyAlignment="1">
      <alignment horizontal="left" vertical="center"/>
    </xf>
    <xf numFmtId="0" fontId="39" fillId="0" borderId="14" xfId="0" applyFont="1" applyBorder="1" applyAlignment="1">
      <alignment horizontal="left" vertical="center"/>
    </xf>
    <xf numFmtId="0" fontId="34" fillId="0" borderId="14" xfId="0" applyFont="1" applyBorder="1" applyAlignment="1">
      <alignment horizontal="left" vertical="center"/>
    </xf>
    <xf numFmtId="0" fontId="38" fillId="0" borderId="14" xfId="0" applyFont="1" applyBorder="1" applyAlignment="1">
      <alignment horizontal="left" vertical="center"/>
    </xf>
    <xf numFmtId="9" fontId="43" fillId="0" borderId="14" xfId="0" applyNumberFormat="1" applyFont="1" applyBorder="1" applyAlignment="1">
      <alignment horizontal="center" vertical="center"/>
    </xf>
    <xf numFmtId="0" fontId="34" fillId="13" borderId="0" xfId="0" applyFont="1" applyFill="1" applyAlignment="1">
      <alignment horizontal="center" vertical="center"/>
    </xf>
    <xf numFmtId="0" fontId="43" fillId="0" borderId="14" xfId="0" applyFont="1" applyBorder="1" applyAlignment="1">
      <alignment vertical="center" wrapText="1"/>
    </xf>
    <xf numFmtId="0" fontId="48" fillId="0" borderId="14" xfId="0" applyFont="1" applyBorder="1" applyAlignment="1">
      <alignment horizontal="left" vertical="center"/>
    </xf>
    <xf numFmtId="0" fontId="49" fillId="0" borderId="14" xfId="0" applyFont="1" applyBorder="1" applyAlignment="1">
      <alignment horizontal="left" vertical="center"/>
    </xf>
    <xf numFmtId="3" fontId="38" fillId="0" borderId="14" xfId="0" applyNumberFormat="1" applyFont="1" applyBorder="1" applyAlignment="1">
      <alignment horizontal="left" vertical="center" wrapText="1"/>
    </xf>
    <xf numFmtId="0" fontId="43" fillId="9" borderId="14" xfId="0" applyFont="1" applyFill="1" applyBorder="1" applyAlignment="1">
      <alignment horizontal="left" vertical="center" wrapText="1"/>
    </xf>
    <xf numFmtId="0" fontId="3" fillId="9" borderId="14" xfId="0" applyFont="1" applyFill="1" applyBorder="1" applyAlignment="1">
      <alignment horizontal="left" vertical="center" wrapText="1"/>
    </xf>
    <xf numFmtId="166" fontId="43" fillId="9" borderId="14" xfId="0" applyNumberFormat="1" applyFont="1" applyFill="1" applyBorder="1" applyAlignment="1">
      <alignment horizontal="right" vertical="center" wrapText="1"/>
    </xf>
    <xf numFmtId="0" fontId="40" fillId="0" borderId="14" xfId="0" applyFont="1" applyBorder="1" applyAlignment="1">
      <alignment horizontal="center" vertical="center"/>
    </xf>
    <xf numFmtId="166" fontId="43" fillId="0" borderId="14" xfId="0" applyNumberFormat="1" applyFont="1" applyBorder="1" applyAlignment="1">
      <alignment horizontal="left" vertical="center"/>
    </xf>
    <xf numFmtId="166" fontId="40" fillId="0" borderId="14" xfId="0" applyNumberFormat="1" applyFont="1" applyBorder="1" applyAlignment="1">
      <alignment horizontal="right" vertical="center"/>
    </xf>
    <xf numFmtId="0" fontId="40" fillId="0" borderId="14" xfId="0" applyFont="1" applyBorder="1" applyAlignment="1">
      <alignment horizontal="right" vertical="center"/>
    </xf>
    <xf numFmtId="43" fontId="43" fillId="0" borderId="14" xfId="0" applyNumberFormat="1" applyFont="1" applyBorder="1" applyAlignment="1">
      <alignment horizontal="center" vertical="center"/>
    </xf>
    <xf numFmtId="0" fontId="9" fillId="9" borderId="14" xfId="0" applyFont="1" applyFill="1" applyBorder="1" applyAlignment="1">
      <alignment horizontal="center" vertical="center"/>
    </xf>
    <xf numFmtId="166" fontId="39" fillId="0" borderId="14" xfId="0" applyNumberFormat="1" applyFont="1" applyBorder="1" applyAlignment="1">
      <alignment horizontal="center" vertical="center"/>
    </xf>
    <xf numFmtId="166" fontId="34" fillId="0" borderId="14" xfId="0" applyNumberFormat="1" applyFont="1" applyBorder="1" applyAlignment="1">
      <alignment horizontal="left" vertical="center"/>
    </xf>
    <xf numFmtId="0" fontId="50" fillId="0" borderId="14" xfId="0" applyFont="1" applyBorder="1" applyAlignment="1">
      <alignment horizontal="left" vertical="center"/>
    </xf>
    <xf numFmtId="166" fontId="34" fillId="0" borderId="0" xfId="0" applyNumberFormat="1" applyFont="1" applyAlignment="1">
      <alignment horizontal="center" vertical="center"/>
    </xf>
    <xf numFmtId="0" fontId="39" fillId="0" borderId="14" xfId="0" applyFont="1" applyBorder="1" applyAlignment="1">
      <alignment vertical="center" wrapText="1"/>
    </xf>
    <xf numFmtId="9" fontId="39" fillId="0" borderId="14" xfId="0" applyNumberFormat="1" applyFont="1" applyBorder="1" applyAlignment="1">
      <alignment horizontal="center" vertical="center"/>
    </xf>
    <xf numFmtId="0" fontId="39" fillId="0" borderId="14" xfId="0" applyFont="1" applyBorder="1" applyAlignment="1">
      <alignment vertical="center"/>
    </xf>
    <xf numFmtId="166" fontId="38" fillId="0" borderId="14" xfId="0" applyNumberFormat="1" applyFont="1" applyBorder="1" applyAlignment="1">
      <alignment horizontal="right" vertical="center" wrapText="1"/>
    </xf>
    <xf numFmtId="0" fontId="34" fillId="0" borderId="14" xfId="0" applyFont="1" applyBorder="1" applyAlignment="1">
      <alignment horizontal="left" vertical="center" wrapText="1"/>
    </xf>
    <xf numFmtId="166" fontId="39" fillId="0" borderId="14" xfId="0" applyNumberFormat="1" applyFont="1" applyBorder="1" applyAlignment="1">
      <alignment horizontal="right" vertical="center"/>
    </xf>
    <xf numFmtId="3" fontId="43" fillId="0" borderId="14" xfId="0" applyNumberFormat="1" applyFont="1" applyBorder="1" applyAlignment="1">
      <alignment horizontal="center" vertical="center" wrapText="1"/>
    </xf>
    <xf numFmtId="0" fontId="35" fillId="0" borderId="14" xfId="0" applyFont="1" applyBorder="1" applyAlignment="1">
      <alignment horizontal="center" vertical="center" wrapText="1"/>
    </xf>
    <xf numFmtId="0" fontId="41" fillId="0" borderId="14" xfId="0" applyFont="1" applyBorder="1" applyAlignment="1">
      <alignment horizontal="left" vertical="center" wrapText="1"/>
    </xf>
    <xf numFmtId="0" fontId="50" fillId="0" borderId="14" xfId="0" applyFont="1" applyBorder="1" applyAlignment="1">
      <alignment horizontal="left" vertical="center" wrapText="1"/>
    </xf>
    <xf numFmtId="0" fontId="49" fillId="0" borderId="14" xfId="0" applyFont="1" applyBorder="1" applyAlignment="1">
      <alignment horizontal="left" vertical="center" wrapText="1"/>
    </xf>
    <xf numFmtId="0" fontId="9" fillId="0" borderId="14" xfId="0" applyFont="1" applyBorder="1" applyAlignment="1">
      <alignment horizontal="center" vertical="center" wrapText="1"/>
    </xf>
    <xf numFmtId="0" fontId="35" fillId="13" borderId="14" xfId="0" applyFont="1" applyFill="1" applyBorder="1" applyAlignment="1">
      <alignment horizontal="center" vertical="center" wrapText="1"/>
    </xf>
    <xf numFmtId="166" fontId="34" fillId="0" borderId="14" xfId="0" applyNumberFormat="1" applyFont="1" applyBorder="1" applyAlignment="1">
      <alignment horizontal="right" vertical="center" wrapText="1"/>
    </xf>
    <xf numFmtId="0" fontId="48" fillId="0" borderId="14" xfId="0" applyFont="1" applyBorder="1" applyAlignment="1">
      <alignment horizontal="center" vertical="center" wrapText="1"/>
    </xf>
    <xf numFmtId="0" fontId="35" fillId="0" borderId="14" xfId="0" applyFont="1" applyBorder="1" applyAlignment="1">
      <alignment horizontal="left" vertical="center" wrapText="1"/>
    </xf>
    <xf numFmtId="0" fontId="41" fillId="0" borderId="14" xfId="0" applyFont="1" applyBorder="1" applyAlignment="1">
      <alignment horizontal="right" vertical="center" wrapText="1"/>
    </xf>
    <xf numFmtId="0" fontId="41" fillId="0" borderId="14" xfId="0" applyFont="1" applyBorder="1" applyAlignment="1">
      <alignment horizontal="left" vertical="center" shrinkToFit="1"/>
    </xf>
    <xf numFmtId="0" fontId="48" fillId="0" borderId="14" xfId="0" applyFont="1" applyBorder="1" applyAlignment="1">
      <alignment horizontal="center" vertical="center"/>
    </xf>
    <xf numFmtId="166" fontId="35" fillId="0" borderId="14" xfId="0" applyNumberFormat="1" applyFont="1" applyBorder="1" applyAlignment="1">
      <alignment horizontal="right" vertical="center"/>
    </xf>
    <xf numFmtId="166" fontId="41" fillId="0" borderId="14" xfId="0" applyNumberFormat="1" applyFont="1" applyBorder="1" applyAlignment="1">
      <alignment horizontal="right" vertical="center"/>
    </xf>
    <xf numFmtId="0" fontId="35" fillId="0" borderId="0" xfId="0" applyFont="1" applyAlignment="1">
      <alignment horizontal="center" vertical="center"/>
    </xf>
    <xf numFmtId="166" fontId="35" fillId="0" borderId="14" xfId="0" applyNumberFormat="1" applyFont="1" applyBorder="1" applyAlignment="1">
      <alignment horizontal="center" vertical="center" wrapText="1"/>
    </xf>
    <xf numFmtId="166" fontId="47" fillId="0" borderId="14" xfId="0" applyNumberFormat="1" applyFont="1" applyBorder="1" applyAlignment="1">
      <alignment horizontal="left" vertical="center" wrapText="1"/>
    </xf>
    <xf numFmtId="166" fontId="48" fillId="0" borderId="14" xfId="0" applyNumberFormat="1" applyFont="1" applyBorder="1" applyAlignment="1">
      <alignment horizontal="center" vertical="center" wrapText="1"/>
    </xf>
    <xf numFmtId="166" fontId="48" fillId="0" borderId="14" xfId="0" applyNumberFormat="1" applyFont="1" applyBorder="1" applyAlignment="1">
      <alignment horizontal="left" vertical="center" wrapText="1"/>
    </xf>
    <xf numFmtId="166" fontId="35" fillId="0" borderId="14" xfId="0" applyNumberFormat="1" applyFont="1" applyBorder="1" applyAlignment="1">
      <alignment horizontal="left" vertical="center" wrapText="1"/>
    </xf>
    <xf numFmtId="166" fontId="41" fillId="0" borderId="14" xfId="0" applyNumberFormat="1" applyFont="1" applyBorder="1" applyAlignment="1">
      <alignment horizontal="right" vertical="center" wrapText="1"/>
    </xf>
    <xf numFmtId="166" fontId="38" fillId="0" borderId="14" xfId="0" applyNumberFormat="1" applyFont="1" applyBorder="1" applyAlignment="1">
      <alignment horizontal="left" vertical="center" wrapText="1"/>
    </xf>
    <xf numFmtId="166" fontId="39" fillId="0" borderId="14" xfId="0" applyNumberFormat="1" applyFont="1" applyBorder="1" applyAlignment="1">
      <alignment horizontal="left" vertical="center" wrapText="1"/>
    </xf>
    <xf numFmtId="166" fontId="34" fillId="0" borderId="14" xfId="0" applyNumberFormat="1" applyFont="1" applyBorder="1" applyAlignment="1">
      <alignment horizontal="left" vertical="center" wrapText="1"/>
    </xf>
    <xf numFmtId="166" fontId="39" fillId="0" borderId="14" xfId="0" applyNumberFormat="1" applyFont="1" applyBorder="1" applyAlignment="1">
      <alignment horizontal="center" vertical="center" wrapText="1"/>
    </xf>
    <xf numFmtId="166" fontId="34" fillId="0" borderId="14" xfId="0" applyNumberFormat="1" applyFont="1" applyBorder="1" applyAlignment="1">
      <alignment horizontal="center" vertical="center" wrapText="1"/>
    </xf>
    <xf numFmtId="0" fontId="47" fillId="0" borderId="14" xfId="0" applyFont="1" applyBorder="1" applyAlignment="1">
      <alignment horizontal="left" vertical="center" wrapText="1"/>
    </xf>
    <xf numFmtId="0" fontId="34" fillId="0" borderId="14" xfId="0" applyFont="1" applyBorder="1" applyAlignment="1">
      <alignment horizontal="center" vertical="center" wrapText="1"/>
    </xf>
    <xf numFmtId="0" fontId="35" fillId="0" borderId="14" xfId="0" applyFont="1" applyBorder="1" applyAlignment="1">
      <alignment horizontal="left" vertical="center"/>
    </xf>
    <xf numFmtId="166" fontId="35" fillId="0" borderId="0" xfId="0" applyNumberFormat="1" applyFont="1" applyAlignment="1">
      <alignment horizontal="center" vertical="center"/>
    </xf>
    <xf numFmtId="0" fontId="34" fillId="0" borderId="0" xfId="0" applyFont="1" applyAlignment="1">
      <alignment horizontal="left" vertical="center"/>
    </xf>
    <xf numFmtId="166" fontId="35" fillId="0" borderId="14" xfId="0" applyNumberFormat="1" applyFont="1" applyBorder="1" applyAlignment="1">
      <alignment horizontal="center" vertical="center"/>
    </xf>
    <xf numFmtId="166" fontId="41" fillId="0" borderId="14" xfId="0" applyNumberFormat="1" applyFont="1" applyBorder="1" applyAlignment="1">
      <alignment horizontal="left" vertical="center"/>
    </xf>
    <xf numFmtId="166" fontId="34" fillId="0" borderId="14" xfId="0" applyNumberFormat="1" applyFont="1" applyBorder="1" applyAlignment="1">
      <alignment horizontal="center" vertical="center"/>
    </xf>
    <xf numFmtId="166" fontId="47" fillId="0" borderId="14" xfId="0" applyNumberFormat="1" applyFont="1" applyBorder="1" applyAlignment="1">
      <alignment horizontal="left" vertical="center"/>
    </xf>
    <xf numFmtId="166" fontId="39" fillId="0" borderId="14" xfId="0" applyNumberFormat="1" applyFont="1" applyBorder="1" applyAlignment="1">
      <alignment horizontal="left" vertical="center"/>
    </xf>
    <xf numFmtId="166" fontId="38" fillId="0" borderId="14" xfId="0" applyNumberFormat="1" applyFont="1" applyBorder="1" applyAlignment="1">
      <alignment horizontal="left" vertical="center"/>
    </xf>
    <xf numFmtId="0" fontId="39" fillId="9" borderId="14" xfId="0" applyFont="1" applyFill="1" applyBorder="1" applyAlignment="1">
      <alignment horizontal="center" vertical="center"/>
    </xf>
    <xf numFmtId="166" fontId="38" fillId="0" borderId="14" xfId="0" applyNumberFormat="1" applyFont="1" applyBorder="1" applyAlignment="1">
      <alignment horizontal="left" vertical="center" shrinkToFit="1"/>
    </xf>
    <xf numFmtId="9" fontId="35" fillId="0" borderId="14" xfId="0" applyNumberFormat="1" applyFont="1" applyBorder="1" applyAlignment="1">
      <alignment horizontal="center" vertical="center"/>
    </xf>
    <xf numFmtId="0" fontId="25" fillId="0" borderId="14" xfId="0" applyFont="1" applyBorder="1" applyAlignment="1">
      <alignment horizontal="center" vertical="center"/>
    </xf>
    <xf numFmtId="166" fontId="43" fillId="0" borderId="0" xfId="0" applyNumberFormat="1" applyFont="1" applyAlignment="1">
      <alignment horizontal="right" vertical="center"/>
    </xf>
    <xf numFmtId="0" fontId="52" fillId="0" borderId="0" xfId="0" applyFont="1" applyAlignment="1">
      <alignment horizontal="left" vertical="center"/>
    </xf>
    <xf numFmtId="0" fontId="3" fillId="0" borderId="0" xfId="0" applyFont="1" applyAlignment="1">
      <alignment horizontal="center"/>
    </xf>
    <xf numFmtId="0" fontId="39" fillId="0" borderId="0" xfId="0" applyFont="1" applyAlignment="1">
      <alignment vertical="center"/>
    </xf>
    <xf numFmtId="0" fontId="34" fillId="0" borderId="0" xfId="0" applyFont="1" applyAlignment="1">
      <alignment vertical="center"/>
    </xf>
    <xf numFmtId="0" fontId="38" fillId="0" borderId="0" xfId="0" applyFont="1" applyAlignment="1">
      <alignment horizontal="right" vertical="center"/>
    </xf>
    <xf numFmtId="0" fontId="39" fillId="0" borderId="0" xfId="0" applyFont="1" applyAlignment="1">
      <alignment horizontal="center" vertical="center" wrapText="1"/>
    </xf>
    <xf numFmtId="0" fontId="3" fillId="0" borderId="0" xfId="0" applyFont="1"/>
    <xf numFmtId="0" fontId="61" fillId="2" borderId="0" xfId="0" applyFont="1" applyFill="1" applyAlignment="1">
      <alignment horizontal="center" wrapText="1"/>
    </xf>
    <xf numFmtId="0" fontId="61" fillId="2" borderId="0" xfId="0" applyFont="1" applyFill="1"/>
    <xf numFmtId="0" fontId="62" fillId="2" borderId="0" xfId="0" applyFont="1" applyFill="1" applyAlignment="1">
      <alignment horizontal="center" vertical="center" wrapText="1"/>
    </xf>
    <xf numFmtId="0" fontId="63" fillId="2" borderId="0" xfId="0" applyFont="1" applyFill="1" applyAlignment="1">
      <alignment horizontal="left" vertical="center" wrapText="1"/>
    </xf>
    <xf numFmtId="0" fontId="63" fillId="2" borderId="0" xfId="0" applyFont="1" applyFill="1" applyAlignment="1">
      <alignment horizontal="center" vertical="center" wrapText="1"/>
    </xf>
    <xf numFmtId="0" fontId="63" fillId="2" borderId="0" xfId="0" applyFont="1" applyFill="1" applyAlignment="1">
      <alignment horizontal="left" vertical="justify" wrapText="1" indent="1"/>
    </xf>
    <xf numFmtId="0" fontId="63" fillId="2" borderId="0" xfId="0" applyFont="1" applyFill="1" applyAlignment="1">
      <alignment horizontal="center" vertical="justify" wrapText="1"/>
    </xf>
    <xf numFmtId="166" fontId="62" fillId="2" borderId="1" xfId="0" applyNumberFormat="1" applyFont="1" applyFill="1" applyBorder="1" applyAlignment="1">
      <alignment horizontal="center" vertical="center" wrapText="1"/>
    </xf>
    <xf numFmtId="2" fontId="62" fillId="2" borderId="1" xfId="0" applyNumberFormat="1" applyFont="1" applyFill="1" applyBorder="1" applyAlignment="1">
      <alignment horizontal="center" vertical="center" wrapText="1"/>
    </xf>
    <xf numFmtId="3" fontId="62" fillId="2" borderId="1" xfId="0" applyNumberFormat="1" applyFont="1" applyFill="1" applyBorder="1" applyAlignment="1">
      <alignment horizontal="center" vertical="center" wrapText="1"/>
    </xf>
    <xf numFmtId="0" fontId="62" fillId="2" borderId="1" xfId="0" applyFont="1" applyFill="1" applyBorder="1" applyAlignment="1">
      <alignment horizontal="center" vertical="center" wrapText="1"/>
    </xf>
    <xf numFmtId="0" fontId="62" fillId="2" borderId="1" xfId="0" applyFont="1" applyFill="1" applyBorder="1" applyAlignment="1">
      <alignment horizontal="center" vertical="top" wrapText="1"/>
    </xf>
    <xf numFmtId="0" fontId="62" fillId="2" borderId="1" xfId="0" applyFont="1" applyFill="1" applyBorder="1" applyAlignment="1">
      <alignment horizontal="center" vertical="center"/>
    </xf>
    <xf numFmtId="0" fontId="62" fillId="2" borderId="1" xfId="0" applyFont="1" applyFill="1" applyBorder="1" applyAlignment="1">
      <alignment vertical="center" wrapText="1"/>
    </xf>
    <xf numFmtId="0" fontId="61" fillId="2" borderId="1" xfId="0" applyFont="1" applyFill="1" applyBorder="1" applyAlignment="1">
      <alignment horizontal="center" vertical="center" wrapText="1"/>
    </xf>
    <xf numFmtId="0" fontId="61" fillId="2" borderId="1" xfId="0" applyFont="1" applyFill="1" applyBorder="1" applyAlignment="1">
      <alignment horizontal="left" vertical="center" wrapText="1" indent="1"/>
    </xf>
    <xf numFmtId="0" fontId="61" fillId="2" borderId="1" xfId="0" applyFont="1" applyFill="1" applyBorder="1" applyAlignment="1">
      <alignment horizontal="center" vertical="center"/>
    </xf>
    <xf numFmtId="0" fontId="61" fillId="2" borderId="1" xfId="0" applyFont="1" applyFill="1" applyBorder="1" applyAlignment="1">
      <alignment horizontal="justify" vertical="center" wrapText="1"/>
    </xf>
    <xf numFmtId="3" fontId="61" fillId="2" borderId="1" xfId="0" applyNumberFormat="1" applyFont="1" applyFill="1" applyBorder="1" applyAlignment="1">
      <alignment horizontal="center" vertical="center"/>
    </xf>
    <xf numFmtId="0" fontId="61" fillId="2" borderId="1" xfId="0" applyFont="1" applyFill="1" applyBorder="1" applyAlignment="1">
      <alignment vertical="center" wrapText="1"/>
    </xf>
    <xf numFmtId="1" fontId="61" fillId="2" borderId="1" xfId="0" applyNumberFormat="1" applyFont="1" applyFill="1" applyBorder="1" applyAlignment="1">
      <alignment horizontal="center" vertical="center"/>
    </xf>
    <xf numFmtId="0" fontId="62" fillId="2" borderId="1" xfId="0" applyFont="1" applyFill="1" applyBorder="1" applyAlignment="1">
      <alignment horizontal="left" vertical="center" wrapText="1"/>
    </xf>
    <xf numFmtId="0" fontId="61" fillId="2" borderId="1" xfId="0" applyFont="1" applyFill="1" applyBorder="1"/>
    <xf numFmtId="0" fontId="61" fillId="2" borderId="1" xfId="0" applyFont="1" applyFill="1" applyBorder="1" applyAlignment="1">
      <alignment horizontal="justify" vertical="center"/>
    </xf>
    <xf numFmtId="0" fontId="61" fillId="2" borderId="1" xfId="0" applyFont="1" applyFill="1" applyBorder="1" applyAlignment="1">
      <alignment horizontal="left" vertical="center" wrapText="1"/>
    </xf>
    <xf numFmtId="166" fontId="61" fillId="2" borderId="1" xfId="0" applyNumberFormat="1" applyFont="1" applyFill="1" applyBorder="1" applyAlignment="1">
      <alignment horizontal="center" vertical="center"/>
    </xf>
    <xf numFmtId="167" fontId="61" fillId="2" borderId="1" xfId="1" applyNumberFormat="1" applyFont="1" applyFill="1" applyBorder="1" applyAlignment="1">
      <alignment horizontal="center" vertical="center"/>
    </xf>
    <xf numFmtId="166" fontId="61" fillId="2" borderId="1" xfId="0" applyNumberFormat="1" applyFont="1" applyFill="1" applyBorder="1" applyAlignment="1">
      <alignment horizontal="center" vertical="center" wrapText="1"/>
    </xf>
    <xf numFmtId="0" fontId="61" fillId="2" borderId="1" xfId="0" applyFont="1" applyFill="1" applyBorder="1" applyAlignment="1">
      <alignment horizontal="left" vertical="justify" indent="1"/>
    </xf>
    <xf numFmtId="0" fontId="62" fillId="2" borderId="1" xfId="0" applyFont="1" applyFill="1" applyBorder="1" applyAlignment="1">
      <alignment horizontal="justify" vertical="center" wrapText="1"/>
    </xf>
    <xf numFmtId="0" fontId="61" fillId="2" borderId="1" xfId="0" applyFont="1" applyFill="1" applyBorder="1" applyAlignment="1">
      <alignment vertical="center"/>
    </xf>
    <xf numFmtId="0" fontId="61" fillId="2" borderId="1" xfId="0" applyFont="1" applyFill="1" applyBorder="1" applyAlignment="1">
      <alignment horizontal="center"/>
    </xf>
    <xf numFmtId="0" fontId="64" fillId="2" borderId="1" xfId="0" applyFont="1" applyFill="1" applyBorder="1" applyAlignment="1">
      <alignment horizontal="left" vertical="center" wrapText="1"/>
    </xf>
    <xf numFmtId="0" fontId="61" fillId="2" borderId="1" xfId="0" applyFont="1" applyFill="1" applyBorder="1" applyAlignment="1">
      <alignment horizontal="left" indent="1"/>
    </xf>
    <xf numFmtId="0" fontId="64" fillId="2" borderId="1" xfId="0" applyFont="1" applyFill="1" applyBorder="1" applyAlignment="1">
      <alignment horizontal="justify" vertical="center" wrapText="1"/>
    </xf>
    <xf numFmtId="0" fontId="61" fillId="2" borderId="1" xfId="2" applyFont="1" applyFill="1" applyBorder="1" applyAlignment="1">
      <alignment horizontal="left" vertical="center" wrapText="1"/>
    </xf>
    <xf numFmtId="0" fontId="61" fillId="2" borderId="1" xfId="2" applyFont="1" applyFill="1" applyBorder="1" applyAlignment="1">
      <alignment horizontal="center" vertical="center"/>
    </xf>
    <xf numFmtId="0" fontId="61" fillId="2" borderId="1" xfId="2" applyFont="1" applyFill="1" applyBorder="1" applyAlignment="1">
      <alignment horizontal="center" vertical="center" wrapText="1"/>
    </xf>
    <xf numFmtId="3" fontId="61" fillId="2" borderId="1" xfId="2" applyNumberFormat="1" applyFont="1" applyFill="1" applyBorder="1" applyAlignment="1">
      <alignment horizontal="center" vertical="center"/>
    </xf>
    <xf numFmtId="168" fontId="61" fillId="2" borderId="1" xfId="6" applyNumberFormat="1" applyFont="1" applyFill="1" applyBorder="1" applyAlignment="1">
      <alignment horizontal="center" vertical="center"/>
    </xf>
    <xf numFmtId="166" fontId="61" fillId="2" borderId="1" xfId="1" applyNumberFormat="1" applyFont="1" applyFill="1" applyBorder="1" applyAlignment="1">
      <alignment horizontal="center" vertical="center"/>
    </xf>
    <xf numFmtId="166" fontId="61" fillId="2" borderId="1" xfId="8" applyNumberFormat="1" applyFont="1" applyFill="1" applyBorder="1" applyAlignment="1">
      <alignment horizontal="center" vertical="center"/>
    </xf>
    <xf numFmtId="0" fontId="61" fillId="2" borderId="0" xfId="0" applyFont="1" applyFill="1" applyAlignment="1">
      <alignment horizontal="center"/>
    </xf>
    <xf numFmtId="0" fontId="61" fillId="2" borderId="0" xfId="0" applyFont="1" applyFill="1" applyAlignment="1">
      <alignment vertical="center" wrapText="1"/>
    </xf>
    <xf numFmtId="0" fontId="61" fillId="2" borderId="0" xfId="0" applyFont="1" applyFill="1" applyAlignment="1">
      <alignment horizontal="center" vertical="center"/>
    </xf>
    <xf numFmtId="0" fontId="61" fillId="2" borderId="0" xfId="0" applyFont="1" applyFill="1" applyAlignment="1">
      <alignment horizontal="center" vertical="center" wrapText="1"/>
    </xf>
    <xf numFmtId="0" fontId="61" fillId="9" borderId="0" xfId="0" applyFont="1" applyFill="1" applyAlignment="1">
      <alignment vertical="center"/>
    </xf>
    <xf numFmtId="0" fontId="61" fillId="2" borderId="0" xfId="0" applyFont="1" applyFill="1" applyAlignment="1">
      <alignment vertical="center"/>
    </xf>
    <xf numFmtId="0" fontId="62" fillId="2" borderId="1" xfId="0" applyFont="1" applyFill="1" applyBorder="1" applyAlignment="1">
      <alignment vertical="center"/>
    </xf>
    <xf numFmtId="0" fontId="62" fillId="2" borderId="0" xfId="4" applyFont="1" applyFill="1"/>
    <xf numFmtId="166" fontId="62" fillId="5" borderId="33" xfId="1" applyNumberFormat="1" applyFont="1" applyFill="1" applyBorder="1" applyAlignment="1">
      <alignment horizontal="center" vertical="center"/>
    </xf>
    <xf numFmtId="166" fontId="62" fillId="2" borderId="33" xfId="1" applyNumberFormat="1" applyFont="1" applyFill="1" applyBorder="1" applyAlignment="1">
      <alignment horizontal="center" vertical="center"/>
    </xf>
    <xf numFmtId="0" fontId="62" fillId="14" borderId="1" xfId="0" applyFont="1" applyFill="1" applyBorder="1" applyAlignment="1">
      <alignment horizontal="center" vertical="center"/>
    </xf>
    <xf numFmtId="0" fontId="62" fillId="14" borderId="1" xfId="0" applyFont="1" applyFill="1" applyBorder="1" applyAlignment="1">
      <alignment vertical="center"/>
    </xf>
    <xf numFmtId="0" fontId="61" fillId="14" borderId="1" xfId="0" applyFont="1" applyFill="1" applyBorder="1" applyAlignment="1">
      <alignment horizontal="center" vertical="center" wrapText="1"/>
    </xf>
    <xf numFmtId="0" fontId="62" fillId="14" borderId="0" xfId="4" applyFont="1" applyFill="1"/>
    <xf numFmtId="166" fontId="62" fillId="14" borderId="11" xfId="7" applyNumberFormat="1" applyFont="1" applyFill="1" applyBorder="1" applyAlignment="1">
      <alignment vertical="center" wrapText="1"/>
    </xf>
    <xf numFmtId="166" fontId="62" fillId="14" borderId="12" xfId="7" applyNumberFormat="1" applyFont="1" applyFill="1" applyBorder="1" applyAlignment="1">
      <alignment vertical="center" wrapText="1"/>
    </xf>
    <xf numFmtId="166" fontId="62" fillId="14" borderId="31" xfId="7" applyNumberFormat="1" applyFont="1" applyFill="1" applyBorder="1" applyAlignment="1">
      <alignment vertical="center" wrapText="1"/>
    </xf>
    <xf numFmtId="0" fontId="1" fillId="2" borderId="0" xfId="4" applyFont="1" applyFill="1" applyAlignment="1">
      <alignment wrapText="1"/>
    </xf>
    <xf numFmtId="0" fontId="4" fillId="5" borderId="1" xfId="0" applyFont="1" applyFill="1" applyBorder="1" applyAlignment="1">
      <alignment horizontal="center" vertical="center" wrapText="1"/>
    </xf>
    <xf numFmtId="0" fontId="1" fillId="5" borderId="0" xfId="0" applyFont="1" applyFill="1" applyAlignment="1">
      <alignment horizontal="center" vertical="center"/>
    </xf>
    <xf numFmtId="0" fontId="6" fillId="5" borderId="0" xfId="0" applyFont="1" applyFill="1" applyAlignment="1">
      <alignment horizontal="center" vertical="center" wrapText="1"/>
    </xf>
    <xf numFmtId="166" fontId="4" fillId="5" borderId="32" xfId="0" applyNumberFormat="1" applyFont="1" applyFill="1" applyBorder="1" applyAlignment="1">
      <alignment horizontal="center" vertical="center" wrapText="1"/>
    </xf>
    <xf numFmtId="10" fontId="62" fillId="2" borderId="0" xfId="4" applyNumberFormat="1" applyFont="1" applyFill="1"/>
    <xf numFmtId="3" fontId="2" fillId="2" borderId="1" xfId="0" applyNumberFormat="1" applyFont="1" applyFill="1" applyBorder="1" applyAlignment="1">
      <alignment horizontal="center" vertical="center"/>
    </xf>
    <xf numFmtId="166" fontId="2" fillId="2" borderId="1" xfId="0" applyNumberFormat="1" applyFont="1" applyFill="1" applyBorder="1" applyAlignment="1">
      <alignment horizontal="center" vertical="center"/>
    </xf>
    <xf numFmtId="166" fontId="2" fillId="2" borderId="1" xfId="0" applyNumberFormat="1" applyFont="1" applyFill="1" applyBorder="1" applyAlignment="1">
      <alignment horizontal="center" vertical="center" wrapText="1"/>
    </xf>
    <xf numFmtId="3" fontId="3" fillId="2" borderId="1" xfId="0" applyNumberFormat="1" applyFont="1" applyFill="1" applyBorder="1" applyAlignment="1">
      <alignment horizontal="center" vertical="center"/>
    </xf>
    <xf numFmtId="3" fontId="65" fillId="2" borderId="1" xfId="2" applyNumberFormat="1" applyFont="1" applyFill="1" applyBorder="1" applyAlignment="1">
      <alignment horizontal="center" vertical="center"/>
    </xf>
    <xf numFmtId="168" fontId="2" fillId="2" borderId="1" xfId="6" applyNumberFormat="1" applyFont="1" applyFill="1" applyBorder="1" applyAlignment="1">
      <alignment horizontal="center" vertical="center"/>
    </xf>
    <xf numFmtId="0" fontId="2" fillId="2" borderId="1" xfId="2" applyFont="1" applyFill="1" applyBorder="1" applyAlignment="1">
      <alignment horizontal="left" vertical="center" wrapText="1"/>
    </xf>
    <xf numFmtId="166" fontId="2" fillId="2" borderId="1" xfId="8" applyNumberFormat="1" applyFont="1" applyFill="1" applyBorder="1" applyAlignment="1">
      <alignment horizontal="center" vertical="center"/>
    </xf>
    <xf numFmtId="166" fontId="3" fillId="2" borderId="1" xfId="0" applyNumberFormat="1" applyFont="1" applyFill="1" applyBorder="1" applyAlignment="1">
      <alignment horizontal="center" vertical="center"/>
    </xf>
    <xf numFmtId="166" fontId="2" fillId="2" borderId="1" xfId="1" applyNumberFormat="1" applyFont="1" applyFill="1" applyBorder="1" applyAlignment="1">
      <alignment horizontal="center" vertical="center"/>
    </xf>
    <xf numFmtId="166" fontId="2" fillId="2" borderId="14" xfId="7" applyNumberFormat="1" applyFont="1" applyFill="1" applyBorder="1" applyAlignment="1">
      <alignment horizontal="center" vertical="center"/>
    </xf>
    <xf numFmtId="3" fontId="66" fillId="2" borderId="1" xfId="0" applyNumberFormat="1" applyFont="1" applyFill="1" applyBorder="1" applyAlignment="1">
      <alignment horizontal="center" vertical="center"/>
    </xf>
    <xf numFmtId="166" fontId="66" fillId="2" borderId="1" xfId="0" applyNumberFormat="1" applyFont="1" applyFill="1" applyBorder="1" applyAlignment="1">
      <alignment horizontal="center" vertical="center"/>
    </xf>
    <xf numFmtId="166" fontId="66" fillId="2" borderId="1" xfId="0" applyNumberFormat="1" applyFont="1" applyFill="1" applyBorder="1" applyAlignment="1">
      <alignment horizontal="center" vertical="center" wrapText="1"/>
    </xf>
    <xf numFmtId="0" fontId="66" fillId="2" borderId="1" xfId="0" applyFont="1" applyFill="1" applyBorder="1" applyAlignment="1">
      <alignment horizontal="center" vertical="center"/>
    </xf>
    <xf numFmtId="168" fontId="66" fillId="2" borderId="1" xfId="6" applyNumberFormat="1" applyFont="1" applyFill="1" applyBorder="1" applyAlignment="1">
      <alignment horizontal="center" vertical="center"/>
    </xf>
    <xf numFmtId="0" fontId="67" fillId="2" borderId="1" xfId="0" applyFont="1" applyFill="1" applyBorder="1" applyAlignment="1">
      <alignment horizontal="center" vertical="center"/>
    </xf>
    <xf numFmtId="3" fontId="66" fillId="2" borderId="1" xfId="2" applyNumberFormat="1" applyFont="1" applyFill="1" applyBorder="1" applyAlignment="1">
      <alignment horizontal="center" vertical="center"/>
    </xf>
    <xf numFmtId="166" fontId="66" fillId="2" borderId="1" xfId="1" applyNumberFormat="1" applyFont="1" applyFill="1" applyBorder="1" applyAlignment="1">
      <alignment horizontal="center" vertical="center"/>
    </xf>
    <xf numFmtId="166" fontId="66" fillId="2" borderId="1" xfId="8" applyNumberFormat="1" applyFont="1" applyFill="1" applyBorder="1" applyAlignment="1">
      <alignment horizontal="center" vertical="center"/>
    </xf>
    <xf numFmtId="169" fontId="0" fillId="0" borderId="0" xfId="10" applyNumberFormat="1" applyFont="1" applyAlignment="1"/>
    <xf numFmtId="166" fontId="1" fillId="2" borderId="13" xfId="7" applyNumberFormat="1" applyFont="1" applyFill="1" applyBorder="1" applyAlignment="1">
      <alignment horizontal="center" vertical="center"/>
    </xf>
    <xf numFmtId="166" fontId="1" fillId="2" borderId="16" xfId="7" applyNumberFormat="1" applyFont="1" applyFill="1" applyBorder="1" applyAlignment="1">
      <alignment horizontal="center" vertical="center"/>
    </xf>
    <xf numFmtId="166" fontId="1" fillId="2" borderId="40" xfId="7" applyNumberFormat="1" applyFont="1" applyFill="1" applyBorder="1" applyAlignment="1">
      <alignment horizontal="center" vertical="center"/>
    </xf>
    <xf numFmtId="166" fontId="1" fillId="2" borderId="1" xfId="7" applyNumberFormat="1" applyFont="1" applyFill="1" applyBorder="1" applyAlignment="1">
      <alignment horizontal="center"/>
    </xf>
    <xf numFmtId="166" fontId="4" fillId="6" borderId="8" xfId="7" applyNumberFormat="1" applyFont="1" applyFill="1" applyBorder="1" applyAlignment="1">
      <alignment horizontal="center" vertical="center" wrapText="1"/>
    </xf>
    <xf numFmtId="166" fontId="4" fillId="4" borderId="8" xfId="7" applyNumberFormat="1" applyFont="1" applyFill="1" applyBorder="1" applyAlignment="1">
      <alignment horizontal="center" vertical="center" wrapText="1"/>
    </xf>
    <xf numFmtId="166" fontId="4" fillId="2" borderId="8" xfId="7" applyNumberFormat="1" applyFont="1" applyFill="1" applyBorder="1" applyAlignment="1">
      <alignment horizontal="center" vertical="center" wrapText="1"/>
    </xf>
    <xf numFmtId="166" fontId="4" fillId="15" borderId="30" xfId="7" applyNumberFormat="1" applyFont="1" applyFill="1" applyBorder="1" applyAlignment="1">
      <alignment horizontal="center" vertical="center" wrapText="1"/>
    </xf>
    <xf numFmtId="166" fontId="4" fillId="4" borderId="30" xfId="7" applyNumberFormat="1" applyFont="1" applyFill="1" applyBorder="1" applyAlignment="1">
      <alignment horizontal="center" vertical="center" wrapText="1"/>
    </xf>
    <xf numFmtId="43" fontId="1" fillId="8" borderId="33" xfId="1" applyFont="1" applyFill="1" applyBorder="1" applyAlignment="1">
      <alignment horizontal="center" vertical="center"/>
    </xf>
    <xf numFmtId="0" fontId="4" fillId="2" borderId="1" xfId="0" applyFont="1" applyFill="1" applyBorder="1" applyAlignment="1">
      <alignment vertical="center"/>
    </xf>
    <xf numFmtId="0" fontId="1" fillId="9"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0" xfId="0" applyFont="1" applyFill="1" applyAlignment="1">
      <alignment horizontal="center" vertical="center" wrapText="1"/>
    </xf>
    <xf numFmtId="0" fontId="1" fillId="2" borderId="1" xfId="0" applyFont="1" applyFill="1" applyBorder="1" applyAlignment="1">
      <alignment horizontal="justify" vertical="center"/>
    </xf>
    <xf numFmtId="0" fontId="1" fillId="2" borderId="1" xfId="0" applyFont="1" applyFill="1" applyBorder="1" applyAlignment="1">
      <alignment horizontal="left" indent="1"/>
    </xf>
    <xf numFmtId="166" fontId="4" fillId="2" borderId="1" xfId="0" applyNumberFormat="1" applyFont="1" applyFill="1" applyBorder="1" applyAlignment="1">
      <alignment horizontal="center" vertical="center" wrapText="1"/>
    </xf>
    <xf numFmtId="0" fontId="6" fillId="2" borderId="0" xfId="0" applyFont="1" applyFill="1" applyAlignment="1">
      <alignment horizontal="center" vertical="center" wrapText="1"/>
    </xf>
    <xf numFmtId="0" fontId="4" fillId="2" borderId="1" xfId="0" applyFont="1" applyFill="1" applyBorder="1" applyAlignment="1">
      <alignment horizontal="center" vertical="center"/>
    </xf>
    <xf numFmtId="0" fontId="10" fillId="0" borderId="0" xfId="0" applyFont="1" applyAlignment="1">
      <alignment horizontal="center" vertical="center" wrapText="1"/>
    </xf>
    <xf numFmtId="0" fontId="0" fillId="0" borderId="0" xfId="0"/>
    <xf numFmtId="0" fontId="40" fillId="0" borderId="50" xfId="0" applyFont="1" applyBorder="1" applyAlignment="1">
      <alignment horizontal="left" vertical="center"/>
    </xf>
    <xf numFmtId="0" fontId="17" fillId="0" borderId="24" xfId="0" applyFont="1" applyBorder="1"/>
    <xf numFmtId="0" fontId="17" fillId="0" borderId="13" xfId="0" applyFont="1" applyBorder="1"/>
    <xf numFmtId="0" fontId="9" fillId="0" borderId="62" xfId="0" applyFont="1" applyBorder="1" applyAlignment="1">
      <alignment horizontal="left" vertical="center" wrapText="1"/>
    </xf>
    <xf numFmtId="0" fontId="17" fillId="0" borderId="12" xfId="0" applyFont="1" applyBorder="1"/>
    <xf numFmtId="0" fontId="17" fillId="0" borderId="43" xfId="0" applyFont="1" applyBorder="1"/>
    <xf numFmtId="0" fontId="2" fillId="0" borderId="50" xfId="0" applyFont="1" applyBorder="1" applyAlignment="1">
      <alignment horizontal="left" vertical="center" wrapText="1"/>
    </xf>
    <xf numFmtId="0" fontId="3" fillId="0" borderId="50" xfId="0" applyFont="1" applyBorder="1" applyAlignment="1">
      <alignment horizontal="left" vertical="center" wrapText="1"/>
    </xf>
    <xf numFmtId="0" fontId="10" fillId="0" borderId="50" xfId="0" applyFont="1" applyBorder="1" applyAlignment="1">
      <alignment horizontal="left" vertical="center" wrapText="1"/>
    </xf>
    <xf numFmtId="0" fontId="10" fillId="0" borderId="50" xfId="0" applyFont="1" applyBorder="1" applyAlignment="1">
      <alignment horizontal="left" vertical="center"/>
    </xf>
    <xf numFmtId="0" fontId="39" fillId="0" borderId="16" xfId="0" applyFont="1" applyBorder="1" applyAlignment="1">
      <alignment horizontal="center" vertical="center" wrapText="1"/>
    </xf>
    <xf numFmtId="0" fontId="17" fillId="0" borderId="8" xfId="0" applyFont="1" applyBorder="1"/>
    <xf numFmtId="0" fontId="17" fillId="0" borderId="40" xfId="0" applyFont="1" applyBorder="1"/>
    <xf numFmtId="0" fontId="39" fillId="0" borderId="16" xfId="0" applyFont="1" applyBorder="1" applyAlignment="1">
      <alignment horizontal="center" vertical="center"/>
    </xf>
    <xf numFmtId="0" fontId="43" fillId="0" borderId="16" xfId="0" applyFont="1" applyBorder="1" applyAlignment="1">
      <alignment horizontal="center" vertical="center" wrapText="1"/>
    </xf>
    <xf numFmtId="0" fontId="40" fillId="13" borderId="50" xfId="0" applyFont="1" applyFill="1" applyBorder="1" applyAlignment="1">
      <alignment horizontal="left" vertical="center"/>
    </xf>
    <xf numFmtId="0" fontId="46" fillId="0" borderId="50" xfId="0" applyFont="1" applyBorder="1" applyAlignment="1">
      <alignment horizontal="left" vertical="center" wrapText="1"/>
    </xf>
    <xf numFmtId="0" fontId="44" fillId="0" borderId="50" xfId="0" applyFont="1" applyBorder="1" applyAlignment="1">
      <alignment horizontal="left" vertical="center" wrapText="1"/>
    </xf>
    <xf numFmtId="0" fontId="46" fillId="9" borderId="50" xfId="0" applyFont="1" applyFill="1" applyBorder="1" applyAlignment="1">
      <alignment horizontal="left" vertical="center" wrapText="1"/>
    </xf>
    <xf numFmtId="0" fontId="35" fillId="0" borderId="50" xfId="0" applyFont="1" applyBorder="1" applyAlignment="1">
      <alignment horizontal="left" vertical="center"/>
    </xf>
    <xf numFmtId="0" fontId="9" fillId="9" borderId="50" xfId="0" applyFont="1" applyFill="1" applyBorder="1" applyAlignment="1">
      <alignment horizontal="left" vertical="center"/>
    </xf>
    <xf numFmtId="0" fontId="34" fillId="0" borderId="50" xfId="0" applyFont="1" applyBorder="1" applyAlignment="1">
      <alignment horizontal="left" vertical="center" wrapText="1"/>
    </xf>
    <xf numFmtId="0" fontId="43" fillId="13" borderId="50" xfId="0" applyFont="1" applyFill="1" applyBorder="1" applyAlignment="1">
      <alignment horizontal="left" vertical="center" wrapText="1"/>
    </xf>
    <xf numFmtId="0" fontId="44" fillId="9" borderId="50" xfId="0" applyFont="1" applyFill="1" applyBorder="1" applyAlignment="1">
      <alignment horizontal="left" vertical="center"/>
    </xf>
    <xf numFmtId="0" fontId="9" fillId="0" borderId="50" xfId="0" applyFont="1" applyBorder="1" applyAlignment="1">
      <alignment horizontal="left" vertical="center"/>
    </xf>
    <xf numFmtId="0" fontId="10" fillId="13" borderId="50" xfId="0" applyFont="1" applyFill="1" applyBorder="1" applyAlignment="1">
      <alignment horizontal="left" vertical="center" wrapText="1"/>
    </xf>
    <xf numFmtId="0" fontId="9" fillId="9" borderId="50" xfId="0" applyFont="1" applyFill="1" applyBorder="1" applyAlignment="1">
      <alignment horizontal="left" vertical="center" wrapText="1"/>
    </xf>
    <xf numFmtId="0" fontId="9" fillId="0" borderId="50" xfId="0" applyFont="1" applyBorder="1" applyAlignment="1">
      <alignment horizontal="left" vertical="center" wrapText="1"/>
    </xf>
    <xf numFmtId="0" fontId="35" fillId="0" borderId="50" xfId="0" applyFont="1" applyBorder="1" applyAlignment="1">
      <alignment horizontal="left" vertical="center" wrapText="1"/>
    </xf>
    <xf numFmtId="0" fontId="2" fillId="9" borderId="50" xfId="0" applyFont="1" applyFill="1" applyBorder="1" applyAlignment="1">
      <alignment horizontal="left" vertical="center" wrapText="1"/>
    </xf>
    <xf numFmtId="0" fontId="2" fillId="9" borderId="50" xfId="0" applyFont="1" applyFill="1" applyBorder="1" applyAlignment="1">
      <alignment horizontal="left" vertical="center"/>
    </xf>
    <xf numFmtId="0" fontId="51" fillId="0" borderId="50" xfId="0" applyFont="1" applyBorder="1" applyAlignment="1">
      <alignment horizontal="left" vertical="center" wrapText="1"/>
    </xf>
    <xf numFmtId="0" fontId="25" fillId="0" borderId="50" xfId="0" applyFont="1" applyBorder="1" applyAlignment="1">
      <alignment horizontal="left" vertical="center"/>
    </xf>
    <xf numFmtId="0" fontId="25" fillId="0" borderId="50" xfId="0" applyFont="1" applyBorder="1" applyAlignment="1">
      <alignment horizontal="left" vertical="center" wrapText="1"/>
    </xf>
    <xf numFmtId="0" fontId="43" fillId="0" borderId="50" xfId="0" applyFont="1" applyBorder="1" applyAlignment="1">
      <alignment horizontal="left" vertical="center" wrapText="1"/>
    </xf>
    <xf numFmtId="0" fontId="3" fillId="0" borderId="0" xfId="0" applyFont="1" applyAlignment="1">
      <alignment horizontal="left" vertical="center" wrapText="1"/>
    </xf>
    <xf numFmtId="0" fontId="34" fillId="0" borderId="16" xfId="0" applyFont="1" applyBorder="1" applyAlignment="1">
      <alignment horizontal="center" vertical="center"/>
    </xf>
    <xf numFmtId="0" fontId="38" fillId="0" borderId="16" xfId="0" applyFont="1" applyBorder="1" applyAlignment="1">
      <alignment horizontal="left" vertical="center" wrapText="1"/>
    </xf>
    <xf numFmtId="0" fontId="35" fillId="0" borderId="16" xfId="0" applyFont="1" applyBorder="1" applyAlignment="1">
      <alignment horizontal="center" vertical="center" wrapText="1"/>
    </xf>
    <xf numFmtId="166" fontId="34" fillId="0" borderId="16" xfId="0" applyNumberFormat="1" applyFont="1" applyBorder="1" applyAlignment="1">
      <alignment horizontal="center" vertical="center" wrapText="1"/>
    </xf>
    <xf numFmtId="166" fontId="38" fillId="0" borderId="16" xfId="0" applyNumberFormat="1" applyFont="1" applyBorder="1" applyAlignment="1">
      <alignment horizontal="right" vertical="center" wrapText="1"/>
    </xf>
    <xf numFmtId="9" fontId="34" fillId="0" borderId="16" xfId="0" applyNumberFormat="1" applyFont="1" applyBorder="1" applyAlignment="1">
      <alignment horizontal="center" vertical="center" wrapText="1"/>
    </xf>
    <xf numFmtId="166" fontId="9" fillId="0" borderId="50" xfId="0" applyNumberFormat="1" applyFont="1" applyBorder="1" applyAlignment="1">
      <alignment horizontal="left" vertical="center"/>
    </xf>
    <xf numFmtId="166" fontId="10" fillId="0" borderId="50" xfId="0" applyNumberFormat="1" applyFont="1" applyBorder="1" applyAlignment="1">
      <alignment horizontal="left" vertical="center" shrinkToFit="1"/>
    </xf>
    <xf numFmtId="0" fontId="34" fillId="13" borderId="50" xfId="0" applyFont="1" applyFill="1" applyBorder="1" applyAlignment="1">
      <alignment horizontal="left" vertical="center" wrapText="1"/>
    </xf>
    <xf numFmtId="0" fontId="35" fillId="13" borderId="50" xfId="0" applyFont="1" applyFill="1" applyBorder="1" applyAlignment="1">
      <alignment horizontal="left" vertical="center"/>
    </xf>
    <xf numFmtId="0" fontId="44" fillId="0" borderId="50" xfId="0" applyFont="1" applyBorder="1" applyAlignment="1">
      <alignment horizontal="left" vertical="center"/>
    </xf>
    <xf numFmtId="0" fontId="35" fillId="13" borderId="50" xfId="0" applyFont="1" applyFill="1" applyBorder="1" applyAlignment="1">
      <alignment horizontal="left" vertical="center" wrapText="1"/>
    </xf>
    <xf numFmtId="0" fontId="34" fillId="13" borderId="50" xfId="0" applyFont="1" applyFill="1" applyBorder="1" applyAlignment="1">
      <alignment horizontal="left" vertical="center"/>
    </xf>
    <xf numFmtId="166" fontId="39" fillId="0" borderId="16" xfId="0" applyNumberFormat="1" applyFont="1" applyBorder="1" applyAlignment="1">
      <alignment horizontal="center" vertical="center" wrapText="1"/>
    </xf>
    <xf numFmtId="0" fontId="20" fillId="2" borderId="0" xfId="0" applyFont="1" applyFill="1" applyAlignment="1">
      <alignment horizontal="center" vertical="center" wrapText="1"/>
    </xf>
    <xf numFmtId="0" fontId="4" fillId="2" borderId="0" xfId="0" applyFont="1" applyFill="1" applyAlignment="1">
      <alignment horizontal="center" vertical="justify" wrapText="1"/>
    </xf>
    <xf numFmtId="0" fontId="5" fillId="2" borderId="0" xfId="0" applyFont="1" applyFill="1" applyAlignment="1">
      <alignment horizontal="center" vertical="center" wrapText="1"/>
    </xf>
    <xf numFmtId="166" fontId="14" fillId="2" borderId="4" xfId="0" applyNumberFormat="1" applyFont="1" applyFill="1" applyBorder="1" applyAlignment="1">
      <alignment horizontal="center" vertical="center" wrapText="1"/>
    </xf>
    <xf numFmtId="166" fontId="14" fillId="2" borderId="5" xfId="0" applyNumberFormat="1"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4" fillId="2" borderId="31"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1" xfId="0" applyFont="1" applyFill="1" applyBorder="1" applyAlignment="1">
      <alignment horizontal="left" vertical="top" indent="1"/>
    </xf>
    <xf numFmtId="0" fontId="21" fillId="2" borderId="12" xfId="0" applyFont="1" applyFill="1" applyBorder="1" applyAlignment="1">
      <alignment horizontal="left" vertical="center" indent="1"/>
    </xf>
    <xf numFmtId="0" fontId="17" fillId="2" borderId="43" xfId="0" applyFont="1" applyFill="1" applyBorder="1" applyAlignment="1">
      <alignment horizontal="left" indent="1"/>
    </xf>
    <xf numFmtId="0" fontId="15" fillId="2" borderId="4" xfId="0" applyFont="1" applyFill="1" applyBorder="1" applyAlignment="1">
      <alignment horizontal="left" vertical="center"/>
    </xf>
    <xf numFmtId="0" fontId="15" fillId="2" borderId="18" xfId="0" applyFont="1" applyFill="1" applyBorder="1" applyAlignment="1">
      <alignment horizontal="left" vertical="center"/>
    </xf>
    <xf numFmtId="0" fontId="21" fillId="2" borderId="1" xfId="0" applyFont="1" applyFill="1" applyBorder="1" applyAlignment="1">
      <alignment horizontal="left" vertical="center" wrapText="1" indent="1"/>
    </xf>
    <xf numFmtId="0" fontId="21" fillId="2" borderId="2"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0" fillId="2" borderId="4" xfId="0" applyFont="1" applyFill="1" applyBorder="1" applyAlignment="1">
      <alignment horizontal="left" vertical="center" indent="1"/>
    </xf>
    <xf numFmtId="0" fontId="20" fillId="2" borderId="18" xfId="0" applyFont="1" applyFill="1" applyBorder="1" applyAlignment="1">
      <alignment horizontal="left" vertical="center" indent="1"/>
    </xf>
    <xf numFmtId="0" fontId="14" fillId="2" borderId="4" xfId="0" applyFont="1" applyFill="1" applyBorder="1" applyAlignment="1">
      <alignment horizontal="left" vertical="center" indent="1"/>
    </xf>
    <xf numFmtId="0" fontId="14" fillId="2" borderId="5" xfId="0" applyFont="1" applyFill="1" applyBorder="1" applyAlignment="1">
      <alignment horizontal="left" vertical="center" indent="1"/>
    </xf>
    <xf numFmtId="0" fontId="20" fillId="2" borderId="4" xfId="0" applyFont="1" applyFill="1" applyBorder="1" applyAlignment="1">
      <alignment horizontal="left" vertical="center" wrapText="1" indent="1"/>
    </xf>
    <xf numFmtId="0" fontId="20" fillId="2" borderId="18" xfId="0" applyFont="1" applyFill="1" applyBorder="1" applyAlignment="1">
      <alignment horizontal="left" vertical="center" wrapText="1" indent="1"/>
    </xf>
    <xf numFmtId="0" fontId="14" fillId="2" borderId="23" xfId="0" applyFont="1" applyFill="1" applyBorder="1" applyAlignment="1">
      <alignment horizontal="left" vertical="center" wrapText="1" indent="1"/>
    </xf>
    <xf numFmtId="0" fontId="14" fillId="2" borderId="51" xfId="0" applyFont="1" applyFill="1" applyBorder="1" applyAlignment="1">
      <alignment horizontal="left" vertical="center" wrapText="1" indent="1"/>
    </xf>
    <xf numFmtId="0" fontId="20" fillId="2" borderId="5" xfId="0" applyFont="1" applyFill="1" applyBorder="1" applyAlignment="1">
      <alignment horizontal="left" vertical="center" wrapText="1" indent="1"/>
    </xf>
    <xf numFmtId="0" fontId="19" fillId="9" borderId="2" xfId="0" applyFont="1" applyFill="1" applyBorder="1" applyAlignment="1">
      <alignment horizontal="center" vertical="center" wrapText="1"/>
    </xf>
    <xf numFmtId="0" fontId="19" fillId="9" borderId="6" xfId="0" applyFont="1" applyFill="1" applyBorder="1" applyAlignment="1">
      <alignment horizontal="center" vertical="center" wrapText="1"/>
    </xf>
    <xf numFmtId="0" fontId="19" fillId="9" borderId="21"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2" borderId="2" xfId="0" applyFont="1" applyFill="1" applyBorder="1" applyAlignment="1">
      <alignment horizontal="justify" vertical="center"/>
    </xf>
    <xf numFmtId="0" fontId="19" fillId="2" borderId="6" xfId="0" applyFont="1" applyFill="1" applyBorder="1" applyAlignment="1">
      <alignment horizontal="justify" vertical="center"/>
    </xf>
    <xf numFmtId="0" fontId="19" fillId="2" borderId="21" xfId="0" applyFont="1" applyFill="1" applyBorder="1" applyAlignment="1">
      <alignment horizontal="justify" vertical="center"/>
    </xf>
    <xf numFmtId="0" fontId="19" fillId="9" borderId="53"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21" xfId="0" applyFont="1" applyFill="1" applyBorder="1" applyAlignment="1">
      <alignment horizontal="center" vertical="center" wrapText="1"/>
    </xf>
    <xf numFmtId="166" fontId="14" fillId="0" borderId="4" xfId="0" applyNumberFormat="1" applyFont="1" applyBorder="1" applyAlignment="1">
      <alignment horizontal="center" vertical="center" wrapText="1"/>
    </xf>
    <xf numFmtId="166" fontId="14" fillId="0" borderId="5" xfId="0" applyNumberFormat="1"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1" xfId="0" applyFont="1" applyBorder="1" applyAlignment="1">
      <alignment horizontal="left" vertical="top" indent="1"/>
    </xf>
    <xf numFmtId="0" fontId="21" fillId="0" borderId="12" xfId="0" applyFont="1" applyBorder="1" applyAlignment="1">
      <alignment horizontal="left" vertical="center" indent="1"/>
    </xf>
    <xf numFmtId="0" fontId="17" fillId="0" borderId="43" xfId="0" applyFont="1" applyBorder="1" applyAlignment="1">
      <alignment horizontal="left" indent="1"/>
    </xf>
    <xf numFmtId="0" fontId="15" fillId="0" borderId="4" xfId="0" applyFont="1" applyBorder="1" applyAlignment="1">
      <alignment horizontal="left" vertical="center"/>
    </xf>
    <xf numFmtId="0" fontId="15" fillId="0" borderId="18" xfId="0" applyFont="1" applyBorder="1" applyAlignment="1">
      <alignment horizontal="left" vertical="center"/>
    </xf>
    <xf numFmtId="0" fontId="21" fillId="0" borderId="1" xfId="0" applyFont="1" applyBorder="1" applyAlignment="1">
      <alignment horizontal="left" vertical="center" wrapText="1" indent="1"/>
    </xf>
    <xf numFmtId="0" fontId="21" fillId="0" borderId="2"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7" xfId="0" applyFont="1" applyBorder="1" applyAlignment="1">
      <alignment horizontal="center" vertical="center" wrapText="1"/>
    </xf>
    <xf numFmtId="0" fontId="20" fillId="0" borderId="4" xfId="0" applyFont="1" applyBorder="1" applyAlignment="1">
      <alignment horizontal="left" vertical="center" indent="1"/>
    </xf>
    <xf numFmtId="0" fontId="20" fillId="0" borderId="18" xfId="0" applyFont="1" applyBorder="1" applyAlignment="1">
      <alignment horizontal="left" vertical="center" indent="1"/>
    </xf>
    <xf numFmtId="0" fontId="14" fillId="0" borderId="4" xfId="0" applyFont="1" applyBorder="1" applyAlignment="1">
      <alignment horizontal="left" vertical="center" indent="1"/>
    </xf>
    <xf numFmtId="0" fontId="14" fillId="0" borderId="5" xfId="0" applyFont="1" applyBorder="1" applyAlignment="1">
      <alignment horizontal="left" vertical="center" indent="1"/>
    </xf>
    <xf numFmtId="0" fontId="20" fillId="0" borderId="4" xfId="0" applyFont="1" applyBorder="1" applyAlignment="1">
      <alignment horizontal="left" vertical="center" wrapText="1" indent="1"/>
    </xf>
    <xf numFmtId="0" fontId="20" fillId="0" borderId="18" xfId="0" applyFont="1" applyBorder="1" applyAlignment="1">
      <alignment horizontal="left" vertical="center" wrapText="1" indent="1"/>
    </xf>
    <xf numFmtId="0" fontId="14" fillId="0" borderId="23" xfId="0" applyFont="1" applyBorder="1" applyAlignment="1">
      <alignment horizontal="left" vertical="center" wrapText="1" indent="1"/>
    </xf>
    <xf numFmtId="0" fontId="14" fillId="0" borderId="51" xfId="0" applyFont="1" applyBorder="1" applyAlignment="1">
      <alignment horizontal="left" vertical="center" wrapText="1" indent="1"/>
    </xf>
    <xf numFmtId="0" fontId="20" fillId="0" borderId="5" xfId="0" applyFont="1" applyBorder="1" applyAlignment="1">
      <alignment horizontal="left" vertical="center" wrapText="1" indent="1"/>
    </xf>
    <xf numFmtId="0" fontId="19" fillId="0" borderId="2"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2" xfId="0" applyFont="1" applyBorder="1" applyAlignment="1">
      <alignment horizontal="justify" vertical="center"/>
    </xf>
    <xf numFmtId="0" fontId="19" fillId="0" borderId="6" xfId="0" applyFont="1" applyBorder="1" applyAlignment="1">
      <alignment horizontal="justify" vertical="center"/>
    </xf>
    <xf numFmtId="0" fontId="19" fillId="0" borderId="21" xfId="0" applyFont="1" applyBorder="1" applyAlignment="1">
      <alignment horizontal="justify" vertical="center"/>
    </xf>
    <xf numFmtId="0" fontId="19" fillId="0" borderId="53" xfId="0" applyFont="1" applyBorder="1" applyAlignment="1">
      <alignment horizontal="center" vertical="center" wrapText="1"/>
    </xf>
    <xf numFmtId="0" fontId="19" fillId="0" borderId="1" xfId="0" applyFont="1" applyBorder="1" applyAlignment="1">
      <alignment horizontal="center" vertical="center" wrapText="1"/>
    </xf>
    <xf numFmtId="0" fontId="14" fillId="2" borderId="0" xfId="0" applyFont="1" applyFill="1" applyAlignment="1">
      <alignment horizontal="center" vertical="center" wrapText="1"/>
    </xf>
    <xf numFmtId="0" fontId="14" fillId="2" borderId="0" xfId="0" applyFont="1" applyFill="1" applyAlignment="1">
      <alignment horizontal="center" vertical="justify" wrapText="1"/>
    </xf>
    <xf numFmtId="0" fontId="15" fillId="2" borderId="0" xfId="0" applyFont="1" applyFill="1" applyAlignment="1">
      <alignment horizontal="center" vertical="center" wrapText="1"/>
    </xf>
    <xf numFmtId="0" fontId="14" fillId="2" borderId="12" xfId="0" applyFont="1" applyFill="1" applyBorder="1" applyAlignment="1">
      <alignment horizontal="left" vertical="center" indent="1"/>
    </xf>
    <xf numFmtId="0" fontId="12" fillId="2" borderId="43" xfId="0" applyFont="1" applyFill="1" applyBorder="1" applyAlignment="1">
      <alignment horizontal="left" indent="1"/>
    </xf>
    <xf numFmtId="0" fontId="14" fillId="2" borderId="1" xfId="0" applyFont="1" applyFill="1" applyBorder="1" applyAlignment="1">
      <alignment horizontal="left" vertical="center" wrapText="1" indent="1"/>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8" xfId="0" applyFont="1" applyFill="1" applyBorder="1" applyAlignment="1">
      <alignment horizontal="left" vertical="center"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14" fillId="2" borderId="5" xfId="0" applyFont="1" applyFill="1" applyBorder="1" applyAlignment="1">
      <alignment horizontal="left" vertical="center" wrapText="1" indent="1"/>
    </xf>
    <xf numFmtId="0" fontId="13" fillId="2" borderId="2"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3" fillId="2" borderId="2" xfId="0" applyFont="1" applyFill="1" applyBorder="1" applyAlignment="1">
      <alignment horizontal="justify" vertical="center"/>
    </xf>
    <xf numFmtId="0" fontId="13" fillId="2" borderId="6" xfId="0" applyFont="1" applyFill="1" applyBorder="1" applyAlignment="1">
      <alignment horizontal="justify" vertical="center"/>
    </xf>
    <xf numFmtId="0" fontId="13" fillId="2" borderId="21" xfId="0" applyFont="1" applyFill="1" applyBorder="1" applyAlignment="1">
      <alignment horizontal="justify" vertical="center"/>
    </xf>
    <xf numFmtId="0" fontId="13" fillId="2" borderId="53"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4" fillId="2" borderId="0" xfId="0" applyFont="1" applyFill="1" applyAlignment="1">
      <alignment horizontal="center" vertical="center" wrapText="1"/>
    </xf>
    <xf numFmtId="166" fontId="4" fillId="2" borderId="4" xfId="0" applyNumberFormat="1" applyFont="1" applyFill="1" applyBorder="1" applyAlignment="1">
      <alignment horizontal="center" vertical="center" wrapText="1"/>
    </xf>
    <xf numFmtId="166" fontId="4" fillId="2" borderId="5" xfId="0" applyNumberFormat="1"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 xfId="0" applyFont="1" applyFill="1" applyBorder="1" applyAlignment="1">
      <alignment horizontal="left" vertical="top" indent="1"/>
    </xf>
    <xf numFmtId="0" fontId="4" fillId="2" borderId="12" xfId="0" applyFont="1" applyFill="1" applyBorder="1" applyAlignment="1">
      <alignment horizontal="left" vertical="center" indent="1"/>
    </xf>
    <xf numFmtId="0" fontId="1" fillId="2" borderId="43" xfId="0" applyFont="1" applyFill="1" applyBorder="1" applyAlignment="1">
      <alignment horizontal="left" indent="1"/>
    </xf>
    <xf numFmtId="0" fontId="5" fillId="2" borderId="4" xfId="0" applyFont="1" applyFill="1" applyBorder="1" applyAlignment="1">
      <alignment horizontal="left" vertical="center"/>
    </xf>
    <xf numFmtId="0" fontId="5" fillId="2" borderId="18" xfId="0" applyFont="1" applyFill="1" applyBorder="1" applyAlignment="1">
      <alignment horizontal="left" vertical="center"/>
    </xf>
    <xf numFmtId="0" fontId="4" fillId="2" borderId="1"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4" xfId="0" applyFont="1" applyFill="1" applyBorder="1" applyAlignment="1">
      <alignment horizontal="left" vertical="center" indent="1"/>
    </xf>
    <xf numFmtId="0" fontId="4" fillId="2" borderId="18" xfId="0" applyFont="1" applyFill="1" applyBorder="1" applyAlignment="1">
      <alignment horizontal="left" vertical="center" indent="1"/>
    </xf>
    <xf numFmtId="0" fontId="4" fillId="2" borderId="5" xfId="0" applyFont="1" applyFill="1" applyBorder="1" applyAlignment="1">
      <alignment horizontal="left" vertical="center" indent="1"/>
    </xf>
    <xf numFmtId="0" fontId="4" fillId="2" borderId="4" xfId="0" applyFont="1" applyFill="1" applyBorder="1" applyAlignment="1">
      <alignment horizontal="left" vertical="center" wrapText="1" indent="1"/>
    </xf>
    <xf numFmtId="0" fontId="4" fillId="2" borderId="18" xfId="0" applyFont="1" applyFill="1" applyBorder="1" applyAlignment="1">
      <alignment horizontal="left" vertical="center" wrapText="1" indent="1"/>
    </xf>
    <xf numFmtId="0" fontId="4" fillId="2" borderId="23" xfId="0" applyFont="1" applyFill="1" applyBorder="1" applyAlignment="1">
      <alignment horizontal="left" vertical="center" wrapText="1" indent="1"/>
    </xf>
    <xf numFmtId="0" fontId="4" fillId="2" borderId="51" xfId="0" applyFont="1" applyFill="1" applyBorder="1" applyAlignment="1">
      <alignment horizontal="left" vertical="center" wrapText="1" indent="1"/>
    </xf>
    <xf numFmtId="0" fontId="4" fillId="2" borderId="5" xfId="0" applyFont="1" applyFill="1" applyBorder="1" applyAlignment="1">
      <alignment horizontal="left" vertical="center" wrapText="1" indent="1"/>
    </xf>
    <xf numFmtId="0" fontId="1" fillId="2" borderId="2"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 xfId="0" applyFont="1" applyFill="1" applyBorder="1" applyAlignment="1">
      <alignment horizontal="justify" vertical="center"/>
    </xf>
    <xf numFmtId="0" fontId="1" fillId="2" borderId="6" xfId="0" applyFont="1" applyFill="1" applyBorder="1" applyAlignment="1">
      <alignment horizontal="justify" vertical="center"/>
    </xf>
    <xf numFmtId="0" fontId="1" fillId="2" borderId="21" xfId="0" applyFont="1" applyFill="1" applyBorder="1" applyAlignment="1">
      <alignment horizontal="justify" vertical="center"/>
    </xf>
    <xf numFmtId="0" fontId="1" fillId="2" borderId="53" xfId="0" applyFont="1" applyFill="1" applyBorder="1" applyAlignment="1">
      <alignment horizontal="center" vertical="center" wrapText="1"/>
    </xf>
    <xf numFmtId="0" fontId="1" fillId="2" borderId="1" xfId="0" applyFont="1" applyFill="1" applyBorder="1" applyAlignment="1">
      <alignment horizontal="center" vertical="center" wrapText="1"/>
    </xf>
    <xf numFmtId="166" fontId="4" fillId="2" borderId="1" xfId="0" applyNumberFormat="1" applyFont="1" applyFill="1" applyBorder="1" applyAlignment="1">
      <alignment horizontal="center" vertical="center" wrapText="1"/>
    </xf>
    <xf numFmtId="0" fontId="4" fillId="2" borderId="1" xfId="0" applyFont="1" applyFill="1" applyBorder="1" applyAlignment="1">
      <alignment horizontal="right" vertical="center"/>
    </xf>
    <xf numFmtId="0" fontId="4" fillId="2" borderId="1" xfId="0" applyFont="1" applyFill="1" applyBorder="1" applyAlignment="1">
      <alignment horizontal="left" vertical="center" indent="1"/>
    </xf>
    <xf numFmtId="0" fontId="1" fillId="2" borderId="1" xfId="0" applyFont="1" applyFill="1" applyBorder="1" applyAlignment="1">
      <alignment horizontal="left" indent="1"/>
    </xf>
    <xf numFmtId="0" fontId="5" fillId="2" borderId="1" xfId="0" applyFont="1" applyFill="1" applyBorder="1" applyAlignment="1">
      <alignment horizontal="left" vertical="center"/>
    </xf>
    <xf numFmtId="0" fontId="4" fillId="2" borderId="1" xfId="0" applyFont="1" applyFill="1" applyBorder="1" applyAlignment="1">
      <alignment horizontal="left" vertical="center" wrapText="1" indent="1"/>
    </xf>
    <xf numFmtId="0" fontId="4" fillId="2" borderId="1" xfId="0" applyFont="1" applyFill="1" applyBorder="1" applyAlignment="1">
      <alignment horizontal="right" vertical="center" wrapText="1"/>
    </xf>
    <xf numFmtId="0" fontId="1" fillId="2" borderId="1" xfId="0" applyFont="1" applyFill="1" applyBorder="1" applyAlignment="1">
      <alignment horizontal="justify" vertical="center"/>
    </xf>
    <xf numFmtId="0" fontId="10" fillId="2" borderId="0" xfId="0" applyFont="1" applyFill="1" applyAlignment="1">
      <alignment horizontal="center" vertical="center" wrapText="1"/>
    </xf>
    <xf numFmtId="0" fontId="10" fillId="2" borderId="0" xfId="0" applyFont="1" applyFill="1" applyAlignment="1">
      <alignment horizontal="center" vertical="justify" wrapText="1"/>
    </xf>
    <xf numFmtId="0" fontId="11" fillId="2" borderId="0" xfId="0" applyFont="1" applyFill="1" applyAlignment="1">
      <alignment horizontal="center" vertical="center" wrapText="1"/>
    </xf>
    <xf numFmtId="166"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horizontal="right" vertical="center"/>
    </xf>
    <xf numFmtId="0" fontId="10" fillId="2" borderId="1" xfId="0" applyFont="1" applyFill="1" applyBorder="1" applyAlignment="1">
      <alignment horizontal="left" vertical="center" indent="1"/>
    </xf>
    <xf numFmtId="0" fontId="3" fillId="2" borderId="1" xfId="0" applyFont="1" applyFill="1" applyBorder="1" applyAlignment="1">
      <alignment horizontal="left" indent="1"/>
    </xf>
    <xf numFmtId="0" fontId="11" fillId="2" borderId="1" xfId="0" applyFont="1" applyFill="1" applyBorder="1" applyAlignment="1">
      <alignment horizontal="left" vertical="center"/>
    </xf>
    <xf numFmtId="0" fontId="10" fillId="2" borderId="1" xfId="0" applyFont="1" applyFill="1" applyBorder="1" applyAlignment="1">
      <alignment horizontal="left" vertical="center" wrapText="1" indent="1"/>
    </xf>
    <xf numFmtId="0" fontId="10" fillId="2" borderId="1" xfId="0" applyFont="1" applyFill="1" applyBorder="1" applyAlignment="1">
      <alignment horizontal="righ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justify" vertical="center"/>
    </xf>
    <xf numFmtId="0" fontId="6" fillId="2" borderId="0" xfId="0" applyFont="1" applyFill="1" applyAlignment="1">
      <alignment horizontal="center" vertical="center" wrapText="1"/>
    </xf>
    <xf numFmtId="0" fontId="4" fillId="2" borderId="1" xfId="0" applyFont="1" applyFill="1" applyBorder="1" applyAlignment="1">
      <alignment horizontal="center" vertical="center"/>
    </xf>
    <xf numFmtId="0" fontId="62" fillId="2" borderId="0" xfId="0" applyFont="1" applyFill="1" applyAlignment="1">
      <alignment horizontal="center" vertical="center" wrapText="1"/>
    </xf>
    <xf numFmtId="0" fontId="62" fillId="2" borderId="0" xfId="0" applyFont="1" applyFill="1" applyAlignment="1">
      <alignment horizontal="center" vertical="justify" wrapText="1"/>
    </xf>
    <xf numFmtId="0" fontId="63" fillId="2" borderId="0" xfId="0" applyFont="1" applyFill="1" applyAlignment="1">
      <alignment horizontal="center" vertical="center" wrapText="1"/>
    </xf>
    <xf numFmtId="166" fontId="62" fillId="2" borderId="1" xfId="0" applyNumberFormat="1" applyFont="1" applyFill="1" applyBorder="1" applyAlignment="1">
      <alignment horizontal="center" vertical="center" wrapText="1"/>
    </xf>
    <xf numFmtId="0" fontId="62" fillId="2" borderId="1" xfId="0" applyFont="1" applyFill="1" applyBorder="1" applyAlignment="1">
      <alignment horizontal="center" vertical="center" wrapText="1"/>
    </xf>
    <xf numFmtId="0" fontId="62" fillId="2" borderId="1" xfId="0" applyFont="1" applyFill="1" applyBorder="1" applyAlignment="1">
      <alignment horizontal="center" vertical="center"/>
    </xf>
    <xf numFmtId="0" fontId="62" fillId="2" borderId="1" xfId="0" applyFont="1" applyFill="1" applyBorder="1" applyAlignment="1">
      <alignment horizontal="left" vertical="center" indent="1"/>
    </xf>
    <xf numFmtId="0" fontId="61" fillId="2" borderId="1" xfId="0" applyFont="1" applyFill="1" applyBorder="1" applyAlignment="1">
      <alignment horizontal="left" indent="1"/>
    </xf>
    <xf numFmtId="0" fontId="64" fillId="2" borderId="1" xfId="0" applyFont="1" applyFill="1" applyBorder="1" applyAlignment="1">
      <alignment horizontal="left" vertical="center"/>
    </xf>
    <xf numFmtId="0" fontId="62" fillId="2" borderId="1" xfId="0" applyFont="1" applyFill="1" applyBorder="1" applyAlignment="1">
      <alignment horizontal="left" vertical="center" wrapText="1" indent="1"/>
    </xf>
    <xf numFmtId="0" fontId="61" fillId="2" borderId="1" xfId="0" applyFont="1" applyFill="1" applyBorder="1" applyAlignment="1">
      <alignment horizontal="center" vertical="center" wrapText="1"/>
    </xf>
    <xf numFmtId="0" fontId="61" fillId="2" borderId="1" xfId="0" applyFont="1" applyFill="1" applyBorder="1" applyAlignment="1">
      <alignment horizontal="justify" vertical="center"/>
    </xf>
    <xf numFmtId="0" fontId="32" fillId="2" borderId="2" xfId="0" applyFont="1" applyFill="1" applyBorder="1" applyAlignment="1">
      <alignment horizontal="left" vertical="center" wrapText="1"/>
    </xf>
    <xf numFmtId="0" fontId="32" fillId="2" borderId="6" xfId="0" applyFont="1" applyFill="1" applyBorder="1" applyAlignment="1">
      <alignment horizontal="left" vertical="center" wrapText="1"/>
    </xf>
    <xf numFmtId="0" fontId="32" fillId="2" borderId="21" xfId="0" applyFont="1" applyFill="1" applyBorder="1" applyAlignment="1">
      <alignment horizontal="left" vertical="center" wrapText="1"/>
    </xf>
    <xf numFmtId="0" fontId="32" fillId="2" borderId="2" xfId="0" quotePrefix="1" applyFont="1" applyFill="1" applyBorder="1" applyAlignment="1">
      <alignment horizontal="left" vertical="center" wrapText="1"/>
    </xf>
    <xf numFmtId="0" fontId="32" fillId="2" borderId="6" xfId="0" quotePrefix="1" applyFont="1" applyFill="1" applyBorder="1" applyAlignment="1">
      <alignment horizontal="left" vertical="center" wrapText="1"/>
    </xf>
    <xf numFmtId="0" fontId="32" fillId="2" borderId="21" xfId="0" quotePrefix="1" applyFont="1" applyFill="1" applyBorder="1" applyAlignment="1">
      <alignment horizontal="left" vertical="center" wrapText="1"/>
    </xf>
    <xf numFmtId="0" fontId="20" fillId="2" borderId="0" xfId="0" applyFont="1" applyFill="1" applyAlignment="1">
      <alignment horizontal="center" vertical="justify" wrapText="1"/>
    </xf>
    <xf numFmtId="0" fontId="23" fillId="2" borderId="0" xfId="0" applyFont="1" applyFill="1" applyAlignment="1">
      <alignment horizontal="center" vertical="center" wrapText="1"/>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1"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18" xfId="0" applyFont="1" applyFill="1" applyBorder="1" applyAlignment="1">
      <alignment horizontal="center" vertical="center" wrapText="1"/>
    </xf>
    <xf numFmtId="166" fontId="4" fillId="2" borderId="18" xfId="0" applyNumberFormat="1" applyFont="1" applyFill="1" applyBorder="1" applyAlignment="1">
      <alignment horizontal="center" vertical="center" wrapText="1"/>
    </xf>
    <xf numFmtId="0" fontId="32" fillId="2" borderId="2" xfId="0" applyFont="1" applyFill="1" applyBorder="1" applyAlignment="1">
      <alignment horizontal="left" vertical="justify" wrapText="1"/>
    </xf>
    <xf numFmtId="0" fontId="32" fillId="2" borderId="6" xfId="0" applyFont="1" applyFill="1" applyBorder="1" applyAlignment="1">
      <alignment horizontal="left" vertical="justify"/>
    </xf>
    <xf numFmtId="0" fontId="32" fillId="2" borderId="21" xfId="0" applyFont="1" applyFill="1" applyBorder="1" applyAlignment="1">
      <alignment horizontal="left" vertical="justify"/>
    </xf>
    <xf numFmtId="0" fontId="30" fillId="2" borderId="2" xfId="0" quotePrefix="1" applyFont="1" applyFill="1" applyBorder="1" applyAlignment="1">
      <alignment horizontal="left" vertical="center" wrapText="1"/>
    </xf>
    <xf numFmtId="0" fontId="30" fillId="2" borderId="6" xfId="0" quotePrefix="1" applyFont="1" applyFill="1" applyBorder="1" applyAlignment="1">
      <alignment horizontal="left" vertical="center" wrapText="1"/>
    </xf>
    <xf numFmtId="0" fontId="30" fillId="2" borderId="21" xfId="0" quotePrefix="1" applyFont="1" applyFill="1" applyBorder="1" applyAlignment="1">
      <alignment horizontal="left" vertical="center" wrapText="1"/>
    </xf>
    <xf numFmtId="166" fontId="4" fillId="0" borderId="4" xfId="7" applyNumberFormat="1" applyFont="1" applyFill="1" applyBorder="1" applyAlignment="1">
      <alignment horizontal="center" vertical="center" wrapText="1"/>
    </xf>
    <xf numFmtId="166" fontId="4" fillId="0" borderId="5" xfId="7" applyNumberFormat="1" applyFont="1" applyFill="1" applyBorder="1" applyAlignment="1">
      <alignment horizontal="center" vertical="center" wrapText="1"/>
    </xf>
    <xf numFmtId="166" fontId="4" fillId="0" borderId="18" xfId="7" applyNumberFormat="1" applyFont="1" applyFill="1" applyBorder="1" applyAlignment="1">
      <alignment horizontal="center" vertical="center" wrapText="1"/>
    </xf>
    <xf numFmtId="0" fontId="4" fillId="2" borderId="0" xfId="4" applyFont="1" applyFill="1" applyAlignment="1">
      <alignment horizontal="center" vertical="center" wrapText="1"/>
    </xf>
    <xf numFmtId="0" fontId="4" fillId="2" borderId="0" xfId="4" applyFont="1" applyFill="1" applyAlignment="1">
      <alignment horizontal="center" vertical="justify" wrapText="1"/>
    </xf>
    <xf numFmtId="0" fontId="5" fillId="2" borderId="0" xfId="4" applyFont="1" applyFill="1" applyAlignment="1">
      <alignment horizontal="center" vertical="center" wrapText="1"/>
    </xf>
    <xf numFmtId="166" fontId="4" fillId="6" borderId="4" xfId="0" applyNumberFormat="1" applyFont="1" applyFill="1" applyBorder="1" applyAlignment="1">
      <alignment horizontal="center" vertical="center" wrapText="1"/>
    </xf>
    <xf numFmtId="166" fontId="4" fillId="6" borderId="5" xfId="0" applyNumberFormat="1" applyFont="1" applyFill="1" applyBorder="1" applyAlignment="1">
      <alignment horizontal="center" vertical="center" wrapText="1"/>
    </xf>
    <xf numFmtId="166" fontId="4" fillId="6" borderId="18" xfId="0" applyNumberFormat="1" applyFont="1" applyFill="1" applyBorder="1" applyAlignment="1">
      <alignment horizontal="center" vertical="center" wrapText="1"/>
    </xf>
    <xf numFmtId="166" fontId="4" fillId="7" borderId="4" xfId="0" applyNumberFormat="1" applyFont="1" applyFill="1" applyBorder="1" applyAlignment="1">
      <alignment horizontal="center" vertical="center" wrapText="1"/>
    </xf>
    <xf numFmtId="166" fontId="4" fillId="7" borderId="5" xfId="0" applyNumberFormat="1" applyFont="1" applyFill="1" applyBorder="1" applyAlignment="1">
      <alignment horizontal="center" vertical="center" wrapText="1"/>
    </xf>
    <xf numFmtId="166" fontId="4" fillId="7" borderId="18" xfId="0" applyNumberFormat="1" applyFont="1" applyFill="1" applyBorder="1" applyAlignment="1">
      <alignment horizontal="center" vertical="center" wrapText="1"/>
    </xf>
    <xf numFmtId="0" fontId="62" fillId="14" borderId="11" xfId="0" applyFont="1" applyFill="1" applyBorder="1" applyAlignment="1">
      <alignment horizontal="center" vertical="center" wrapText="1"/>
    </xf>
    <xf numFmtId="0" fontId="62" fillId="14" borderId="12" xfId="0" applyFont="1" applyFill="1" applyBorder="1" applyAlignment="1">
      <alignment horizontal="center" vertical="center" wrapText="1"/>
    </xf>
    <xf numFmtId="0" fontId="62" fillId="14" borderId="31" xfId="0" applyFont="1" applyFill="1" applyBorder="1" applyAlignment="1">
      <alignment horizontal="center" vertical="center" wrapText="1"/>
    </xf>
    <xf numFmtId="0" fontId="61" fillId="2" borderId="2" xfId="0" applyFont="1" applyFill="1" applyBorder="1" applyAlignment="1">
      <alignment vertical="center" wrapText="1"/>
    </xf>
    <xf numFmtId="0" fontId="61" fillId="2" borderId="6" xfId="0" applyFont="1" applyFill="1" applyBorder="1" applyAlignment="1">
      <alignment vertical="center" wrapText="1"/>
    </xf>
    <xf numFmtId="0" fontId="61" fillId="2" borderId="2" xfId="0" applyFont="1" applyFill="1" applyBorder="1" applyAlignment="1">
      <alignment horizontal="center" vertical="center" wrapText="1"/>
    </xf>
    <xf numFmtId="0" fontId="61" fillId="2" borderId="6" xfId="0" applyFont="1" applyFill="1" applyBorder="1" applyAlignment="1">
      <alignment horizontal="center" vertical="center" wrapText="1"/>
    </xf>
    <xf numFmtId="0" fontId="61" fillId="2" borderId="3" xfId="0" applyFont="1" applyFill="1" applyBorder="1" applyAlignment="1">
      <alignment horizontal="center" vertical="center" wrapText="1"/>
    </xf>
    <xf numFmtId="0" fontId="61" fillId="2" borderId="7" xfId="0" applyFont="1" applyFill="1" applyBorder="1" applyAlignment="1">
      <alignment horizontal="center" vertical="center" wrapText="1"/>
    </xf>
  </cellXfs>
  <cellStyles count="11">
    <cellStyle name="Comma" xfId="1" builtinId="3"/>
    <cellStyle name="Comma 2" xfId="6"/>
    <cellStyle name="Comma 3" xfId="7"/>
    <cellStyle name="Normal" xfId="0" builtinId="0"/>
    <cellStyle name="Normal 10 2 2 2 2" xfId="8"/>
    <cellStyle name="Normal 124" xfId="3"/>
    <cellStyle name="Normal 2" xfId="2"/>
    <cellStyle name="Normal 2 2" xfId="9"/>
    <cellStyle name="Normal 3" xfId="4"/>
    <cellStyle name="Percent" xfId="10" builtinId="5"/>
    <cellStyle name="Percent 2" xfId="5"/>
  </cellStyles>
  <dxfs count="652">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xdr:col>
      <xdr:colOff>666750</xdr:colOff>
      <xdr:row>1362</xdr:row>
      <xdr:rowOff>0</xdr:rowOff>
    </xdr:from>
    <xdr:ext cx="38100" cy="190500"/>
    <xdr:sp macro="" textlink="">
      <xdr:nvSpPr>
        <xdr:cNvPr id="5" name="Shape 5">
          <a:extLst>
            <a:ext uri="{FF2B5EF4-FFF2-40B4-BE49-F238E27FC236}">
              <a16:creationId xmlns:a16="http://schemas.microsoft.com/office/drawing/2014/main" id="{00000000-0008-0000-0000-000005000000}"/>
            </a:ext>
          </a:extLst>
        </xdr:cNvPr>
        <xdr:cNvSpPr/>
      </xdr:nvSpPr>
      <xdr:spPr>
        <a:xfrm>
          <a:off x="5353050" y="33889950"/>
          <a:ext cx="381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1363</xdr:row>
      <xdr:rowOff>0</xdr:rowOff>
    </xdr:from>
    <xdr:ext cx="11658600" cy="771525"/>
    <xdr:sp macro="" textlink="">
      <xdr:nvSpPr>
        <xdr:cNvPr id="6" name="Shape 6">
          <a:extLst>
            <a:ext uri="{FF2B5EF4-FFF2-40B4-BE49-F238E27FC236}">
              <a16:creationId xmlns:a16="http://schemas.microsoft.com/office/drawing/2014/main" id="{00000000-0008-0000-0000-000006000000}"/>
            </a:ext>
          </a:extLst>
        </xdr:cNvPr>
        <xdr:cNvSpPr/>
      </xdr:nvSpPr>
      <xdr:spPr>
        <a:xfrm>
          <a:off x="304800" y="34137600"/>
          <a:ext cx="11658600" cy="7715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endParaRPr sz="1400"/>
        </a:p>
        <a:p>
          <a:pPr marL="0" lvl="0" indent="0" algn="l" rtl="0">
            <a:spcBef>
              <a:spcPts val="0"/>
            </a:spcBef>
            <a:spcAft>
              <a:spcPts val="0"/>
            </a:spcAft>
            <a:buNone/>
          </a:pPr>
          <a:r>
            <a:rPr lang="en-US" sz="1200" i="0" u="none" strike="noStrike">
              <a:solidFill>
                <a:srgbClr val="000000"/>
              </a:solidFill>
              <a:latin typeface="Times New Roman" panose="02020603050405020304" pitchFamily="12"/>
              <a:ea typeface="Times New Roman" panose="02020603050405020304" pitchFamily="12"/>
              <a:cs typeface="Times New Roman" panose="02020603050405020304" pitchFamily="12"/>
              <a:sym typeface="Times New Roman" panose="02020603050405020304" pitchFamily="12"/>
            </a:rPr>
            <a:t>Công thức tính cột (6)   = "(Giá tháng sau −Giá tháng trước)</a:t>
          </a:r>
          <a:r>
            <a:rPr lang="en-US" sz="1200" i="0" u="none" strike="noStrike">
              <a:solidFill>
                <a:srgbClr val="000000"/>
              </a:solidFill>
              <a:latin typeface="Cambria Math" panose="02040503050406030204"/>
              <a:ea typeface="Cambria Math" panose="02040503050406030204"/>
              <a:cs typeface="Cambria Math" panose="02040503050406030204"/>
              <a:sym typeface="Cambria Math" panose="02040503050406030204"/>
            </a:rPr>
            <a:t>" /"</a:t>
          </a:r>
          <a:r>
            <a:rPr lang="en-US" sz="1200" i="0" u="none" strike="noStrike">
              <a:solidFill>
                <a:srgbClr val="000000"/>
              </a:solidFill>
              <a:latin typeface="Times New Roman" panose="02020603050405020304" pitchFamily="12"/>
              <a:ea typeface="Times New Roman" panose="02020603050405020304" pitchFamily="12"/>
              <a:cs typeface="Times New Roman" panose="02020603050405020304" pitchFamily="12"/>
              <a:sym typeface="Times New Roman" panose="02020603050405020304" pitchFamily="12"/>
            </a:rPr>
            <a:t>Giá tháng trước</a:t>
          </a:r>
          <a:r>
            <a:rPr lang="en-US" sz="1200" i="0" u="none" strike="noStrike">
              <a:solidFill>
                <a:srgbClr val="000000"/>
              </a:solidFill>
              <a:latin typeface="Cambria Math" panose="02040503050406030204"/>
              <a:ea typeface="Cambria Math" panose="02040503050406030204"/>
              <a:cs typeface="Cambria Math" panose="02040503050406030204"/>
              <a:sym typeface="Cambria Math" panose="02040503050406030204"/>
            </a:rPr>
            <a:t>" </a:t>
          </a:r>
          <a:r>
            <a:rPr lang="en-US" sz="1200" i="0" u="none" strike="noStrike">
              <a:solidFill>
                <a:srgbClr val="000000"/>
              </a:solidFill>
              <a:latin typeface="Times New Roman" panose="02020603050405020304" pitchFamily="12"/>
              <a:ea typeface="Times New Roman" panose="02020603050405020304" pitchFamily="12"/>
              <a:cs typeface="Times New Roman" panose="02020603050405020304" pitchFamily="12"/>
              <a:sym typeface="Times New Roman" panose="02020603050405020304" pitchFamily="12"/>
            </a:rPr>
            <a:t>%</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369"/>
  <sheetViews>
    <sheetView workbookViewId="0">
      <pane ySplit="4" topLeftCell="A5" activePane="bottomLeft" state="frozen"/>
      <selection pane="bottomLeft" activeCell="B6" sqref="B6"/>
    </sheetView>
  </sheetViews>
  <sheetFormatPr defaultColWidth="14.42578125" defaultRowHeight="15" customHeight="1" outlineLevelRow="2"/>
  <cols>
    <col min="1" max="1" width="4.42578125" customWidth="1"/>
    <col min="2" max="2" width="55.140625" customWidth="1"/>
    <col min="3" max="3" width="10.42578125" customWidth="1"/>
    <col min="4" max="4" width="18.85546875" customWidth="1"/>
    <col min="5" max="5" width="16.85546875" hidden="1" customWidth="1"/>
    <col min="6" max="6" width="14.42578125" hidden="1" customWidth="1"/>
    <col min="7" max="7" width="17.28515625" hidden="1" customWidth="1"/>
    <col min="8" max="8" width="17.28515625" customWidth="1"/>
    <col min="9" max="9" width="15.140625" customWidth="1"/>
    <col min="10" max="10" width="19.85546875" customWidth="1"/>
    <col min="11" max="11" width="8" hidden="1" customWidth="1"/>
    <col min="12" max="24" width="9.140625" customWidth="1"/>
  </cols>
  <sheetData>
    <row r="1" spans="1:24" ht="45.75" customHeight="1">
      <c r="A1" s="1687" t="s">
        <v>0</v>
      </c>
      <c r="B1" s="1688"/>
      <c r="C1" s="1688"/>
      <c r="D1" s="1688"/>
      <c r="E1" s="1688"/>
      <c r="F1" s="1688"/>
      <c r="G1" s="1688"/>
      <c r="H1" s="1688"/>
      <c r="I1" s="1688"/>
      <c r="J1" s="1688"/>
      <c r="K1" s="1476"/>
      <c r="L1" s="1476"/>
      <c r="M1" s="1476"/>
      <c r="N1" s="1476"/>
      <c r="O1" s="1476"/>
      <c r="P1" s="1476"/>
      <c r="Q1" s="1476"/>
      <c r="R1" s="1476"/>
      <c r="S1" s="1476"/>
      <c r="T1" s="1476"/>
      <c r="U1" s="1476"/>
      <c r="V1" s="1476"/>
      <c r="W1" s="1476"/>
      <c r="X1" s="1476"/>
    </row>
    <row r="2" spans="1:24" ht="19.5" customHeight="1">
      <c r="A2" s="1439"/>
      <c r="B2" s="1440"/>
      <c r="C2" s="1441"/>
      <c r="D2" s="1441"/>
      <c r="E2" s="1442"/>
      <c r="F2" s="1442"/>
      <c r="G2" s="1443"/>
      <c r="H2" s="1443"/>
      <c r="I2" s="1477"/>
      <c r="J2" s="1441"/>
      <c r="K2" s="1478"/>
      <c r="L2" s="1478"/>
      <c r="M2" s="1478"/>
      <c r="N2" s="1478"/>
      <c r="O2" s="1478"/>
      <c r="P2" s="1478"/>
      <c r="Q2" s="1478"/>
      <c r="R2" s="1478"/>
      <c r="S2" s="1478"/>
      <c r="T2" s="1478"/>
      <c r="U2" s="1478"/>
      <c r="V2" s="1478"/>
      <c r="W2" s="1478"/>
      <c r="X2" s="1478"/>
    </row>
    <row r="3" spans="1:24" ht="105.75" customHeight="1">
      <c r="A3" s="1444" t="s">
        <v>1</v>
      </c>
      <c r="B3" s="1444" t="s">
        <v>2</v>
      </c>
      <c r="C3" s="1445" t="s">
        <v>3</v>
      </c>
      <c r="D3" s="1445" t="s">
        <v>4</v>
      </c>
      <c r="E3" s="1446" t="s">
        <v>5</v>
      </c>
      <c r="F3" s="1446" t="s">
        <v>6</v>
      </c>
      <c r="G3" s="1446" t="s">
        <v>7</v>
      </c>
      <c r="H3" s="1446" t="s">
        <v>8</v>
      </c>
      <c r="I3" s="1479" t="s">
        <v>9</v>
      </c>
      <c r="J3" s="1444" t="s">
        <v>10</v>
      </c>
      <c r="K3" s="1478"/>
      <c r="L3" s="1478"/>
      <c r="M3" s="1478"/>
      <c r="N3" s="1478"/>
      <c r="O3" s="1478"/>
      <c r="P3" s="1478"/>
      <c r="Q3" s="1478"/>
      <c r="R3" s="1478"/>
      <c r="S3" s="1478"/>
      <c r="T3" s="1478"/>
      <c r="U3" s="1478"/>
      <c r="V3" s="1478"/>
      <c r="W3" s="1478"/>
      <c r="X3" s="1478"/>
    </row>
    <row r="4" spans="1:24" ht="19.5" customHeight="1">
      <c r="A4" s="1447">
        <v>1</v>
      </c>
      <c r="B4" s="1448">
        <v>2</v>
      </c>
      <c r="C4" s="1449">
        <v>3</v>
      </c>
      <c r="D4" s="1449">
        <v>4</v>
      </c>
      <c r="E4" s="1450"/>
      <c r="F4" s="1451">
        <v>5</v>
      </c>
      <c r="G4" s="1448">
        <v>5</v>
      </c>
      <c r="H4" s="1448"/>
      <c r="I4" s="1451">
        <v>6</v>
      </c>
      <c r="J4" s="1449">
        <v>7</v>
      </c>
      <c r="K4" s="1478"/>
      <c r="L4" s="1478"/>
      <c r="M4" s="1478"/>
      <c r="N4" s="1478"/>
      <c r="O4" s="1478"/>
      <c r="P4" s="1478"/>
      <c r="Q4" s="1478"/>
      <c r="R4" s="1478"/>
      <c r="S4" s="1478"/>
      <c r="T4" s="1478"/>
      <c r="U4" s="1478"/>
      <c r="V4" s="1478"/>
      <c r="W4" s="1478"/>
      <c r="X4" s="1478"/>
    </row>
    <row r="5" spans="1:24" ht="24.75" customHeight="1">
      <c r="A5" s="1689" t="s">
        <v>11</v>
      </c>
      <c r="B5" s="1690"/>
      <c r="C5" s="1690"/>
      <c r="D5" s="1690"/>
      <c r="E5" s="1690"/>
      <c r="F5" s="1690"/>
      <c r="G5" s="1690"/>
      <c r="H5" s="1690"/>
      <c r="I5" s="1690"/>
      <c r="J5" s="1691"/>
      <c r="K5" s="1480"/>
      <c r="L5" s="1480"/>
      <c r="M5" s="1480"/>
      <c r="N5" s="1480"/>
      <c r="O5" s="1480"/>
      <c r="P5" s="1480"/>
      <c r="Q5" s="1480"/>
      <c r="R5" s="1480"/>
      <c r="S5" s="1480"/>
      <c r="T5" s="1480"/>
      <c r="U5" s="1480"/>
      <c r="V5" s="1480"/>
      <c r="W5" s="1480"/>
      <c r="X5" s="1480"/>
    </row>
    <row r="6" spans="1:24" ht="24" customHeight="1">
      <c r="A6" s="1444">
        <v>1</v>
      </c>
      <c r="B6" s="1452" t="s">
        <v>12</v>
      </c>
      <c r="C6" s="1453"/>
      <c r="D6" s="1453" t="s">
        <v>13</v>
      </c>
      <c r="E6" s="1454"/>
      <c r="F6" s="1454"/>
      <c r="G6" s="1455"/>
      <c r="H6" s="1455"/>
      <c r="I6" s="1481"/>
      <c r="J6" s="1453"/>
      <c r="K6" s="1482"/>
      <c r="L6" s="1482"/>
      <c r="M6" s="1482"/>
      <c r="N6" s="1482"/>
      <c r="O6" s="1482"/>
      <c r="P6" s="1482"/>
      <c r="Q6" s="1482"/>
      <c r="R6" s="1482"/>
      <c r="S6" s="1482"/>
      <c r="T6" s="1482"/>
      <c r="U6" s="1482"/>
      <c r="V6" s="1482"/>
      <c r="W6" s="1482"/>
      <c r="X6" s="1482"/>
    </row>
    <row r="7" spans="1:24" ht="31.5" hidden="1" customHeight="1" outlineLevel="1">
      <c r="A7" s="1456"/>
      <c r="B7" s="1457" t="s">
        <v>14</v>
      </c>
      <c r="C7" s="1449" t="s">
        <v>15</v>
      </c>
      <c r="D7" s="1449" t="s">
        <v>16</v>
      </c>
      <c r="E7" s="1450">
        <v>1727273</v>
      </c>
      <c r="F7" s="1450">
        <v>1727273</v>
      </c>
      <c r="G7" s="1455">
        <f>F7</f>
        <v>1727273</v>
      </c>
      <c r="H7" s="1458">
        <f>G7</f>
        <v>1727273</v>
      </c>
      <c r="I7" s="1483">
        <f t="shared" ref="I7:I14" si="0">(H7-G7)/G7</f>
        <v>0</v>
      </c>
      <c r="J7" s="1467" t="s">
        <v>17</v>
      </c>
      <c r="K7" s="1484"/>
      <c r="L7" s="1484"/>
      <c r="M7" s="1484"/>
      <c r="N7" s="1484"/>
      <c r="O7" s="1484"/>
      <c r="P7" s="1484"/>
      <c r="Q7" s="1484"/>
      <c r="R7" s="1484"/>
      <c r="S7" s="1484"/>
      <c r="T7" s="1484"/>
      <c r="U7" s="1484"/>
      <c r="V7" s="1484"/>
      <c r="W7" s="1484"/>
      <c r="X7" s="1484"/>
    </row>
    <row r="8" spans="1:24" ht="19.5" hidden="1" customHeight="1" outlineLevel="1">
      <c r="A8" s="1456"/>
      <c r="B8" s="1457" t="s">
        <v>18</v>
      </c>
      <c r="C8" s="1449" t="s">
        <v>15</v>
      </c>
      <c r="D8" s="1449" t="s">
        <v>16</v>
      </c>
      <c r="E8" s="1459">
        <v>1727273</v>
      </c>
      <c r="F8" s="1459">
        <v>1727273</v>
      </c>
      <c r="G8" s="1460">
        <f>F8</f>
        <v>1727273</v>
      </c>
      <c r="H8" s="1461">
        <f>G8</f>
        <v>1727273</v>
      </c>
      <c r="I8" s="1483">
        <f t="shared" si="0"/>
        <v>0</v>
      </c>
      <c r="J8" s="1467"/>
      <c r="K8" s="1484"/>
      <c r="L8" s="1484"/>
      <c r="M8" s="1484"/>
      <c r="N8" s="1484"/>
      <c r="O8" s="1484"/>
      <c r="P8" s="1484"/>
      <c r="Q8" s="1484"/>
      <c r="R8" s="1484"/>
      <c r="S8" s="1484"/>
      <c r="T8" s="1484"/>
      <c r="U8" s="1484"/>
      <c r="V8" s="1484"/>
      <c r="W8" s="1484"/>
      <c r="X8" s="1484"/>
    </row>
    <row r="9" spans="1:24" ht="19.5" hidden="1" customHeight="1" outlineLevel="1">
      <c r="A9" s="1456"/>
      <c r="B9" s="1457" t="s">
        <v>19</v>
      </c>
      <c r="C9" s="1449" t="s">
        <v>15</v>
      </c>
      <c r="D9" s="1449" t="s">
        <v>16</v>
      </c>
      <c r="E9" s="1462">
        <v>1760000</v>
      </c>
      <c r="F9" s="1462">
        <v>1760000</v>
      </c>
      <c r="G9" s="1463">
        <v>1760000</v>
      </c>
      <c r="H9" s="1464">
        <v>1760000</v>
      </c>
      <c r="I9" s="1483">
        <f t="shared" si="0"/>
        <v>0</v>
      </c>
      <c r="J9" s="1699" t="s">
        <v>20</v>
      </c>
      <c r="K9" s="1484"/>
      <c r="L9" s="1484"/>
      <c r="M9" s="1484"/>
      <c r="N9" s="1484"/>
      <c r="O9" s="1484"/>
      <c r="P9" s="1484"/>
      <c r="Q9" s="1484"/>
      <c r="R9" s="1484"/>
      <c r="S9" s="1484"/>
      <c r="T9" s="1484"/>
      <c r="U9" s="1484"/>
      <c r="V9" s="1484"/>
      <c r="W9" s="1484"/>
      <c r="X9" s="1484"/>
    </row>
    <row r="10" spans="1:24" ht="19.5" hidden="1" customHeight="1" outlineLevel="1">
      <c r="A10" s="1456"/>
      <c r="B10" s="1457" t="s">
        <v>21</v>
      </c>
      <c r="C10" s="1449" t="s">
        <v>15</v>
      </c>
      <c r="D10" s="1449" t="s">
        <v>16</v>
      </c>
      <c r="E10" s="1459">
        <v>1760000</v>
      </c>
      <c r="F10" s="1459">
        <v>1760000</v>
      </c>
      <c r="G10" s="1460">
        <f>F10</f>
        <v>1760000</v>
      </c>
      <c r="H10" s="1461">
        <f>G10</f>
        <v>1760000</v>
      </c>
      <c r="I10" s="1483">
        <f t="shared" si="0"/>
        <v>0</v>
      </c>
      <c r="J10" s="1700"/>
      <c r="K10" s="1484"/>
      <c r="L10" s="1484"/>
      <c r="M10" s="1484"/>
      <c r="N10" s="1484"/>
      <c r="O10" s="1484"/>
      <c r="P10" s="1484"/>
      <c r="Q10" s="1484"/>
      <c r="R10" s="1484"/>
      <c r="S10" s="1484"/>
      <c r="T10" s="1484"/>
      <c r="U10" s="1484"/>
      <c r="V10" s="1484"/>
      <c r="W10" s="1484"/>
      <c r="X10" s="1484"/>
    </row>
    <row r="11" spans="1:24" ht="19.5" hidden="1" customHeight="1" outlineLevel="1">
      <c r="A11" s="1456"/>
      <c r="B11" s="1457" t="s">
        <v>22</v>
      </c>
      <c r="C11" s="1449" t="s">
        <v>15</v>
      </c>
      <c r="D11" s="1449" t="s">
        <v>16</v>
      </c>
      <c r="E11" s="1459">
        <v>1800000</v>
      </c>
      <c r="F11" s="1459">
        <v>1800000</v>
      </c>
      <c r="G11" s="1460">
        <f>2030000/1.1</f>
        <v>1845454.5454545454</v>
      </c>
      <c r="H11" s="1461">
        <f>2030000/1.1</f>
        <v>1845454.5454545454</v>
      </c>
      <c r="I11" s="1483">
        <f t="shared" si="0"/>
        <v>0</v>
      </c>
      <c r="J11" s="1700"/>
      <c r="K11" s="1484"/>
      <c r="L11" s="1484"/>
      <c r="M11" s="1484"/>
      <c r="N11" s="1484"/>
      <c r="O11" s="1484"/>
      <c r="P11" s="1484"/>
      <c r="Q11" s="1484"/>
      <c r="R11" s="1484"/>
      <c r="S11" s="1484"/>
      <c r="T11" s="1484"/>
      <c r="U11" s="1484"/>
      <c r="V11" s="1484"/>
      <c r="W11" s="1484"/>
      <c r="X11" s="1484"/>
    </row>
    <row r="12" spans="1:24" ht="19.5" hidden="1" customHeight="1" outlineLevel="1">
      <c r="A12" s="1456"/>
      <c r="B12" s="1457" t="s">
        <v>23</v>
      </c>
      <c r="C12" s="1449" t="s">
        <v>15</v>
      </c>
      <c r="D12" s="1449" t="s">
        <v>16</v>
      </c>
      <c r="E12" s="1459">
        <v>1672727</v>
      </c>
      <c r="F12" s="1459">
        <v>1672727</v>
      </c>
      <c r="G12" s="1460">
        <f>F12</f>
        <v>1672727</v>
      </c>
      <c r="H12" s="1461">
        <f>G12</f>
        <v>1672727</v>
      </c>
      <c r="I12" s="1483">
        <f t="shared" si="0"/>
        <v>0</v>
      </c>
      <c r="J12" s="1700"/>
      <c r="K12" s="1484"/>
      <c r="L12" s="1484"/>
      <c r="M12" s="1484"/>
      <c r="N12" s="1484"/>
      <c r="O12" s="1484"/>
      <c r="P12" s="1484"/>
      <c r="Q12" s="1484"/>
      <c r="R12" s="1484"/>
      <c r="S12" s="1484"/>
      <c r="T12" s="1484"/>
      <c r="U12" s="1484"/>
      <c r="V12" s="1484"/>
      <c r="W12" s="1484"/>
      <c r="X12" s="1484"/>
    </row>
    <row r="13" spans="1:24" ht="19.5" hidden="1" customHeight="1" outlineLevel="1">
      <c r="A13" s="1456"/>
      <c r="B13" s="1457" t="s">
        <v>24</v>
      </c>
      <c r="C13" s="1449" t="s">
        <v>15</v>
      </c>
      <c r="D13" s="1449" t="s">
        <v>16</v>
      </c>
      <c r="E13" s="1459">
        <v>1860000</v>
      </c>
      <c r="F13" s="1459">
        <v>1860000</v>
      </c>
      <c r="G13" s="1460">
        <f>F13</f>
        <v>1860000</v>
      </c>
      <c r="H13" s="1461">
        <f>G13</f>
        <v>1860000</v>
      </c>
      <c r="I13" s="1483">
        <f t="shared" si="0"/>
        <v>0</v>
      </c>
      <c r="J13" s="1700"/>
      <c r="K13" s="1484"/>
      <c r="L13" s="1484"/>
      <c r="M13" s="1484"/>
      <c r="N13" s="1484"/>
      <c r="O13" s="1484"/>
      <c r="P13" s="1484"/>
      <c r="Q13" s="1484"/>
      <c r="R13" s="1484"/>
      <c r="S13" s="1484"/>
      <c r="T13" s="1484"/>
      <c r="U13" s="1484"/>
      <c r="V13" s="1484"/>
      <c r="W13" s="1484"/>
      <c r="X13" s="1484"/>
    </row>
    <row r="14" spans="1:24" ht="19.5" hidden="1" customHeight="1" outlineLevel="1">
      <c r="A14" s="1456"/>
      <c r="B14" s="1457" t="s">
        <v>25</v>
      </c>
      <c r="C14" s="1449" t="s">
        <v>15</v>
      </c>
      <c r="D14" s="1449" t="s">
        <v>16</v>
      </c>
      <c r="E14" s="1459">
        <v>1800000</v>
      </c>
      <c r="F14" s="1459">
        <v>1800000</v>
      </c>
      <c r="G14" s="1460">
        <f>(1760+1800)/2*1000</f>
        <v>1780000</v>
      </c>
      <c r="H14" s="1461">
        <f>(1760000+1800000)/2</f>
        <v>1780000</v>
      </c>
      <c r="I14" s="1483">
        <f t="shared" si="0"/>
        <v>0</v>
      </c>
      <c r="J14" s="1700"/>
      <c r="K14" s="1484"/>
      <c r="L14" s="1484"/>
      <c r="M14" s="1484"/>
      <c r="N14" s="1484"/>
      <c r="O14" s="1484"/>
      <c r="P14" s="1484"/>
      <c r="Q14" s="1484"/>
      <c r="R14" s="1484"/>
      <c r="S14" s="1484"/>
      <c r="T14" s="1484"/>
      <c r="U14" s="1484"/>
      <c r="V14" s="1484"/>
      <c r="W14" s="1484"/>
      <c r="X14" s="1484"/>
    </row>
    <row r="15" spans="1:24" ht="19.5" hidden="1" customHeight="1" outlineLevel="1">
      <c r="A15" s="1456"/>
      <c r="B15" s="1457" t="s">
        <v>26</v>
      </c>
      <c r="C15" s="1449" t="s">
        <v>15</v>
      </c>
      <c r="D15" s="1449" t="s">
        <v>16</v>
      </c>
      <c r="E15" s="1459">
        <v>2000000</v>
      </c>
      <c r="F15" s="1459">
        <v>2000000</v>
      </c>
      <c r="G15" s="1460"/>
      <c r="H15" s="1461">
        <v>2000000</v>
      </c>
      <c r="I15" s="1483" t="s">
        <v>27</v>
      </c>
      <c r="J15" s="1700"/>
      <c r="K15" s="1484"/>
      <c r="L15" s="1484"/>
      <c r="M15" s="1484"/>
      <c r="N15" s="1484"/>
      <c r="O15" s="1484"/>
      <c r="P15" s="1484"/>
      <c r="Q15" s="1484"/>
      <c r="R15" s="1484"/>
      <c r="S15" s="1484"/>
      <c r="T15" s="1484"/>
      <c r="U15" s="1484"/>
      <c r="V15" s="1484"/>
      <c r="W15" s="1484"/>
      <c r="X15" s="1484"/>
    </row>
    <row r="16" spans="1:24" ht="19.5" hidden="1" customHeight="1" outlineLevel="1">
      <c r="A16" s="1465"/>
      <c r="B16" s="1457" t="s">
        <v>28</v>
      </c>
      <c r="C16" s="1449" t="s">
        <v>15</v>
      </c>
      <c r="D16" s="1449" t="s">
        <v>16</v>
      </c>
      <c r="E16" s="1459"/>
      <c r="F16" s="1459"/>
      <c r="G16" s="1460"/>
      <c r="H16" s="1461"/>
      <c r="I16" s="1483"/>
      <c r="J16" s="1701"/>
      <c r="K16" s="1484"/>
      <c r="L16" s="1484"/>
      <c r="M16" s="1484"/>
      <c r="N16" s="1484"/>
      <c r="O16" s="1484"/>
      <c r="P16" s="1484"/>
      <c r="Q16" s="1484"/>
      <c r="R16" s="1484"/>
      <c r="S16" s="1484"/>
      <c r="T16" s="1484"/>
      <c r="U16" s="1484"/>
      <c r="V16" s="1484"/>
      <c r="W16" s="1484"/>
      <c r="X16" s="1484"/>
    </row>
    <row r="17" spans="1:24" ht="23.25" customHeight="1" collapsed="1">
      <c r="A17" s="1444">
        <v>2</v>
      </c>
      <c r="B17" s="1452" t="s">
        <v>29</v>
      </c>
      <c r="C17" s="1453"/>
      <c r="D17" s="1453" t="s">
        <v>13</v>
      </c>
      <c r="E17" s="1454"/>
      <c r="F17" s="1454"/>
      <c r="G17" s="1455"/>
      <c r="H17" s="1455"/>
      <c r="I17" s="1481"/>
      <c r="J17" s="1453"/>
      <c r="K17" s="1482"/>
      <c r="L17" s="1482"/>
      <c r="M17" s="1482"/>
      <c r="N17" s="1482"/>
      <c r="O17" s="1482"/>
      <c r="P17" s="1482"/>
      <c r="Q17" s="1482"/>
      <c r="R17" s="1482"/>
      <c r="S17" s="1482"/>
      <c r="T17" s="1482"/>
      <c r="U17" s="1482"/>
      <c r="V17" s="1482"/>
      <c r="W17" s="1482"/>
      <c r="X17" s="1482"/>
    </row>
    <row r="18" spans="1:24" ht="31.5" hidden="1" customHeight="1" outlineLevel="1">
      <c r="A18" s="1451"/>
      <c r="B18" s="1466" t="s">
        <v>14</v>
      </c>
      <c r="C18" s="1449" t="s">
        <v>15</v>
      </c>
      <c r="D18" s="1467" t="s">
        <v>16</v>
      </c>
      <c r="E18" s="1459">
        <v>1727273</v>
      </c>
      <c r="F18" s="1459">
        <v>1727273</v>
      </c>
      <c r="G18" s="1460">
        <f>F18</f>
        <v>1727273</v>
      </c>
      <c r="H18" s="1461"/>
      <c r="I18" s="1483">
        <f>(H18-G18)/G18</f>
        <v>-1</v>
      </c>
      <c r="J18" s="1467" t="s">
        <v>30</v>
      </c>
      <c r="K18" s="1484"/>
      <c r="L18" s="1484"/>
      <c r="M18" s="1484"/>
      <c r="N18" s="1484"/>
      <c r="O18" s="1484"/>
      <c r="P18" s="1484"/>
      <c r="Q18" s="1484"/>
      <c r="R18" s="1484"/>
      <c r="S18" s="1484"/>
      <c r="T18" s="1484"/>
      <c r="U18" s="1484"/>
      <c r="V18" s="1484"/>
      <c r="W18" s="1484"/>
      <c r="X18" s="1484"/>
    </row>
    <row r="19" spans="1:24" ht="19.5" hidden="1" customHeight="1" outlineLevel="1">
      <c r="A19" s="1451"/>
      <c r="B19" s="1466" t="s">
        <v>19</v>
      </c>
      <c r="C19" s="1449" t="s">
        <v>15</v>
      </c>
      <c r="D19" s="1467" t="s">
        <v>16</v>
      </c>
      <c r="E19" s="1459">
        <v>1760000</v>
      </c>
      <c r="F19" s="1459">
        <v>1760000</v>
      </c>
      <c r="G19" s="1460">
        <f>F19</f>
        <v>1760000</v>
      </c>
      <c r="H19" s="1461">
        <f>G19</f>
        <v>1760000</v>
      </c>
      <c r="I19" s="1483">
        <f>(H19-G19)/G19</f>
        <v>0</v>
      </c>
      <c r="J19" s="1699" t="s">
        <v>31</v>
      </c>
      <c r="K19" s="1484"/>
      <c r="L19" s="1484"/>
      <c r="M19" s="1484"/>
      <c r="N19" s="1484"/>
      <c r="O19" s="1484"/>
      <c r="P19" s="1484"/>
      <c r="Q19" s="1484"/>
      <c r="R19" s="1484"/>
      <c r="S19" s="1484"/>
      <c r="T19" s="1484"/>
      <c r="U19" s="1484"/>
      <c r="V19" s="1484"/>
      <c r="W19" s="1484"/>
      <c r="X19" s="1484"/>
    </row>
    <row r="20" spans="1:24" ht="19.5" hidden="1" customHeight="1" outlineLevel="1">
      <c r="A20" s="1451"/>
      <c r="B20" s="1466" t="s">
        <v>21</v>
      </c>
      <c r="C20" s="1449" t="s">
        <v>15</v>
      </c>
      <c r="D20" s="1467" t="s">
        <v>16</v>
      </c>
      <c r="E20" s="1459">
        <v>1800000</v>
      </c>
      <c r="F20" s="1459">
        <v>1800000</v>
      </c>
      <c r="G20" s="1460">
        <f>F20</f>
        <v>1800000</v>
      </c>
      <c r="H20" s="1461">
        <f>G20</f>
        <v>1800000</v>
      </c>
      <c r="I20" s="1483">
        <f>(H20-G20)/G20</f>
        <v>0</v>
      </c>
      <c r="J20" s="1700"/>
      <c r="K20" s="1484"/>
      <c r="L20" s="1484"/>
      <c r="M20" s="1484"/>
      <c r="N20" s="1484"/>
      <c r="O20" s="1484"/>
      <c r="P20" s="1484"/>
      <c r="Q20" s="1484"/>
      <c r="R20" s="1484"/>
      <c r="S20" s="1484"/>
      <c r="T20" s="1484"/>
      <c r="U20" s="1484"/>
      <c r="V20" s="1484"/>
      <c r="W20" s="1484"/>
      <c r="X20" s="1484"/>
    </row>
    <row r="21" spans="1:24" ht="19.5" hidden="1" customHeight="1" outlineLevel="1">
      <c r="A21" s="1451"/>
      <c r="B21" s="1466" t="s">
        <v>28</v>
      </c>
      <c r="C21" s="1449" t="s">
        <v>15</v>
      </c>
      <c r="D21" s="1467" t="s">
        <v>16</v>
      </c>
      <c r="E21" s="1459">
        <v>1781182</v>
      </c>
      <c r="F21" s="1459">
        <v>1940000</v>
      </c>
      <c r="G21" s="1460">
        <v>1940000</v>
      </c>
      <c r="H21" s="1461">
        <v>1940000</v>
      </c>
      <c r="I21" s="1483">
        <f>(H21-G21)/G21</f>
        <v>0</v>
      </c>
      <c r="J21" s="1700"/>
      <c r="K21" s="1484"/>
      <c r="L21" s="1484"/>
      <c r="M21" s="1484"/>
      <c r="N21" s="1484"/>
      <c r="O21" s="1484"/>
      <c r="P21" s="1484"/>
      <c r="Q21" s="1484"/>
      <c r="R21" s="1484"/>
      <c r="S21" s="1484"/>
      <c r="T21" s="1484"/>
      <c r="U21" s="1484"/>
      <c r="V21" s="1484"/>
      <c r="W21" s="1484"/>
      <c r="X21" s="1484"/>
    </row>
    <row r="22" spans="1:24" ht="19.5" hidden="1" customHeight="1" outlineLevel="1">
      <c r="A22" s="1451"/>
      <c r="B22" s="1466" t="s">
        <v>22</v>
      </c>
      <c r="C22" s="1449" t="s">
        <v>15</v>
      </c>
      <c r="D22" s="1467" t="s">
        <v>16</v>
      </c>
      <c r="E22" s="1459">
        <v>1800000</v>
      </c>
      <c r="F22" s="1459">
        <v>1800000</v>
      </c>
      <c r="G22" s="1460">
        <f>2030000/1.1</f>
        <v>1845454.5454545454</v>
      </c>
      <c r="H22" s="1461">
        <f>2030000/1.1</f>
        <v>1845454.5454545454</v>
      </c>
      <c r="I22" s="1483">
        <f>(H22-G22)/G22</f>
        <v>0</v>
      </c>
      <c r="J22" s="1700"/>
      <c r="K22" s="1484"/>
      <c r="L22" s="1484"/>
      <c r="M22" s="1484"/>
      <c r="N22" s="1484"/>
      <c r="O22" s="1484"/>
      <c r="P22" s="1484"/>
      <c r="Q22" s="1484"/>
      <c r="R22" s="1484"/>
      <c r="S22" s="1484"/>
      <c r="T22" s="1484"/>
      <c r="U22" s="1484"/>
      <c r="V22" s="1484"/>
      <c r="W22" s="1484"/>
      <c r="X22" s="1484"/>
    </row>
    <row r="23" spans="1:24" ht="19.5" hidden="1" customHeight="1" outlineLevel="1">
      <c r="A23" s="1451"/>
      <c r="B23" s="1466" t="s">
        <v>25</v>
      </c>
      <c r="C23" s="1449" t="s">
        <v>15</v>
      </c>
      <c r="D23" s="1467" t="s">
        <v>16</v>
      </c>
      <c r="E23" s="1459">
        <v>1800000</v>
      </c>
      <c r="F23" s="1459">
        <v>1800000</v>
      </c>
      <c r="G23" s="1460"/>
      <c r="H23" s="1461"/>
      <c r="I23" s="1483" t="s">
        <v>27</v>
      </c>
      <c r="J23" s="1700"/>
      <c r="K23" s="1484"/>
      <c r="L23" s="1484"/>
      <c r="M23" s="1484"/>
      <c r="N23" s="1484"/>
      <c r="O23" s="1484"/>
      <c r="P23" s="1484"/>
      <c r="Q23" s="1484"/>
      <c r="R23" s="1484"/>
      <c r="S23" s="1484"/>
      <c r="T23" s="1484"/>
      <c r="U23" s="1484"/>
      <c r="V23" s="1484"/>
      <c r="W23" s="1484"/>
      <c r="X23" s="1484"/>
    </row>
    <row r="24" spans="1:24" ht="19.5" hidden="1" customHeight="1" outlineLevel="1">
      <c r="A24" s="1451"/>
      <c r="B24" s="1466" t="s">
        <v>26</v>
      </c>
      <c r="C24" s="1449" t="s">
        <v>15</v>
      </c>
      <c r="D24" s="1467" t="s">
        <v>16</v>
      </c>
      <c r="E24" s="1459">
        <v>1900000</v>
      </c>
      <c r="F24" s="1459">
        <v>1900000</v>
      </c>
      <c r="G24" s="1460"/>
      <c r="H24" s="1461">
        <v>1900000</v>
      </c>
      <c r="I24" s="1483" t="s">
        <v>27</v>
      </c>
      <c r="J24" s="1700"/>
      <c r="K24" s="1484"/>
      <c r="L24" s="1484"/>
      <c r="M24" s="1484"/>
      <c r="N24" s="1484"/>
      <c r="O24" s="1484"/>
      <c r="P24" s="1484"/>
      <c r="Q24" s="1484"/>
      <c r="R24" s="1484"/>
      <c r="S24" s="1484"/>
      <c r="T24" s="1484"/>
      <c r="U24" s="1484"/>
      <c r="V24" s="1484"/>
      <c r="W24" s="1484"/>
      <c r="X24" s="1484"/>
    </row>
    <row r="25" spans="1:24" ht="19.5" hidden="1" customHeight="1" outlineLevel="1">
      <c r="A25" s="1451"/>
      <c r="B25" s="1466" t="s">
        <v>32</v>
      </c>
      <c r="C25" s="1449" t="s">
        <v>15</v>
      </c>
      <c r="D25" s="1467" t="s">
        <v>16</v>
      </c>
      <c r="E25" s="1459">
        <v>1700000</v>
      </c>
      <c r="F25" s="1459">
        <v>1800000</v>
      </c>
      <c r="G25" s="1460">
        <v>1700000</v>
      </c>
      <c r="H25" s="1461">
        <f>G25</f>
        <v>1700000</v>
      </c>
      <c r="I25" s="1483">
        <f>(H25-G25)/G25</f>
        <v>0</v>
      </c>
      <c r="J25" s="1700"/>
      <c r="K25" s="1484"/>
      <c r="L25" s="1484"/>
      <c r="M25" s="1484"/>
      <c r="N25" s="1484"/>
      <c r="O25" s="1484"/>
      <c r="P25" s="1484"/>
      <c r="Q25" s="1484"/>
      <c r="R25" s="1484"/>
      <c r="S25" s="1484"/>
      <c r="T25" s="1484"/>
      <c r="U25" s="1484"/>
      <c r="V25" s="1484"/>
      <c r="W25" s="1484"/>
      <c r="X25" s="1484"/>
    </row>
    <row r="26" spans="1:24" ht="19.5" hidden="1" customHeight="1" outlineLevel="1">
      <c r="A26" s="1451"/>
      <c r="B26" s="1466" t="s">
        <v>24</v>
      </c>
      <c r="C26" s="1449" t="s">
        <v>15</v>
      </c>
      <c r="D26" s="1467" t="s">
        <v>16</v>
      </c>
      <c r="E26" s="1459"/>
      <c r="F26" s="1459"/>
      <c r="G26" s="1460">
        <v>1950000</v>
      </c>
      <c r="H26" s="1461"/>
      <c r="I26" s="1483"/>
      <c r="J26" s="1700"/>
      <c r="K26" s="1484"/>
      <c r="L26" s="1484"/>
      <c r="M26" s="1484"/>
      <c r="N26" s="1484"/>
      <c r="O26" s="1484"/>
      <c r="P26" s="1484"/>
      <c r="Q26" s="1484"/>
      <c r="R26" s="1484"/>
      <c r="S26" s="1484"/>
      <c r="T26" s="1484"/>
      <c r="U26" s="1484"/>
      <c r="V26" s="1484"/>
      <c r="W26" s="1484"/>
      <c r="X26" s="1484"/>
    </row>
    <row r="27" spans="1:24" ht="19.5" hidden="1" customHeight="1" outlineLevel="1">
      <c r="A27" s="1451"/>
      <c r="B27" s="1466" t="s">
        <v>23</v>
      </c>
      <c r="C27" s="1449" t="s">
        <v>15</v>
      </c>
      <c r="D27" s="1467" t="s">
        <v>16</v>
      </c>
      <c r="E27" s="1459">
        <v>1636363</v>
      </c>
      <c r="F27" s="1459">
        <v>1636363</v>
      </c>
      <c r="G27" s="1460">
        <f>F27</f>
        <v>1636363</v>
      </c>
      <c r="H27" s="1461">
        <f>G27</f>
        <v>1636363</v>
      </c>
      <c r="I27" s="1483">
        <f>(H27-G27)/G27</f>
        <v>0</v>
      </c>
      <c r="J27" s="1701"/>
      <c r="K27" s="1484"/>
      <c r="L27" s="1484"/>
      <c r="M27" s="1484"/>
      <c r="N27" s="1484"/>
      <c r="O27" s="1484"/>
      <c r="P27" s="1484"/>
      <c r="Q27" s="1484"/>
      <c r="R27" s="1484"/>
      <c r="S27" s="1484"/>
      <c r="T27" s="1484"/>
      <c r="U27" s="1484"/>
      <c r="V27" s="1484"/>
      <c r="W27" s="1484"/>
      <c r="X27" s="1484"/>
    </row>
    <row r="28" spans="1:24" ht="27.75" customHeight="1" collapsed="1">
      <c r="A28" s="1468">
        <v>3</v>
      </c>
      <c r="B28" s="1692" t="s">
        <v>33</v>
      </c>
      <c r="C28" s="1693"/>
      <c r="D28" s="1693"/>
      <c r="E28" s="1693"/>
      <c r="F28" s="1693"/>
      <c r="G28" s="1693"/>
      <c r="H28" s="1693"/>
      <c r="I28" s="1693"/>
      <c r="J28" s="1694"/>
      <c r="K28" s="1482"/>
      <c r="L28" s="1482"/>
      <c r="M28" s="1482"/>
      <c r="N28" s="1482"/>
      <c r="O28" s="1482"/>
      <c r="P28" s="1482"/>
      <c r="Q28" s="1482"/>
      <c r="R28" s="1482"/>
      <c r="S28" s="1482"/>
      <c r="T28" s="1482"/>
      <c r="U28" s="1482"/>
      <c r="V28" s="1482"/>
      <c r="W28" s="1482"/>
      <c r="X28" s="1482"/>
    </row>
    <row r="29" spans="1:24" ht="31.5" hidden="1" customHeight="1" outlineLevel="1">
      <c r="A29" s="1451"/>
      <c r="B29" s="1469" t="s">
        <v>34</v>
      </c>
      <c r="C29" s="1449" t="s">
        <v>15</v>
      </c>
      <c r="D29" s="1467" t="s">
        <v>35</v>
      </c>
      <c r="E29" s="1459">
        <v>1624000</v>
      </c>
      <c r="F29" s="1459">
        <v>1624000</v>
      </c>
      <c r="G29" s="1460">
        <v>1624000</v>
      </c>
      <c r="H29" s="1460"/>
      <c r="I29" s="1483">
        <f>(G29-F29)/F29</f>
        <v>0</v>
      </c>
      <c r="J29" s="1699" t="s">
        <v>30</v>
      </c>
      <c r="K29" s="1484"/>
      <c r="L29" s="1484"/>
      <c r="M29" s="1484"/>
      <c r="N29" s="1484"/>
      <c r="O29" s="1484"/>
      <c r="P29" s="1484"/>
      <c r="Q29" s="1484"/>
      <c r="R29" s="1484"/>
      <c r="S29" s="1484"/>
      <c r="T29" s="1484"/>
      <c r="U29" s="1484"/>
      <c r="V29" s="1484"/>
      <c r="W29" s="1484"/>
      <c r="X29" s="1484"/>
    </row>
    <row r="30" spans="1:24" ht="19.5" hidden="1" customHeight="1" outlineLevel="1">
      <c r="A30" s="1451"/>
      <c r="B30" s="1469" t="s">
        <v>14</v>
      </c>
      <c r="C30" s="1449" t="s">
        <v>15</v>
      </c>
      <c r="D30" s="1467" t="s">
        <v>16</v>
      </c>
      <c r="E30" s="1459">
        <v>1624000</v>
      </c>
      <c r="F30" s="1459">
        <v>1624000</v>
      </c>
      <c r="G30" s="1460">
        <v>1624000</v>
      </c>
      <c r="H30" s="1460"/>
      <c r="I30" s="1483">
        <f>(G30-F30)/F30</f>
        <v>0</v>
      </c>
      <c r="J30" s="1701"/>
      <c r="K30" s="1484"/>
      <c r="L30" s="1484"/>
      <c r="M30" s="1484"/>
      <c r="N30" s="1484"/>
      <c r="O30" s="1484"/>
      <c r="P30" s="1484"/>
      <c r="Q30" s="1484"/>
      <c r="R30" s="1484"/>
      <c r="S30" s="1484"/>
      <c r="T30" s="1484"/>
      <c r="U30" s="1484"/>
      <c r="V30" s="1484"/>
      <c r="W30" s="1484"/>
      <c r="X30" s="1484"/>
    </row>
    <row r="31" spans="1:24" ht="19.5" hidden="1" customHeight="1" outlineLevel="1">
      <c r="A31" s="1451"/>
      <c r="B31" s="1469" t="s">
        <v>19</v>
      </c>
      <c r="C31" s="1449" t="s">
        <v>15</v>
      </c>
      <c r="D31" s="1467" t="s">
        <v>16</v>
      </c>
      <c r="E31" s="1459">
        <v>1624000</v>
      </c>
      <c r="F31" s="1459">
        <v>1624000</v>
      </c>
      <c r="G31" s="1460">
        <v>1624000</v>
      </c>
      <c r="H31" s="1460"/>
      <c r="I31" s="1483">
        <f>(G31-F31)/F31</f>
        <v>0</v>
      </c>
      <c r="J31" s="1699" t="s">
        <v>36</v>
      </c>
      <c r="K31" s="1484"/>
      <c r="L31" s="1484"/>
      <c r="M31" s="1484"/>
      <c r="N31" s="1484"/>
      <c r="O31" s="1484"/>
      <c r="P31" s="1484"/>
      <c r="Q31" s="1484"/>
      <c r="R31" s="1484"/>
      <c r="S31" s="1484"/>
      <c r="T31" s="1484"/>
      <c r="U31" s="1484"/>
      <c r="V31" s="1484"/>
      <c r="W31" s="1484"/>
      <c r="X31" s="1484"/>
    </row>
    <row r="32" spans="1:24" ht="19.5" hidden="1" customHeight="1" outlineLevel="1">
      <c r="A32" s="1451"/>
      <c r="B32" s="1469" t="s">
        <v>18</v>
      </c>
      <c r="C32" s="1449" t="s">
        <v>15</v>
      </c>
      <c r="D32" s="1467" t="s">
        <v>16</v>
      </c>
      <c r="E32" s="1459"/>
      <c r="F32" s="1459"/>
      <c r="G32" s="1460"/>
      <c r="H32" s="1460"/>
      <c r="I32" s="1483"/>
      <c r="J32" s="1700"/>
      <c r="K32" s="1484"/>
      <c r="L32" s="1484"/>
      <c r="M32" s="1484"/>
      <c r="N32" s="1484"/>
      <c r="O32" s="1484"/>
      <c r="P32" s="1484"/>
      <c r="Q32" s="1484"/>
      <c r="R32" s="1484"/>
      <c r="S32" s="1484"/>
      <c r="T32" s="1484"/>
      <c r="U32" s="1484"/>
      <c r="V32" s="1484"/>
      <c r="W32" s="1484"/>
      <c r="X32" s="1484"/>
    </row>
    <row r="33" spans="1:24" ht="19.5" hidden="1" customHeight="1" outlineLevel="1">
      <c r="A33" s="1451"/>
      <c r="B33" s="1469" t="s">
        <v>23</v>
      </c>
      <c r="C33" s="1449" t="s">
        <v>15</v>
      </c>
      <c r="D33" s="1467" t="s">
        <v>16</v>
      </c>
      <c r="E33" s="1459">
        <v>1624000</v>
      </c>
      <c r="F33" s="1459">
        <v>1624000</v>
      </c>
      <c r="G33" s="1460">
        <v>1624000</v>
      </c>
      <c r="H33" s="1460"/>
      <c r="I33" s="1483">
        <f>(G33-F33)/F33</f>
        <v>0</v>
      </c>
      <c r="J33" s="1700"/>
      <c r="K33" s="1484"/>
      <c r="L33" s="1484"/>
      <c r="M33" s="1484"/>
      <c r="N33" s="1484"/>
      <c r="O33" s="1484"/>
      <c r="P33" s="1484"/>
      <c r="Q33" s="1484"/>
      <c r="R33" s="1484"/>
      <c r="S33" s="1484"/>
      <c r="T33" s="1484"/>
      <c r="U33" s="1484"/>
      <c r="V33" s="1484"/>
      <c r="W33" s="1484"/>
      <c r="X33" s="1484"/>
    </row>
    <row r="34" spans="1:24" ht="19.5" hidden="1" customHeight="1" outlineLevel="1">
      <c r="A34" s="1451"/>
      <c r="B34" s="1469" t="s">
        <v>32</v>
      </c>
      <c r="C34" s="1449" t="s">
        <v>15</v>
      </c>
      <c r="D34" s="1467" t="s">
        <v>16</v>
      </c>
      <c r="E34" s="1459">
        <v>1624000</v>
      </c>
      <c r="F34" s="1459">
        <v>1624000</v>
      </c>
      <c r="G34" s="1460">
        <v>1624000</v>
      </c>
      <c r="H34" s="1460"/>
      <c r="I34" s="1483">
        <f>(G34-F34)/F34</f>
        <v>0</v>
      </c>
      <c r="J34" s="1700"/>
      <c r="K34" s="1484"/>
      <c r="L34" s="1484"/>
      <c r="M34" s="1484"/>
      <c r="N34" s="1484"/>
      <c r="O34" s="1484"/>
      <c r="P34" s="1484"/>
      <c r="Q34" s="1484"/>
      <c r="R34" s="1484"/>
      <c r="S34" s="1484"/>
      <c r="T34" s="1484"/>
      <c r="U34" s="1484"/>
      <c r="V34" s="1484"/>
      <c r="W34" s="1484"/>
      <c r="X34" s="1484"/>
    </row>
    <row r="35" spans="1:24" ht="19.5" hidden="1" customHeight="1" outlineLevel="1">
      <c r="A35" s="1451"/>
      <c r="B35" s="1469" t="s">
        <v>24</v>
      </c>
      <c r="C35" s="1449" t="s">
        <v>15</v>
      </c>
      <c r="D35" s="1467" t="s">
        <v>16</v>
      </c>
      <c r="E35" s="1459">
        <v>1624000</v>
      </c>
      <c r="F35" s="1459">
        <v>1624000</v>
      </c>
      <c r="G35" s="1460">
        <v>1624000</v>
      </c>
      <c r="H35" s="1460"/>
      <c r="I35" s="1483">
        <f>(G35-F35)/F35</f>
        <v>0</v>
      </c>
      <c r="J35" s="1700"/>
      <c r="K35" s="1484"/>
      <c r="L35" s="1484"/>
      <c r="M35" s="1484"/>
      <c r="N35" s="1484"/>
      <c r="O35" s="1484"/>
      <c r="P35" s="1484"/>
      <c r="Q35" s="1484"/>
      <c r="R35" s="1484"/>
      <c r="S35" s="1484"/>
      <c r="T35" s="1484"/>
      <c r="U35" s="1484"/>
      <c r="V35" s="1484"/>
      <c r="W35" s="1484"/>
      <c r="X35" s="1484"/>
    </row>
    <row r="36" spans="1:24" ht="19.5" hidden="1" customHeight="1" outlineLevel="1">
      <c r="A36" s="1451"/>
      <c r="B36" s="1469" t="s">
        <v>25</v>
      </c>
      <c r="C36" s="1449" t="s">
        <v>15</v>
      </c>
      <c r="D36" s="1467" t="s">
        <v>16</v>
      </c>
      <c r="E36" s="1459">
        <v>1624000</v>
      </c>
      <c r="F36" s="1459">
        <v>1624000</v>
      </c>
      <c r="G36" s="1460">
        <v>1624000</v>
      </c>
      <c r="H36" s="1460"/>
      <c r="I36" s="1483">
        <f>(G36-F36)/F36</f>
        <v>0</v>
      </c>
      <c r="J36" s="1701"/>
      <c r="K36" s="1484"/>
      <c r="L36" s="1484"/>
      <c r="M36" s="1484"/>
      <c r="N36" s="1484"/>
      <c r="O36" s="1484"/>
      <c r="P36" s="1484"/>
      <c r="Q36" s="1484"/>
      <c r="R36" s="1484"/>
      <c r="S36" s="1484"/>
      <c r="T36" s="1484"/>
      <c r="U36" s="1484"/>
      <c r="V36" s="1484"/>
      <c r="W36" s="1484"/>
      <c r="X36" s="1484"/>
    </row>
    <row r="37" spans="1:24" ht="93.75" customHeight="1" collapsed="1">
      <c r="A37" s="1444">
        <v>4</v>
      </c>
      <c r="B37" s="1695" t="s">
        <v>37</v>
      </c>
      <c r="C37" s="1690"/>
      <c r="D37" s="1690"/>
      <c r="E37" s="1690"/>
      <c r="F37" s="1690"/>
      <c r="G37" s="1690"/>
      <c r="H37" s="1690"/>
      <c r="I37" s="1690"/>
      <c r="J37" s="1691"/>
      <c r="K37" s="1482"/>
      <c r="L37" s="1482"/>
      <c r="M37" s="1482"/>
      <c r="N37" s="1482"/>
      <c r="O37" s="1482"/>
      <c r="P37" s="1482"/>
      <c r="Q37" s="1482"/>
      <c r="R37" s="1482"/>
      <c r="S37" s="1482"/>
      <c r="T37" s="1482"/>
      <c r="U37" s="1482"/>
      <c r="V37" s="1482"/>
      <c r="W37" s="1482"/>
      <c r="X37" s="1482"/>
    </row>
    <row r="38" spans="1:24" ht="31.5" hidden="1" customHeight="1" outlineLevel="1">
      <c r="A38" s="1451"/>
      <c r="B38" s="1469" t="s">
        <v>38</v>
      </c>
      <c r="C38" s="1449" t="s">
        <v>15</v>
      </c>
      <c r="D38" s="1467" t="s">
        <v>35</v>
      </c>
      <c r="E38" s="1459">
        <v>1727273</v>
      </c>
      <c r="F38" s="1459">
        <v>1727273</v>
      </c>
      <c r="G38" s="1460">
        <f>1900000/1.1</f>
        <v>1727272.7272727271</v>
      </c>
      <c r="H38" s="1460">
        <f>1940000/1.1</f>
        <v>1763636.3636363635</v>
      </c>
      <c r="I38" s="1483">
        <f>(H38-G38)/G38</f>
        <v>2.1052631578947434E-2</v>
      </c>
      <c r="J38" s="1699" t="s">
        <v>39</v>
      </c>
      <c r="K38" s="1484"/>
      <c r="L38" s="1484"/>
      <c r="M38" s="1484"/>
      <c r="N38" s="1484"/>
      <c r="O38" s="1484"/>
      <c r="P38" s="1484"/>
      <c r="Q38" s="1484"/>
      <c r="R38" s="1484"/>
      <c r="S38" s="1484"/>
      <c r="T38" s="1484"/>
      <c r="U38" s="1484"/>
      <c r="V38" s="1484"/>
      <c r="W38" s="1484"/>
      <c r="X38" s="1484"/>
    </row>
    <row r="39" spans="1:24" ht="31.5" hidden="1" customHeight="1" outlineLevel="1">
      <c r="A39" s="1451"/>
      <c r="B39" s="1469" t="s">
        <v>40</v>
      </c>
      <c r="C39" s="1449" t="s">
        <v>15</v>
      </c>
      <c r="D39" s="1467" t="s">
        <v>35</v>
      </c>
      <c r="E39" s="1459">
        <v>1672727</v>
      </c>
      <c r="F39" s="1459">
        <v>1672727</v>
      </c>
      <c r="G39" s="1460">
        <f>1840000/1.1</f>
        <v>1672727.2727272727</v>
      </c>
      <c r="H39" s="1460">
        <f>1880000/1.1</f>
        <v>1709090.9090909089</v>
      </c>
      <c r="I39" s="1483">
        <f>(H39-G39)/G39</f>
        <v>2.1739130434782532E-2</v>
      </c>
      <c r="J39" s="1701"/>
      <c r="K39" s="1484"/>
      <c r="L39" s="1484"/>
      <c r="M39" s="1484"/>
      <c r="N39" s="1484"/>
      <c r="O39" s="1484"/>
      <c r="P39" s="1484"/>
      <c r="Q39" s="1484"/>
      <c r="R39" s="1484"/>
      <c r="S39" s="1484"/>
      <c r="T39" s="1484"/>
      <c r="U39" s="1484"/>
      <c r="V39" s="1484"/>
      <c r="W39" s="1484"/>
      <c r="X39" s="1484"/>
    </row>
    <row r="40" spans="1:24" ht="32.25" hidden="1" customHeight="1" collapsed="1">
      <c r="A40" s="1444">
        <v>5</v>
      </c>
      <c r="B40" s="1696" t="s">
        <v>41</v>
      </c>
      <c r="C40" s="1690"/>
      <c r="D40" s="1690"/>
      <c r="E40" s="1690"/>
      <c r="F40" s="1690"/>
      <c r="G40" s="1690"/>
      <c r="H40" s="1690"/>
      <c r="I40" s="1690"/>
      <c r="J40" s="1691"/>
      <c r="K40" s="1482"/>
      <c r="L40" s="1482"/>
      <c r="M40" s="1482"/>
      <c r="N40" s="1482"/>
      <c r="O40" s="1482"/>
      <c r="P40" s="1482"/>
      <c r="Q40" s="1482"/>
      <c r="R40" s="1482"/>
      <c r="S40" s="1482"/>
      <c r="T40" s="1482"/>
      <c r="U40" s="1482"/>
      <c r="V40" s="1482"/>
      <c r="W40" s="1482"/>
      <c r="X40" s="1482"/>
    </row>
    <row r="41" spans="1:24" ht="19.5" hidden="1" customHeight="1" outlineLevel="1">
      <c r="A41" s="1451"/>
      <c r="B41" s="1469" t="s">
        <v>42</v>
      </c>
      <c r="C41" s="1449" t="s">
        <v>15</v>
      </c>
      <c r="D41" s="1467"/>
      <c r="E41" s="1459"/>
      <c r="F41" s="1459">
        <v>1700000</v>
      </c>
      <c r="G41" s="1460">
        <f>F41</f>
        <v>1700000</v>
      </c>
      <c r="H41" s="1460"/>
      <c r="I41" s="1483">
        <f>(G41-F41)/F41</f>
        <v>0</v>
      </c>
      <c r="J41" s="1699" t="s">
        <v>43</v>
      </c>
      <c r="K41" s="1484"/>
      <c r="L41" s="1484"/>
      <c r="M41" s="1484"/>
      <c r="N41" s="1484"/>
      <c r="O41" s="1484"/>
      <c r="P41" s="1484"/>
      <c r="Q41" s="1484"/>
      <c r="R41" s="1484"/>
      <c r="S41" s="1484"/>
      <c r="T41" s="1484"/>
      <c r="U41" s="1484"/>
      <c r="V41" s="1484"/>
      <c r="W41" s="1484"/>
      <c r="X41" s="1484"/>
    </row>
    <row r="42" spans="1:24" ht="32.25" hidden="1" customHeight="1" outlineLevel="1">
      <c r="A42" s="1451"/>
      <c r="B42" s="1469" t="s">
        <v>44</v>
      </c>
      <c r="C42" s="1449" t="s">
        <v>15</v>
      </c>
      <c r="D42" s="1467"/>
      <c r="E42" s="1459"/>
      <c r="F42" s="1459">
        <v>1750000</v>
      </c>
      <c r="G42" s="1460">
        <f>F42</f>
        <v>1750000</v>
      </c>
      <c r="H42" s="1460"/>
      <c r="I42" s="1483">
        <f>(G42-F42)/F42</f>
        <v>0</v>
      </c>
      <c r="J42" s="1701"/>
      <c r="K42" s="1484"/>
      <c r="L42" s="1484"/>
      <c r="M42" s="1484"/>
      <c r="N42" s="1484"/>
      <c r="O42" s="1484"/>
      <c r="P42" s="1484"/>
      <c r="Q42" s="1484"/>
      <c r="R42" s="1484"/>
      <c r="S42" s="1484"/>
      <c r="T42" s="1484"/>
      <c r="U42" s="1484"/>
      <c r="V42" s="1484"/>
      <c r="W42" s="1484"/>
      <c r="X42" s="1484"/>
    </row>
    <row r="43" spans="1:24" ht="23.25" hidden="1" customHeight="1" collapsed="1">
      <c r="A43" s="1444">
        <v>6</v>
      </c>
      <c r="B43" s="1696" t="s">
        <v>45</v>
      </c>
      <c r="C43" s="1690"/>
      <c r="D43" s="1690"/>
      <c r="E43" s="1690"/>
      <c r="F43" s="1690"/>
      <c r="G43" s="1690"/>
      <c r="H43" s="1690"/>
      <c r="I43" s="1690"/>
      <c r="J43" s="1691"/>
      <c r="K43" s="1482" t="s">
        <v>46</v>
      </c>
      <c r="L43" s="1482"/>
      <c r="M43" s="1482"/>
      <c r="N43" s="1482"/>
      <c r="O43" s="1482"/>
      <c r="P43" s="1482"/>
      <c r="Q43" s="1482"/>
      <c r="R43" s="1482"/>
      <c r="S43" s="1482"/>
      <c r="T43" s="1482"/>
      <c r="U43" s="1482"/>
      <c r="V43" s="1482"/>
      <c r="W43" s="1482"/>
      <c r="X43" s="1482"/>
    </row>
    <row r="44" spans="1:24" ht="23.25" hidden="1" customHeight="1" outlineLevel="1">
      <c r="A44" s="1451"/>
      <c r="B44" s="1469" t="s">
        <v>47</v>
      </c>
      <c r="C44" s="1449" t="s">
        <v>15</v>
      </c>
      <c r="D44" s="1467"/>
      <c r="E44" s="1459"/>
      <c r="F44" s="1459">
        <v>1780000</v>
      </c>
      <c r="G44" s="1460">
        <f>F44</f>
        <v>1780000</v>
      </c>
      <c r="H44" s="1460"/>
      <c r="I44" s="1483">
        <f>(G44-F44)/F44</f>
        <v>0</v>
      </c>
      <c r="J44" s="1699" t="s">
        <v>43</v>
      </c>
      <c r="K44" s="1484"/>
      <c r="L44" s="1484"/>
      <c r="M44" s="1484"/>
      <c r="N44" s="1484"/>
      <c r="O44" s="1484"/>
      <c r="P44" s="1484"/>
      <c r="Q44" s="1484"/>
      <c r="R44" s="1484"/>
      <c r="S44" s="1484"/>
      <c r="T44" s="1484"/>
      <c r="U44" s="1484"/>
      <c r="V44" s="1484"/>
      <c r="W44" s="1484"/>
      <c r="X44" s="1484"/>
    </row>
    <row r="45" spans="1:24" ht="23.25" hidden="1" customHeight="1" outlineLevel="1">
      <c r="A45" s="1451"/>
      <c r="B45" s="1469" t="s">
        <v>48</v>
      </c>
      <c r="C45" s="1449" t="s">
        <v>15</v>
      </c>
      <c r="D45" s="1467"/>
      <c r="E45" s="1459"/>
      <c r="F45" s="1459">
        <v>1760000</v>
      </c>
      <c r="G45" s="1460">
        <f>F45</f>
        <v>1760000</v>
      </c>
      <c r="H45" s="1460"/>
      <c r="I45" s="1483">
        <f>(G45-F45)/F45</f>
        <v>0</v>
      </c>
      <c r="J45" s="1701"/>
      <c r="K45" s="1484"/>
      <c r="L45" s="1484"/>
      <c r="M45" s="1484"/>
      <c r="N45" s="1484"/>
      <c r="O45" s="1484"/>
      <c r="P45" s="1484"/>
      <c r="Q45" s="1484"/>
      <c r="R45" s="1484"/>
      <c r="S45" s="1484"/>
      <c r="T45" s="1484"/>
      <c r="U45" s="1484"/>
      <c r="V45" s="1484"/>
      <c r="W45" s="1484"/>
      <c r="X45" s="1484"/>
    </row>
    <row r="46" spans="1:24" ht="23.25" hidden="1" customHeight="1" collapsed="1">
      <c r="A46" s="1444">
        <v>7</v>
      </c>
      <c r="B46" s="1697" t="s">
        <v>49</v>
      </c>
      <c r="C46" s="1690"/>
      <c r="D46" s="1690"/>
      <c r="E46" s="1690"/>
      <c r="F46" s="1690"/>
      <c r="G46" s="1690"/>
      <c r="H46" s="1690"/>
      <c r="I46" s="1690"/>
      <c r="J46" s="1691"/>
      <c r="K46" s="1485" t="s">
        <v>46</v>
      </c>
      <c r="L46" s="1485"/>
      <c r="M46" s="1485"/>
      <c r="N46" s="1485"/>
      <c r="O46" s="1485"/>
      <c r="P46" s="1485"/>
      <c r="Q46" s="1485"/>
      <c r="R46" s="1485"/>
      <c r="S46" s="1485"/>
      <c r="T46" s="1485"/>
      <c r="U46" s="1485"/>
      <c r="V46" s="1485"/>
      <c r="W46" s="1485"/>
      <c r="X46" s="1485"/>
    </row>
    <row r="47" spans="1:24" ht="39" hidden="1" customHeight="1" outlineLevel="1">
      <c r="A47" s="1451"/>
      <c r="B47" s="1469" t="s">
        <v>50</v>
      </c>
      <c r="C47" s="1449" t="s">
        <v>15</v>
      </c>
      <c r="D47" s="1467"/>
      <c r="E47" s="1459"/>
      <c r="F47" s="1459"/>
      <c r="G47" s="1460">
        <f>90000/1.1*20</f>
        <v>1636363.6363636362</v>
      </c>
      <c r="H47" s="1460"/>
      <c r="I47" s="1486">
        <v>0</v>
      </c>
      <c r="J47" s="1699" t="s">
        <v>51</v>
      </c>
      <c r="K47" s="1484"/>
      <c r="L47" s="1484"/>
      <c r="M47" s="1484"/>
      <c r="N47" s="1484"/>
      <c r="O47" s="1484"/>
      <c r="P47" s="1484"/>
      <c r="Q47" s="1484"/>
      <c r="R47" s="1484"/>
      <c r="S47" s="1484"/>
      <c r="T47" s="1484"/>
      <c r="U47" s="1484"/>
      <c r="V47" s="1484"/>
      <c r="W47" s="1484"/>
      <c r="X47" s="1484"/>
    </row>
    <row r="48" spans="1:24" ht="39" hidden="1" customHeight="1" outlineLevel="1">
      <c r="A48" s="1451"/>
      <c r="B48" s="1469" t="s">
        <v>52</v>
      </c>
      <c r="C48" s="1449" t="s">
        <v>15</v>
      </c>
      <c r="D48" s="1467"/>
      <c r="E48" s="1459"/>
      <c r="F48" s="1459"/>
      <c r="G48" s="1460">
        <f>1620000/1.1</f>
        <v>1472727.2727272727</v>
      </c>
      <c r="H48" s="1460"/>
      <c r="I48" s="1486">
        <v>0</v>
      </c>
      <c r="J48" s="1701"/>
      <c r="K48" s="1484"/>
      <c r="L48" s="1484"/>
      <c r="M48" s="1484"/>
      <c r="N48" s="1484"/>
      <c r="O48" s="1484"/>
      <c r="P48" s="1484"/>
      <c r="Q48" s="1484"/>
      <c r="R48" s="1484"/>
      <c r="S48" s="1484"/>
      <c r="T48" s="1484"/>
      <c r="U48" s="1484"/>
      <c r="V48" s="1484"/>
      <c r="W48" s="1484"/>
      <c r="X48" s="1484"/>
    </row>
    <row r="49" spans="1:24" ht="16.5" customHeight="1">
      <c r="A49" s="1698" t="s">
        <v>53</v>
      </c>
      <c r="B49" s="1690"/>
      <c r="C49" s="1690"/>
      <c r="D49" s="1690"/>
      <c r="E49" s="1690"/>
      <c r="F49" s="1690"/>
      <c r="G49" s="1690"/>
      <c r="H49" s="1690"/>
      <c r="I49" s="1690"/>
      <c r="J49" s="1691"/>
      <c r="K49" s="1482"/>
      <c r="L49" s="1482"/>
      <c r="M49" s="1482"/>
      <c r="N49" s="1482"/>
      <c r="O49" s="1482"/>
      <c r="P49" s="1482"/>
      <c r="Q49" s="1482"/>
      <c r="R49" s="1482"/>
      <c r="S49" s="1482"/>
      <c r="T49" s="1482"/>
      <c r="U49" s="1482"/>
      <c r="V49" s="1482"/>
      <c r="W49" s="1482"/>
      <c r="X49" s="1482"/>
    </row>
    <row r="50" spans="1:24" ht="19.5" hidden="1" customHeight="1">
      <c r="A50" s="1470">
        <v>1</v>
      </c>
      <c r="B50" s="1452" t="s">
        <v>34</v>
      </c>
      <c r="C50" s="1449"/>
      <c r="D50" s="1449"/>
      <c r="E50" s="1450"/>
      <c r="F50" s="1450"/>
      <c r="G50" s="1455"/>
      <c r="H50" s="1455"/>
      <c r="I50" s="1483"/>
      <c r="J50" s="1449"/>
      <c r="K50" s="1484"/>
      <c r="L50" s="1484"/>
      <c r="M50" s="1484"/>
      <c r="N50" s="1484"/>
      <c r="O50" s="1484"/>
      <c r="P50" s="1484"/>
      <c r="Q50" s="1484"/>
      <c r="R50" s="1484"/>
      <c r="S50" s="1484"/>
      <c r="T50" s="1484"/>
      <c r="U50" s="1484"/>
      <c r="V50" s="1484"/>
      <c r="W50" s="1484"/>
      <c r="X50" s="1484"/>
    </row>
    <row r="51" spans="1:24" ht="31.5" hidden="1" customHeight="1" outlineLevel="1">
      <c r="A51" s="1470"/>
      <c r="B51" s="1469" t="s">
        <v>54</v>
      </c>
      <c r="C51" s="1467" t="s">
        <v>55</v>
      </c>
      <c r="D51" s="1467" t="s">
        <v>56</v>
      </c>
      <c r="E51" s="1459">
        <v>14363</v>
      </c>
      <c r="F51" s="1459"/>
      <c r="G51" s="1460"/>
      <c r="H51" s="1460"/>
      <c r="I51" s="1483" t="e">
        <f t="shared" ref="I51:I59" si="1">(G51-F51)/F51</f>
        <v>#DIV/0!</v>
      </c>
      <c r="J51" s="1702" t="s">
        <v>57</v>
      </c>
      <c r="K51" s="1484"/>
      <c r="L51" s="1484"/>
      <c r="M51" s="1484"/>
      <c r="N51" s="1484"/>
      <c r="O51" s="1484"/>
      <c r="P51" s="1484"/>
      <c r="Q51" s="1484"/>
      <c r="R51" s="1484"/>
      <c r="S51" s="1484"/>
      <c r="T51" s="1484"/>
      <c r="U51" s="1484"/>
      <c r="V51" s="1484"/>
      <c r="W51" s="1484"/>
      <c r="X51" s="1484"/>
    </row>
    <row r="52" spans="1:24" ht="19.5" hidden="1" customHeight="1" outlineLevel="1">
      <c r="A52" s="1470"/>
      <c r="B52" s="1469" t="s">
        <v>58</v>
      </c>
      <c r="C52" s="1467" t="s">
        <v>55</v>
      </c>
      <c r="D52" s="1467" t="s">
        <v>16</v>
      </c>
      <c r="E52" s="1459">
        <v>14363</v>
      </c>
      <c r="F52" s="1459"/>
      <c r="G52" s="1460"/>
      <c r="H52" s="1460"/>
      <c r="I52" s="1483" t="e">
        <f t="shared" si="1"/>
        <v>#DIV/0!</v>
      </c>
      <c r="J52" s="1700"/>
      <c r="K52" s="1484"/>
      <c r="L52" s="1484"/>
      <c r="M52" s="1484"/>
      <c r="N52" s="1484"/>
      <c r="O52" s="1484"/>
      <c r="P52" s="1484"/>
      <c r="Q52" s="1484"/>
      <c r="R52" s="1484"/>
      <c r="S52" s="1484"/>
      <c r="T52" s="1484"/>
      <c r="U52" s="1484"/>
      <c r="V52" s="1484"/>
      <c r="W52" s="1484"/>
      <c r="X52" s="1484"/>
    </row>
    <row r="53" spans="1:24" ht="19.5" hidden="1" customHeight="1" outlineLevel="1">
      <c r="A53" s="1470"/>
      <c r="B53" s="1469" t="s">
        <v>59</v>
      </c>
      <c r="C53" s="1467" t="s">
        <v>60</v>
      </c>
      <c r="D53" s="1467" t="s">
        <v>16</v>
      </c>
      <c r="E53" s="1459">
        <v>101818</v>
      </c>
      <c r="F53" s="1459"/>
      <c r="G53" s="1460"/>
      <c r="H53" s="1460"/>
      <c r="I53" s="1483" t="e">
        <f t="shared" si="1"/>
        <v>#DIV/0!</v>
      </c>
      <c r="J53" s="1700"/>
      <c r="K53" s="1484"/>
      <c r="L53" s="1484"/>
      <c r="M53" s="1484"/>
      <c r="N53" s="1484"/>
      <c r="O53" s="1484"/>
      <c r="P53" s="1484"/>
      <c r="Q53" s="1484"/>
      <c r="R53" s="1484"/>
      <c r="S53" s="1484"/>
      <c r="T53" s="1484"/>
      <c r="U53" s="1484"/>
      <c r="V53" s="1484"/>
      <c r="W53" s="1484"/>
      <c r="X53" s="1484"/>
    </row>
    <row r="54" spans="1:24" ht="19.5" hidden="1" customHeight="1" outlineLevel="1">
      <c r="A54" s="1470"/>
      <c r="B54" s="1469" t="s">
        <v>61</v>
      </c>
      <c r="C54" s="1467" t="s">
        <v>60</v>
      </c>
      <c r="D54" s="1467" t="s">
        <v>16</v>
      </c>
      <c r="E54" s="1459">
        <v>142727</v>
      </c>
      <c r="F54" s="1459"/>
      <c r="G54" s="1460"/>
      <c r="H54" s="1460"/>
      <c r="I54" s="1483" t="e">
        <f t="shared" si="1"/>
        <v>#DIV/0!</v>
      </c>
      <c r="J54" s="1700"/>
      <c r="K54" s="1484"/>
      <c r="L54" s="1484"/>
      <c r="M54" s="1484"/>
      <c r="N54" s="1484"/>
      <c r="O54" s="1484"/>
      <c r="P54" s="1484"/>
      <c r="Q54" s="1484"/>
      <c r="R54" s="1484"/>
      <c r="S54" s="1484"/>
      <c r="T54" s="1484"/>
      <c r="U54" s="1484"/>
      <c r="V54" s="1484"/>
      <c r="W54" s="1484"/>
      <c r="X54" s="1484"/>
    </row>
    <row r="55" spans="1:24" ht="19.5" hidden="1" customHeight="1" outlineLevel="1">
      <c r="A55" s="1470"/>
      <c r="B55" s="1469" t="s">
        <v>62</v>
      </c>
      <c r="C55" s="1467" t="s">
        <v>60</v>
      </c>
      <c r="D55" s="1467" t="s">
        <v>16</v>
      </c>
      <c r="E55" s="1459">
        <v>194545</v>
      </c>
      <c r="F55" s="1459"/>
      <c r="G55" s="1460"/>
      <c r="H55" s="1460"/>
      <c r="I55" s="1483" t="e">
        <f t="shared" si="1"/>
        <v>#DIV/0!</v>
      </c>
      <c r="J55" s="1700"/>
      <c r="K55" s="1484"/>
      <c r="L55" s="1484"/>
      <c r="M55" s="1484"/>
      <c r="N55" s="1484"/>
      <c r="O55" s="1484"/>
      <c r="P55" s="1484"/>
      <c r="Q55" s="1484"/>
      <c r="R55" s="1484"/>
      <c r="S55" s="1484"/>
      <c r="T55" s="1484"/>
      <c r="U55" s="1484"/>
      <c r="V55" s="1484"/>
      <c r="W55" s="1484"/>
      <c r="X55" s="1484"/>
    </row>
    <row r="56" spans="1:24" ht="39" hidden="1" customHeight="1" outlineLevel="1">
      <c r="A56" s="1470"/>
      <c r="B56" s="1469" t="s">
        <v>63</v>
      </c>
      <c r="C56" s="1467" t="s">
        <v>60</v>
      </c>
      <c r="D56" s="1467" t="s">
        <v>16</v>
      </c>
      <c r="E56" s="1459">
        <v>253636</v>
      </c>
      <c r="F56" s="1459"/>
      <c r="G56" s="1460"/>
      <c r="H56" s="1460"/>
      <c r="I56" s="1483" t="e">
        <f t="shared" si="1"/>
        <v>#DIV/0!</v>
      </c>
      <c r="J56" s="1700"/>
      <c r="K56" s="1484"/>
      <c r="L56" s="1484"/>
      <c r="M56" s="1484"/>
      <c r="N56" s="1484"/>
      <c r="O56" s="1484"/>
      <c r="P56" s="1484"/>
      <c r="Q56" s="1484"/>
      <c r="R56" s="1484"/>
      <c r="S56" s="1484"/>
      <c r="T56" s="1484"/>
      <c r="U56" s="1484"/>
      <c r="V56" s="1484"/>
      <c r="W56" s="1484"/>
      <c r="X56" s="1484"/>
    </row>
    <row r="57" spans="1:24" ht="39" hidden="1" customHeight="1" outlineLevel="1">
      <c r="A57" s="1470"/>
      <c r="B57" s="1469" t="s">
        <v>64</v>
      </c>
      <c r="C57" s="1467" t="s">
        <v>60</v>
      </c>
      <c r="D57" s="1467" t="s">
        <v>16</v>
      </c>
      <c r="E57" s="1459">
        <v>320000</v>
      </c>
      <c r="F57" s="1459"/>
      <c r="G57" s="1460"/>
      <c r="H57" s="1460"/>
      <c r="I57" s="1483" t="e">
        <f t="shared" si="1"/>
        <v>#DIV/0!</v>
      </c>
      <c r="J57" s="1700"/>
      <c r="K57" s="1484"/>
      <c r="L57" s="1484"/>
      <c r="M57" s="1484"/>
      <c r="N57" s="1484"/>
      <c r="O57" s="1484"/>
      <c r="P57" s="1484"/>
      <c r="Q57" s="1484"/>
      <c r="R57" s="1484"/>
      <c r="S57" s="1484"/>
      <c r="T57" s="1484"/>
      <c r="U57" s="1484"/>
      <c r="V57" s="1484"/>
      <c r="W57" s="1484"/>
      <c r="X57" s="1484"/>
    </row>
    <row r="58" spans="1:24" ht="19.5" hidden="1" customHeight="1" outlineLevel="1">
      <c r="A58" s="1470"/>
      <c r="B58" s="1469" t="s">
        <v>65</v>
      </c>
      <c r="C58" s="1467" t="s">
        <v>60</v>
      </c>
      <c r="D58" s="1467" t="s">
        <v>16</v>
      </c>
      <c r="E58" s="1459">
        <v>395454</v>
      </c>
      <c r="F58" s="1459"/>
      <c r="G58" s="1460"/>
      <c r="H58" s="1460"/>
      <c r="I58" s="1483" t="e">
        <f t="shared" si="1"/>
        <v>#DIV/0!</v>
      </c>
      <c r="J58" s="1700"/>
      <c r="K58" s="1484"/>
      <c r="L58" s="1484"/>
      <c r="M58" s="1484"/>
      <c r="N58" s="1484"/>
      <c r="O58" s="1484"/>
      <c r="P58" s="1484"/>
      <c r="Q58" s="1484"/>
      <c r="R58" s="1484"/>
      <c r="S58" s="1484"/>
      <c r="T58" s="1484"/>
      <c r="U58" s="1484"/>
      <c r="V58" s="1484"/>
      <c r="W58" s="1484"/>
      <c r="X58" s="1484"/>
    </row>
    <row r="59" spans="1:24" ht="19.5" hidden="1" customHeight="1" outlineLevel="1">
      <c r="A59" s="1470"/>
      <c r="B59" s="1469" t="s">
        <v>66</v>
      </c>
      <c r="C59" s="1467" t="s">
        <v>60</v>
      </c>
      <c r="D59" s="1467" t="s">
        <v>16</v>
      </c>
      <c r="E59" s="1459">
        <v>484545</v>
      </c>
      <c r="F59" s="1459"/>
      <c r="G59" s="1460"/>
      <c r="H59" s="1460"/>
      <c r="I59" s="1483" t="e">
        <f t="shared" si="1"/>
        <v>#DIV/0!</v>
      </c>
      <c r="J59" s="1701"/>
      <c r="K59" s="1484"/>
      <c r="L59" s="1484"/>
      <c r="M59" s="1484"/>
      <c r="N59" s="1484"/>
      <c r="O59" s="1484"/>
      <c r="P59" s="1484"/>
      <c r="Q59" s="1484"/>
      <c r="R59" s="1484"/>
      <c r="S59" s="1484"/>
      <c r="T59" s="1484"/>
      <c r="U59" s="1484"/>
      <c r="V59" s="1484"/>
      <c r="W59" s="1484"/>
      <c r="X59" s="1484"/>
    </row>
    <row r="60" spans="1:24" ht="19.5" customHeight="1" collapsed="1">
      <c r="A60" s="1444">
        <v>1</v>
      </c>
      <c r="B60" s="1471" t="s">
        <v>14</v>
      </c>
      <c r="C60" s="1453"/>
      <c r="D60" s="1453"/>
      <c r="E60" s="1454"/>
      <c r="F60" s="1454"/>
      <c r="G60" s="1455"/>
      <c r="H60" s="1455"/>
      <c r="I60" s="1481"/>
      <c r="J60" s="1453"/>
      <c r="K60" s="1482"/>
      <c r="L60" s="1482"/>
      <c r="M60" s="1482"/>
      <c r="N60" s="1482"/>
      <c r="O60" s="1482"/>
      <c r="P60" s="1482"/>
      <c r="Q60" s="1482"/>
      <c r="R60" s="1482"/>
      <c r="S60" s="1482"/>
      <c r="T60" s="1482"/>
      <c r="U60" s="1482"/>
      <c r="V60" s="1482"/>
      <c r="W60" s="1482"/>
      <c r="X60" s="1482"/>
    </row>
    <row r="61" spans="1:24" ht="19.5" hidden="1" customHeight="1" outlineLevel="1">
      <c r="A61" s="1444"/>
      <c r="B61" s="1472" t="s">
        <v>67</v>
      </c>
      <c r="C61" s="1467" t="s">
        <v>68</v>
      </c>
      <c r="D61" s="1453"/>
      <c r="E61" s="1454"/>
      <c r="F61" s="1454"/>
      <c r="G61" s="1455"/>
      <c r="H61" s="1455">
        <v>15455</v>
      </c>
      <c r="I61" s="1481"/>
      <c r="J61" s="1453"/>
      <c r="K61" s="1482"/>
      <c r="L61" s="1482"/>
      <c r="M61" s="1482"/>
      <c r="N61" s="1482"/>
      <c r="O61" s="1482"/>
      <c r="P61" s="1482"/>
      <c r="Q61" s="1482"/>
      <c r="R61" s="1482"/>
      <c r="S61" s="1482"/>
      <c r="T61" s="1482"/>
      <c r="U61" s="1482"/>
      <c r="V61" s="1482"/>
      <c r="W61" s="1482"/>
      <c r="X61" s="1482"/>
    </row>
    <row r="62" spans="1:24" ht="19.5" hidden="1" customHeight="1" outlineLevel="1">
      <c r="A62" s="1444"/>
      <c r="B62" s="1472" t="s">
        <v>69</v>
      </c>
      <c r="C62" s="1467" t="s">
        <v>68</v>
      </c>
      <c r="D62" s="1453"/>
      <c r="E62" s="1454"/>
      <c r="F62" s="1454"/>
      <c r="G62" s="1455"/>
      <c r="H62" s="1455">
        <v>12273</v>
      </c>
      <c r="I62" s="1481"/>
      <c r="J62" s="1453"/>
      <c r="K62" s="1482"/>
      <c r="L62" s="1482"/>
      <c r="M62" s="1482"/>
      <c r="N62" s="1482"/>
      <c r="O62" s="1482"/>
      <c r="P62" s="1482"/>
      <c r="Q62" s="1482"/>
      <c r="R62" s="1482"/>
      <c r="S62" s="1482"/>
      <c r="T62" s="1482"/>
      <c r="U62" s="1482"/>
      <c r="V62" s="1482"/>
      <c r="W62" s="1482"/>
      <c r="X62" s="1482"/>
    </row>
    <row r="63" spans="1:24" ht="31.5" hidden="1" customHeight="1" outlineLevel="1">
      <c r="A63" s="1470"/>
      <c r="B63" s="1473" t="s">
        <v>70</v>
      </c>
      <c r="C63" s="1467"/>
      <c r="D63" s="1467" t="s">
        <v>71</v>
      </c>
      <c r="E63" s="1474"/>
      <c r="F63" s="1474"/>
      <c r="G63" s="1460"/>
      <c r="H63" s="1460"/>
      <c r="I63" s="1483"/>
      <c r="J63" s="1449"/>
      <c r="K63" s="1484"/>
      <c r="L63" s="1484"/>
      <c r="M63" s="1484"/>
      <c r="N63" s="1484"/>
      <c r="O63" s="1484"/>
      <c r="P63" s="1484"/>
      <c r="Q63" s="1484"/>
      <c r="R63" s="1484"/>
      <c r="S63" s="1484"/>
      <c r="T63" s="1484"/>
      <c r="U63" s="1484"/>
      <c r="V63" s="1484"/>
      <c r="W63" s="1484"/>
      <c r="X63" s="1484"/>
    </row>
    <row r="64" spans="1:24" ht="19.5" hidden="1" customHeight="1" outlineLevel="1">
      <c r="A64" s="1470"/>
      <c r="B64" s="1475" t="s">
        <v>72</v>
      </c>
      <c r="C64" s="1467" t="s">
        <v>68</v>
      </c>
      <c r="D64" s="1467" t="s">
        <v>16</v>
      </c>
      <c r="E64" s="1459">
        <v>16000</v>
      </c>
      <c r="F64" s="1459">
        <v>16000</v>
      </c>
      <c r="G64" s="1460">
        <v>16000</v>
      </c>
      <c r="H64" s="1460">
        <v>13636</v>
      </c>
      <c r="I64" s="1483">
        <f t="shared" ref="I64:I71" si="2">(G64-F64)/F64</f>
        <v>0</v>
      </c>
      <c r="J64" s="1449"/>
      <c r="K64" s="1484"/>
      <c r="L64" s="1484"/>
      <c r="M64" s="1484"/>
      <c r="N64" s="1484"/>
      <c r="O64" s="1484"/>
      <c r="P64" s="1484"/>
      <c r="Q64" s="1484"/>
      <c r="R64" s="1484"/>
      <c r="S64" s="1484"/>
      <c r="T64" s="1484"/>
      <c r="U64" s="1484"/>
      <c r="V64" s="1484"/>
      <c r="W64" s="1484"/>
      <c r="X64" s="1484"/>
    </row>
    <row r="65" spans="1:24" ht="19.5" hidden="1" customHeight="1" outlineLevel="1">
      <c r="A65" s="1470"/>
      <c r="B65" s="1475" t="s">
        <v>73</v>
      </c>
      <c r="C65" s="1467" t="s">
        <v>55</v>
      </c>
      <c r="D65" s="1467" t="s">
        <v>16</v>
      </c>
      <c r="E65" s="1459">
        <v>16000</v>
      </c>
      <c r="F65" s="1459">
        <v>16000</v>
      </c>
      <c r="G65" s="1487"/>
      <c r="H65" s="1455">
        <v>16000</v>
      </c>
      <c r="I65" s="1483">
        <f t="shared" si="2"/>
        <v>-1</v>
      </c>
      <c r="J65" s="1449"/>
      <c r="K65" s="1484"/>
      <c r="L65" s="1484"/>
      <c r="M65" s="1484"/>
      <c r="N65" s="1484"/>
      <c r="O65" s="1484"/>
      <c r="P65" s="1484"/>
      <c r="Q65" s="1484"/>
      <c r="R65" s="1484"/>
      <c r="S65" s="1484"/>
      <c r="T65" s="1484"/>
      <c r="U65" s="1484"/>
      <c r="V65" s="1484"/>
      <c r="W65" s="1484"/>
      <c r="X65" s="1484"/>
    </row>
    <row r="66" spans="1:24" ht="19.5" hidden="1" customHeight="1" outlineLevel="1">
      <c r="A66" s="1470"/>
      <c r="B66" s="1475" t="s">
        <v>74</v>
      </c>
      <c r="C66" s="1467" t="s">
        <v>68</v>
      </c>
      <c r="D66" s="1467" t="s">
        <v>16</v>
      </c>
      <c r="E66" s="1459">
        <v>16000</v>
      </c>
      <c r="F66" s="1459">
        <v>16000</v>
      </c>
      <c r="G66" s="1460">
        <v>16000</v>
      </c>
      <c r="H66" s="1455">
        <v>16000</v>
      </c>
      <c r="I66" s="1483">
        <f t="shared" si="2"/>
        <v>0</v>
      </c>
      <c r="J66" s="1449"/>
      <c r="K66" s="1484"/>
      <c r="L66" s="1484"/>
      <c r="M66" s="1484"/>
      <c r="N66" s="1484"/>
      <c r="O66" s="1484"/>
      <c r="P66" s="1484"/>
      <c r="Q66" s="1484"/>
      <c r="R66" s="1484"/>
      <c r="S66" s="1484"/>
      <c r="T66" s="1484"/>
      <c r="U66" s="1484"/>
      <c r="V66" s="1484"/>
      <c r="W66" s="1484"/>
      <c r="X66" s="1484"/>
    </row>
    <row r="67" spans="1:24" ht="19.5" hidden="1" customHeight="1" outlineLevel="1">
      <c r="A67" s="1470"/>
      <c r="B67" s="1475" t="s">
        <v>75</v>
      </c>
      <c r="C67" s="1467" t="s">
        <v>68</v>
      </c>
      <c r="D67" s="1467" t="s">
        <v>16</v>
      </c>
      <c r="E67" s="1459">
        <v>16000</v>
      </c>
      <c r="F67" s="1459">
        <v>16000</v>
      </c>
      <c r="G67" s="1460">
        <v>16000</v>
      </c>
      <c r="H67" s="1455">
        <v>16000</v>
      </c>
      <c r="I67" s="1483">
        <f t="shared" si="2"/>
        <v>0</v>
      </c>
      <c r="J67" s="1449"/>
      <c r="K67" s="1484"/>
      <c r="L67" s="1484"/>
      <c r="M67" s="1484"/>
      <c r="N67" s="1484"/>
      <c r="O67" s="1484"/>
      <c r="P67" s="1484"/>
      <c r="Q67" s="1484"/>
      <c r="R67" s="1484"/>
      <c r="S67" s="1484"/>
      <c r="T67" s="1484"/>
      <c r="U67" s="1484"/>
      <c r="V67" s="1484"/>
      <c r="W67" s="1484"/>
      <c r="X67" s="1484"/>
    </row>
    <row r="68" spans="1:24" ht="19.5" hidden="1" customHeight="1" outlineLevel="1">
      <c r="A68" s="1470"/>
      <c r="B68" s="1475" t="s">
        <v>76</v>
      </c>
      <c r="C68" s="1467" t="s">
        <v>68</v>
      </c>
      <c r="D68" s="1467" t="s">
        <v>16</v>
      </c>
      <c r="E68" s="1459">
        <v>16000</v>
      </c>
      <c r="F68" s="1459">
        <v>16000</v>
      </c>
      <c r="G68" s="1460">
        <v>16000</v>
      </c>
      <c r="H68" s="1455">
        <v>16000</v>
      </c>
      <c r="I68" s="1483">
        <f t="shared" si="2"/>
        <v>0</v>
      </c>
      <c r="J68" s="1449"/>
      <c r="K68" s="1484"/>
      <c r="L68" s="1484"/>
      <c r="M68" s="1484"/>
      <c r="N68" s="1484"/>
      <c r="O68" s="1484"/>
      <c r="P68" s="1484"/>
      <c r="Q68" s="1484"/>
      <c r="R68" s="1484"/>
      <c r="S68" s="1484"/>
      <c r="T68" s="1484"/>
      <c r="U68" s="1484"/>
      <c r="V68" s="1484"/>
      <c r="W68" s="1484"/>
      <c r="X68" s="1484"/>
    </row>
    <row r="69" spans="1:24" ht="19.5" hidden="1" customHeight="1" outlineLevel="1">
      <c r="A69" s="1470"/>
      <c r="B69" s="1475" t="s">
        <v>77</v>
      </c>
      <c r="C69" s="1467" t="s">
        <v>68</v>
      </c>
      <c r="D69" s="1467" t="s">
        <v>16</v>
      </c>
      <c r="E69" s="1459">
        <v>16000</v>
      </c>
      <c r="F69" s="1459">
        <v>16000</v>
      </c>
      <c r="G69" s="1460">
        <v>16000</v>
      </c>
      <c r="H69" s="1455">
        <v>16000</v>
      </c>
      <c r="I69" s="1483">
        <f t="shared" si="2"/>
        <v>0</v>
      </c>
      <c r="J69" s="1449"/>
      <c r="K69" s="1484"/>
      <c r="L69" s="1484"/>
      <c r="M69" s="1484"/>
      <c r="N69" s="1484"/>
      <c r="O69" s="1484"/>
      <c r="P69" s="1484"/>
      <c r="Q69" s="1484"/>
      <c r="R69" s="1484"/>
      <c r="S69" s="1484"/>
      <c r="T69" s="1484"/>
      <c r="U69" s="1484"/>
      <c r="V69" s="1484"/>
      <c r="W69" s="1484"/>
      <c r="X69" s="1484"/>
    </row>
    <row r="70" spans="1:24" ht="19.5" hidden="1" customHeight="1" outlineLevel="1">
      <c r="A70" s="1470"/>
      <c r="B70" s="1475" t="s">
        <v>78</v>
      </c>
      <c r="C70" s="1467" t="s">
        <v>68</v>
      </c>
      <c r="D70" s="1467" t="s">
        <v>16</v>
      </c>
      <c r="E70" s="1459">
        <v>16000</v>
      </c>
      <c r="F70" s="1459">
        <v>16000</v>
      </c>
      <c r="G70" s="1460">
        <v>16000</v>
      </c>
      <c r="H70" s="1455">
        <v>16000</v>
      </c>
      <c r="I70" s="1483">
        <f t="shared" si="2"/>
        <v>0</v>
      </c>
      <c r="J70" s="1449"/>
      <c r="K70" s="1484"/>
      <c r="L70" s="1484"/>
      <c r="M70" s="1484"/>
      <c r="N70" s="1484"/>
      <c r="O70" s="1484"/>
      <c r="P70" s="1484"/>
      <c r="Q70" s="1484"/>
      <c r="R70" s="1484"/>
      <c r="S70" s="1484"/>
      <c r="T70" s="1484"/>
      <c r="U70" s="1484"/>
      <c r="V70" s="1484"/>
      <c r="W70" s="1484"/>
      <c r="X70" s="1484"/>
    </row>
    <row r="71" spans="1:24" ht="19.5" hidden="1" customHeight="1" outlineLevel="1">
      <c r="A71" s="1470"/>
      <c r="B71" s="1475" t="s">
        <v>79</v>
      </c>
      <c r="C71" s="1467" t="s">
        <v>68</v>
      </c>
      <c r="D71" s="1467" t="s">
        <v>16</v>
      </c>
      <c r="E71" s="1459">
        <v>16000</v>
      </c>
      <c r="F71" s="1459">
        <v>16000</v>
      </c>
      <c r="G71" s="1460">
        <v>16000</v>
      </c>
      <c r="H71" s="1455">
        <v>16000</v>
      </c>
      <c r="I71" s="1483">
        <f t="shared" si="2"/>
        <v>0</v>
      </c>
      <c r="J71" s="1449"/>
      <c r="K71" s="1484"/>
      <c r="L71" s="1484"/>
      <c r="M71" s="1484"/>
      <c r="N71" s="1484"/>
      <c r="O71" s="1484"/>
      <c r="P71" s="1484"/>
      <c r="Q71" s="1484"/>
      <c r="R71" s="1484"/>
      <c r="S71" s="1484"/>
      <c r="T71" s="1484"/>
      <c r="U71" s="1484"/>
      <c r="V71" s="1484"/>
      <c r="W71" s="1484"/>
      <c r="X71" s="1484"/>
    </row>
    <row r="72" spans="1:24" ht="31.5" hidden="1" customHeight="1" outlineLevel="1">
      <c r="A72" s="1470"/>
      <c r="B72" s="1473" t="s">
        <v>80</v>
      </c>
      <c r="C72" s="1467"/>
      <c r="D72" s="1467" t="s">
        <v>56</v>
      </c>
      <c r="E72" s="1474"/>
      <c r="F72" s="1474"/>
      <c r="G72" s="1488"/>
      <c r="H72" s="1455"/>
      <c r="I72" s="1483"/>
      <c r="J72" s="1449"/>
      <c r="K72" s="1484"/>
      <c r="L72" s="1484"/>
      <c r="M72" s="1484"/>
      <c r="N72" s="1484"/>
      <c r="O72" s="1484"/>
      <c r="P72" s="1484"/>
      <c r="Q72" s="1484"/>
      <c r="R72" s="1484"/>
      <c r="S72" s="1484"/>
      <c r="T72" s="1484"/>
      <c r="U72" s="1484"/>
      <c r="V72" s="1484"/>
      <c r="W72" s="1484"/>
      <c r="X72" s="1484"/>
    </row>
    <row r="73" spans="1:24" ht="19.5" hidden="1" customHeight="1" outlineLevel="1">
      <c r="A73" s="1470"/>
      <c r="B73" s="1475" t="s">
        <v>72</v>
      </c>
      <c r="C73" s="1467" t="s">
        <v>68</v>
      </c>
      <c r="D73" s="1467" t="s">
        <v>16</v>
      </c>
      <c r="E73" s="1459">
        <v>16000</v>
      </c>
      <c r="F73" s="1459">
        <v>16000</v>
      </c>
      <c r="G73" s="1460">
        <v>16000</v>
      </c>
      <c r="H73" s="1455">
        <v>16000</v>
      </c>
      <c r="I73" s="1483">
        <f t="shared" ref="I73:I80" si="3">(G73-F73)/F73</f>
        <v>0</v>
      </c>
      <c r="J73" s="1449"/>
      <c r="K73" s="1484"/>
      <c r="L73" s="1484"/>
      <c r="M73" s="1484"/>
      <c r="N73" s="1484"/>
      <c r="O73" s="1484"/>
      <c r="P73" s="1484"/>
      <c r="Q73" s="1484"/>
      <c r="R73" s="1484"/>
      <c r="S73" s="1484"/>
      <c r="T73" s="1484"/>
      <c r="U73" s="1484"/>
      <c r="V73" s="1484"/>
      <c r="W73" s="1484"/>
      <c r="X73" s="1484"/>
    </row>
    <row r="74" spans="1:24" ht="19.5" hidden="1" customHeight="1" outlineLevel="1">
      <c r="A74" s="1470"/>
      <c r="B74" s="1475" t="s">
        <v>73</v>
      </c>
      <c r="C74" s="1467" t="s">
        <v>68</v>
      </c>
      <c r="D74" s="1467" t="s">
        <v>16</v>
      </c>
      <c r="E74" s="1459">
        <v>16000</v>
      </c>
      <c r="F74" s="1459">
        <v>16000</v>
      </c>
      <c r="G74" s="1460">
        <v>16000</v>
      </c>
      <c r="H74" s="1455">
        <v>16000</v>
      </c>
      <c r="I74" s="1483">
        <f t="shared" si="3"/>
        <v>0</v>
      </c>
      <c r="J74" s="1449"/>
      <c r="K74" s="1484"/>
      <c r="L74" s="1484"/>
      <c r="M74" s="1484"/>
      <c r="N74" s="1484"/>
      <c r="O74" s="1484"/>
      <c r="P74" s="1484"/>
      <c r="Q74" s="1484"/>
      <c r="R74" s="1484"/>
      <c r="S74" s="1484"/>
      <c r="T74" s="1484"/>
      <c r="U74" s="1484"/>
      <c r="V74" s="1484"/>
      <c r="W74" s="1484"/>
      <c r="X74" s="1484"/>
    </row>
    <row r="75" spans="1:24" ht="19.5" hidden="1" customHeight="1" outlineLevel="1">
      <c r="A75" s="1470"/>
      <c r="B75" s="1475" t="s">
        <v>74</v>
      </c>
      <c r="C75" s="1467" t="s">
        <v>68</v>
      </c>
      <c r="D75" s="1467" t="s">
        <v>16</v>
      </c>
      <c r="E75" s="1459">
        <v>16000</v>
      </c>
      <c r="F75" s="1459">
        <v>16000</v>
      </c>
      <c r="G75" s="1460">
        <v>16000</v>
      </c>
      <c r="H75" s="1455">
        <v>16000</v>
      </c>
      <c r="I75" s="1483">
        <f t="shared" si="3"/>
        <v>0</v>
      </c>
      <c r="J75" s="1449"/>
      <c r="K75" s="1484"/>
      <c r="L75" s="1484"/>
      <c r="M75" s="1484"/>
      <c r="N75" s="1484"/>
      <c r="O75" s="1484"/>
      <c r="P75" s="1484"/>
      <c r="Q75" s="1484"/>
      <c r="R75" s="1484"/>
      <c r="S75" s="1484"/>
      <c r="T75" s="1484"/>
      <c r="U75" s="1484"/>
      <c r="V75" s="1484"/>
      <c r="W75" s="1484"/>
      <c r="X75" s="1484"/>
    </row>
    <row r="76" spans="1:24" ht="19.5" hidden="1" customHeight="1" outlineLevel="1">
      <c r="A76" s="1470"/>
      <c r="B76" s="1475" t="s">
        <v>81</v>
      </c>
      <c r="C76" s="1467" t="s">
        <v>68</v>
      </c>
      <c r="D76" s="1467" t="s">
        <v>16</v>
      </c>
      <c r="E76" s="1459">
        <v>16000</v>
      </c>
      <c r="F76" s="1459">
        <v>16000</v>
      </c>
      <c r="G76" s="1460">
        <v>16000</v>
      </c>
      <c r="H76" s="1455">
        <v>16000</v>
      </c>
      <c r="I76" s="1483">
        <f t="shared" si="3"/>
        <v>0</v>
      </c>
      <c r="J76" s="1449"/>
      <c r="K76" s="1484"/>
      <c r="L76" s="1484"/>
      <c r="M76" s="1484"/>
      <c r="N76" s="1484"/>
      <c r="O76" s="1484"/>
      <c r="P76" s="1484"/>
      <c r="Q76" s="1484"/>
      <c r="R76" s="1484"/>
      <c r="S76" s="1484"/>
      <c r="T76" s="1484"/>
      <c r="U76" s="1484"/>
      <c r="V76" s="1484"/>
      <c r="W76" s="1484"/>
      <c r="X76" s="1484"/>
    </row>
    <row r="77" spans="1:24" ht="19.5" hidden="1" customHeight="1" outlineLevel="1">
      <c r="A77" s="1470"/>
      <c r="B77" s="1475" t="s">
        <v>76</v>
      </c>
      <c r="C77" s="1467" t="s">
        <v>68</v>
      </c>
      <c r="D77" s="1467" t="s">
        <v>16</v>
      </c>
      <c r="E77" s="1459">
        <v>16000</v>
      </c>
      <c r="F77" s="1459">
        <v>16000</v>
      </c>
      <c r="G77" s="1460">
        <v>16000</v>
      </c>
      <c r="H77" s="1455">
        <v>16000</v>
      </c>
      <c r="I77" s="1483">
        <f t="shared" si="3"/>
        <v>0</v>
      </c>
      <c r="J77" s="1449"/>
      <c r="K77" s="1484"/>
      <c r="L77" s="1484"/>
      <c r="M77" s="1484"/>
      <c r="N77" s="1484"/>
      <c r="O77" s="1484"/>
      <c r="P77" s="1484"/>
      <c r="Q77" s="1484"/>
      <c r="R77" s="1484"/>
      <c r="S77" s="1484"/>
      <c r="T77" s="1484"/>
      <c r="U77" s="1484"/>
      <c r="V77" s="1484"/>
      <c r="W77" s="1484"/>
      <c r="X77" s="1484"/>
    </row>
    <row r="78" spans="1:24" ht="19.5" hidden="1" customHeight="1" outlineLevel="1">
      <c r="A78" s="1470"/>
      <c r="B78" s="1475" t="s">
        <v>77</v>
      </c>
      <c r="C78" s="1467" t="s">
        <v>68</v>
      </c>
      <c r="D78" s="1467" t="s">
        <v>16</v>
      </c>
      <c r="E78" s="1459">
        <v>16000</v>
      </c>
      <c r="F78" s="1459">
        <v>16000</v>
      </c>
      <c r="G78" s="1460">
        <v>16000</v>
      </c>
      <c r="H78" s="1455">
        <v>16000</v>
      </c>
      <c r="I78" s="1483">
        <f t="shared" si="3"/>
        <v>0</v>
      </c>
      <c r="J78" s="1449"/>
      <c r="K78" s="1484"/>
      <c r="L78" s="1484"/>
      <c r="M78" s="1484"/>
      <c r="N78" s="1484"/>
      <c r="O78" s="1484"/>
      <c r="P78" s="1484"/>
      <c r="Q78" s="1484"/>
      <c r="R78" s="1484"/>
      <c r="S78" s="1484"/>
      <c r="T78" s="1484"/>
      <c r="U78" s="1484"/>
      <c r="V78" s="1484"/>
      <c r="W78" s="1484"/>
      <c r="X78" s="1484"/>
    </row>
    <row r="79" spans="1:24" ht="19.5" hidden="1" customHeight="1" outlineLevel="1">
      <c r="A79" s="1470"/>
      <c r="B79" s="1475" t="s">
        <v>78</v>
      </c>
      <c r="C79" s="1467" t="s">
        <v>68</v>
      </c>
      <c r="D79" s="1467" t="s">
        <v>16</v>
      </c>
      <c r="E79" s="1459">
        <v>16000</v>
      </c>
      <c r="F79" s="1459">
        <v>16000</v>
      </c>
      <c r="G79" s="1460">
        <v>16000</v>
      </c>
      <c r="H79" s="1455">
        <v>16000</v>
      </c>
      <c r="I79" s="1483">
        <f t="shared" si="3"/>
        <v>0</v>
      </c>
      <c r="J79" s="1449"/>
      <c r="K79" s="1484"/>
      <c r="L79" s="1484"/>
      <c r="M79" s="1484"/>
      <c r="N79" s="1484"/>
      <c r="O79" s="1484"/>
      <c r="P79" s="1484"/>
      <c r="Q79" s="1484"/>
      <c r="R79" s="1484"/>
      <c r="S79" s="1484"/>
      <c r="T79" s="1484"/>
      <c r="U79" s="1484"/>
      <c r="V79" s="1484"/>
      <c r="W79" s="1484"/>
      <c r="X79" s="1484"/>
    </row>
    <row r="80" spans="1:24" ht="19.5" hidden="1" customHeight="1" outlineLevel="1">
      <c r="A80" s="1470"/>
      <c r="B80" s="1475" t="s">
        <v>79</v>
      </c>
      <c r="C80" s="1467" t="s">
        <v>68</v>
      </c>
      <c r="D80" s="1467" t="s">
        <v>16</v>
      </c>
      <c r="E80" s="1459">
        <v>16000</v>
      </c>
      <c r="F80" s="1459">
        <v>16000</v>
      </c>
      <c r="G80" s="1460">
        <v>16000</v>
      </c>
      <c r="H80" s="1455">
        <v>16000</v>
      </c>
      <c r="I80" s="1483">
        <f t="shared" si="3"/>
        <v>0</v>
      </c>
      <c r="J80" s="1449"/>
      <c r="K80" s="1484"/>
      <c r="L80" s="1484"/>
      <c r="M80" s="1484"/>
      <c r="N80" s="1484"/>
      <c r="O80" s="1484"/>
      <c r="P80" s="1484"/>
      <c r="Q80" s="1484"/>
      <c r="R80" s="1484"/>
      <c r="S80" s="1484"/>
      <c r="T80" s="1484"/>
      <c r="U80" s="1484"/>
      <c r="V80" s="1484"/>
      <c r="W80" s="1484"/>
      <c r="X80" s="1484"/>
    </row>
    <row r="81" spans="1:24" ht="21.75" customHeight="1" collapsed="1">
      <c r="A81" s="1470">
        <v>2</v>
      </c>
      <c r="B81" s="1471" t="s">
        <v>28</v>
      </c>
      <c r="C81" s="1449"/>
      <c r="D81" s="1449"/>
      <c r="E81" s="1450"/>
      <c r="F81" s="1450"/>
      <c r="G81" s="1455"/>
      <c r="H81" s="1455"/>
      <c r="I81" s="1483"/>
      <c r="J81" s="1449"/>
      <c r="K81" s="1484"/>
      <c r="L81" s="1484"/>
      <c r="M81" s="1484"/>
      <c r="N81" s="1484"/>
      <c r="O81" s="1484"/>
      <c r="P81" s="1484"/>
      <c r="Q81" s="1484"/>
      <c r="R81" s="1484"/>
      <c r="S81" s="1484"/>
      <c r="T81" s="1484"/>
      <c r="U81" s="1484"/>
      <c r="V81" s="1484"/>
      <c r="W81" s="1484"/>
      <c r="X81" s="1484"/>
    </row>
    <row r="82" spans="1:24" ht="21.75" hidden="1" customHeight="1" outlineLevel="1">
      <c r="A82" s="1470"/>
      <c r="B82" s="1489" t="s">
        <v>70</v>
      </c>
      <c r="C82" s="1449"/>
      <c r="D82" s="1449"/>
      <c r="E82" s="1450"/>
      <c r="F82" s="1450"/>
      <c r="G82" s="1455"/>
      <c r="H82" s="1455"/>
      <c r="I82" s="1483"/>
      <c r="J82" s="1449"/>
      <c r="K82" s="1484"/>
      <c r="L82" s="1484"/>
      <c r="M82" s="1484"/>
      <c r="N82" s="1484"/>
      <c r="O82" s="1484"/>
      <c r="P82" s="1484"/>
      <c r="Q82" s="1484"/>
      <c r="R82" s="1484"/>
      <c r="S82" s="1484"/>
      <c r="T82" s="1484"/>
      <c r="U82" s="1484"/>
      <c r="V82" s="1484"/>
      <c r="W82" s="1484"/>
      <c r="X82" s="1484"/>
    </row>
    <row r="83" spans="1:24" ht="31.5" hidden="1" customHeight="1" outlineLevel="1">
      <c r="A83" s="1470"/>
      <c r="B83" s="1475" t="s">
        <v>54</v>
      </c>
      <c r="C83" s="1467" t="s">
        <v>68</v>
      </c>
      <c r="D83" s="1467" t="s">
        <v>56</v>
      </c>
      <c r="E83" s="1459">
        <v>15500</v>
      </c>
      <c r="F83" s="1459">
        <v>16500</v>
      </c>
      <c r="G83" s="1460">
        <f t="shared" ref="G83:H85" si="4">F83</f>
        <v>16500</v>
      </c>
      <c r="H83" s="1460">
        <f t="shared" si="4"/>
        <v>16500</v>
      </c>
      <c r="I83" s="1483">
        <f t="shared" ref="I83:I91" si="5">(H83-G83)/G83</f>
        <v>0</v>
      </c>
      <c r="J83" s="1449"/>
      <c r="K83" s="1484"/>
      <c r="L83" s="1484"/>
      <c r="M83" s="1484"/>
      <c r="N83" s="1484"/>
      <c r="O83" s="1484"/>
      <c r="P83" s="1484"/>
      <c r="Q83" s="1484"/>
      <c r="R83" s="1484"/>
      <c r="S83" s="1484"/>
      <c r="T83" s="1484"/>
      <c r="U83" s="1484"/>
      <c r="V83" s="1484"/>
      <c r="W83" s="1484"/>
      <c r="X83" s="1484"/>
    </row>
    <row r="84" spans="1:24" ht="19.5" hidden="1" customHeight="1" outlineLevel="1">
      <c r="A84" s="1470"/>
      <c r="B84" s="1475" t="s">
        <v>58</v>
      </c>
      <c r="C84" s="1467" t="s">
        <v>68</v>
      </c>
      <c r="D84" s="1467" t="s">
        <v>16</v>
      </c>
      <c r="E84" s="1459">
        <v>15500</v>
      </c>
      <c r="F84" s="1459">
        <v>16500</v>
      </c>
      <c r="G84" s="1460">
        <f t="shared" si="4"/>
        <v>16500</v>
      </c>
      <c r="H84" s="1460">
        <f t="shared" si="4"/>
        <v>16500</v>
      </c>
      <c r="I84" s="1483">
        <f t="shared" si="5"/>
        <v>0</v>
      </c>
      <c r="J84" s="1449"/>
      <c r="K84" s="1484"/>
      <c r="L84" s="1484"/>
      <c r="M84" s="1484"/>
      <c r="N84" s="1484"/>
      <c r="O84" s="1484"/>
      <c r="P84" s="1484"/>
      <c r="Q84" s="1484"/>
      <c r="R84" s="1484"/>
      <c r="S84" s="1484"/>
      <c r="T84" s="1484"/>
      <c r="U84" s="1484"/>
      <c r="V84" s="1484"/>
      <c r="W84" s="1484"/>
      <c r="X84" s="1484"/>
    </row>
    <row r="85" spans="1:24" ht="19.5" hidden="1" customHeight="1" outlineLevel="1">
      <c r="A85" s="1470"/>
      <c r="B85" s="1475" t="s">
        <v>59</v>
      </c>
      <c r="C85" s="1467" t="s">
        <v>82</v>
      </c>
      <c r="D85" s="1467" t="s">
        <v>16</v>
      </c>
      <c r="E85" s="1459">
        <v>107100</v>
      </c>
      <c r="F85" s="1459">
        <v>107100</v>
      </c>
      <c r="G85" s="1460">
        <f t="shared" si="4"/>
        <v>107100</v>
      </c>
      <c r="H85" s="1460">
        <f t="shared" si="4"/>
        <v>107100</v>
      </c>
      <c r="I85" s="1483">
        <f t="shared" si="5"/>
        <v>0</v>
      </c>
      <c r="J85" s="1449"/>
      <c r="K85" s="1484"/>
      <c r="L85" s="1484"/>
      <c r="M85" s="1484"/>
      <c r="N85" s="1484"/>
      <c r="O85" s="1484"/>
      <c r="P85" s="1484"/>
      <c r="Q85" s="1484"/>
      <c r="R85" s="1484"/>
      <c r="S85" s="1484"/>
      <c r="T85" s="1484"/>
      <c r="U85" s="1484"/>
      <c r="V85" s="1484"/>
      <c r="W85" s="1484"/>
      <c r="X85" s="1484"/>
    </row>
    <row r="86" spans="1:24" ht="19.5" hidden="1" customHeight="1" outlineLevel="1">
      <c r="A86" s="1470"/>
      <c r="B86" s="1475" t="s">
        <v>83</v>
      </c>
      <c r="C86" s="1467" t="s">
        <v>82</v>
      </c>
      <c r="D86" s="1467" t="s">
        <v>16</v>
      </c>
      <c r="E86" s="1459">
        <v>153000</v>
      </c>
      <c r="F86" s="1459">
        <v>153000</v>
      </c>
      <c r="G86" s="1460">
        <f t="shared" ref="G86:G91" si="6">F86</f>
        <v>153000</v>
      </c>
      <c r="H86" s="1460">
        <v>158000</v>
      </c>
      <c r="I86" s="1483">
        <f t="shared" si="5"/>
        <v>3.2679738562091505E-2</v>
      </c>
      <c r="J86" s="1449"/>
      <c r="K86" s="1484"/>
      <c r="L86" s="1484"/>
      <c r="M86" s="1484"/>
      <c r="N86" s="1484"/>
      <c r="O86" s="1484"/>
      <c r="P86" s="1484"/>
      <c r="Q86" s="1484"/>
      <c r="R86" s="1484"/>
      <c r="S86" s="1484"/>
      <c r="T86" s="1484"/>
      <c r="U86" s="1484"/>
      <c r="V86" s="1484"/>
      <c r="W86" s="1484"/>
      <c r="X86" s="1484"/>
    </row>
    <row r="87" spans="1:24" ht="19.5" hidden="1" customHeight="1" outlineLevel="1">
      <c r="A87" s="1470"/>
      <c r="B87" s="1475" t="s">
        <v>84</v>
      </c>
      <c r="C87" s="1467" t="s">
        <v>82</v>
      </c>
      <c r="D87" s="1467" t="s">
        <v>16</v>
      </c>
      <c r="E87" s="1459">
        <v>207000</v>
      </c>
      <c r="F87" s="1459">
        <v>207000</v>
      </c>
      <c r="G87" s="1460">
        <f t="shared" si="6"/>
        <v>207000</v>
      </c>
      <c r="H87" s="1460">
        <v>215000</v>
      </c>
      <c r="I87" s="1483">
        <f t="shared" si="5"/>
        <v>3.864734299516908E-2</v>
      </c>
      <c r="J87" s="1449"/>
      <c r="K87" s="1484"/>
      <c r="L87" s="1484"/>
      <c r="M87" s="1484"/>
      <c r="N87" s="1484"/>
      <c r="O87" s="1484"/>
      <c r="P87" s="1484"/>
      <c r="Q87" s="1484"/>
      <c r="R87" s="1484"/>
      <c r="S87" s="1484"/>
      <c r="T87" s="1484"/>
      <c r="U87" s="1484"/>
      <c r="V87" s="1484"/>
      <c r="W87" s="1484"/>
      <c r="X87" s="1484"/>
    </row>
    <row r="88" spans="1:24" ht="19.5" hidden="1" customHeight="1" outlineLevel="1">
      <c r="A88" s="1470"/>
      <c r="B88" s="1475" t="s">
        <v>85</v>
      </c>
      <c r="C88" s="1467" t="s">
        <v>82</v>
      </c>
      <c r="D88" s="1467" t="s">
        <v>16</v>
      </c>
      <c r="E88" s="1459">
        <v>274500</v>
      </c>
      <c r="F88" s="1459">
        <v>274500</v>
      </c>
      <c r="G88" s="1460">
        <f t="shared" si="6"/>
        <v>274500</v>
      </c>
      <c r="H88" s="1460">
        <v>280000</v>
      </c>
      <c r="I88" s="1483">
        <f t="shared" si="5"/>
        <v>2.0036429872495445E-2</v>
      </c>
      <c r="J88" s="1449"/>
      <c r="K88" s="1484"/>
      <c r="L88" s="1484"/>
      <c r="M88" s="1484"/>
      <c r="N88" s="1484"/>
      <c r="O88" s="1484"/>
      <c r="P88" s="1484"/>
      <c r="Q88" s="1484"/>
      <c r="R88" s="1484"/>
      <c r="S88" s="1484"/>
      <c r="T88" s="1484"/>
      <c r="U88" s="1484"/>
      <c r="V88" s="1484"/>
      <c r="W88" s="1484"/>
      <c r="X88" s="1484"/>
    </row>
    <row r="89" spans="1:24" ht="19.5" hidden="1" customHeight="1" outlineLevel="1">
      <c r="A89" s="1470"/>
      <c r="B89" s="1475" t="s">
        <v>86</v>
      </c>
      <c r="C89" s="1467" t="s">
        <v>82</v>
      </c>
      <c r="D89" s="1467" t="s">
        <v>16</v>
      </c>
      <c r="E89" s="1459"/>
      <c r="F89" s="1459">
        <v>347400</v>
      </c>
      <c r="G89" s="1460">
        <f t="shared" si="6"/>
        <v>347400</v>
      </c>
      <c r="H89" s="1460">
        <v>349400</v>
      </c>
      <c r="I89" s="1483">
        <f t="shared" si="5"/>
        <v>5.7570523891767415E-3</v>
      </c>
      <c r="J89" s="1491"/>
      <c r="K89" s="1484"/>
      <c r="L89" s="1484"/>
      <c r="M89" s="1484"/>
      <c r="N89" s="1484"/>
      <c r="O89" s="1484"/>
      <c r="P89" s="1484"/>
      <c r="Q89" s="1484"/>
      <c r="R89" s="1484"/>
      <c r="S89" s="1484"/>
      <c r="T89" s="1484"/>
      <c r="U89" s="1484"/>
      <c r="V89" s="1484"/>
      <c r="W89" s="1484"/>
      <c r="X89" s="1484"/>
    </row>
    <row r="90" spans="1:24" ht="19.5" hidden="1" customHeight="1" outlineLevel="1">
      <c r="A90" s="1470"/>
      <c r="B90" s="1475" t="s">
        <v>87</v>
      </c>
      <c r="C90" s="1467" t="s">
        <v>82</v>
      </c>
      <c r="D90" s="1467" t="s">
        <v>16</v>
      </c>
      <c r="E90" s="1459"/>
      <c r="F90" s="1459">
        <v>428400</v>
      </c>
      <c r="G90" s="1460">
        <f t="shared" si="6"/>
        <v>428400</v>
      </c>
      <c r="H90" s="1460">
        <f>G90</f>
        <v>428400</v>
      </c>
      <c r="I90" s="1483">
        <f t="shared" si="5"/>
        <v>0</v>
      </c>
      <c r="J90" s="1491"/>
      <c r="K90" s="1484"/>
      <c r="L90" s="1484"/>
      <c r="M90" s="1484"/>
      <c r="N90" s="1484"/>
      <c r="O90" s="1484"/>
      <c r="P90" s="1484"/>
      <c r="Q90" s="1484"/>
      <c r="R90" s="1484"/>
      <c r="S90" s="1484"/>
      <c r="T90" s="1484"/>
      <c r="U90" s="1484"/>
      <c r="V90" s="1484"/>
      <c r="W90" s="1484"/>
      <c r="X90" s="1484"/>
    </row>
    <row r="91" spans="1:24" ht="19.5" hidden="1" customHeight="1" outlineLevel="1">
      <c r="A91" s="1470"/>
      <c r="B91" s="1475" t="s">
        <v>88</v>
      </c>
      <c r="C91" s="1467" t="s">
        <v>82</v>
      </c>
      <c r="D91" s="1467" t="s">
        <v>16</v>
      </c>
      <c r="E91" s="1459"/>
      <c r="F91" s="1459">
        <v>513000</v>
      </c>
      <c r="G91" s="1460">
        <f t="shared" si="6"/>
        <v>513000</v>
      </c>
      <c r="H91" s="1460">
        <f>G91</f>
        <v>513000</v>
      </c>
      <c r="I91" s="1483">
        <f t="shared" si="5"/>
        <v>0</v>
      </c>
      <c r="J91" s="1449"/>
      <c r="K91" s="1484"/>
      <c r="L91" s="1484"/>
      <c r="M91" s="1484"/>
      <c r="N91" s="1484"/>
      <c r="O91" s="1484"/>
      <c r="P91" s="1484"/>
      <c r="Q91" s="1484"/>
      <c r="R91" s="1484"/>
      <c r="S91" s="1484"/>
      <c r="T91" s="1484"/>
      <c r="U91" s="1484"/>
      <c r="V91" s="1484"/>
      <c r="W91" s="1484"/>
      <c r="X91" s="1484"/>
    </row>
    <row r="92" spans="1:24" ht="21" customHeight="1" collapsed="1">
      <c r="A92" s="1470">
        <v>3</v>
      </c>
      <c r="B92" s="1471" t="s">
        <v>21</v>
      </c>
      <c r="C92" s="1449"/>
      <c r="D92" s="1449"/>
      <c r="E92" s="1450"/>
      <c r="F92" s="1450"/>
      <c r="G92" s="1455"/>
      <c r="H92" s="1455"/>
      <c r="I92" s="1483"/>
      <c r="J92" s="1449"/>
      <c r="K92" s="1484"/>
      <c r="L92" s="1484"/>
      <c r="M92" s="1484"/>
      <c r="N92" s="1484"/>
      <c r="O92" s="1484"/>
      <c r="P92" s="1484"/>
      <c r="Q92" s="1484"/>
      <c r="R92" s="1484"/>
      <c r="S92" s="1484"/>
      <c r="T92" s="1484"/>
      <c r="U92" s="1484"/>
      <c r="V92" s="1484"/>
      <c r="W92" s="1484"/>
      <c r="X92" s="1484"/>
    </row>
    <row r="93" spans="1:24" ht="21" hidden="1" customHeight="1" outlineLevel="1">
      <c r="A93" s="1470"/>
      <c r="B93" s="1473" t="s">
        <v>70</v>
      </c>
      <c r="C93" s="1467"/>
      <c r="D93" s="1467"/>
      <c r="E93" s="1474"/>
      <c r="F93" s="1474"/>
      <c r="G93" s="1488"/>
      <c r="H93" s="1488"/>
      <c r="I93" s="1483"/>
      <c r="J93" s="1449"/>
      <c r="K93" s="1484"/>
      <c r="L93" s="1484"/>
      <c r="M93" s="1484"/>
      <c r="N93" s="1484"/>
      <c r="O93" s="1484"/>
      <c r="P93" s="1484"/>
      <c r="Q93" s="1484"/>
      <c r="R93" s="1484"/>
      <c r="S93" s="1484"/>
      <c r="T93" s="1484"/>
      <c r="U93" s="1484"/>
      <c r="V93" s="1484"/>
      <c r="W93" s="1484"/>
      <c r="X93" s="1484"/>
    </row>
    <row r="94" spans="1:24" ht="31.5" hidden="1" customHeight="1" outlineLevel="1">
      <c r="A94" s="1470"/>
      <c r="B94" s="1475" t="s">
        <v>54</v>
      </c>
      <c r="C94" s="1467" t="s">
        <v>68</v>
      </c>
      <c r="D94" s="1467" t="s">
        <v>71</v>
      </c>
      <c r="E94" s="1459">
        <v>16000</v>
      </c>
      <c r="F94" s="1459">
        <v>17000</v>
      </c>
      <c r="G94" s="1460">
        <f t="shared" ref="G94:H102" si="7">F94</f>
        <v>17000</v>
      </c>
      <c r="H94" s="1461">
        <f t="shared" si="7"/>
        <v>17000</v>
      </c>
      <c r="I94" s="1483">
        <f t="shared" ref="I94:I102" si="8">(G94-F94)/F94</f>
        <v>0</v>
      </c>
      <c r="J94" s="1449"/>
      <c r="K94" s="1484"/>
      <c r="L94" s="1484"/>
      <c r="M94" s="1484"/>
      <c r="N94" s="1484"/>
      <c r="O94" s="1484"/>
      <c r="P94" s="1484"/>
      <c r="Q94" s="1484"/>
      <c r="R94" s="1484"/>
      <c r="S94" s="1484"/>
      <c r="T94" s="1484"/>
      <c r="U94" s="1484"/>
      <c r="V94" s="1484"/>
      <c r="W94" s="1484"/>
      <c r="X94" s="1484"/>
    </row>
    <row r="95" spans="1:24" ht="19.5" hidden="1" customHeight="1" outlineLevel="1">
      <c r="A95" s="1470"/>
      <c r="B95" s="1475" t="s">
        <v>58</v>
      </c>
      <c r="C95" s="1467" t="s">
        <v>68</v>
      </c>
      <c r="D95" s="1467" t="s">
        <v>16</v>
      </c>
      <c r="E95" s="1459">
        <v>16000</v>
      </c>
      <c r="F95" s="1459">
        <v>17000</v>
      </c>
      <c r="G95" s="1460">
        <f t="shared" si="7"/>
        <v>17000</v>
      </c>
      <c r="H95" s="1461">
        <f t="shared" si="7"/>
        <v>17000</v>
      </c>
      <c r="I95" s="1483">
        <f t="shared" si="8"/>
        <v>0</v>
      </c>
      <c r="J95" s="1449"/>
      <c r="K95" s="1484"/>
      <c r="L95" s="1484"/>
      <c r="M95" s="1484"/>
      <c r="N95" s="1484"/>
      <c r="O95" s="1484"/>
      <c r="P95" s="1484"/>
      <c r="Q95" s="1484"/>
      <c r="R95" s="1484"/>
      <c r="S95" s="1484"/>
      <c r="T95" s="1484"/>
      <c r="U95" s="1484"/>
      <c r="V95" s="1484"/>
      <c r="W95" s="1484"/>
      <c r="X95" s="1484"/>
    </row>
    <row r="96" spans="1:24" ht="19.5" hidden="1" customHeight="1" outlineLevel="1">
      <c r="A96" s="1470"/>
      <c r="B96" s="1475" t="s">
        <v>89</v>
      </c>
      <c r="C96" s="1467" t="s">
        <v>82</v>
      </c>
      <c r="D96" s="1467" t="s">
        <v>16</v>
      </c>
      <c r="E96" s="1459">
        <v>110000</v>
      </c>
      <c r="F96" s="1459">
        <v>115000</v>
      </c>
      <c r="G96" s="1460">
        <f t="shared" si="7"/>
        <v>115000</v>
      </c>
      <c r="H96" s="1461">
        <f t="shared" si="7"/>
        <v>115000</v>
      </c>
      <c r="I96" s="1483">
        <f t="shared" si="8"/>
        <v>0</v>
      </c>
      <c r="J96" s="1449"/>
      <c r="K96" s="1484"/>
      <c r="L96" s="1484"/>
      <c r="M96" s="1484"/>
      <c r="N96" s="1484"/>
      <c r="O96" s="1484"/>
      <c r="P96" s="1484"/>
      <c r="Q96" s="1484"/>
      <c r="R96" s="1484"/>
      <c r="S96" s="1484"/>
      <c r="T96" s="1484"/>
      <c r="U96" s="1484"/>
      <c r="V96" s="1484"/>
      <c r="W96" s="1484"/>
      <c r="X96" s="1484"/>
    </row>
    <row r="97" spans="1:24" ht="19.5" hidden="1" customHeight="1" outlineLevel="1">
      <c r="A97" s="1470"/>
      <c r="B97" s="1475" t="s">
        <v>83</v>
      </c>
      <c r="C97" s="1467" t="s">
        <v>82</v>
      </c>
      <c r="D97" s="1467" t="s">
        <v>16</v>
      </c>
      <c r="E97" s="1459">
        <v>155000</v>
      </c>
      <c r="F97" s="1459">
        <v>160000</v>
      </c>
      <c r="G97" s="1460">
        <f t="shared" si="7"/>
        <v>160000</v>
      </c>
      <c r="H97" s="1461">
        <f t="shared" si="7"/>
        <v>160000</v>
      </c>
      <c r="I97" s="1483">
        <f t="shared" si="8"/>
        <v>0</v>
      </c>
      <c r="J97" s="1449"/>
      <c r="K97" s="1484"/>
      <c r="L97" s="1484"/>
      <c r="M97" s="1484"/>
      <c r="N97" s="1484"/>
      <c r="O97" s="1484"/>
      <c r="P97" s="1484"/>
      <c r="Q97" s="1484"/>
      <c r="R97" s="1484"/>
      <c r="S97" s="1484"/>
      <c r="T97" s="1484"/>
      <c r="U97" s="1484"/>
      <c r="V97" s="1484"/>
      <c r="W97" s="1484"/>
      <c r="X97" s="1484"/>
    </row>
    <row r="98" spans="1:24" ht="19.5" hidden="1" customHeight="1" outlineLevel="1">
      <c r="A98" s="1470"/>
      <c r="B98" s="1475" t="s">
        <v>84</v>
      </c>
      <c r="C98" s="1467" t="s">
        <v>82</v>
      </c>
      <c r="D98" s="1467" t="s">
        <v>16</v>
      </c>
      <c r="E98" s="1459">
        <v>210000</v>
      </c>
      <c r="F98" s="1459">
        <v>215000</v>
      </c>
      <c r="G98" s="1460">
        <f t="shared" si="7"/>
        <v>215000</v>
      </c>
      <c r="H98" s="1461">
        <f t="shared" si="7"/>
        <v>215000</v>
      </c>
      <c r="I98" s="1483">
        <f t="shared" si="8"/>
        <v>0</v>
      </c>
      <c r="J98" s="1449"/>
      <c r="K98" s="1484"/>
      <c r="L98" s="1484"/>
      <c r="M98" s="1484"/>
      <c r="N98" s="1484"/>
      <c r="O98" s="1484"/>
      <c r="P98" s="1484"/>
      <c r="Q98" s="1484"/>
      <c r="R98" s="1484"/>
      <c r="S98" s="1484"/>
      <c r="T98" s="1484"/>
      <c r="U98" s="1484"/>
      <c r="V98" s="1484"/>
      <c r="W98" s="1484"/>
      <c r="X98" s="1484"/>
    </row>
    <row r="99" spans="1:24" ht="19.5" hidden="1" customHeight="1" outlineLevel="1">
      <c r="A99" s="1470"/>
      <c r="B99" s="1475" t="s">
        <v>90</v>
      </c>
      <c r="C99" s="1467" t="s">
        <v>82</v>
      </c>
      <c r="D99" s="1467" t="s">
        <v>16</v>
      </c>
      <c r="E99" s="1459">
        <v>268000</v>
      </c>
      <c r="F99" s="1459">
        <v>270000</v>
      </c>
      <c r="G99" s="1460">
        <f t="shared" si="7"/>
        <v>270000</v>
      </c>
      <c r="H99" s="1461">
        <f t="shared" si="7"/>
        <v>270000</v>
      </c>
      <c r="I99" s="1483">
        <f t="shared" si="8"/>
        <v>0</v>
      </c>
      <c r="J99" s="1449"/>
      <c r="K99" s="1484"/>
      <c r="L99" s="1484"/>
      <c r="M99" s="1484"/>
      <c r="N99" s="1484"/>
      <c r="O99" s="1484"/>
      <c r="P99" s="1484"/>
      <c r="Q99" s="1484"/>
      <c r="R99" s="1484"/>
      <c r="S99" s="1484"/>
      <c r="T99" s="1484"/>
      <c r="U99" s="1484"/>
      <c r="V99" s="1484"/>
      <c r="W99" s="1484"/>
      <c r="X99" s="1484"/>
    </row>
    <row r="100" spans="1:24" ht="19.5" hidden="1" customHeight="1" outlineLevel="1">
      <c r="A100" s="1470"/>
      <c r="B100" s="1475" t="s">
        <v>91</v>
      </c>
      <c r="C100" s="1467" t="s">
        <v>82</v>
      </c>
      <c r="D100" s="1467" t="s">
        <v>16</v>
      </c>
      <c r="E100" s="1459">
        <v>339000</v>
      </c>
      <c r="F100" s="1459">
        <v>340000</v>
      </c>
      <c r="G100" s="1460">
        <f t="shared" si="7"/>
        <v>340000</v>
      </c>
      <c r="H100" s="1461">
        <f t="shared" si="7"/>
        <v>340000</v>
      </c>
      <c r="I100" s="1483">
        <f t="shared" si="8"/>
        <v>0</v>
      </c>
      <c r="J100" s="1449"/>
      <c r="K100" s="1484"/>
      <c r="L100" s="1484"/>
      <c r="M100" s="1484"/>
      <c r="N100" s="1484"/>
      <c r="O100" s="1484"/>
      <c r="P100" s="1484"/>
      <c r="Q100" s="1484"/>
      <c r="R100" s="1484"/>
      <c r="S100" s="1484"/>
      <c r="T100" s="1484"/>
      <c r="U100" s="1484"/>
      <c r="V100" s="1484"/>
      <c r="W100" s="1484"/>
      <c r="X100" s="1484"/>
    </row>
    <row r="101" spans="1:24" ht="19.5" hidden="1" customHeight="1" outlineLevel="1">
      <c r="A101" s="1470"/>
      <c r="B101" s="1475" t="s">
        <v>92</v>
      </c>
      <c r="C101" s="1467" t="s">
        <v>82</v>
      </c>
      <c r="D101" s="1467" t="s">
        <v>16</v>
      </c>
      <c r="E101" s="1459">
        <v>415000</v>
      </c>
      <c r="F101" s="1459">
        <v>420000</v>
      </c>
      <c r="G101" s="1460">
        <f t="shared" si="7"/>
        <v>420000</v>
      </c>
      <c r="H101" s="1461">
        <f t="shared" si="7"/>
        <v>420000</v>
      </c>
      <c r="I101" s="1483">
        <f t="shared" si="8"/>
        <v>0</v>
      </c>
      <c r="J101" s="1449"/>
      <c r="K101" s="1484"/>
      <c r="L101" s="1484"/>
      <c r="M101" s="1484"/>
      <c r="N101" s="1484"/>
      <c r="O101" s="1484"/>
      <c r="P101" s="1484"/>
      <c r="Q101" s="1484"/>
      <c r="R101" s="1484"/>
      <c r="S101" s="1484"/>
      <c r="T101" s="1484"/>
      <c r="U101" s="1484"/>
      <c r="V101" s="1484"/>
      <c r="W101" s="1484"/>
      <c r="X101" s="1484"/>
    </row>
    <row r="102" spans="1:24" ht="19.5" hidden="1" customHeight="1" outlineLevel="1">
      <c r="A102" s="1470"/>
      <c r="B102" s="1475" t="s">
        <v>93</v>
      </c>
      <c r="C102" s="1467" t="s">
        <v>82</v>
      </c>
      <c r="D102" s="1467" t="s">
        <v>16</v>
      </c>
      <c r="E102" s="1459">
        <v>510000</v>
      </c>
      <c r="F102" s="1459">
        <v>510000</v>
      </c>
      <c r="G102" s="1460">
        <f t="shared" si="7"/>
        <v>510000</v>
      </c>
      <c r="H102" s="1461">
        <f t="shared" si="7"/>
        <v>510000</v>
      </c>
      <c r="I102" s="1483">
        <f t="shared" si="8"/>
        <v>0</v>
      </c>
      <c r="J102" s="1449"/>
      <c r="K102" s="1484"/>
      <c r="L102" s="1484"/>
      <c r="M102" s="1484"/>
      <c r="N102" s="1484"/>
      <c r="O102" s="1484"/>
      <c r="P102" s="1484"/>
      <c r="Q102" s="1484"/>
      <c r="R102" s="1484"/>
      <c r="S102" s="1484"/>
      <c r="T102" s="1484"/>
      <c r="U102" s="1484"/>
      <c r="V102" s="1484"/>
      <c r="W102" s="1484"/>
      <c r="X102" s="1484"/>
    </row>
    <row r="103" spans="1:24" ht="19.5" hidden="1" customHeight="1" outlineLevel="1">
      <c r="A103" s="1470"/>
      <c r="B103" s="1473" t="s">
        <v>94</v>
      </c>
      <c r="C103" s="1467"/>
      <c r="D103" s="1467"/>
      <c r="E103" s="1474"/>
      <c r="F103" s="1474"/>
      <c r="G103" s="1488"/>
      <c r="H103" s="1461">
        <f t="shared" ref="H103:H112" si="9">G103</f>
        <v>0</v>
      </c>
      <c r="I103" s="1483"/>
      <c r="J103" s="1449"/>
      <c r="K103" s="1484"/>
      <c r="L103" s="1484"/>
      <c r="M103" s="1484"/>
      <c r="N103" s="1484"/>
      <c r="O103" s="1484"/>
      <c r="P103" s="1484"/>
      <c r="Q103" s="1484"/>
      <c r="R103" s="1484"/>
      <c r="S103" s="1484"/>
      <c r="T103" s="1484"/>
      <c r="U103" s="1484"/>
      <c r="V103" s="1484"/>
      <c r="W103" s="1484"/>
      <c r="X103" s="1484"/>
    </row>
    <row r="104" spans="1:24" ht="31.5" hidden="1" customHeight="1" outlineLevel="1">
      <c r="A104" s="1470"/>
      <c r="B104" s="1475" t="s">
        <v>54</v>
      </c>
      <c r="C104" s="1467" t="s">
        <v>68</v>
      </c>
      <c r="D104" s="1467" t="s">
        <v>71</v>
      </c>
      <c r="E104" s="1459">
        <v>16000</v>
      </c>
      <c r="F104" s="1459">
        <v>17000</v>
      </c>
      <c r="G104" s="1460">
        <f t="shared" ref="G104:G112" si="10">F104</f>
        <v>17000</v>
      </c>
      <c r="H104" s="1461">
        <f t="shared" si="9"/>
        <v>17000</v>
      </c>
      <c r="I104" s="1483">
        <f t="shared" ref="I104:I112" si="11">(G104-F104)/F104</f>
        <v>0</v>
      </c>
      <c r="J104" s="1449"/>
      <c r="K104" s="1484"/>
      <c r="L104" s="1484"/>
      <c r="M104" s="1484"/>
      <c r="N104" s="1484"/>
      <c r="O104" s="1484"/>
      <c r="P104" s="1484"/>
      <c r="Q104" s="1484"/>
      <c r="R104" s="1484"/>
      <c r="S104" s="1484"/>
      <c r="T104" s="1484"/>
      <c r="U104" s="1484"/>
      <c r="V104" s="1484"/>
      <c r="W104" s="1484"/>
      <c r="X104" s="1484"/>
    </row>
    <row r="105" spans="1:24" ht="19.5" hidden="1" customHeight="1" outlineLevel="1">
      <c r="A105" s="1470"/>
      <c r="B105" s="1475" t="s">
        <v>58</v>
      </c>
      <c r="C105" s="1467" t="s">
        <v>68</v>
      </c>
      <c r="D105" s="1467" t="s">
        <v>16</v>
      </c>
      <c r="E105" s="1459">
        <v>16000</v>
      </c>
      <c r="F105" s="1459">
        <v>17000</v>
      </c>
      <c r="G105" s="1460">
        <f t="shared" si="10"/>
        <v>17000</v>
      </c>
      <c r="H105" s="1461">
        <f t="shared" si="9"/>
        <v>17000</v>
      </c>
      <c r="I105" s="1483">
        <f t="shared" si="11"/>
        <v>0</v>
      </c>
      <c r="J105" s="1449"/>
      <c r="K105" s="1484"/>
      <c r="L105" s="1484"/>
      <c r="M105" s="1484"/>
      <c r="N105" s="1484"/>
      <c r="O105" s="1484"/>
      <c r="P105" s="1484"/>
      <c r="Q105" s="1484"/>
      <c r="R105" s="1484"/>
      <c r="S105" s="1484"/>
      <c r="T105" s="1484"/>
      <c r="U105" s="1484"/>
      <c r="V105" s="1484"/>
      <c r="W105" s="1484"/>
      <c r="X105" s="1484"/>
    </row>
    <row r="106" spans="1:24" ht="19.5" hidden="1" customHeight="1" outlineLevel="1">
      <c r="A106" s="1470"/>
      <c r="B106" s="1475" t="s">
        <v>89</v>
      </c>
      <c r="C106" s="1467" t="s">
        <v>82</v>
      </c>
      <c r="D106" s="1467" t="s">
        <v>16</v>
      </c>
      <c r="E106" s="1459">
        <v>110000</v>
      </c>
      <c r="F106" s="1459">
        <v>115000</v>
      </c>
      <c r="G106" s="1460">
        <f t="shared" si="10"/>
        <v>115000</v>
      </c>
      <c r="H106" s="1461">
        <f t="shared" si="9"/>
        <v>115000</v>
      </c>
      <c r="I106" s="1483">
        <f t="shared" si="11"/>
        <v>0</v>
      </c>
      <c r="J106" s="1449"/>
      <c r="K106" s="1484"/>
      <c r="L106" s="1484"/>
      <c r="M106" s="1484"/>
      <c r="N106" s="1484"/>
      <c r="O106" s="1484"/>
      <c r="P106" s="1484"/>
      <c r="Q106" s="1484"/>
      <c r="R106" s="1484"/>
      <c r="S106" s="1484"/>
      <c r="T106" s="1484"/>
      <c r="U106" s="1484"/>
      <c r="V106" s="1484"/>
      <c r="W106" s="1484"/>
      <c r="X106" s="1484"/>
    </row>
    <row r="107" spans="1:24" ht="19.5" hidden="1" customHeight="1" outlineLevel="1">
      <c r="A107" s="1470"/>
      <c r="B107" s="1475" t="s">
        <v>83</v>
      </c>
      <c r="C107" s="1467" t="s">
        <v>82</v>
      </c>
      <c r="D107" s="1467" t="s">
        <v>16</v>
      </c>
      <c r="E107" s="1459">
        <v>155000</v>
      </c>
      <c r="F107" s="1459">
        <v>160000</v>
      </c>
      <c r="G107" s="1460">
        <f t="shared" si="10"/>
        <v>160000</v>
      </c>
      <c r="H107" s="1461">
        <f t="shared" si="9"/>
        <v>160000</v>
      </c>
      <c r="I107" s="1483">
        <f t="shared" si="11"/>
        <v>0</v>
      </c>
      <c r="J107" s="1449"/>
      <c r="K107" s="1484"/>
      <c r="L107" s="1484"/>
      <c r="M107" s="1484"/>
      <c r="N107" s="1484"/>
      <c r="O107" s="1484"/>
      <c r="P107" s="1484"/>
      <c r="Q107" s="1484"/>
      <c r="R107" s="1484"/>
      <c r="S107" s="1484"/>
      <c r="T107" s="1484"/>
      <c r="U107" s="1484"/>
      <c r="V107" s="1484"/>
      <c r="W107" s="1484"/>
      <c r="X107" s="1484"/>
    </row>
    <row r="108" spans="1:24" ht="19.5" hidden="1" customHeight="1" outlineLevel="1">
      <c r="A108" s="1470"/>
      <c r="B108" s="1475" t="s">
        <v>84</v>
      </c>
      <c r="C108" s="1467" t="s">
        <v>82</v>
      </c>
      <c r="D108" s="1467" t="s">
        <v>16</v>
      </c>
      <c r="E108" s="1459">
        <v>210000</v>
      </c>
      <c r="F108" s="1459">
        <v>215000</v>
      </c>
      <c r="G108" s="1460">
        <f t="shared" si="10"/>
        <v>215000</v>
      </c>
      <c r="H108" s="1461">
        <f t="shared" si="9"/>
        <v>215000</v>
      </c>
      <c r="I108" s="1483">
        <f t="shared" si="11"/>
        <v>0</v>
      </c>
      <c r="J108" s="1449"/>
      <c r="K108" s="1484"/>
      <c r="L108" s="1484"/>
      <c r="M108" s="1484"/>
      <c r="N108" s="1484"/>
      <c r="O108" s="1484"/>
      <c r="P108" s="1484"/>
      <c r="Q108" s="1484"/>
      <c r="R108" s="1484"/>
      <c r="S108" s="1484"/>
      <c r="T108" s="1484"/>
      <c r="U108" s="1484"/>
      <c r="V108" s="1484"/>
      <c r="W108" s="1484"/>
      <c r="X108" s="1484"/>
    </row>
    <row r="109" spans="1:24" ht="19.5" hidden="1" customHeight="1" outlineLevel="1">
      <c r="A109" s="1470"/>
      <c r="B109" s="1475" t="s">
        <v>90</v>
      </c>
      <c r="C109" s="1467" t="s">
        <v>82</v>
      </c>
      <c r="D109" s="1467" t="s">
        <v>16</v>
      </c>
      <c r="E109" s="1459">
        <v>268000</v>
      </c>
      <c r="F109" s="1459">
        <v>270000</v>
      </c>
      <c r="G109" s="1460">
        <f t="shared" si="10"/>
        <v>270000</v>
      </c>
      <c r="H109" s="1461">
        <f t="shared" si="9"/>
        <v>270000</v>
      </c>
      <c r="I109" s="1483">
        <f t="shared" si="11"/>
        <v>0</v>
      </c>
      <c r="J109" s="1449"/>
      <c r="K109" s="1484"/>
      <c r="L109" s="1484"/>
      <c r="M109" s="1484"/>
      <c r="N109" s="1484"/>
      <c r="O109" s="1484"/>
      <c r="P109" s="1484"/>
      <c r="Q109" s="1484"/>
      <c r="R109" s="1484"/>
      <c r="S109" s="1484"/>
      <c r="T109" s="1484"/>
      <c r="U109" s="1484"/>
      <c r="V109" s="1484"/>
      <c r="W109" s="1484"/>
      <c r="X109" s="1484"/>
    </row>
    <row r="110" spans="1:24" ht="19.5" hidden="1" customHeight="1" outlineLevel="1">
      <c r="A110" s="1470"/>
      <c r="B110" s="1475" t="s">
        <v>91</v>
      </c>
      <c r="C110" s="1467" t="s">
        <v>82</v>
      </c>
      <c r="D110" s="1467" t="s">
        <v>16</v>
      </c>
      <c r="E110" s="1459">
        <v>339000</v>
      </c>
      <c r="F110" s="1459">
        <v>340000</v>
      </c>
      <c r="G110" s="1460">
        <f t="shared" si="10"/>
        <v>340000</v>
      </c>
      <c r="H110" s="1461">
        <f t="shared" si="9"/>
        <v>340000</v>
      </c>
      <c r="I110" s="1483">
        <f t="shared" si="11"/>
        <v>0</v>
      </c>
      <c r="J110" s="1449"/>
      <c r="K110" s="1484"/>
      <c r="L110" s="1484"/>
      <c r="M110" s="1484"/>
      <c r="N110" s="1484"/>
      <c r="O110" s="1484"/>
      <c r="P110" s="1484"/>
      <c r="Q110" s="1484"/>
      <c r="R110" s="1484"/>
      <c r="S110" s="1484"/>
      <c r="T110" s="1484"/>
      <c r="U110" s="1484"/>
      <c r="V110" s="1484"/>
      <c r="W110" s="1484"/>
      <c r="X110" s="1484"/>
    </row>
    <row r="111" spans="1:24" ht="19.5" hidden="1" customHeight="1" outlineLevel="1">
      <c r="A111" s="1470"/>
      <c r="B111" s="1475" t="s">
        <v>92</v>
      </c>
      <c r="C111" s="1467" t="s">
        <v>82</v>
      </c>
      <c r="D111" s="1467" t="s">
        <v>16</v>
      </c>
      <c r="E111" s="1459">
        <v>415000</v>
      </c>
      <c r="F111" s="1459">
        <v>420000</v>
      </c>
      <c r="G111" s="1460">
        <f t="shared" si="10"/>
        <v>420000</v>
      </c>
      <c r="H111" s="1461">
        <f t="shared" si="9"/>
        <v>420000</v>
      </c>
      <c r="I111" s="1483">
        <f t="shared" si="11"/>
        <v>0</v>
      </c>
      <c r="J111" s="1449"/>
      <c r="K111" s="1484"/>
      <c r="L111" s="1484"/>
      <c r="M111" s="1484"/>
      <c r="N111" s="1484"/>
      <c r="O111" s="1484"/>
      <c r="P111" s="1484"/>
      <c r="Q111" s="1484"/>
      <c r="R111" s="1484"/>
      <c r="S111" s="1484"/>
      <c r="T111" s="1484"/>
      <c r="U111" s="1484"/>
      <c r="V111" s="1484"/>
      <c r="W111" s="1484"/>
      <c r="X111" s="1484"/>
    </row>
    <row r="112" spans="1:24" ht="19.5" hidden="1" customHeight="1" outlineLevel="1">
      <c r="A112" s="1470"/>
      <c r="B112" s="1475" t="s">
        <v>93</v>
      </c>
      <c r="C112" s="1467" t="s">
        <v>82</v>
      </c>
      <c r="D112" s="1467" t="s">
        <v>16</v>
      </c>
      <c r="E112" s="1459">
        <v>510000</v>
      </c>
      <c r="F112" s="1459">
        <v>510000</v>
      </c>
      <c r="G112" s="1460">
        <f t="shared" si="10"/>
        <v>510000</v>
      </c>
      <c r="H112" s="1461">
        <f t="shared" si="9"/>
        <v>510000</v>
      </c>
      <c r="I112" s="1483">
        <f t="shared" si="11"/>
        <v>0</v>
      </c>
      <c r="J112" s="1449"/>
      <c r="K112" s="1484"/>
      <c r="L112" s="1484"/>
      <c r="M112" s="1484"/>
      <c r="N112" s="1484"/>
      <c r="O112" s="1484"/>
      <c r="P112" s="1484"/>
      <c r="Q112" s="1484"/>
      <c r="R112" s="1484"/>
      <c r="S112" s="1484"/>
      <c r="T112" s="1484"/>
      <c r="U112" s="1484"/>
      <c r="V112" s="1484"/>
      <c r="W112" s="1484"/>
      <c r="X112" s="1484"/>
    </row>
    <row r="113" spans="1:24" ht="19.5" customHeight="1" collapsed="1">
      <c r="A113" s="1470">
        <v>4</v>
      </c>
      <c r="B113" s="1471" t="s">
        <v>18</v>
      </c>
      <c r="C113" s="1449"/>
      <c r="D113" s="1449"/>
      <c r="E113" s="1450"/>
      <c r="F113" s="1450"/>
      <c r="G113" s="1455"/>
      <c r="H113" s="1455"/>
      <c r="I113" s="1483"/>
      <c r="J113" s="1449"/>
      <c r="K113" s="1484"/>
      <c r="L113" s="1484"/>
      <c r="M113" s="1484"/>
      <c r="N113" s="1484"/>
      <c r="O113" s="1484"/>
      <c r="P113" s="1484"/>
      <c r="Q113" s="1484"/>
      <c r="R113" s="1484"/>
      <c r="S113" s="1484"/>
      <c r="T113" s="1484"/>
      <c r="U113" s="1484"/>
      <c r="V113" s="1484"/>
      <c r="W113" s="1484"/>
      <c r="X113" s="1484"/>
    </row>
    <row r="114" spans="1:24" ht="31.5" hidden="1" customHeight="1" outlineLevel="1">
      <c r="A114" s="1470"/>
      <c r="B114" s="1475" t="s">
        <v>67</v>
      </c>
      <c r="C114" s="1467" t="s">
        <v>68</v>
      </c>
      <c r="D114" s="1467" t="s">
        <v>56</v>
      </c>
      <c r="E114" s="1459">
        <v>15500</v>
      </c>
      <c r="F114" s="1459">
        <v>15500</v>
      </c>
      <c r="G114" s="1460">
        <f>F114</f>
        <v>15500</v>
      </c>
      <c r="H114" s="1460">
        <f>G114</f>
        <v>15500</v>
      </c>
      <c r="I114" s="1483">
        <f t="shared" ref="I114:I122" si="12">(H114-G114)/G114</f>
        <v>0</v>
      </c>
      <c r="J114" s="1449"/>
      <c r="K114" s="1484"/>
      <c r="L114" s="1484"/>
      <c r="M114" s="1484"/>
      <c r="N114" s="1484"/>
      <c r="O114" s="1484"/>
      <c r="P114" s="1484"/>
      <c r="Q114" s="1484"/>
      <c r="R114" s="1484"/>
      <c r="S114" s="1484"/>
      <c r="T114" s="1484"/>
      <c r="U114" s="1484"/>
      <c r="V114" s="1484"/>
      <c r="W114" s="1484"/>
      <c r="X114" s="1484"/>
    </row>
    <row r="115" spans="1:24" ht="19.5" hidden="1" customHeight="1" outlineLevel="1">
      <c r="A115" s="1470"/>
      <c r="B115" s="1475" t="s">
        <v>69</v>
      </c>
      <c r="C115" s="1467" t="s">
        <v>68</v>
      </c>
      <c r="D115" s="1467" t="s">
        <v>16</v>
      </c>
      <c r="E115" s="1459">
        <v>12600</v>
      </c>
      <c r="F115" s="1459">
        <v>12600</v>
      </c>
      <c r="G115" s="1460">
        <f>F115</f>
        <v>12600</v>
      </c>
      <c r="H115" s="1460">
        <f>G115</f>
        <v>12600</v>
      </c>
      <c r="I115" s="1483">
        <f t="shared" si="12"/>
        <v>0</v>
      </c>
      <c r="J115" s="1449"/>
      <c r="K115" s="1484"/>
      <c r="L115" s="1484"/>
      <c r="M115" s="1484"/>
      <c r="N115" s="1484"/>
      <c r="O115" s="1484"/>
      <c r="P115" s="1484"/>
      <c r="Q115" s="1484"/>
      <c r="R115" s="1484"/>
      <c r="S115" s="1484"/>
      <c r="T115" s="1484"/>
      <c r="U115" s="1484"/>
      <c r="V115" s="1484"/>
      <c r="W115" s="1484"/>
      <c r="X115" s="1484"/>
    </row>
    <row r="116" spans="1:24" ht="19.5" hidden="1" customHeight="1" outlineLevel="1">
      <c r="A116" s="1470"/>
      <c r="B116" s="1475" t="s">
        <v>54</v>
      </c>
      <c r="C116" s="1467" t="s">
        <v>68</v>
      </c>
      <c r="D116" s="1467" t="s">
        <v>16</v>
      </c>
      <c r="E116" s="1459">
        <v>14091</v>
      </c>
      <c r="F116" s="1459">
        <v>14545</v>
      </c>
      <c r="G116" s="1460">
        <f>15000</f>
        <v>15000</v>
      </c>
      <c r="H116" s="1460">
        <f>15000</f>
        <v>15000</v>
      </c>
      <c r="I116" s="1483">
        <f t="shared" si="12"/>
        <v>0</v>
      </c>
      <c r="J116" s="1449"/>
      <c r="K116" s="1484"/>
      <c r="L116" s="1484"/>
      <c r="M116" s="1484"/>
      <c r="N116" s="1484"/>
      <c r="O116" s="1484"/>
      <c r="P116" s="1484"/>
      <c r="Q116" s="1484"/>
      <c r="R116" s="1484"/>
      <c r="S116" s="1484"/>
      <c r="T116" s="1484"/>
      <c r="U116" s="1484"/>
      <c r="V116" s="1484"/>
      <c r="W116" s="1484"/>
      <c r="X116" s="1484"/>
    </row>
    <row r="117" spans="1:24" ht="19.5" hidden="1" customHeight="1" outlineLevel="1">
      <c r="A117" s="1470"/>
      <c r="B117" s="1475" t="s">
        <v>58</v>
      </c>
      <c r="C117" s="1467" t="s">
        <v>68</v>
      </c>
      <c r="D117" s="1467" t="s">
        <v>16</v>
      </c>
      <c r="E117" s="1459">
        <v>14091</v>
      </c>
      <c r="F117" s="1459">
        <v>14545</v>
      </c>
      <c r="G117" s="1460">
        <v>15000</v>
      </c>
      <c r="H117" s="1460">
        <v>15000</v>
      </c>
      <c r="I117" s="1483">
        <f t="shared" si="12"/>
        <v>0</v>
      </c>
      <c r="J117" s="1449"/>
      <c r="K117" s="1484"/>
      <c r="L117" s="1484"/>
      <c r="M117" s="1484"/>
      <c r="N117" s="1484"/>
      <c r="O117" s="1484"/>
      <c r="P117" s="1484"/>
      <c r="Q117" s="1484"/>
      <c r="R117" s="1484"/>
      <c r="S117" s="1484"/>
      <c r="T117" s="1484"/>
      <c r="U117" s="1484"/>
      <c r="V117" s="1484"/>
      <c r="W117" s="1484"/>
      <c r="X117" s="1484"/>
    </row>
    <row r="118" spans="1:24" ht="19.5" hidden="1" customHeight="1" outlineLevel="1">
      <c r="A118" s="1470"/>
      <c r="B118" s="1475" t="s">
        <v>95</v>
      </c>
      <c r="C118" s="1467" t="s">
        <v>82</v>
      </c>
      <c r="D118" s="1467" t="s">
        <v>16</v>
      </c>
      <c r="E118" s="1459">
        <v>95454</v>
      </c>
      <c r="F118" s="1459">
        <v>100000</v>
      </c>
      <c r="G118" s="1460">
        <v>100000</v>
      </c>
      <c r="H118" s="1460">
        <v>100000</v>
      </c>
      <c r="I118" s="1483">
        <f t="shared" si="12"/>
        <v>0</v>
      </c>
      <c r="J118" s="1449"/>
      <c r="K118" s="1484"/>
      <c r="L118" s="1484"/>
      <c r="M118" s="1484"/>
      <c r="N118" s="1484"/>
      <c r="O118" s="1484"/>
      <c r="P118" s="1484"/>
      <c r="Q118" s="1484"/>
      <c r="R118" s="1484"/>
      <c r="S118" s="1484"/>
      <c r="T118" s="1484"/>
      <c r="U118" s="1484"/>
      <c r="V118" s="1484"/>
      <c r="W118" s="1484"/>
      <c r="X118" s="1484"/>
    </row>
    <row r="119" spans="1:24" ht="19.5" hidden="1" customHeight="1" outlineLevel="1">
      <c r="A119" s="1470"/>
      <c r="B119" s="1475" t="s">
        <v>96</v>
      </c>
      <c r="C119" s="1467" t="s">
        <v>82</v>
      </c>
      <c r="D119" s="1467" t="s">
        <v>16</v>
      </c>
      <c r="E119" s="1459">
        <v>131818</v>
      </c>
      <c r="F119" s="1459">
        <v>138000</v>
      </c>
      <c r="G119" s="1460">
        <v>140000</v>
      </c>
      <c r="H119" s="1460">
        <v>140000</v>
      </c>
      <c r="I119" s="1483">
        <f t="shared" si="12"/>
        <v>0</v>
      </c>
      <c r="J119" s="1449"/>
      <c r="K119" s="1484"/>
      <c r="L119" s="1484"/>
      <c r="M119" s="1484"/>
      <c r="N119" s="1484"/>
      <c r="O119" s="1484"/>
      <c r="P119" s="1484"/>
      <c r="Q119" s="1484"/>
      <c r="R119" s="1484"/>
      <c r="S119" s="1484"/>
      <c r="T119" s="1484"/>
      <c r="U119" s="1484"/>
      <c r="V119" s="1484"/>
      <c r="W119" s="1484"/>
      <c r="X119" s="1484"/>
    </row>
    <row r="120" spans="1:24" ht="19.5" hidden="1" customHeight="1" outlineLevel="1">
      <c r="A120" s="1470"/>
      <c r="B120" s="1475" t="s">
        <v>97</v>
      </c>
      <c r="C120" s="1467" t="s">
        <v>82</v>
      </c>
      <c r="D120" s="1467" t="s">
        <v>16</v>
      </c>
      <c r="E120" s="1490">
        <v>200000</v>
      </c>
      <c r="F120" s="1459">
        <v>200000</v>
      </c>
      <c r="G120" s="1460">
        <v>190000</v>
      </c>
      <c r="H120" s="1460">
        <v>190000</v>
      </c>
      <c r="I120" s="1483">
        <f t="shared" si="12"/>
        <v>0</v>
      </c>
      <c r="J120" s="1449"/>
      <c r="K120" s="1484"/>
      <c r="L120" s="1484"/>
      <c r="M120" s="1484"/>
      <c r="N120" s="1484"/>
      <c r="O120" s="1484"/>
      <c r="P120" s="1484"/>
      <c r="Q120" s="1484"/>
      <c r="R120" s="1484"/>
      <c r="S120" s="1484"/>
      <c r="T120" s="1484"/>
      <c r="U120" s="1484"/>
      <c r="V120" s="1484"/>
      <c r="W120" s="1484"/>
      <c r="X120" s="1484"/>
    </row>
    <row r="121" spans="1:24" ht="19.5" hidden="1" customHeight="1" outlineLevel="1">
      <c r="A121" s="1470"/>
      <c r="B121" s="1475" t="s">
        <v>98</v>
      </c>
      <c r="C121" s="1467" t="s">
        <v>82</v>
      </c>
      <c r="D121" s="1467" t="s">
        <v>16</v>
      </c>
      <c r="E121" s="1490">
        <v>260000</v>
      </c>
      <c r="F121" s="1459">
        <v>260000</v>
      </c>
      <c r="G121" s="1460">
        <v>260000</v>
      </c>
      <c r="H121" s="1460">
        <v>260000</v>
      </c>
      <c r="I121" s="1483">
        <f t="shared" si="12"/>
        <v>0</v>
      </c>
      <c r="J121" s="1449"/>
      <c r="K121" s="1484"/>
      <c r="L121" s="1484"/>
      <c r="M121" s="1484"/>
      <c r="N121" s="1484"/>
      <c r="O121" s="1484"/>
      <c r="P121" s="1484"/>
      <c r="Q121" s="1484"/>
      <c r="R121" s="1484"/>
      <c r="S121" s="1484"/>
      <c r="T121" s="1484"/>
      <c r="U121" s="1484"/>
      <c r="V121" s="1484"/>
      <c r="W121" s="1484"/>
      <c r="X121" s="1484"/>
    </row>
    <row r="122" spans="1:24" ht="19.5" hidden="1" customHeight="1" outlineLevel="1">
      <c r="A122" s="1470"/>
      <c r="B122" s="1475" t="s">
        <v>99</v>
      </c>
      <c r="C122" s="1467" t="s">
        <v>82</v>
      </c>
      <c r="D122" s="1467" t="s">
        <v>16</v>
      </c>
      <c r="E122" s="1490">
        <v>330000</v>
      </c>
      <c r="F122" s="1459">
        <v>330000</v>
      </c>
      <c r="G122" s="1460">
        <v>350000</v>
      </c>
      <c r="H122" s="1460">
        <v>350000</v>
      </c>
      <c r="I122" s="1483">
        <f t="shared" si="12"/>
        <v>0</v>
      </c>
      <c r="J122" s="1449"/>
      <c r="K122" s="1484"/>
      <c r="L122" s="1484"/>
      <c r="M122" s="1484"/>
      <c r="N122" s="1484"/>
      <c r="O122" s="1484"/>
      <c r="P122" s="1484"/>
      <c r="Q122" s="1484"/>
      <c r="R122" s="1484"/>
      <c r="S122" s="1484"/>
      <c r="T122" s="1484"/>
      <c r="U122" s="1484"/>
      <c r="V122" s="1484"/>
      <c r="W122" s="1484"/>
      <c r="X122" s="1484"/>
    </row>
    <row r="123" spans="1:24" ht="19.5" customHeight="1" collapsed="1">
      <c r="A123" s="1470">
        <v>5</v>
      </c>
      <c r="B123" s="1471" t="s">
        <v>19</v>
      </c>
      <c r="C123" s="1449"/>
      <c r="D123" s="1449"/>
      <c r="E123" s="1450"/>
      <c r="F123" s="1450"/>
      <c r="G123" s="1455"/>
      <c r="H123" s="1455"/>
      <c r="I123" s="1483"/>
      <c r="J123" s="1449"/>
      <c r="K123" s="1484"/>
      <c r="L123" s="1484"/>
      <c r="M123" s="1484"/>
      <c r="N123" s="1484"/>
      <c r="O123" s="1484"/>
      <c r="P123" s="1484"/>
      <c r="Q123" s="1484"/>
      <c r="R123" s="1484"/>
      <c r="S123" s="1484"/>
      <c r="T123" s="1484"/>
      <c r="U123" s="1484"/>
      <c r="V123" s="1484"/>
      <c r="W123" s="1484"/>
      <c r="X123" s="1484"/>
    </row>
    <row r="124" spans="1:24" ht="31.5" hidden="1" customHeight="1" outlineLevel="1">
      <c r="A124" s="1470"/>
      <c r="B124" s="1473" t="s">
        <v>70</v>
      </c>
      <c r="C124" s="1467"/>
      <c r="D124" s="1467" t="s">
        <v>71</v>
      </c>
      <c r="E124" s="1474"/>
      <c r="F124" s="1474"/>
      <c r="G124" s="1488"/>
      <c r="H124" s="1488"/>
      <c r="I124" s="1483"/>
      <c r="J124" s="1449"/>
      <c r="K124" s="1484"/>
      <c r="L124" s="1484"/>
      <c r="M124" s="1484"/>
      <c r="N124" s="1484"/>
      <c r="O124" s="1484"/>
      <c r="P124" s="1484"/>
      <c r="Q124" s="1484"/>
      <c r="R124" s="1484"/>
      <c r="S124" s="1484"/>
      <c r="T124" s="1484"/>
      <c r="U124" s="1484"/>
      <c r="V124" s="1484"/>
      <c r="W124" s="1484"/>
      <c r="X124" s="1484"/>
    </row>
    <row r="125" spans="1:24" ht="19.5" hidden="1" customHeight="1" outlineLevel="1">
      <c r="A125" s="1470"/>
      <c r="B125" s="1475" t="s">
        <v>100</v>
      </c>
      <c r="C125" s="1467" t="s">
        <v>68</v>
      </c>
      <c r="D125" s="1467" t="s">
        <v>16</v>
      </c>
      <c r="E125" s="1459">
        <v>16000</v>
      </c>
      <c r="F125" s="1459">
        <v>16000</v>
      </c>
      <c r="G125" s="1460">
        <f t="shared" ref="G125:H133" si="13">F125</f>
        <v>16000</v>
      </c>
      <c r="H125" s="1461">
        <f t="shared" si="13"/>
        <v>16000</v>
      </c>
      <c r="I125" s="1483">
        <f t="shared" ref="I125:I133" si="14">(H125-G125)/G125</f>
        <v>0</v>
      </c>
      <c r="J125" s="1449"/>
      <c r="K125" s="1484"/>
      <c r="L125" s="1484"/>
      <c r="M125" s="1484"/>
      <c r="N125" s="1484"/>
      <c r="O125" s="1484"/>
      <c r="P125" s="1484"/>
      <c r="Q125" s="1484"/>
      <c r="R125" s="1484"/>
      <c r="S125" s="1484"/>
      <c r="T125" s="1484"/>
      <c r="U125" s="1484"/>
      <c r="V125" s="1484"/>
      <c r="W125" s="1484"/>
      <c r="X125" s="1484"/>
    </row>
    <row r="126" spans="1:24" ht="19.5" hidden="1" customHeight="1" outlineLevel="1">
      <c r="A126" s="1470"/>
      <c r="B126" s="1475" t="s">
        <v>58</v>
      </c>
      <c r="C126" s="1467" t="s">
        <v>68</v>
      </c>
      <c r="D126" s="1467" t="s">
        <v>16</v>
      </c>
      <c r="E126" s="1459">
        <v>16000</v>
      </c>
      <c r="F126" s="1459">
        <v>16000</v>
      </c>
      <c r="G126" s="1460">
        <f t="shared" si="13"/>
        <v>16000</v>
      </c>
      <c r="H126" s="1461">
        <f t="shared" si="13"/>
        <v>16000</v>
      </c>
      <c r="I126" s="1483">
        <f t="shared" si="14"/>
        <v>0</v>
      </c>
      <c r="J126" s="1449"/>
      <c r="K126" s="1484"/>
      <c r="L126" s="1484"/>
      <c r="M126" s="1484"/>
      <c r="N126" s="1484"/>
      <c r="O126" s="1484"/>
      <c r="P126" s="1484"/>
      <c r="Q126" s="1484"/>
      <c r="R126" s="1484"/>
      <c r="S126" s="1484"/>
      <c r="T126" s="1484"/>
      <c r="U126" s="1484"/>
      <c r="V126" s="1484"/>
      <c r="W126" s="1484"/>
      <c r="X126" s="1484"/>
    </row>
    <row r="127" spans="1:24" ht="19.5" hidden="1" customHeight="1" outlineLevel="1">
      <c r="A127" s="1470"/>
      <c r="B127" s="1475" t="s">
        <v>89</v>
      </c>
      <c r="C127" s="1467" t="s">
        <v>82</v>
      </c>
      <c r="D127" s="1467" t="s">
        <v>16</v>
      </c>
      <c r="E127" s="1459">
        <v>95000</v>
      </c>
      <c r="F127" s="1459">
        <v>95000</v>
      </c>
      <c r="G127" s="1460">
        <f t="shared" si="13"/>
        <v>95000</v>
      </c>
      <c r="H127" s="1461">
        <f t="shared" si="13"/>
        <v>95000</v>
      </c>
      <c r="I127" s="1483">
        <f t="shared" si="14"/>
        <v>0</v>
      </c>
      <c r="J127" s="1449"/>
      <c r="K127" s="1484"/>
      <c r="L127" s="1484"/>
      <c r="M127" s="1484"/>
      <c r="N127" s="1484"/>
      <c r="O127" s="1484"/>
      <c r="P127" s="1484"/>
      <c r="Q127" s="1484"/>
      <c r="R127" s="1484"/>
      <c r="S127" s="1484"/>
      <c r="T127" s="1484"/>
      <c r="U127" s="1484"/>
      <c r="V127" s="1484"/>
      <c r="W127" s="1484"/>
      <c r="X127" s="1484"/>
    </row>
    <row r="128" spans="1:24" ht="19.5" hidden="1" customHeight="1" outlineLevel="1">
      <c r="A128" s="1470"/>
      <c r="B128" s="1475" t="s">
        <v>101</v>
      </c>
      <c r="C128" s="1467" t="s">
        <v>82</v>
      </c>
      <c r="D128" s="1467" t="s">
        <v>16</v>
      </c>
      <c r="E128" s="1459">
        <v>146000</v>
      </c>
      <c r="F128" s="1459">
        <v>146000</v>
      </c>
      <c r="G128" s="1460">
        <f t="shared" si="13"/>
        <v>146000</v>
      </c>
      <c r="H128" s="1461">
        <f t="shared" si="13"/>
        <v>146000</v>
      </c>
      <c r="I128" s="1483">
        <f t="shared" si="14"/>
        <v>0</v>
      </c>
      <c r="J128" s="1449"/>
      <c r="K128" s="1484"/>
      <c r="L128" s="1484"/>
      <c r="M128" s="1484"/>
      <c r="N128" s="1484"/>
      <c r="O128" s="1484"/>
      <c r="P128" s="1484"/>
      <c r="Q128" s="1484"/>
      <c r="R128" s="1484"/>
      <c r="S128" s="1484"/>
      <c r="T128" s="1484"/>
      <c r="U128" s="1484"/>
      <c r="V128" s="1484"/>
      <c r="W128" s="1484"/>
      <c r="X128" s="1484"/>
    </row>
    <row r="129" spans="1:24" ht="19.5" hidden="1" customHeight="1" outlineLevel="1">
      <c r="A129" s="1470"/>
      <c r="B129" s="1475" t="s">
        <v>102</v>
      </c>
      <c r="C129" s="1467" t="s">
        <v>82</v>
      </c>
      <c r="D129" s="1467" t="s">
        <v>16</v>
      </c>
      <c r="E129" s="1459">
        <v>200000</v>
      </c>
      <c r="F129" s="1459">
        <v>200000</v>
      </c>
      <c r="G129" s="1460">
        <f t="shared" si="13"/>
        <v>200000</v>
      </c>
      <c r="H129" s="1461">
        <f t="shared" si="13"/>
        <v>200000</v>
      </c>
      <c r="I129" s="1483">
        <f t="shared" si="14"/>
        <v>0</v>
      </c>
      <c r="J129" s="1449"/>
      <c r="K129" s="1484"/>
      <c r="L129" s="1484"/>
      <c r="M129" s="1484"/>
      <c r="N129" s="1484"/>
      <c r="O129" s="1484"/>
      <c r="P129" s="1484"/>
      <c r="Q129" s="1484"/>
      <c r="R129" s="1484"/>
      <c r="S129" s="1484"/>
      <c r="T129" s="1484"/>
      <c r="U129" s="1484"/>
      <c r="V129" s="1484"/>
      <c r="W129" s="1484"/>
      <c r="X129" s="1484"/>
    </row>
    <row r="130" spans="1:24" ht="19.5" hidden="1" customHeight="1" outlineLevel="1">
      <c r="A130" s="1470"/>
      <c r="B130" s="1475" t="s">
        <v>98</v>
      </c>
      <c r="C130" s="1467" t="s">
        <v>82</v>
      </c>
      <c r="D130" s="1467" t="s">
        <v>16</v>
      </c>
      <c r="E130" s="1459">
        <v>260000</v>
      </c>
      <c r="F130" s="1459">
        <v>260000</v>
      </c>
      <c r="G130" s="1460">
        <f t="shared" si="13"/>
        <v>260000</v>
      </c>
      <c r="H130" s="1461">
        <f t="shared" si="13"/>
        <v>260000</v>
      </c>
      <c r="I130" s="1483">
        <f t="shared" si="14"/>
        <v>0</v>
      </c>
      <c r="J130" s="1449"/>
      <c r="K130" s="1484"/>
      <c r="L130" s="1484"/>
      <c r="M130" s="1484"/>
      <c r="N130" s="1484"/>
      <c r="O130" s="1484"/>
      <c r="P130" s="1484"/>
      <c r="Q130" s="1484"/>
      <c r="R130" s="1484"/>
      <c r="S130" s="1484"/>
      <c r="T130" s="1484"/>
      <c r="U130" s="1484"/>
      <c r="V130" s="1484"/>
      <c r="W130" s="1484"/>
      <c r="X130" s="1484"/>
    </row>
    <row r="131" spans="1:24" ht="19.5" hidden="1" customHeight="1" outlineLevel="1">
      <c r="A131" s="1470"/>
      <c r="B131" s="1475" t="s">
        <v>99</v>
      </c>
      <c r="C131" s="1467" t="s">
        <v>82</v>
      </c>
      <c r="D131" s="1467" t="s">
        <v>16</v>
      </c>
      <c r="E131" s="1459">
        <v>327000</v>
      </c>
      <c r="F131" s="1459">
        <v>327000</v>
      </c>
      <c r="G131" s="1460">
        <f t="shared" si="13"/>
        <v>327000</v>
      </c>
      <c r="H131" s="1461">
        <f t="shared" si="13"/>
        <v>327000</v>
      </c>
      <c r="I131" s="1483">
        <f t="shared" si="14"/>
        <v>0</v>
      </c>
      <c r="J131" s="1449"/>
      <c r="K131" s="1484"/>
      <c r="L131" s="1484"/>
      <c r="M131" s="1484"/>
      <c r="N131" s="1484"/>
      <c r="O131" s="1484"/>
      <c r="P131" s="1484"/>
      <c r="Q131" s="1484"/>
      <c r="R131" s="1484"/>
      <c r="S131" s="1484"/>
      <c r="T131" s="1484"/>
      <c r="U131" s="1484"/>
      <c r="V131" s="1484"/>
      <c r="W131" s="1484"/>
      <c r="X131" s="1484"/>
    </row>
    <row r="132" spans="1:24" ht="19.5" hidden="1" customHeight="1" outlineLevel="1">
      <c r="A132" s="1470"/>
      <c r="B132" s="1475" t="s">
        <v>103</v>
      </c>
      <c r="C132" s="1467" t="s">
        <v>82</v>
      </c>
      <c r="D132" s="1467" t="s">
        <v>16</v>
      </c>
      <c r="E132" s="1459">
        <v>407000</v>
      </c>
      <c r="F132" s="1459">
        <v>407000</v>
      </c>
      <c r="G132" s="1460">
        <f t="shared" si="13"/>
        <v>407000</v>
      </c>
      <c r="H132" s="1461">
        <f t="shared" si="13"/>
        <v>407000</v>
      </c>
      <c r="I132" s="1483">
        <f t="shared" si="14"/>
        <v>0</v>
      </c>
      <c r="J132" s="1449"/>
      <c r="K132" s="1484"/>
      <c r="L132" s="1484"/>
      <c r="M132" s="1484"/>
      <c r="N132" s="1484"/>
      <c r="O132" s="1484"/>
      <c r="P132" s="1484"/>
      <c r="Q132" s="1484"/>
      <c r="R132" s="1484"/>
      <c r="S132" s="1484"/>
      <c r="T132" s="1484"/>
      <c r="U132" s="1484"/>
      <c r="V132" s="1484"/>
      <c r="W132" s="1484"/>
      <c r="X132" s="1484"/>
    </row>
    <row r="133" spans="1:24" ht="19.5" hidden="1" customHeight="1" outlineLevel="1">
      <c r="A133" s="1470"/>
      <c r="B133" s="1475" t="s">
        <v>104</v>
      </c>
      <c r="C133" s="1467" t="s">
        <v>82</v>
      </c>
      <c r="D133" s="1467" t="s">
        <v>16</v>
      </c>
      <c r="E133" s="1459">
        <v>481000</v>
      </c>
      <c r="F133" s="1459">
        <v>481000</v>
      </c>
      <c r="G133" s="1460">
        <f t="shared" si="13"/>
        <v>481000</v>
      </c>
      <c r="H133" s="1461">
        <f t="shared" si="13"/>
        <v>481000</v>
      </c>
      <c r="I133" s="1483">
        <f t="shared" si="14"/>
        <v>0</v>
      </c>
      <c r="J133" s="1449"/>
      <c r="K133" s="1484"/>
      <c r="L133" s="1484"/>
      <c r="M133" s="1484"/>
      <c r="N133" s="1484"/>
      <c r="O133" s="1484"/>
      <c r="P133" s="1484"/>
      <c r="Q133" s="1484"/>
      <c r="R133" s="1484"/>
      <c r="S133" s="1484"/>
      <c r="T133" s="1484"/>
      <c r="U133" s="1484"/>
      <c r="V133" s="1484"/>
      <c r="W133" s="1484"/>
      <c r="X133" s="1484"/>
    </row>
    <row r="134" spans="1:24" ht="31.5" hidden="1" customHeight="1" outlineLevel="1">
      <c r="A134" s="1470"/>
      <c r="B134" s="1473" t="s">
        <v>94</v>
      </c>
      <c r="C134" s="1467"/>
      <c r="D134" s="1467" t="s">
        <v>56</v>
      </c>
      <c r="E134" s="1474"/>
      <c r="F134" s="1474"/>
      <c r="G134" s="1488"/>
      <c r="H134" s="1492"/>
      <c r="I134" s="1483"/>
      <c r="J134" s="1449"/>
      <c r="K134" s="1484"/>
      <c r="L134" s="1484"/>
      <c r="M134" s="1484"/>
      <c r="N134" s="1484"/>
      <c r="O134" s="1484"/>
      <c r="P134" s="1484"/>
      <c r="Q134" s="1484"/>
      <c r="R134" s="1484"/>
      <c r="S134" s="1484"/>
      <c r="T134" s="1484"/>
      <c r="U134" s="1484"/>
      <c r="V134" s="1484"/>
      <c r="W134" s="1484"/>
      <c r="X134" s="1484"/>
    </row>
    <row r="135" spans="1:24" ht="19.5" hidden="1" customHeight="1" outlineLevel="1">
      <c r="A135" s="1470"/>
      <c r="B135" s="1475" t="s">
        <v>54</v>
      </c>
      <c r="C135" s="1467" t="s">
        <v>68</v>
      </c>
      <c r="D135" s="1467" t="s">
        <v>16</v>
      </c>
      <c r="E135" s="1459">
        <v>14500</v>
      </c>
      <c r="F135" s="1459">
        <v>14500</v>
      </c>
      <c r="G135" s="1460">
        <f t="shared" ref="G135:H143" si="15">F135</f>
        <v>14500</v>
      </c>
      <c r="H135" s="1461">
        <f t="shared" si="15"/>
        <v>14500</v>
      </c>
      <c r="I135" s="1483">
        <f t="shared" ref="I135:I143" si="16">(H135-G135)/G135</f>
        <v>0</v>
      </c>
      <c r="J135" s="1449"/>
      <c r="K135" s="1484"/>
      <c r="L135" s="1484"/>
      <c r="M135" s="1484"/>
      <c r="N135" s="1484"/>
      <c r="O135" s="1484"/>
      <c r="P135" s="1484"/>
      <c r="Q135" s="1484"/>
      <c r="R135" s="1484"/>
      <c r="S135" s="1484"/>
      <c r="T135" s="1484"/>
      <c r="U135" s="1484"/>
      <c r="V135" s="1484"/>
      <c r="W135" s="1484"/>
      <c r="X135" s="1484"/>
    </row>
    <row r="136" spans="1:24" ht="19.5" hidden="1" customHeight="1" outlineLevel="1">
      <c r="A136" s="1470"/>
      <c r="B136" s="1475" t="s">
        <v>58</v>
      </c>
      <c r="C136" s="1467" t="s">
        <v>68</v>
      </c>
      <c r="D136" s="1467" t="s">
        <v>16</v>
      </c>
      <c r="E136" s="1459">
        <v>14500</v>
      </c>
      <c r="F136" s="1459">
        <v>14500</v>
      </c>
      <c r="G136" s="1460">
        <f t="shared" si="15"/>
        <v>14500</v>
      </c>
      <c r="H136" s="1461">
        <f t="shared" si="15"/>
        <v>14500</v>
      </c>
      <c r="I136" s="1483">
        <f t="shared" si="16"/>
        <v>0</v>
      </c>
      <c r="J136" s="1449"/>
      <c r="K136" s="1484"/>
      <c r="L136" s="1484"/>
      <c r="M136" s="1484"/>
      <c r="N136" s="1484"/>
      <c r="O136" s="1484"/>
      <c r="P136" s="1484"/>
      <c r="Q136" s="1484"/>
      <c r="R136" s="1484"/>
      <c r="S136" s="1484"/>
      <c r="T136" s="1484"/>
      <c r="U136" s="1484"/>
      <c r="V136" s="1484"/>
      <c r="W136" s="1484"/>
      <c r="X136" s="1484"/>
    </row>
    <row r="137" spans="1:24" ht="19.5" hidden="1" customHeight="1" outlineLevel="1">
      <c r="A137" s="1470"/>
      <c r="B137" s="1475" t="s">
        <v>89</v>
      </c>
      <c r="C137" s="1467" t="s">
        <v>82</v>
      </c>
      <c r="D137" s="1467" t="s">
        <v>16</v>
      </c>
      <c r="E137" s="1459">
        <v>85000</v>
      </c>
      <c r="F137" s="1459">
        <v>85000</v>
      </c>
      <c r="G137" s="1460">
        <f t="shared" si="15"/>
        <v>85000</v>
      </c>
      <c r="H137" s="1461">
        <f t="shared" si="15"/>
        <v>85000</v>
      </c>
      <c r="I137" s="1483">
        <f t="shared" si="16"/>
        <v>0</v>
      </c>
      <c r="J137" s="1449"/>
      <c r="K137" s="1484"/>
      <c r="L137" s="1484"/>
      <c r="M137" s="1484"/>
      <c r="N137" s="1484"/>
      <c r="O137" s="1484"/>
      <c r="P137" s="1484"/>
      <c r="Q137" s="1484"/>
      <c r="R137" s="1484"/>
      <c r="S137" s="1484"/>
      <c r="T137" s="1484"/>
      <c r="U137" s="1484"/>
      <c r="V137" s="1484"/>
      <c r="W137" s="1484"/>
      <c r="X137" s="1484"/>
    </row>
    <row r="138" spans="1:24" ht="19.5" hidden="1" customHeight="1" outlineLevel="1">
      <c r="A138" s="1470"/>
      <c r="B138" s="1475" t="s">
        <v>105</v>
      </c>
      <c r="C138" s="1467" t="s">
        <v>82</v>
      </c>
      <c r="D138" s="1467" t="s">
        <v>16</v>
      </c>
      <c r="E138" s="1459">
        <v>139000</v>
      </c>
      <c r="F138" s="1459">
        <v>139000</v>
      </c>
      <c r="G138" s="1460">
        <f t="shared" si="15"/>
        <v>139000</v>
      </c>
      <c r="H138" s="1461">
        <f t="shared" si="15"/>
        <v>139000</v>
      </c>
      <c r="I138" s="1483">
        <f t="shared" si="16"/>
        <v>0</v>
      </c>
      <c r="J138" s="1449"/>
      <c r="K138" s="1484"/>
      <c r="L138" s="1484"/>
      <c r="M138" s="1484"/>
      <c r="N138" s="1484"/>
      <c r="O138" s="1484"/>
      <c r="P138" s="1484"/>
      <c r="Q138" s="1484"/>
      <c r="R138" s="1484"/>
      <c r="S138" s="1484"/>
      <c r="T138" s="1484"/>
      <c r="U138" s="1484"/>
      <c r="V138" s="1484"/>
      <c r="W138" s="1484"/>
      <c r="X138" s="1484"/>
    </row>
    <row r="139" spans="1:24" ht="19.5" hidden="1" customHeight="1" outlineLevel="1">
      <c r="A139" s="1470"/>
      <c r="B139" s="1475" t="s">
        <v>106</v>
      </c>
      <c r="C139" s="1467" t="s">
        <v>82</v>
      </c>
      <c r="D139" s="1467" t="s">
        <v>16</v>
      </c>
      <c r="E139" s="1459">
        <v>193000</v>
      </c>
      <c r="F139" s="1459">
        <v>193000</v>
      </c>
      <c r="G139" s="1460">
        <f t="shared" si="15"/>
        <v>193000</v>
      </c>
      <c r="H139" s="1461">
        <f t="shared" si="15"/>
        <v>193000</v>
      </c>
      <c r="I139" s="1483">
        <f t="shared" si="16"/>
        <v>0</v>
      </c>
      <c r="J139" s="1449"/>
      <c r="K139" s="1484"/>
      <c r="L139" s="1484"/>
      <c r="M139" s="1484"/>
      <c r="N139" s="1484"/>
      <c r="O139" s="1484"/>
      <c r="P139" s="1484"/>
      <c r="Q139" s="1484"/>
      <c r="R139" s="1484"/>
      <c r="S139" s="1484"/>
      <c r="T139" s="1484"/>
      <c r="U139" s="1484"/>
      <c r="V139" s="1484"/>
      <c r="W139" s="1484"/>
      <c r="X139" s="1484"/>
    </row>
    <row r="140" spans="1:24" ht="19.5" hidden="1" customHeight="1" outlineLevel="1">
      <c r="A140" s="1470"/>
      <c r="B140" s="1475" t="s">
        <v>98</v>
      </c>
      <c r="C140" s="1467" t="s">
        <v>82</v>
      </c>
      <c r="D140" s="1467" t="s">
        <v>16</v>
      </c>
      <c r="E140" s="1459">
        <v>150000</v>
      </c>
      <c r="F140" s="1459">
        <v>150000</v>
      </c>
      <c r="G140" s="1460">
        <f t="shared" si="15"/>
        <v>150000</v>
      </c>
      <c r="H140" s="1461">
        <f t="shared" si="15"/>
        <v>150000</v>
      </c>
      <c r="I140" s="1483">
        <f t="shared" si="16"/>
        <v>0</v>
      </c>
      <c r="J140" s="1449"/>
      <c r="K140" s="1484"/>
      <c r="L140" s="1484"/>
      <c r="M140" s="1484"/>
      <c r="N140" s="1484"/>
      <c r="O140" s="1484"/>
      <c r="P140" s="1484"/>
      <c r="Q140" s="1484"/>
      <c r="R140" s="1484"/>
      <c r="S140" s="1484"/>
      <c r="T140" s="1484"/>
      <c r="U140" s="1484"/>
      <c r="V140" s="1484"/>
      <c r="W140" s="1484"/>
      <c r="X140" s="1484"/>
    </row>
    <row r="141" spans="1:24" ht="19.5" hidden="1" customHeight="1" outlineLevel="1">
      <c r="A141" s="1470"/>
      <c r="B141" s="1475" t="s">
        <v>99</v>
      </c>
      <c r="C141" s="1467" t="s">
        <v>82</v>
      </c>
      <c r="D141" s="1467" t="s">
        <v>16</v>
      </c>
      <c r="E141" s="1459">
        <v>320000</v>
      </c>
      <c r="F141" s="1459">
        <v>320000</v>
      </c>
      <c r="G141" s="1460">
        <f t="shared" si="15"/>
        <v>320000</v>
      </c>
      <c r="H141" s="1461">
        <f t="shared" si="15"/>
        <v>320000</v>
      </c>
      <c r="I141" s="1483">
        <f t="shared" si="16"/>
        <v>0</v>
      </c>
      <c r="J141" s="1449"/>
      <c r="K141" s="1484"/>
      <c r="L141" s="1484"/>
      <c r="M141" s="1484"/>
      <c r="N141" s="1484"/>
      <c r="O141" s="1484"/>
      <c r="P141" s="1484"/>
      <c r="Q141" s="1484"/>
      <c r="R141" s="1484"/>
      <c r="S141" s="1484"/>
      <c r="T141" s="1484"/>
      <c r="U141" s="1484"/>
      <c r="V141" s="1484"/>
      <c r="W141" s="1484"/>
      <c r="X141" s="1484"/>
    </row>
    <row r="142" spans="1:24" ht="19.5" hidden="1" customHeight="1" outlineLevel="1">
      <c r="A142" s="1470"/>
      <c r="B142" s="1475" t="s">
        <v>103</v>
      </c>
      <c r="C142" s="1467" t="s">
        <v>82</v>
      </c>
      <c r="D142" s="1467" t="s">
        <v>16</v>
      </c>
      <c r="E142" s="1459">
        <v>400000</v>
      </c>
      <c r="F142" s="1459">
        <v>400000</v>
      </c>
      <c r="G142" s="1460">
        <f t="shared" si="15"/>
        <v>400000</v>
      </c>
      <c r="H142" s="1461">
        <f t="shared" si="15"/>
        <v>400000</v>
      </c>
      <c r="I142" s="1483">
        <f t="shared" si="16"/>
        <v>0</v>
      </c>
      <c r="J142" s="1449"/>
      <c r="K142" s="1484"/>
      <c r="L142" s="1484"/>
      <c r="M142" s="1484"/>
      <c r="N142" s="1484"/>
      <c r="O142" s="1484"/>
      <c r="P142" s="1484"/>
      <c r="Q142" s="1484"/>
      <c r="R142" s="1484"/>
      <c r="S142" s="1484"/>
      <c r="T142" s="1484"/>
      <c r="U142" s="1484"/>
      <c r="V142" s="1484"/>
      <c r="W142" s="1484"/>
      <c r="X142" s="1484"/>
    </row>
    <row r="143" spans="1:24" ht="19.5" hidden="1" customHeight="1" outlineLevel="1">
      <c r="A143" s="1470"/>
      <c r="B143" s="1475" t="s">
        <v>104</v>
      </c>
      <c r="C143" s="1467" t="s">
        <v>82</v>
      </c>
      <c r="D143" s="1467" t="s">
        <v>16</v>
      </c>
      <c r="E143" s="1459">
        <v>470000</v>
      </c>
      <c r="F143" s="1459">
        <v>470000</v>
      </c>
      <c r="G143" s="1460">
        <f t="shared" si="15"/>
        <v>470000</v>
      </c>
      <c r="H143" s="1461">
        <f t="shared" si="15"/>
        <v>470000</v>
      </c>
      <c r="I143" s="1483">
        <f t="shared" si="16"/>
        <v>0</v>
      </c>
      <c r="J143" s="1449"/>
      <c r="K143" s="1484"/>
      <c r="L143" s="1484"/>
      <c r="M143" s="1484"/>
      <c r="N143" s="1484"/>
      <c r="O143" s="1484"/>
      <c r="P143" s="1484"/>
      <c r="Q143" s="1484"/>
      <c r="R143" s="1484"/>
      <c r="S143" s="1484"/>
      <c r="T143" s="1484"/>
      <c r="U143" s="1484"/>
      <c r="V143" s="1484"/>
      <c r="W143" s="1484"/>
      <c r="X143" s="1484"/>
    </row>
    <row r="144" spans="1:24" ht="19.5" hidden="1" customHeight="1" outlineLevel="1">
      <c r="A144" s="1470"/>
      <c r="B144" s="1475" t="s">
        <v>107</v>
      </c>
      <c r="C144" s="1467" t="s">
        <v>60</v>
      </c>
      <c r="D144" s="1467"/>
      <c r="E144" s="1459"/>
      <c r="F144" s="1459">
        <v>980000</v>
      </c>
      <c r="G144" s="1460"/>
      <c r="H144" s="1460"/>
      <c r="I144" s="1483">
        <f>(G144-F144)/F144</f>
        <v>-1</v>
      </c>
      <c r="J144" s="1699" t="s">
        <v>108</v>
      </c>
      <c r="K144" s="1484"/>
      <c r="L144" s="1484"/>
      <c r="M144" s="1484"/>
      <c r="N144" s="1484"/>
      <c r="O144" s="1484"/>
      <c r="P144" s="1484"/>
      <c r="Q144" s="1484"/>
      <c r="R144" s="1484"/>
      <c r="S144" s="1484"/>
      <c r="T144" s="1484"/>
      <c r="U144" s="1484"/>
      <c r="V144" s="1484"/>
      <c r="W144" s="1484"/>
      <c r="X144" s="1484"/>
    </row>
    <row r="145" spans="1:24" ht="19.5" hidden="1" customHeight="1" outlineLevel="1">
      <c r="A145" s="1470"/>
      <c r="B145" s="1475" t="s">
        <v>109</v>
      </c>
      <c r="C145" s="1467" t="s">
        <v>60</v>
      </c>
      <c r="D145" s="1467"/>
      <c r="E145" s="1459"/>
      <c r="F145" s="1459">
        <v>1520000</v>
      </c>
      <c r="G145" s="1460"/>
      <c r="H145" s="1460"/>
      <c r="I145" s="1483">
        <f>(G145-F145)/F145</f>
        <v>-1</v>
      </c>
      <c r="J145" s="1701"/>
      <c r="K145" s="1484"/>
      <c r="L145" s="1484"/>
      <c r="M145" s="1484"/>
      <c r="N145" s="1484"/>
      <c r="O145" s="1484"/>
      <c r="P145" s="1484"/>
      <c r="Q145" s="1484"/>
      <c r="R145" s="1484"/>
      <c r="S145" s="1484"/>
      <c r="T145" s="1484"/>
      <c r="U145" s="1484"/>
      <c r="V145" s="1484"/>
      <c r="W145" s="1484"/>
      <c r="X145" s="1484"/>
    </row>
    <row r="146" spans="1:24" ht="19.5" customHeight="1" collapsed="1">
      <c r="A146" s="1470">
        <v>6</v>
      </c>
      <c r="B146" s="1471" t="s">
        <v>22</v>
      </c>
      <c r="C146" s="1449"/>
      <c r="D146" s="1449"/>
      <c r="E146" s="1450"/>
      <c r="F146" s="1450"/>
      <c r="G146" s="1455"/>
      <c r="H146" s="1455"/>
      <c r="I146" s="1483"/>
      <c r="J146" s="1449"/>
      <c r="K146" s="1484"/>
      <c r="L146" s="1484"/>
      <c r="M146" s="1484"/>
      <c r="N146" s="1484"/>
      <c r="O146" s="1484"/>
      <c r="P146" s="1484"/>
      <c r="Q146" s="1484"/>
      <c r="R146" s="1484"/>
      <c r="S146" s="1484"/>
      <c r="T146" s="1484"/>
      <c r="U146" s="1484"/>
      <c r="V146" s="1484"/>
      <c r="W146" s="1484"/>
      <c r="X146" s="1484"/>
    </row>
    <row r="147" spans="1:24" ht="31.5" hidden="1" customHeight="1" outlineLevel="1">
      <c r="A147" s="1470"/>
      <c r="B147" s="1473" t="s">
        <v>70</v>
      </c>
      <c r="C147" s="1467"/>
      <c r="D147" s="1467" t="s">
        <v>71</v>
      </c>
      <c r="E147" s="1474"/>
      <c r="F147" s="1474"/>
      <c r="G147" s="1488"/>
      <c r="H147" s="1488"/>
      <c r="I147" s="1483"/>
      <c r="J147" s="1449"/>
      <c r="K147" s="1484"/>
      <c r="L147" s="1484"/>
      <c r="M147" s="1484"/>
      <c r="N147" s="1484"/>
      <c r="O147" s="1484"/>
      <c r="P147" s="1484"/>
      <c r="Q147" s="1484"/>
      <c r="R147" s="1484"/>
      <c r="S147" s="1484"/>
      <c r="T147" s="1484"/>
      <c r="U147" s="1484"/>
      <c r="V147" s="1484"/>
      <c r="W147" s="1484"/>
      <c r="X147" s="1484"/>
    </row>
    <row r="148" spans="1:24" ht="19.5" hidden="1" customHeight="1" outlineLevel="1">
      <c r="A148" s="1470"/>
      <c r="B148" s="1475" t="s">
        <v>54</v>
      </c>
      <c r="C148" s="1467" t="s">
        <v>68</v>
      </c>
      <c r="D148" s="1467" t="s">
        <v>16</v>
      </c>
      <c r="E148" s="1459">
        <v>14545</v>
      </c>
      <c r="F148" s="1459">
        <v>15000</v>
      </c>
      <c r="G148" s="1460">
        <f>17000/1.1</f>
        <v>15454.545454545454</v>
      </c>
      <c r="H148" s="1460">
        <f>17000/1.1</f>
        <v>15454.545454545454</v>
      </c>
      <c r="I148" s="1483">
        <f t="shared" ref="I148:I154" si="17">(H148-G148)/G148</f>
        <v>0</v>
      </c>
      <c r="J148" s="1449"/>
      <c r="K148" s="1484"/>
      <c r="L148" s="1484"/>
      <c r="M148" s="1484"/>
      <c r="N148" s="1484"/>
      <c r="O148" s="1484"/>
      <c r="P148" s="1484"/>
      <c r="Q148" s="1484"/>
      <c r="R148" s="1484"/>
      <c r="S148" s="1484"/>
      <c r="T148" s="1484"/>
      <c r="U148" s="1484"/>
      <c r="V148" s="1484"/>
      <c r="W148" s="1484"/>
      <c r="X148" s="1484"/>
    </row>
    <row r="149" spans="1:24" ht="19.5" hidden="1" customHeight="1" outlineLevel="1">
      <c r="A149" s="1470"/>
      <c r="B149" s="1475" t="s">
        <v>58</v>
      </c>
      <c r="C149" s="1467" t="s">
        <v>68</v>
      </c>
      <c r="D149" s="1467" t="s">
        <v>16</v>
      </c>
      <c r="E149" s="1459">
        <v>14545</v>
      </c>
      <c r="F149" s="1459">
        <v>15000</v>
      </c>
      <c r="G149" s="1460">
        <f>G148</f>
        <v>15454.545454545454</v>
      </c>
      <c r="H149" s="1460">
        <f>17000/1.1</f>
        <v>15454.545454545454</v>
      </c>
      <c r="I149" s="1483">
        <f t="shared" si="17"/>
        <v>0</v>
      </c>
      <c r="J149" s="1449"/>
      <c r="K149" s="1484"/>
      <c r="L149" s="1484"/>
      <c r="M149" s="1484"/>
      <c r="N149" s="1484"/>
      <c r="O149" s="1484"/>
      <c r="P149" s="1484"/>
      <c r="Q149" s="1484"/>
      <c r="R149" s="1484"/>
      <c r="S149" s="1484"/>
      <c r="T149" s="1484"/>
      <c r="U149" s="1484"/>
      <c r="V149" s="1484"/>
      <c r="W149" s="1484"/>
      <c r="X149" s="1484"/>
    </row>
    <row r="150" spans="1:24" ht="19.5" hidden="1" customHeight="1" outlineLevel="1">
      <c r="A150" s="1470"/>
      <c r="B150" s="1475" t="s">
        <v>89</v>
      </c>
      <c r="C150" s="1467" t="s">
        <v>82</v>
      </c>
      <c r="D150" s="1467" t="s">
        <v>16</v>
      </c>
      <c r="E150" s="1459">
        <v>90909</v>
      </c>
      <c r="F150" s="1459">
        <v>95454</v>
      </c>
      <c r="G150" s="1460">
        <f>105000/1.1</f>
        <v>95454.545454545441</v>
      </c>
      <c r="H150" s="1460">
        <f>105000/1.1</f>
        <v>95454.545454545441</v>
      </c>
      <c r="I150" s="1483">
        <f t="shared" si="17"/>
        <v>0</v>
      </c>
      <c r="J150" s="1449"/>
      <c r="K150" s="1484"/>
      <c r="L150" s="1484"/>
      <c r="M150" s="1484"/>
      <c r="N150" s="1484"/>
      <c r="O150" s="1484"/>
      <c r="P150" s="1484"/>
      <c r="Q150" s="1484"/>
      <c r="R150" s="1484"/>
      <c r="S150" s="1484"/>
      <c r="T150" s="1484"/>
      <c r="U150" s="1484"/>
      <c r="V150" s="1484"/>
      <c r="W150" s="1484"/>
      <c r="X150" s="1484"/>
    </row>
    <row r="151" spans="1:24" ht="19.5" hidden="1" customHeight="1" outlineLevel="1">
      <c r="A151" s="1470"/>
      <c r="B151" s="1475" t="s">
        <v>105</v>
      </c>
      <c r="C151" s="1467" t="s">
        <v>82</v>
      </c>
      <c r="D151" s="1467" t="s">
        <v>16</v>
      </c>
      <c r="E151" s="1459">
        <v>136364</v>
      </c>
      <c r="F151" s="1459">
        <v>150000</v>
      </c>
      <c r="G151" s="1460">
        <f>165000/1.1</f>
        <v>150000</v>
      </c>
      <c r="H151" s="1460">
        <f>165000/1.1</f>
        <v>150000</v>
      </c>
      <c r="I151" s="1483">
        <f t="shared" si="17"/>
        <v>0</v>
      </c>
      <c r="J151" s="1449"/>
      <c r="K151" s="1484"/>
      <c r="L151" s="1484"/>
      <c r="M151" s="1484"/>
      <c r="N151" s="1484"/>
      <c r="O151" s="1484"/>
      <c r="P151" s="1484"/>
      <c r="Q151" s="1484"/>
      <c r="R151" s="1484"/>
      <c r="S151" s="1484"/>
      <c r="T151" s="1484"/>
      <c r="U151" s="1484"/>
      <c r="V151" s="1484"/>
      <c r="W151" s="1484"/>
      <c r="X151" s="1484"/>
    </row>
    <row r="152" spans="1:24" ht="19.5" hidden="1" customHeight="1" outlineLevel="1">
      <c r="A152" s="1470"/>
      <c r="B152" s="1475" t="s">
        <v>106</v>
      </c>
      <c r="C152" s="1467" t="s">
        <v>82</v>
      </c>
      <c r="D152" s="1467" t="s">
        <v>16</v>
      </c>
      <c r="E152" s="1459">
        <v>190909</v>
      </c>
      <c r="F152" s="1459">
        <v>200000</v>
      </c>
      <c r="G152" s="1460">
        <f>225000/1.1</f>
        <v>204545.45454545453</v>
      </c>
      <c r="H152" s="1460">
        <f>225000/1.1</f>
        <v>204545.45454545453</v>
      </c>
      <c r="I152" s="1483">
        <f t="shared" si="17"/>
        <v>0</v>
      </c>
      <c r="J152" s="1449"/>
      <c r="K152" s="1484"/>
      <c r="L152" s="1484"/>
      <c r="M152" s="1484"/>
      <c r="N152" s="1484"/>
      <c r="O152" s="1484"/>
      <c r="P152" s="1484"/>
      <c r="Q152" s="1484"/>
      <c r="R152" s="1484"/>
      <c r="S152" s="1484"/>
      <c r="T152" s="1484"/>
      <c r="U152" s="1484"/>
      <c r="V152" s="1484"/>
      <c r="W152" s="1484"/>
      <c r="X152" s="1484"/>
    </row>
    <row r="153" spans="1:24" ht="19.5" hidden="1" customHeight="1" outlineLevel="1">
      <c r="A153" s="1470"/>
      <c r="B153" s="1475" t="s">
        <v>98</v>
      </c>
      <c r="C153" s="1467" t="s">
        <v>82</v>
      </c>
      <c r="D153" s="1467" t="s">
        <v>16</v>
      </c>
      <c r="E153" s="1459">
        <v>245454</v>
      </c>
      <c r="F153" s="1459">
        <v>254545</v>
      </c>
      <c r="G153" s="1460">
        <f>285000/1.1</f>
        <v>259090.90909090906</v>
      </c>
      <c r="H153" s="1460">
        <f>285000/1.1</f>
        <v>259090.90909090906</v>
      </c>
      <c r="I153" s="1483">
        <f t="shared" si="17"/>
        <v>0</v>
      </c>
      <c r="J153" s="1449"/>
      <c r="K153" s="1484"/>
      <c r="L153" s="1484"/>
      <c r="M153" s="1484"/>
      <c r="N153" s="1484"/>
      <c r="O153" s="1484"/>
      <c r="P153" s="1484"/>
      <c r="Q153" s="1484"/>
      <c r="R153" s="1484"/>
      <c r="S153" s="1484"/>
      <c r="T153" s="1484"/>
      <c r="U153" s="1484"/>
      <c r="V153" s="1484"/>
      <c r="W153" s="1484"/>
      <c r="X153" s="1484"/>
    </row>
    <row r="154" spans="1:24" ht="19.5" hidden="1" customHeight="1" outlineLevel="1">
      <c r="A154" s="1470"/>
      <c r="B154" s="1475" t="s">
        <v>99</v>
      </c>
      <c r="C154" s="1467" t="s">
        <v>82</v>
      </c>
      <c r="D154" s="1467" t="s">
        <v>16</v>
      </c>
      <c r="E154" s="1459">
        <v>318182</v>
      </c>
      <c r="F154" s="1459">
        <v>318182</v>
      </c>
      <c r="G154" s="1460">
        <f>355000/1.1</f>
        <v>322727.27272727271</v>
      </c>
      <c r="H154" s="1460">
        <f>355000/1.1</f>
        <v>322727.27272727271</v>
      </c>
      <c r="I154" s="1483">
        <f t="shared" si="17"/>
        <v>0</v>
      </c>
      <c r="J154" s="1449"/>
      <c r="K154" s="1484"/>
      <c r="L154" s="1484"/>
      <c r="M154" s="1484"/>
      <c r="N154" s="1484"/>
      <c r="O154" s="1484"/>
      <c r="P154" s="1484"/>
      <c r="Q154" s="1484"/>
      <c r="R154" s="1484"/>
      <c r="S154" s="1484"/>
      <c r="T154" s="1484"/>
      <c r="U154" s="1484"/>
      <c r="V154" s="1484"/>
      <c r="W154" s="1484"/>
      <c r="X154" s="1484"/>
    </row>
    <row r="155" spans="1:24" ht="19.5" customHeight="1" collapsed="1">
      <c r="A155" s="1470">
        <v>7</v>
      </c>
      <c r="B155" s="1471" t="s">
        <v>24</v>
      </c>
      <c r="C155" s="1449"/>
      <c r="D155" s="1449"/>
      <c r="E155" s="1450"/>
      <c r="F155" s="1450"/>
      <c r="G155" s="1455"/>
      <c r="H155" s="1455"/>
      <c r="I155" s="1483"/>
      <c r="J155" s="1449"/>
      <c r="K155" s="1484"/>
      <c r="L155" s="1484"/>
      <c r="M155" s="1484"/>
      <c r="N155" s="1484"/>
      <c r="O155" s="1484"/>
      <c r="P155" s="1484"/>
      <c r="Q155" s="1484"/>
      <c r="R155" s="1484"/>
      <c r="S155" s="1484"/>
      <c r="T155" s="1484"/>
      <c r="U155" s="1484"/>
      <c r="V155" s="1484"/>
      <c r="W155" s="1484"/>
      <c r="X155" s="1484"/>
    </row>
    <row r="156" spans="1:24" ht="31.5" hidden="1" customHeight="1" outlineLevel="1">
      <c r="A156" s="1470"/>
      <c r="B156" s="1473" t="s">
        <v>70</v>
      </c>
      <c r="C156" s="1467"/>
      <c r="D156" s="1467" t="s">
        <v>56</v>
      </c>
      <c r="E156" s="1474"/>
      <c r="F156" s="1474"/>
      <c r="G156" s="1488"/>
      <c r="H156" s="1488"/>
      <c r="I156" s="1483"/>
      <c r="J156" s="1449"/>
      <c r="K156" s="1484"/>
      <c r="L156" s="1484"/>
      <c r="M156" s="1484"/>
      <c r="N156" s="1484"/>
      <c r="O156" s="1484"/>
      <c r="P156" s="1484"/>
      <c r="Q156" s="1484"/>
      <c r="R156" s="1484"/>
      <c r="S156" s="1484"/>
      <c r="T156" s="1484"/>
      <c r="U156" s="1484"/>
      <c r="V156" s="1484"/>
      <c r="W156" s="1484"/>
      <c r="X156" s="1484"/>
    </row>
    <row r="157" spans="1:24" ht="19.5" hidden="1" customHeight="1" outlineLevel="1">
      <c r="A157" s="1470"/>
      <c r="B157" s="1475" t="s">
        <v>54</v>
      </c>
      <c r="C157" s="1467" t="s">
        <v>68</v>
      </c>
      <c r="D157" s="1467" t="s">
        <v>16</v>
      </c>
      <c r="E157" s="1459">
        <v>15600</v>
      </c>
      <c r="F157" s="1459">
        <v>15600</v>
      </c>
      <c r="G157" s="1460">
        <f t="shared" ref="G157:H165" si="18">F157</f>
        <v>15600</v>
      </c>
      <c r="H157" s="1461">
        <f t="shared" si="18"/>
        <v>15600</v>
      </c>
      <c r="I157" s="1483">
        <f t="shared" ref="I157:I165" si="19">(G157-F157)/F157</f>
        <v>0</v>
      </c>
      <c r="J157" s="1449"/>
      <c r="K157" s="1484"/>
      <c r="L157" s="1484"/>
      <c r="M157" s="1484"/>
      <c r="N157" s="1484"/>
      <c r="O157" s="1484"/>
      <c r="P157" s="1484"/>
      <c r="Q157" s="1484"/>
      <c r="R157" s="1484"/>
      <c r="S157" s="1484"/>
      <c r="T157" s="1484"/>
      <c r="U157" s="1484"/>
      <c r="V157" s="1484"/>
      <c r="W157" s="1484"/>
      <c r="X157" s="1484"/>
    </row>
    <row r="158" spans="1:24" ht="19.5" hidden="1" customHeight="1" outlineLevel="1">
      <c r="A158" s="1470"/>
      <c r="B158" s="1475" t="s">
        <v>58</v>
      </c>
      <c r="C158" s="1467" t="s">
        <v>68</v>
      </c>
      <c r="D158" s="1467" t="s">
        <v>16</v>
      </c>
      <c r="E158" s="1459">
        <v>15600</v>
      </c>
      <c r="F158" s="1459">
        <v>15600</v>
      </c>
      <c r="G158" s="1460">
        <f t="shared" si="18"/>
        <v>15600</v>
      </c>
      <c r="H158" s="1461">
        <f t="shared" si="18"/>
        <v>15600</v>
      </c>
      <c r="I158" s="1483">
        <f t="shared" si="19"/>
        <v>0</v>
      </c>
      <c r="J158" s="1449"/>
      <c r="K158" s="1484"/>
      <c r="L158" s="1484"/>
      <c r="M158" s="1484"/>
      <c r="N158" s="1484"/>
      <c r="O158" s="1484"/>
      <c r="P158" s="1484"/>
      <c r="Q158" s="1484"/>
      <c r="R158" s="1484"/>
      <c r="S158" s="1484"/>
      <c r="T158" s="1484"/>
      <c r="U158" s="1484"/>
      <c r="V158" s="1484"/>
      <c r="W158" s="1484"/>
      <c r="X158" s="1484"/>
    </row>
    <row r="159" spans="1:24" ht="19.5" hidden="1" customHeight="1" outlineLevel="1">
      <c r="A159" s="1470"/>
      <c r="B159" s="1475" t="s">
        <v>89</v>
      </c>
      <c r="C159" s="1467" t="s">
        <v>82</v>
      </c>
      <c r="D159" s="1467" t="s">
        <v>16</v>
      </c>
      <c r="E159" s="1459">
        <v>110000</v>
      </c>
      <c r="F159" s="1459">
        <v>110000</v>
      </c>
      <c r="G159" s="1460">
        <f t="shared" si="18"/>
        <v>110000</v>
      </c>
      <c r="H159" s="1461">
        <f t="shared" si="18"/>
        <v>110000</v>
      </c>
      <c r="I159" s="1483">
        <f t="shared" si="19"/>
        <v>0</v>
      </c>
      <c r="J159" s="1449"/>
      <c r="K159" s="1484"/>
      <c r="L159" s="1484"/>
      <c r="M159" s="1484"/>
      <c r="N159" s="1484"/>
      <c r="O159" s="1484"/>
      <c r="P159" s="1484"/>
      <c r="Q159" s="1484"/>
      <c r="R159" s="1484"/>
      <c r="S159" s="1484"/>
      <c r="T159" s="1484"/>
      <c r="U159" s="1484"/>
      <c r="V159" s="1484"/>
      <c r="W159" s="1484"/>
      <c r="X159" s="1484"/>
    </row>
    <row r="160" spans="1:24" ht="19.5" hidden="1" customHeight="1" outlineLevel="1">
      <c r="A160" s="1470"/>
      <c r="B160" s="1475" t="s">
        <v>105</v>
      </c>
      <c r="C160" s="1467" t="s">
        <v>82</v>
      </c>
      <c r="D160" s="1467" t="s">
        <v>16</v>
      </c>
      <c r="E160" s="1459">
        <v>130000</v>
      </c>
      <c r="F160" s="1459">
        <v>130000</v>
      </c>
      <c r="G160" s="1460">
        <f t="shared" si="18"/>
        <v>130000</v>
      </c>
      <c r="H160" s="1461">
        <f t="shared" si="18"/>
        <v>130000</v>
      </c>
      <c r="I160" s="1483">
        <f t="shared" si="19"/>
        <v>0</v>
      </c>
      <c r="J160" s="1449"/>
      <c r="K160" s="1484"/>
      <c r="L160" s="1484"/>
      <c r="M160" s="1484"/>
      <c r="N160" s="1484"/>
      <c r="O160" s="1484"/>
      <c r="P160" s="1484"/>
      <c r="Q160" s="1484"/>
      <c r="R160" s="1484"/>
      <c r="S160" s="1484"/>
      <c r="T160" s="1484"/>
      <c r="U160" s="1484"/>
      <c r="V160" s="1484"/>
      <c r="W160" s="1484"/>
      <c r="X160" s="1484"/>
    </row>
    <row r="161" spans="1:24" ht="19.5" hidden="1" customHeight="1" outlineLevel="1">
      <c r="A161" s="1470"/>
      <c r="B161" s="1475" t="s">
        <v>106</v>
      </c>
      <c r="C161" s="1467" t="s">
        <v>82</v>
      </c>
      <c r="D161" s="1467" t="s">
        <v>16</v>
      </c>
      <c r="E161" s="1459">
        <v>190000</v>
      </c>
      <c r="F161" s="1459">
        <v>190000</v>
      </c>
      <c r="G161" s="1460">
        <f t="shared" si="18"/>
        <v>190000</v>
      </c>
      <c r="H161" s="1461">
        <f t="shared" si="18"/>
        <v>190000</v>
      </c>
      <c r="I161" s="1483">
        <f t="shared" si="19"/>
        <v>0</v>
      </c>
      <c r="J161" s="1449"/>
      <c r="K161" s="1484"/>
      <c r="L161" s="1484"/>
      <c r="M161" s="1484"/>
      <c r="N161" s="1484"/>
      <c r="O161" s="1484"/>
      <c r="P161" s="1484"/>
      <c r="Q161" s="1484"/>
      <c r="R161" s="1484"/>
      <c r="S161" s="1484"/>
      <c r="T161" s="1484"/>
      <c r="U161" s="1484"/>
      <c r="V161" s="1484"/>
      <c r="W161" s="1484"/>
      <c r="X161" s="1484"/>
    </row>
    <row r="162" spans="1:24" ht="19.5" hidden="1" customHeight="1" outlineLevel="1">
      <c r="A162" s="1470"/>
      <c r="B162" s="1475" t="s">
        <v>98</v>
      </c>
      <c r="C162" s="1467" t="s">
        <v>82</v>
      </c>
      <c r="D162" s="1467" t="s">
        <v>16</v>
      </c>
      <c r="E162" s="1459">
        <v>240000</v>
      </c>
      <c r="F162" s="1459">
        <v>240000</v>
      </c>
      <c r="G162" s="1460">
        <f t="shared" si="18"/>
        <v>240000</v>
      </c>
      <c r="H162" s="1461">
        <f t="shared" si="18"/>
        <v>240000</v>
      </c>
      <c r="I162" s="1483">
        <f t="shared" si="19"/>
        <v>0</v>
      </c>
      <c r="J162" s="1449"/>
      <c r="K162" s="1484"/>
      <c r="L162" s="1484"/>
      <c r="M162" s="1484"/>
      <c r="N162" s="1484"/>
      <c r="O162" s="1484"/>
      <c r="P162" s="1484"/>
      <c r="Q162" s="1484"/>
      <c r="R162" s="1484"/>
      <c r="S162" s="1484"/>
      <c r="T162" s="1484"/>
      <c r="U162" s="1484"/>
      <c r="V162" s="1484"/>
      <c r="W162" s="1484"/>
      <c r="X162" s="1484"/>
    </row>
    <row r="163" spans="1:24" ht="19.5" hidden="1" customHeight="1" outlineLevel="1">
      <c r="A163" s="1470"/>
      <c r="B163" s="1475" t="s">
        <v>99</v>
      </c>
      <c r="C163" s="1467" t="s">
        <v>82</v>
      </c>
      <c r="D163" s="1467" t="s">
        <v>16</v>
      </c>
      <c r="E163" s="1459">
        <v>300000</v>
      </c>
      <c r="F163" s="1459">
        <v>300000</v>
      </c>
      <c r="G163" s="1460">
        <f t="shared" si="18"/>
        <v>300000</v>
      </c>
      <c r="H163" s="1461">
        <f t="shared" si="18"/>
        <v>300000</v>
      </c>
      <c r="I163" s="1483">
        <f t="shared" si="19"/>
        <v>0</v>
      </c>
      <c r="J163" s="1449"/>
      <c r="K163" s="1484"/>
      <c r="L163" s="1484"/>
      <c r="M163" s="1484"/>
      <c r="N163" s="1484"/>
      <c r="O163" s="1484"/>
      <c r="P163" s="1484"/>
      <c r="Q163" s="1484"/>
      <c r="R163" s="1484"/>
      <c r="S163" s="1484"/>
      <c r="T163" s="1484"/>
      <c r="U163" s="1484"/>
      <c r="V163" s="1484"/>
      <c r="W163" s="1484"/>
      <c r="X163" s="1484"/>
    </row>
    <row r="164" spans="1:24" ht="19.5" hidden="1" customHeight="1" outlineLevel="1">
      <c r="A164" s="1470"/>
      <c r="B164" s="1475" t="s">
        <v>103</v>
      </c>
      <c r="C164" s="1467" t="s">
        <v>82</v>
      </c>
      <c r="D164" s="1467" t="s">
        <v>16</v>
      </c>
      <c r="E164" s="1459">
        <v>330000</v>
      </c>
      <c r="F164" s="1459">
        <v>330000</v>
      </c>
      <c r="G164" s="1460">
        <f t="shared" si="18"/>
        <v>330000</v>
      </c>
      <c r="H164" s="1461">
        <f t="shared" si="18"/>
        <v>330000</v>
      </c>
      <c r="I164" s="1483">
        <f t="shared" si="19"/>
        <v>0</v>
      </c>
      <c r="J164" s="1449"/>
      <c r="K164" s="1484"/>
      <c r="L164" s="1484"/>
      <c r="M164" s="1484"/>
      <c r="N164" s="1484"/>
      <c r="O164" s="1484"/>
      <c r="P164" s="1484"/>
      <c r="Q164" s="1484"/>
      <c r="R164" s="1484"/>
      <c r="S164" s="1484"/>
      <c r="T164" s="1484"/>
      <c r="U164" s="1484"/>
      <c r="V164" s="1484"/>
      <c r="W164" s="1484"/>
      <c r="X164" s="1484"/>
    </row>
    <row r="165" spans="1:24" ht="19.5" hidden="1" customHeight="1" outlineLevel="1">
      <c r="A165" s="1470"/>
      <c r="B165" s="1475" t="s">
        <v>110</v>
      </c>
      <c r="C165" s="1467" t="s">
        <v>82</v>
      </c>
      <c r="D165" s="1467" t="s">
        <v>16</v>
      </c>
      <c r="E165" s="1459">
        <v>400000</v>
      </c>
      <c r="F165" s="1459">
        <v>400000</v>
      </c>
      <c r="G165" s="1460">
        <f t="shared" si="18"/>
        <v>400000</v>
      </c>
      <c r="H165" s="1461">
        <f t="shared" si="18"/>
        <v>400000</v>
      </c>
      <c r="I165" s="1483">
        <f t="shared" si="19"/>
        <v>0</v>
      </c>
      <c r="J165" s="1449"/>
      <c r="K165" s="1484"/>
      <c r="L165" s="1484"/>
      <c r="M165" s="1484"/>
      <c r="N165" s="1484"/>
      <c r="O165" s="1484"/>
      <c r="P165" s="1484"/>
      <c r="Q165" s="1484"/>
      <c r="R165" s="1484"/>
      <c r="S165" s="1484"/>
      <c r="T165" s="1484"/>
      <c r="U165" s="1484"/>
      <c r="V165" s="1484"/>
      <c r="W165" s="1484"/>
      <c r="X165" s="1484"/>
    </row>
    <row r="166" spans="1:24" ht="21.75" customHeight="1" collapsed="1">
      <c r="A166" s="1470">
        <v>8</v>
      </c>
      <c r="B166" s="1471" t="s">
        <v>25</v>
      </c>
      <c r="C166" s="1449"/>
      <c r="D166" s="1449"/>
      <c r="E166" s="1450"/>
      <c r="F166" s="1450"/>
      <c r="G166" s="1455"/>
      <c r="H166" s="1455"/>
      <c r="I166" s="1483"/>
      <c r="J166" s="1449"/>
      <c r="K166" s="1484"/>
      <c r="L166" s="1484"/>
      <c r="M166" s="1484"/>
      <c r="N166" s="1484"/>
      <c r="O166" s="1484"/>
      <c r="P166" s="1484"/>
      <c r="Q166" s="1484"/>
      <c r="R166" s="1484"/>
      <c r="S166" s="1484"/>
      <c r="T166" s="1484"/>
      <c r="U166" s="1484"/>
      <c r="V166" s="1484"/>
      <c r="W166" s="1484"/>
      <c r="X166" s="1484"/>
    </row>
    <row r="167" spans="1:24" ht="31.5" hidden="1" customHeight="1" outlineLevel="1">
      <c r="A167" s="1470"/>
      <c r="B167" s="1475" t="s">
        <v>54</v>
      </c>
      <c r="C167" s="1467" t="s">
        <v>68</v>
      </c>
      <c r="D167" s="1467" t="s">
        <v>71</v>
      </c>
      <c r="E167" s="1459">
        <v>17000</v>
      </c>
      <c r="F167" s="1459">
        <v>17000</v>
      </c>
      <c r="G167" s="1460">
        <f>(17500+18000)/2</f>
        <v>17750</v>
      </c>
      <c r="H167" s="1460">
        <f>(17500+18000)/2</f>
        <v>17750</v>
      </c>
      <c r="I167" s="1483">
        <f t="shared" ref="I167:I172" si="20">(H167-G167)/G167</f>
        <v>0</v>
      </c>
      <c r="J167" s="1449"/>
      <c r="K167" s="1484"/>
      <c r="L167" s="1484"/>
      <c r="M167" s="1484"/>
      <c r="N167" s="1484"/>
      <c r="O167" s="1484"/>
      <c r="P167" s="1484"/>
      <c r="Q167" s="1484"/>
      <c r="R167" s="1484"/>
      <c r="S167" s="1484"/>
      <c r="T167" s="1484"/>
      <c r="U167" s="1484"/>
      <c r="V167" s="1484"/>
      <c r="W167" s="1484"/>
      <c r="X167" s="1484"/>
    </row>
    <row r="168" spans="1:24" ht="19.5" hidden="1" customHeight="1" outlineLevel="1">
      <c r="A168" s="1470"/>
      <c r="B168" s="1475" t="s">
        <v>58</v>
      </c>
      <c r="C168" s="1467" t="s">
        <v>68</v>
      </c>
      <c r="D168" s="1467" t="s">
        <v>16</v>
      </c>
      <c r="E168" s="1459">
        <v>17000</v>
      </c>
      <c r="F168" s="1459">
        <v>17000</v>
      </c>
      <c r="G168" s="1460">
        <f>G167</f>
        <v>17750</v>
      </c>
      <c r="H168" s="1460">
        <f>H167</f>
        <v>17750</v>
      </c>
      <c r="I168" s="1483">
        <f t="shared" si="20"/>
        <v>0</v>
      </c>
      <c r="J168" s="1449"/>
      <c r="K168" s="1484"/>
      <c r="L168" s="1484"/>
      <c r="M168" s="1484"/>
      <c r="N168" s="1484"/>
      <c r="O168" s="1484"/>
      <c r="P168" s="1484"/>
      <c r="Q168" s="1484"/>
      <c r="R168" s="1484"/>
      <c r="S168" s="1484"/>
      <c r="T168" s="1484"/>
      <c r="U168" s="1484"/>
      <c r="V168" s="1484"/>
      <c r="W168" s="1484"/>
      <c r="X168" s="1484"/>
    </row>
    <row r="169" spans="1:24" ht="19.5" hidden="1" customHeight="1" outlineLevel="1">
      <c r="A169" s="1470"/>
      <c r="B169" s="1475" t="s">
        <v>59</v>
      </c>
      <c r="C169" s="1467" t="s">
        <v>82</v>
      </c>
      <c r="D169" s="1467" t="s">
        <v>16</v>
      </c>
      <c r="E169" s="1459">
        <v>116000</v>
      </c>
      <c r="F169" s="1459">
        <v>116000</v>
      </c>
      <c r="G169" s="1460">
        <v>120000</v>
      </c>
      <c r="H169" s="1460">
        <v>120000</v>
      </c>
      <c r="I169" s="1483">
        <f t="shared" si="20"/>
        <v>0</v>
      </c>
      <c r="J169" s="1449"/>
      <c r="K169" s="1484"/>
      <c r="L169" s="1484"/>
      <c r="M169" s="1484"/>
      <c r="N169" s="1484"/>
      <c r="O169" s="1484"/>
      <c r="P169" s="1484"/>
      <c r="Q169" s="1484"/>
      <c r="R169" s="1484"/>
      <c r="S169" s="1484"/>
      <c r="T169" s="1484"/>
      <c r="U169" s="1484"/>
      <c r="V169" s="1484"/>
      <c r="W169" s="1484"/>
      <c r="X169" s="1484"/>
    </row>
    <row r="170" spans="1:24" ht="19.5" hidden="1" customHeight="1" outlineLevel="1">
      <c r="A170" s="1470"/>
      <c r="B170" s="1475" t="s">
        <v>105</v>
      </c>
      <c r="C170" s="1467" t="s">
        <v>82</v>
      </c>
      <c r="D170" s="1467" t="s">
        <v>16</v>
      </c>
      <c r="E170" s="1459">
        <v>160000</v>
      </c>
      <c r="F170" s="1459">
        <v>160000</v>
      </c>
      <c r="G170" s="1460">
        <v>166500</v>
      </c>
      <c r="H170" s="1460">
        <v>166500</v>
      </c>
      <c r="I170" s="1483">
        <f t="shared" si="20"/>
        <v>0</v>
      </c>
      <c r="J170" s="1449"/>
      <c r="K170" s="1484"/>
      <c r="L170" s="1484"/>
      <c r="M170" s="1484"/>
      <c r="N170" s="1484"/>
      <c r="O170" s="1484"/>
      <c r="P170" s="1484"/>
      <c r="Q170" s="1484"/>
      <c r="R170" s="1484"/>
      <c r="S170" s="1484"/>
      <c r="T170" s="1484"/>
      <c r="U170" s="1484"/>
      <c r="V170" s="1484"/>
      <c r="W170" s="1484"/>
      <c r="X170" s="1484"/>
    </row>
    <row r="171" spans="1:24" ht="19.5" hidden="1" customHeight="1" outlineLevel="1">
      <c r="A171" s="1470"/>
      <c r="B171" s="1475" t="s">
        <v>106</v>
      </c>
      <c r="C171" s="1467" t="s">
        <v>82</v>
      </c>
      <c r="D171" s="1467" t="s">
        <v>16</v>
      </c>
      <c r="E171" s="1459">
        <v>212500</v>
      </c>
      <c r="F171" s="1459">
        <v>212500</v>
      </c>
      <c r="G171" s="1460">
        <v>220500</v>
      </c>
      <c r="H171" s="1460">
        <v>220500</v>
      </c>
      <c r="I171" s="1483">
        <f t="shared" si="20"/>
        <v>0</v>
      </c>
      <c r="J171" s="1449"/>
      <c r="K171" s="1484"/>
      <c r="L171" s="1484"/>
      <c r="M171" s="1484"/>
      <c r="N171" s="1484"/>
      <c r="O171" s="1484"/>
      <c r="P171" s="1484"/>
      <c r="Q171" s="1484"/>
      <c r="R171" s="1484"/>
      <c r="S171" s="1484"/>
      <c r="T171" s="1484"/>
      <c r="U171" s="1484"/>
      <c r="V171" s="1484"/>
      <c r="W171" s="1484"/>
      <c r="X171" s="1484"/>
    </row>
    <row r="172" spans="1:24" ht="19.5" hidden="1" customHeight="1" outlineLevel="1">
      <c r="A172" s="1470"/>
      <c r="B172" s="1475" t="s">
        <v>111</v>
      </c>
      <c r="C172" s="1467" t="s">
        <v>82</v>
      </c>
      <c r="D172" s="1467" t="s">
        <v>16</v>
      </c>
      <c r="E172" s="1459">
        <v>276000</v>
      </c>
      <c r="F172" s="1459">
        <v>276000</v>
      </c>
      <c r="G172" s="1460">
        <v>288888</v>
      </c>
      <c r="H172" s="1460">
        <v>288888</v>
      </c>
      <c r="I172" s="1483">
        <f t="shared" si="20"/>
        <v>0</v>
      </c>
      <c r="J172" s="1449"/>
      <c r="K172" s="1484"/>
      <c r="L172" s="1484"/>
      <c r="M172" s="1484"/>
      <c r="N172" s="1484"/>
      <c r="O172" s="1484"/>
      <c r="P172" s="1484"/>
      <c r="Q172" s="1484"/>
      <c r="R172" s="1484"/>
      <c r="S172" s="1484"/>
      <c r="T172" s="1484"/>
      <c r="U172" s="1484"/>
      <c r="V172" s="1484"/>
      <c r="W172" s="1484"/>
      <c r="X172" s="1484"/>
    </row>
    <row r="173" spans="1:24" ht="21" customHeight="1" collapsed="1">
      <c r="A173" s="1470">
        <v>9</v>
      </c>
      <c r="B173" s="1471" t="s">
        <v>23</v>
      </c>
      <c r="C173" s="1449"/>
      <c r="D173" s="1449"/>
      <c r="E173" s="1450"/>
      <c r="F173" s="1450"/>
      <c r="G173" s="1455"/>
      <c r="H173" s="1455"/>
      <c r="I173" s="1483"/>
      <c r="J173" s="1449"/>
      <c r="K173" s="1484"/>
      <c r="L173" s="1484"/>
      <c r="M173" s="1484"/>
      <c r="N173" s="1484"/>
      <c r="O173" s="1484"/>
      <c r="P173" s="1484"/>
      <c r="Q173" s="1484"/>
      <c r="R173" s="1484"/>
      <c r="S173" s="1484"/>
      <c r="T173" s="1484"/>
      <c r="U173" s="1484"/>
      <c r="V173" s="1484"/>
      <c r="W173" s="1484"/>
      <c r="X173" s="1484"/>
    </row>
    <row r="174" spans="1:24" ht="21" hidden="1" customHeight="1" outlineLevel="1">
      <c r="A174" s="1470"/>
      <c r="B174" s="1493" t="s">
        <v>70</v>
      </c>
      <c r="C174" s="1449"/>
      <c r="D174" s="1449"/>
      <c r="E174" s="1450"/>
      <c r="F174" s="1450"/>
      <c r="G174" s="1455"/>
      <c r="H174" s="1455"/>
      <c r="I174" s="1483"/>
      <c r="J174" s="1449"/>
      <c r="K174" s="1484"/>
      <c r="L174" s="1484"/>
      <c r="M174" s="1484"/>
      <c r="N174" s="1484"/>
      <c r="O174" s="1484"/>
      <c r="P174" s="1484"/>
      <c r="Q174" s="1484"/>
      <c r="R174" s="1484"/>
      <c r="S174" s="1484"/>
      <c r="T174" s="1484"/>
      <c r="U174" s="1484"/>
      <c r="V174" s="1484"/>
      <c r="W174" s="1484"/>
      <c r="X174" s="1484"/>
    </row>
    <row r="175" spans="1:24" ht="31.5" hidden="1" customHeight="1" outlineLevel="1">
      <c r="A175" s="1470"/>
      <c r="B175" s="1475" t="s">
        <v>54</v>
      </c>
      <c r="C175" s="1467" t="s">
        <v>68</v>
      </c>
      <c r="D175" s="1467" t="s">
        <v>71</v>
      </c>
      <c r="E175" s="1459">
        <v>14545</v>
      </c>
      <c r="F175" s="1459">
        <v>14545</v>
      </c>
      <c r="G175" s="1460">
        <f t="shared" ref="G175:G182" si="21">F175</f>
        <v>14545</v>
      </c>
      <c r="H175" s="1461">
        <v>14545</v>
      </c>
      <c r="I175" s="1483">
        <f t="shared" ref="I175:I182" si="22">(H175-G175)/G175</f>
        <v>0</v>
      </c>
      <c r="J175" s="1449"/>
      <c r="K175" s="1484"/>
      <c r="L175" s="1484"/>
      <c r="M175" s="1484"/>
      <c r="N175" s="1484"/>
      <c r="O175" s="1484"/>
      <c r="P175" s="1484"/>
      <c r="Q175" s="1484"/>
      <c r="R175" s="1484"/>
      <c r="S175" s="1484"/>
      <c r="T175" s="1484"/>
      <c r="U175" s="1484"/>
      <c r="V175" s="1484"/>
      <c r="W175" s="1484"/>
      <c r="X175" s="1484"/>
    </row>
    <row r="176" spans="1:24" ht="19.5" hidden="1" customHeight="1" outlineLevel="1">
      <c r="A176" s="1470"/>
      <c r="B176" s="1475" t="s">
        <v>58</v>
      </c>
      <c r="C176" s="1467" t="s">
        <v>68</v>
      </c>
      <c r="D176" s="1467" t="s">
        <v>16</v>
      </c>
      <c r="E176" s="1459">
        <v>14545</v>
      </c>
      <c r="F176" s="1459">
        <v>14545</v>
      </c>
      <c r="G176" s="1460">
        <f t="shared" si="21"/>
        <v>14545</v>
      </c>
      <c r="H176" s="1461">
        <v>14545</v>
      </c>
      <c r="I176" s="1483">
        <f t="shared" si="22"/>
        <v>0</v>
      </c>
      <c r="J176" s="1449"/>
      <c r="K176" s="1484"/>
      <c r="L176" s="1484"/>
      <c r="M176" s="1484"/>
      <c r="N176" s="1484"/>
      <c r="O176" s="1484"/>
      <c r="P176" s="1484"/>
      <c r="Q176" s="1484"/>
      <c r="R176" s="1484"/>
      <c r="S176" s="1484"/>
      <c r="T176" s="1484"/>
      <c r="U176" s="1484"/>
      <c r="V176" s="1484"/>
      <c r="W176" s="1484"/>
      <c r="X176" s="1484"/>
    </row>
    <row r="177" spans="1:24" ht="19.5" hidden="1" customHeight="1" outlineLevel="1">
      <c r="A177" s="1470"/>
      <c r="B177" s="1475" t="s">
        <v>89</v>
      </c>
      <c r="C177" s="1467" t="s">
        <v>82</v>
      </c>
      <c r="D177" s="1467" t="s">
        <v>16</v>
      </c>
      <c r="E177" s="1459">
        <v>106000</v>
      </c>
      <c r="F177" s="1459">
        <v>106000</v>
      </c>
      <c r="G177" s="1460">
        <f t="shared" si="21"/>
        <v>106000</v>
      </c>
      <c r="H177" s="1461">
        <v>106000</v>
      </c>
      <c r="I177" s="1483">
        <f t="shared" si="22"/>
        <v>0</v>
      </c>
      <c r="J177" s="1449"/>
      <c r="K177" s="1484"/>
      <c r="L177" s="1484"/>
      <c r="M177" s="1484"/>
      <c r="N177" s="1484"/>
      <c r="O177" s="1484"/>
      <c r="P177" s="1484"/>
      <c r="Q177" s="1484"/>
      <c r="R177" s="1484"/>
      <c r="S177" s="1484"/>
      <c r="T177" s="1484"/>
      <c r="U177" s="1484"/>
      <c r="V177" s="1484"/>
      <c r="W177" s="1484"/>
      <c r="X177" s="1484"/>
    </row>
    <row r="178" spans="1:24" ht="19.5" hidden="1" customHeight="1" outlineLevel="1">
      <c r="A178" s="1470"/>
      <c r="B178" s="1475" t="s">
        <v>112</v>
      </c>
      <c r="C178" s="1467" t="s">
        <v>82</v>
      </c>
      <c r="D178" s="1467" t="s">
        <v>16</v>
      </c>
      <c r="E178" s="1459">
        <v>149500</v>
      </c>
      <c r="F178" s="1459">
        <v>149500</v>
      </c>
      <c r="G178" s="1460">
        <f t="shared" si="21"/>
        <v>149500</v>
      </c>
      <c r="H178" s="1461">
        <v>149500</v>
      </c>
      <c r="I178" s="1483">
        <f t="shared" si="22"/>
        <v>0</v>
      </c>
      <c r="J178" s="1449"/>
      <c r="K178" s="1484"/>
      <c r="L178" s="1484"/>
      <c r="M178" s="1484"/>
      <c r="N178" s="1484"/>
      <c r="O178" s="1484"/>
      <c r="P178" s="1484"/>
      <c r="Q178" s="1484"/>
      <c r="R178" s="1484"/>
      <c r="S178" s="1484"/>
      <c r="T178" s="1484"/>
      <c r="U178" s="1484"/>
      <c r="V178" s="1484"/>
      <c r="W178" s="1484"/>
      <c r="X178" s="1484"/>
    </row>
    <row r="179" spans="1:24" ht="19.5" hidden="1" customHeight="1" outlineLevel="1">
      <c r="A179" s="1470"/>
      <c r="B179" s="1475" t="s">
        <v>62</v>
      </c>
      <c r="C179" s="1467" t="s">
        <v>82</v>
      </c>
      <c r="D179" s="1467" t="s">
        <v>16</v>
      </c>
      <c r="E179" s="1459">
        <v>201500</v>
      </c>
      <c r="F179" s="1459">
        <v>201500</v>
      </c>
      <c r="G179" s="1460">
        <f t="shared" si="21"/>
        <v>201500</v>
      </c>
      <c r="H179" s="1461">
        <v>201500</v>
      </c>
      <c r="I179" s="1483">
        <f t="shared" si="22"/>
        <v>0</v>
      </c>
      <c r="J179" s="1449"/>
      <c r="K179" s="1484"/>
      <c r="L179" s="1484"/>
      <c r="M179" s="1484"/>
      <c r="N179" s="1484"/>
      <c r="O179" s="1484"/>
      <c r="P179" s="1484"/>
      <c r="Q179" s="1484"/>
      <c r="R179" s="1484"/>
      <c r="S179" s="1484"/>
      <c r="T179" s="1484"/>
      <c r="U179" s="1484"/>
      <c r="V179" s="1484"/>
      <c r="W179" s="1484"/>
      <c r="X179" s="1484"/>
    </row>
    <row r="180" spans="1:24" ht="19.5" hidden="1" customHeight="1" outlineLevel="1">
      <c r="A180" s="1470"/>
      <c r="B180" s="1475" t="s">
        <v>85</v>
      </c>
      <c r="C180" s="1467" t="s">
        <v>82</v>
      </c>
      <c r="D180" s="1467" t="s">
        <v>16</v>
      </c>
      <c r="E180" s="1459">
        <v>262000</v>
      </c>
      <c r="F180" s="1459">
        <v>262000</v>
      </c>
      <c r="G180" s="1460">
        <f t="shared" si="21"/>
        <v>262000</v>
      </c>
      <c r="H180" s="1461">
        <v>262000</v>
      </c>
      <c r="I180" s="1483">
        <f t="shared" si="22"/>
        <v>0</v>
      </c>
      <c r="J180" s="1449"/>
      <c r="K180" s="1484"/>
      <c r="L180" s="1484"/>
      <c r="M180" s="1484"/>
      <c r="N180" s="1484"/>
      <c r="O180" s="1484"/>
      <c r="P180" s="1484"/>
      <c r="Q180" s="1484"/>
      <c r="R180" s="1484"/>
      <c r="S180" s="1484"/>
      <c r="T180" s="1484"/>
      <c r="U180" s="1484"/>
      <c r="V180" s="1484"/>
      <c r="W180" s="1484"/>
      <c r="X180" s="1484"/>
    </row>
    <row r="181" spans="1:24" ht="19.5" hidden="1" customHeight="1" outlineLevel="1">
      <c r="A181" s="1470"/>
      <c r="B181" s="1475" t="s">
        <v>86</v>
      </c>
      <c r="C181" s="1467" t="s">
        <v>82</v>
      </c>
      <c r="D181" s="1467" t="s">
        <v>16</v>
      </c>
      <c r="E181" s="1459">
        <v>331000</v>
      </c>
      <c r="F181" s="1459">
        <v>331000</v>
      </c>
      <c r="G181" s="1460">
        <f t="shared" si="21"/>
        <v>331000</v>
      </c>
      <c r="H181" s="1461">
        <v>331000</v>
      </c>
      <c r="I181" s="1483">
        <f t="shared" si="22"/>
        <v>0</v>
      </c>
      <c r="J181" s="1449"/>
      <c r="K181" s="1484"/>
      <c r="L181" s="1484"/>
      <c r="M181" s="1484"/>
      <c r="N181" s="1484"/>
      <c r="O181" s="1484"/>
      <c r="P181" s="1484"/>
      <c r="Q181" s="1484"/>
      <c r="R181" s="1484"/>
      <c r="S181" s="1484"/>
      <c r="T181" s="1484"/>
      <c r="U181" s="1484"/>
      <c r="V181" s="1484"/>
      <c r="W181" s="1484"/>
      <c r="X181" s="1484"/>
    </row>
    <row r="182" spans="1:24" ht="19.5" hidden="1" customHeight="1" outlineLevel="1">
      <c r="A182" s="1470"/>
      <c r="B182" s="1475" t="s">
        <v>87</v>
      </c>
      <c r="C182" s="1467" t="s">
        <v>82</v>
      </c>
      <c r="D182" s="1467" t="s">
        <v>16</v>
      </c>
      <c r="E182" s="1459">
        <v>407000</v>
      </c>
      <c r="F182" s="1459">
        <v>407000</v>
      </c>
      <c r="G182" s="1460">
        <f t="shared" si="21"/>
        <v>407000</v>
      </c>
      <c r="H182" s="1461">
        <v>407000</v>
      </c>
      <c r="I182" s="1483">
        <f t="shared" si="22"/>
        <v>0</v>
      </c>
      <c r="J182" s="1449"/>
      <c r="K182" s="1484"/>
      <c r="L182" s="1484"/>
      <c r="M182" s="1484"/>
      <c r="N182" s="1484"/>
      <c r="O182" s="1484"/>
      <c r="P182" s="1484"/>
      <c r="Q182" s="1484"/>
      <c r="R182" s="1484"/>
      <c r="S182" s="1484"/>
      <c r="T182" s="1484"/>
      <c r="U182" s="1484"/>
      <c r="V182" s="1484"/>
      <c r="W182" s="1484"/>
      <c r="X182" s="1484"/>
    </row>
    <row r="183" spans="1:24" ht="19.5" customHeight="1" collapsed="1">
      <c r="A183" s="1470">
        <v>10</v>
      </c>
      <c r="B183" s="1494" t="s">
        <v>26</v>
      </c>
      <c r="C183" s="1467"/>
      <c r="D183" s="1467"/>
      <c r="E183" s="1474"/>
      <c r="F183" s="1474"/>
      <c r="G183" s="1488"/>
      <c r="H183" s="1488"/>
      <c r="I183" s="1483"/>
      <c r="J183" s="1449"/>
      <c r="K183" s="1484"/>
      <c r="L183" s="1484"/>
      <c r="M183" s="1484"/>
      <c r="N183" s="1484"/>
      <c r="O183" s="1484"/>
      <c r="P183" s="1484"/>
      <c r="Q183" s="1484"/>
      <c r="R183" s="1484"/>
      <c r="S183" s="1484"/>
      <c r="T183" s="1484"/>
      <c r="U183" s="1484"/>
      <c r="V183" s="1484"/>
      <c r="W183" s="1484"/>
      <c r="X183" s="1484"/>
    </row>
    <row r="184" spans="1:24" ht="31.5" hidden="1" customHeight="1" outlineLevel="1">
      <c r="A184" s="1470"/>
      <c r="B184" s="1475" t="s">
        <v>113</v>
      </c>
      <c r="C184" s="1467" t="s">
        <v>68</v>
      </c>
      <c r="D184" s="1467" t="s">
        <v>56</v>
      </c>
      <c r="E184" s="1459">
        <v>15500</v>
      </c>
      <c r="F184" s="1459">
        <v>15500</v>
      </c>
      <c r="G184" s="1460">
        <f>F184</f>
        <v>15500</v>
      </c>
      <c r="H184" s="1461">
        <f>G184</f>
        <v>15500</v>
      </c>
      <c r="I184" s="1483">
        <f>(G184-F184)/F184</f>
        <v>0</v>
      </c>
      <c r="J184" s="1449"/>
      <c r="K184" s="1484"/>
      <c r="L184" s="1484"/>
      <c r="M184" s="1484"/>
      <c r="N184" s="1484"/>
      <c r="O184" s="1484"/>
      <c r="P184" s="1484"/>
      <c r="Q184" s="1484"/>
      <c r="R184" s="1484"/>
      <c r="S184" s="1484"/>
      <c r="T184" s="1484"/>
      <c r="U184" s="1484"/>
      <c r="V184" s="1484"/>
      <c r="W184" s="1484"/>
      <c r="X184" s="1484"/>
    </row>
    <row r="185" spans="1:24" ht="19.5" hidden="1" customHeight="1" outlineLevel="1">
      <c r="A185" s="1470"/>
      <c r="B185" s="1475" t="s">
        <v>114</v>
      </c>
      <c r="C185" s="1467" t="s">
        <v>68</v>
      </c>
      <c r="D185" s="1467" t="s">
        <v>16</v>
      </c>
      <c r="E185" s="1459">
        <v>15500</v>
      </c>
      <c r="F185" s="1459">
        <v>15500</v>
      </c>
      <c r="G185" s="1460">
        <f>F185</f>
        <v>15500</v>
      </c>
      <c r="H185" s="1461">
        <f>G185</f>
        <v>15500</v>
      </c>
      <c r="I185" s="1483">
        <f>(G185-F185)/F185</f>
        <v>0</v>
      </c>
      <c r="J185" s="1449"/>
      <c r="K185" s="1484"/>
      <c r="L185" s="1484"/>
      <c r="M185" s="1484"/>
      <c r="N185" s="1484"/>
      <c r="O185" s="1484"/>
      <c r="P185" s="1484"/>
      <c r="Q185" s="1484"/>
      <c r="R185" s="1484"/>
      <c r="S185" s="1484"/>
      <c r="T185" s="1484"/>
      <c r="U185" s="1484"/>
      <c r="V185" s="1484"/>
      <c r="W185" s="1484"/>
      <c r="X185" s="1484"/>
    </row>
    <row r="186" spans="1:24" ht="19.5" hidden="1" customHeight="1" outlineLevel="1">
      <c r="A186" s="1470"/>
      <c r="B186" s="1475" t="s">
        <v>115</v>
      </c>
      <c r="C186" s="1467" t="s">
        <v>82</v>
      </c>
      <c r="D186" s="1467" t="s">
        <v>16</v>
      </c>
      <c r="E186" s="1459"/>
      <c r="F186" s="1459"/>
      <c r="G186" s="1460"/>
      <c r="H186" s="1461">
        <v>115000</v>
      </c>
      <c r="I186" s="1483" t="s">
        <v>27</v>
      </c>
      <c r="J186" s="1449"/>
      <c r="K186" s="1484"/>
      <c r="L186" s="1484"/>
      <c r="M186" s="1484"/>
      <c r="N186" s="1484"/>
      <c r="O186" s="1484"/>
      <c r="P186" s="1484"/>
      <c r="Q186" s="1484"/>
      <c r="R186" s="1484"/>
      <c r="S186" s="1484"/>
      <c r="T186" s="1484"/>
      <c r="U186" s="1484"/>
      <c r="V186" s="1484"/>
      <c r="W186" s="1484"/>
      <c r="X186" s="1484"/>
    </row>
    <row r="187" spans="1:24" ht="19.5" hidden="1" customHeight="1" outlineLevel="1">
      <c r="A187" s="1470"/>
      <c r="B187" s="1475" t="s">
        <v>116</v>
      </c>
      <c r="C187" s="1467"/>
      <c r="D187" s="1467"/>
      <c r="E187" s="1459"/>
      <c r="F187" s="1459"/>
      <c r="G187" s="1460"/>
      <c r="H187" s="1461">
        <v>165000</v>
      </c>
      <c r="I187" s="1483" t="s">
        <v>27</v>
      </c>
      <c r="J187" s="1449"/>
      <c r="K187" s="1484"/>
      <c r="L187" s="1484"/>
      <c r="M187" s="1484"/>
      <c r="N187" s="1484"/>
      <c r="O187" s="1484"/>
      <c r="P187" s="1484"/>
      <c r="Q187" s="1484"/>
      <c r="R187" s="1484"/>
      <c r="S187" s="1484"/>
      <c r="T187" s="1484"/>
      <c r="U187" s="1484"/>
      <c r="V187" s="1484"/>
      <c r="W187" s="1484"/>
      <c r="X187" s="1484"/>
    </row>
    <row r="188" spans="1:24" ht="19.5" hidden="1" customHeight="1" outlineLevel="1">
      <c r="A188" s="1470"/>
      <c r="B188" s="1475" t="s">
        <v>117</v>
      </c>
      <c r="C188" s="1467" t="s">
        <v>82</v>
      </c>
      <c r="D188" s="1467" t="s">
        <v>16</v>
      </c>
      <c r="E188" s="1459"/>
      <c r="F188" s="1459"/>
      <c r="G188" s="1460"/>
      <c r="H188" s="1461">
        <v>220000</v>
      </c>
      <c r="I188" s="1483" t="s">
        <v>27</v>
      </c>
      <c r="J188" s="1449"/>
      <c r="K188" s="1484"/>
      <c r="L188" s="1484"/>
      <c r="M188" s="1484"/>
      <c r="N188" s="1484"/>
      <c r="O188" s="1484"/>
      <c r="P188" s="1484"/>
      <c r="Q188" s="1484"/>
      <c r="R188" s="1484"/>
      <c r="S188" s="1484"/>
      <c r="T188" s="1484"/>
      <c r="U188" s="1484"/>
      <c r="V188" s="1484"/>
      <c r="W188" s="1484"/>
      <c r="X188" s="1484"/>
    </row>
    <row r="189" spans="1:24" ht="19.5" hidden="1" customHeight="1" outlineLevel="1">
      <c r="A189" s="1470"/>
      <c r="B189" s="1475" t="s">
        <v>118</v>
      </c>
      <c r="C189" s="1467" t="s">
        <v>82</v>
      </c>
      <c r="D189" s="1467" t="s">
        <v>16</v>
      </c>
      <c r="E189" s="1459"/>
      <c r="F189" s="1459"/>
      <c r="G189" s="1460"/>
      <c r="H189" s="1461">
        <v>280000</v>
      </c>
      <c r="I189" s="1483" t="s">
        <v>27</v>
      </c>
      <c r="J189" s="1449"/>
      <c r="K189" s="1484"/>
      <c r="L189" s="1484"/>
      <c r="M189" s="1484"/>
      <c r="N189" s="1484"/>
      <c r="O189" s="1484"/>
      <c r="P189" s="1484"/>
      <c r="Q189" s="1484"/>
      <c r="R189" s="1484"/>
      <c r="S189" s="1484"/>
      <c r="T189" s="1484"/>
      <c r="U189" s="1484"/>
      <c r="V189" s="1484"/>
      <c r="W189" s="1484"/>
      <c r="X189" s="1484"/>
    </row>
    <row r="190" spans="1:24" ht="19.5" hidden="1" customHeight="1" outlineLevel="1">
      <c r="A190" s="1470"/>
      <c r="B190" s="1475" t="s">
        <v>119</v>
      </c>
      <c r="C190" s="1467" t="s">
        <v>82</v>
      </c>
      <c r="D190" s="1467" t="s">
        <v>16</v>
      </c>
      <c r="E190" s="1495">
        <v>15500</v>
      </c>
      <c r="F190" s="1459">
        <v>15500</v>
      </c>
      <c r="G190" s="1460">
        <f>F190</f>
        <v>15500</v>
      </c>
      <c r="H190" s="1461">
        <v>350000</v>
      </c>
      <c r="I190" s="1483" t="s">
        <v>27</v>
      </c>
      <c r="J190" s="1449"/>
      <c r="K190" s="1484"/>
      <c r="L190" s="1484"/>
      <c r="M190" s="1484"/>
      <c r="N190" s="1484"/>
      <c r="O190" s="1484"/>
      <c r="P190" s="1484"/>
      <c r="Q190" s="1484"/>
      <c r="R190" s="1484"/>
      <c r="S190" s="1484"/>
      <c r="T190" s="1484"/>
      <c r="U190" s="1484"/>
      <c r="V190" s="1484"/>
      <c r="W190" s="1484"/>
      <c r="X190" s="1484"/>
    </row>
    <row r="191" spans="1:24" ht="19.5" hidden="1" customHeight="1" outlineLevel="1">
      <c r="A191" s="1470"/>
      <c r="B191" s="1475" t="s">
        <v>120</v>
      </c>
      <c r="C191" s="1467" t="s">
        <v>82</v>
      </c>
      <c r="D191" s="1467" t="s">
        <v>16</v>
      </c>
      <c r="E191" s="1459">
        <v>15500</v>
      </c>
      <c r="F191" s="1459">
        <v>15500</v>
      </c>
      <c r="G191" s="1460">
        <f>F191</f>
        <v>15500</v>
      </c>
      <c r="H191" s="1461">
        <v>430000</v>
      </c>
      <c r="I191" s="1483" t="s">
        <v>27</v>
      </c>
      <c r="J191" s="1449"/>
      <c r="K191" s="1484"/>
      <c r="L191" s="1484"/>
      <c r="M191" s="1484"/>
      <c r="N191" s="1484"/>
      <c r="O191" s="1484"/>
      <c r="P191" s="1484"/>
      <c r="Q191" s="1484"/>
      <c r="R191" s="1484"/>
      <c r="S191" s="1484"/>
      <c r="T191" s="1484"/>
      <c r="U191" s="1484"/>
      <c r="V191" s="1484"/>
      <c r="W191" s="1484"/>
      <c r="X191" s="1484"/>
    </row>
    <row r="192" spans="1:24" ht="19.5" hidden="1" customHeight="1" outlineLevel="1">
      <c r="A192" s="1470"/>
      <c r="B192" s="1475" t="s">
        <v>121</v>
      </c>
      <c r="C192" s="1467" t="s">
        <v>82</v>
      </c>
      <c r="D192" s="1467" t="s">
        <v>16</v>
      </c>
      <c r="E192" s="1459">
        <v>15500</v>
      </c>
      <c r="F192" s="1459">
        <v>15500</v>
      </c>
      <c r="G192" s="1460">
        <f>F192</f>
        <v>15500</v>
      </c>
      <c r="H192" s="1461">
        <v>520000</v>
      </c>
      <c r="I192" s="1483" t="s">
        <v>27</v>
      </c>
      <c r="J192" s="1449"/>
      <c r="K192" s="1484"/>
      <c r="L192" s="1484"/>
      <c r="M192" s="1484"/>
      <c r="N192" s="1484"/>
      <c r="O192" s="1484"/>
      <c r="P192" s="1484"/>
      <c r="Q192" s="1484"/>
      <c r="R192" s="1484"/>
      <c r="S192" s="1484"/>
      <c r="T192" s="1484"/>
      <c r="U192" s="1484"/>
      <c r="V192" s="1484"/>
      <c r="W192" s="1484"/>
      <c r="X192" s="1484"/>
    </row>
    <row r="193" spans="1:24" ht="19.5" customHeight="1" collapsed="1">
      <c r="A193" s="1444">
        <v>11</v>
      </c>
      <c r="B193" s="1494" t="s">
        <v>32</v>
      </c>
      <c r="C193" s="1496"/>
      <c r="D193" s="1496"/>
      <c r="E193" s="1497"/>
      <c r="F193" s="1497"/>
      <c r="G193" s="1488"/>
      <c r="H193" s="1488"/>
      <c r="I193" s="1481"/>
      <c r="J193" s="1453"/>
      <c r="K193" s="1482"/>
      <c r="L193" s="1482"/>
      <c r="M193" s="1482"/>
      <c r="N193" s="1482"/>
      <c r="O193" s="1482"/>
      <c r="P193" s="1482"/>
      <c r="Q193" s="1482"/>
      <c r="R193" s="1482"/>
      <c r="S193" s="1482"/>
      <c r="T193" s="1482"/>
      <c r="U193" s="1482"/>
      <c r="V193" s="1482"/>
      <c r="W193" s="1482"/>
      <c r="X193" s="1482"/>
    </row>
    <row r="194" spans="1:24" ht="31.5" hidden="1" customHeight="1" outlineLevel="1">
      <c r="A194" s="1451"/>
      <c r="B194" s="1469" t="s">
        <v>122</v>
      </c>
      <c r="C194" s="1467" t="s">
        <v>68</v>
      </c>
      <c r="D194" s="1467" t="s">
        <v>71</v>
      </c>
      <c r="E194" s="1459">
        <v>15600</v>
      </c>
      <c r="F194" s="1459">
        <v>15600</v>
      </c>
      <c r="G194" s="1460">
        <f>F194</f>
        <v>15600</v>
      </c>
      <c r="H194" s="1460">
        <v>15600</v>
      </c>
      <c r="I194" s="1483">
        <f>(H194-G194)/G194</f>
        <v>0</v>
      </c>
      <c r="J194" s="1449"/>
      <c r="K194" s="1484"/>
      <c r="L194" s="1484"/>
      <c r="M194" s="1484"/>
      <c r="N194" s="1484"/>
      <c r="O194" s="1484"/>
      <c r="P194" s="1484"/>
      <c r="Q194" s="1484"/>
      <c r="R194" s="1484"/>
      <c r="S194" s="1484"/>
      <c r="T194" s="1484"/>
      <c r="U194" s="1484"/>
      <c r="V194" s="1484"/>
      <c r="W194" s="1484"/>
      <c r="X194" s="1484"/>
    </row>
    <row r="195" spans="1:24" ht="19.5" hidden="1" customHeight="1" outlineLevel="1">
      <c r="A195" s="1451"/>
      <c r="B195" s="1469" t="s">
        <v>123</v>
      </c>
      <c r="C195" s="1467" t="s">
        <v>68</v>
      </c>
      <c r="D195" s="1449" t="s">
        <v>16</v>
      </c>
      <c r="E195" s="1459">
        <v>13500</v>
      </c>
      <c r="F195" s="1459">
        <v>13500</v>
      </c>
      <c r="G195" s="1460">
        <f>F195</f>
        <v>13500</v>
      </c>
      <c r="H195" s="1460">
        <v>14100</v>
      </c>
      <c r="I195" s="1483">
        <f>(H195-G195)/G195</f>
        <v>4.4444444444444446E-2</v>
      </c>
      <c r="J195" s="1449"/>
      <c r="K195" s="1484"/>
      <c r="L195" s="1484"/>
      <c r="M195" s="1484"/>
      <c r="N195" s="1484"/>
      <c r="O195" s="1484"/>
      <c r="P195" s="1484"/>
      <c r="Q195" s="1484"/>
      <c r="R195" s="1484"/>
      <c r="S195" s="1484"/>
      <c r="T195" s="1484"/>
      <c r="U195" s="1484"/>
      <c r="V195" s="1484"/>
      <c r="W195" s="1484"/>
      <c r="X195" s="1484"/>
    </row>
    <row r="196" spans="1:24" ht="43.5" customHeight="1" collapsed="1">
      <c r="A196" s="1444">
        <v>12</v>
      </c>
      <c r="B196" s="1695" t="s">
        <v>124</v>
      </c>
      <c r="C196" s="1690"/>
      <c r="D196" s="1690"/>
      <c r="E196" s="1690"/>
      <c r="F196" s="1690"/>
      <c r="G196" s="1690"/>
      <c r="H196" s="1690"/>
      <c r="I196" s="1690"/>
      <c r="J196" s="1691"/>
      <c r="K196" s="1482"/>
      <c r="L196" s="1482"/>
      <c r="M196" s="1482"/>
      <c r="N196" s="1482"/>
      <c r="O196" s="1482"/>
      <c r="P196" s="1482"/>
      <c r="Q196" s="1482"/>
      <c r="R196" s="1482"/>
      <c r="S196" s="1482"/>
      <c r="T196" s="1482"/>
      <c r="U196" s="1482"/>
      <c r="V196" s="1482"/>
      <c r="W196" s="1482"/>
      <c r="X196" s="1482"/>
    </row>
    <row r="197" spans="1:24" ht="63" hidden="1" customHeight="1" outlineLevel="1">
      <c r="A197" s="1451"/>
      <c r="B197" s="1469" t="s">
        <v>125</v>
      </c>
      <c r="C197" s="1467" t="s">
        <v>68</v>
      </c>
      <c r="D197" s="1467" t="s">
        <v>126</v>
      </c>
      <c r="E197" s="1459">
        <v>17900</v>
      </c>
      <c r="F197" s="1459">
        <v>17900</v>
      </c>
      <c r="G197" s="1460">
        <v>18200</v>
      </c>
      <c r="H197" s="1460">
        <v>18200</v>
      </c>
      <c r="I197" s="1483">
        <f t="shared" ref="I197:I209" si="23">(H197-G197)/G197</f>
        <v>0</v>
      </c>
      <c r="J197" s="1699" t="s">
        <v>127</v>
      </c>
      <c r="K197" s="1484"/>
      <c r="L197" s="1484"/>
      <c r="M197" s="1484"/>
      <c r="N197" s="1484"/>
      <c r="O197" s="1484"/>
      <c r="P197" s="1484"/>
      <c r="Q197" s="1484"/>
      <c r="R197" s="1484"/>
      <c r="S197" s="1484"/>
      <c r="T197" s="1484"/>
      <c r="U197" s="1484"/>
      <c r="V197" s="1484"/>
      <c r="W197" s="1484"/>
      <c r="X197" s="1484"/>
    </row>
    <row r="198" spans="1:24" ht="39" hidden="1" customHeight="1" outlineLevel="1">
      <c r="A198" s="1451"/>
      <c r="B198" s="1469" t="s">
        <v>128</v>
      </c>
      <c r="C198" s="1467" t="s">
        <v>68</v>
      </c>
      <c r="D198" s="1467" t="s">
        <v>16</v>
      </c>
      <c r="E198" s="1459">
        <v>17900</v>
      </c>
      <c r="F198" s="1459">
        <v>17900</v>
      </c>
      <c r="G198" s="1460">
        <v>18200</v>
      </c>
      <c r="H198" s="1460">
        <v>18200</v>
      </c>
      <c r="I198" s="1483">
        <f t="shared" si="23"/>
        <v>0</v>
      </c>
      <c r="J198" s="1700"/>
      <c r="K198" s="1484"/>
      <c r="L198" s="1484"/>
      <c r="M198" s="1484"/>
      <c r="N198" s="1484"/>
      <c r="O198" s="1484"/>
      <c r="P198" s="1484"/>
      <c r="Q198" s="1484"/>
      <c r="R198" s="1484"/>
      <c r="S198" s="1484"/>
      <c r="T198" s="1484"/>
      <c r="U198" s="1484"/>
      <c r="V198" s="1484"/>
      <c r="W198" s="1484"/>
      <c r="X198" s="1484"/>
    </row>
    <row r="199" spans="1:24" ht="39" hidden="1" customHeight="1" outlineLevel="1">
      <c r="A199" s="1451"/>
      <c r="B199" s="1469" t="s">
        <v>129</v>
      </c>
      <c r="C199" s="1467" t="s">
        <v>68</v>
      </c>
      <c r="D199" s="1467" t="s">
        <v>16</v>
      </c>
      <c r="E199" s="1459">
        <v>17600</v>
      </c>
      <c r="F199" s="1459">
        <v>17600</v>
      </c>
      <c r="G199" s="1460">
        <v>17900</v>
      </c>
      <c r="H199" s="1460">
        <v>17900</v>
      </c>
      <c r="I199" s="1483">
        <f t="shared" si="23"/>
        <v>0</v>
      </c>
      <c r="J199" s="1700"/>
      <c r="K199" s="1484"/>
      <c r="L199" s="1484"/>
      <c r="M199" s="1484"/>
      <c r="N199" s="1484"/>
      <c r="O199" s="1484"/>
      <c r="P199" s="1484"/>
      <c r="Q199" s="1484"/>
      <c r="R199" s="1484"/>
      <c r="S199" s="1484"/>
      <c r="T199" s="1484"/>
      <c r="U199" s="1484"/>
      <c r="V199" s="1484"/>
      <c r="W199" s="1484"/>
      <c r="X199" s="1484"/>
    </row>
    <row r="200" spans="1:24" ht="39" hidden="1" customHeight="1" outlineLevel="1">
      <c r="A200" s="1451"/>
      <c r="B200" s="1469" t="s">
        <v>130</v>
      </c>
      <c r="C200" s="1467" t="s">
        <v>68</v>
      </c>
      <c r="D200" s="1467" t="s">
        <v>16</v>
      </c>
      <c r="E200" s="1459">
        <v>17600</v>
      </c>
      <c r="F200" s="1459">
        <v>17600</v>
      </c>
      <c r="G200" s="1460">
        <f>G199</f>
        <v>17900</v>
      </c>
      <c r="H200" s="1460">
        <f>H199</f>
        <v>17900</v>
      </c>
      <c r="I200" s="1483">
        <f t="shared" si="23"/>
        <v>0</v>
      </c>
      <c r="J200" s="1700"/>
      <c r="K200" s="1484"/>
      <c r="L200" s="1484"/>
      <c r="M200" s="1484"/>
      <c r="N200" s="1484"/>
      <c r="O200" s="1484"/>
      <c r="P200" s="1484"/>
      <c r="Q200" s="1484"/>
      <c r="R200" s="1484"/>
      <c r="S200" s="1484"/>
      <c r="T200" s="1484"/>
      <c r="U200" s="1484"/>
      <c r="V200" s="1484"/>
      <c r="W200" s="1484"/>
      <c r="X200" s="1484"/>
    </row>
    <row r="201" spans="1:24" ht="39" hidden="1" customHeight="1" outlineLevel="1">
      <c r="A201" s="1451"/>
      <c r="B201" s="1469" t="s">
        <v>131</v>
      </c>
      <c r="C201" s="1467" t="s">
        <v>68</v>
      </c>
      <c r="D201" s="1467" t="s">
        <v>16</v>
      </c>
      <c r="E201" s="1459">
        <v>17800</v>
      </c>
      <c r="F201" s="1459">
        <v>17800</v>
      </c>
      <c r="G201" s="1460">
        <v>18100</v>
      </c>
      <c r="H201" s="1460">
        <v>18100</v>
      </c>
      <c r="I201" s="1483">
        <f t="shared" si="23"/>
        <v>0</v>
      </c>
      <c r="J201" s="1700"/>
      <c r="K201" s="1484"/>
      <c r="L201" s="1484"/>
      <c r="M201" s="1484"/>
      <c r="N201" s="1484"/>
      <c r="O201" s="1484"/>
      <c r="P201" s="1484"/>
      <c r="Q201" s="1484"/>
      <c r="R201" s="1484"/>
      <c r="S201" s="1484"/>
      <c r="T201" s="1484"/>
      <c r="U201" s="1484"/>
      <c r="V201" s="1484"/>
      <c r="W201" s="1484"/>
      <c r="X201" s="1484"/>
    </row>
    <row r="202" spans="1:24" ht="39" hidden="1" customHeight="1" outlineLevel="1">
      <c r="A202" s="1451"/>
      <c r="B202" s="1469" t="s">
        <v>132</v>
      </c>
      <c r="C202" s="1467" t="s">
        <v>68</v>
      </c>
      <c r="D202" s="1467" t="s">
        <v>16</v>
      </c>
      <c r="E202" s="1459">
        <v>17600</v>
      </c>
      <c r="F202" s="1459">
        <v>17600</v>
      </c>
      <c r="G202" s="1460">
        <v>17900</v>
      </c>
      <c r="H202" s="1460">
        <v>17900</v>
      </c>
      <c r="I202" s="1483">
        <f t="shared" si="23"/>
        <v>0</v>
      </c>
      <c r="J202" s="1701"/>
      <c r="K202" s="1484"/>
      <c r="L202" s="1484"/>
      <c r="M202" s="1484"/>
      <c r="N202" s="1484"/>
      <c r="O202" s="1484"/>
      <c r="P202" s="1484"/>
      <c r="Q202" s="1484"/>
      <c r="R202" s="1484"/>
      <c r="S202" s="1484"/>
      <c r="T202" s="1484"/>
      <c r="U202" s="1484"/>
      <c r="V202" s="1484"/>
      <c r="W202" s="1484"/>
      <c r="X202" s="1484"/>
    </row>
    <row r="203" spans="1:24" ht="39" hidden="1" customHeight="1" outlineLevel="1">
      <c r="A203" s="1451"/>
      <c r="B203" s="1469" t="s">
        <v>133</v>
      </c>
      <c r="C203" s="1467" t="s">
        <v>68</v>
      </c>
      <c r="D203" s="1467" t="s">
        <v>16</v>
      </c>
      <c r="E203" s="1459">
        <v>18600</v>
      </c>
      <c r="F203" s="1459">
        <v>18600</v>
      </c>
      <c r="G203" s="1460">
        <v>18900</v>
      </c>
      <c r="H203" s="1460">
        <v>18900</v>
      </c>
      <c r="I203" s="1483">
        <f t="shared" si="23"/>
        <v>0</v>
      </c>
      <c r="J203" s="1699" t="s">
        <v>127</v>
      </c>
      <c r="K203" s="1484"/>
      <c r="L203" s="1484"/>
      <c r="M203" s="1484"/>
      <c r="N203" s="1484"/>
      <c r="O203" s="1484"/>
      <c r="P203" s="1484"/>
      <c r="Q203" s="1484"/>
      <c r="R203" s="1484"/>
      <c r="S203" s="1484"/>
      <c r="T203" s="1484"/>
      <c r="U203" s="1484"/>
      <c r="V203" s="1484"/>
      <c r="W203" s="1484"/>
      <c r="X203" s="1484"/>
    </row>
    <row r="204" spans="1:24" ht="39" hidden="1" customHeight="1" outlineLevel="1">
      <c r="A204" s="1451"/>
      <c r="B204" s="1469" t="s">
        <v>134</v>
      </c>
      <c r="C204" s="1467" t="s">
        <v>68</v>
      </c>
      <c r="D204" s="1467" t="s">
        <v>16</v>
      </c>
      <c r="E204" s="1459">
        <v>24300</v>
      </c>
      <c r="F204" s="1459">
        <v>24300</v>
      </c>
      <c r="G204" s="1460">
        <v>24600</v>
      </c>
      <c r="H204" s="1460">
        <v>24600</v>
      </c>
      <c r="I204" s="1483">
        <f t="shared" si="23"/>
        <v>0</v>
      </c>
      <c r="J204" s="1700"/>
      <c r="K204" s="1484"/>
      <c r="L204" s="1484"/>
      <c r="M204" s="1484"/>
      <c r="N204" s="1484"/>
      <c r="O204" s="1484"/>
      <c r="P204" s="1484"/>
      <c r="Q204" s="1484"/>
      <c r="R204" s="1484"/>
      <c r="S204" s="1484"/>
      <c r="T204" s="1484"/>
      <c r="U204" s="1484"/>
      <c r="V204" s="1484"/>
      <c r="W204" s="1484"/>
      <c r="X204" s="1484"/>
    </row>
    <row r="205" spans="1:24" ht="39" hidden="1" customHeight="1" outlineLevel="1">
      <c r="A205" s="1451"/>
      <c r="B205" s="1469" t="s">
        <v>135</v>
      </c>
      <c r="C205" s="1467" t="s">
        <v>68</v>
      </c>
      <c r="D205" s="1467" t="s">
        <v>16</v>
      </c>
      <c r="E205" s="1459">
        <v>23500</v>
      </c>
      <c r="F205" s="1459">
        <v>23500</v>
      </c>
      <c r="G205" s="1460">
        <v>23800</v>
      </c>
      <c r="H205" s="1460">
        <v>23800</v>
      </c>
      <c r="I205" s="1483">
        <f t="shared" si="23"/>
        <v>0</v>
      </c>
      <c r="J205" s="1700"/>
      <c r="K205" s="1484"/>
      <c r="L205" s="1484"/>
      <c r="M205" s="1484"/>
      <c r="N205" s="1484"/>
      <c r="O205" s="1484"/>
      <c r="P205" s="1484"/>
      <c r="Q205" s="1484"/>
      <c r="R205" s="1484"/>
      <c r="S205" s="1484"/>
      <c r="T205" s="1484"/>
      <c r="U205" s="1484"/>
      <c r="V205" s="1484"/>
      <c r="W205" s="1484"/>
      <c r="X205" s="1484"/>
    </row>
    <row r="206" spans="1:24" ht="39" hidden="1" customHeight="1" outlineLevel="1">
      <c r="A206" s="1451"/>
      <c r="B206" s="1469" t="s">
        <v>136</v>
      </c>
      <c r="C206" s="1467" t="s">
        <v>68</v>
      </c>
      <c r="D206" s="1467" t="s">
        <v>16</v>
      </c>
      <c r="E206" s="1459">
        <v>23500</v>
      </c>
      <c r="F206" s="1459">
        <v>23500</v>
      </c>
      <c r="G206" s="1460">
        <v>23800</v>
      </c>
      <c r="H206" s="1460">
        <v>23800</v>
      </c>
      <c r="I206" s="1483">
        <f t="shared" si="23"/>
        <v>0</v>
      </c>
      <c r="J206" s="1700"/>
      <c r="K206" s="1484"/>
      <c r="L206" s="1484"/>
      <c r="M206" s="1484"/>
      <c r="N206" s="1484"/>
      <c r="O206" s="1484"/>
      <c r="P206" s="1484"/>
      <c r="Q206" s="1484"/>
      <c r="R206" s="1484"/>
      <c r="S206" s="1484"/>
      <c r="T206" s="1484"/>
      <c r="U206" s="1484"/>
      <c r="V206" s="1484"/>
      <c r="W206" s="1484"/>
      <c r="X206" s="1484"/>
    </row>
    <row r="207" spans="1:24" ht="39" hidden="1" customHeight="1" outlineLevel="1">
      <c r="A207" s="1451"/>
      <c r="B207" s="1469" t="s">
        <v>137</v>
      </c>
      <c r="C207" s="1467" t="s">
        <v>68</v>
      </c>
      <c r="D207" s="1467" t="s">
        <v>16</v>
      </c>
      <c r="E207" s="1459">
        <v>23700</v>
      </c>
      <c r="F207" s="1459">
        <v>23700</v>
      </c>
      <c r="G207" s="1460">
        <v>24000</v>
      </c>
      <c r="H207" s="1460">
        <v>24000</v>
      </c>
      <c r="I207" s="1483">
        <f t="shared" si="23"/>
        <v>0</v>
      </c>
      <c r="J207" s="1700"/>
      <c r="K207" s="1484"/>
      <c r="L207" s="1484"/>
      <c r="M207" s="1484"/>
      <c r="N207" s="1484"/>
      <c r="O207" s="1484"/>
      <c r="P207" s="1484"/>
      <c r="Q207" s="1484"/>
      <c r="R207" s="1484"/>
      <c r="S207" s="1484"/>
      <c r="T207" s="1484"/>
      <c r="U207" s="1484"/>
      <c r="V207" s="1484"/>
      <c r="W207" s="1484"/>
      <c r="X207" s="1484"/>
    </row>
    <row r="208" spans="1:24" ht="39" hidden="1" customHeight="1" outlineLevel="1">
      <c r="A208" s="1451"/>
      <c r="B208" s="1469" t="s">
        <v>138</v>
      </c>
      <c r="C208" s="1467" t="s">
        <v>68</v>
      </c>
      <c r="D208" s="1467" t="s">
        <v>16</v>
      </c>
      <c r="E208" s="1459">
        <v>24500</v>
      </c>
      <c r="F208" s="1459">
        <v>24500</v>
      </c>
      <c r="G208" s="1460">
        <v>24800</v>
      </c>
      <c r="H208" s="1460">
        <v>24800</v>
      </c>
      <c r="I208" s="1483">
        <f t="shared" si="23"/>
        <v>0</v>
      </c>
      <c r="J208" s="1700"/>
      <c r="K208" s="1484"/>
      <c r="L208" s="1484"/>
      <c r="M208" s="1484"/>
      <c r="N208" s="1484"/>
      <c r="O208" s="1484"/>
      <c r="P208" s="1484"/>
      <c r="Q208" s="1484"/>
      <c r="R208" s="1484"/>
      <c r="S208" s="1484"/>
      <c r="T208" s="1484"/>
      <c r="U208" s="1484"/>
      <c r="V208" s="1484"/>
      <c r="W208" s="1484"/>
      <c r="X208" s="1484"/>
    </row>
    <row r="209" spans="1:24" ht="39" hidden="1" customHeight="1" outlineLevel="1">
      <c r="A209" s="1451"/>
      <c r="B209" s="1469" t="s">
        <v>139</v>
      </c>
      <c r="C209" s="1467" t="s">
        <v>68</v>
      </c>
      <c r="D209" s="1467" t="s">
        <v>140</v>
      </c>
      <c r="E209" s="1459">
        <v>18900</v>
      </c>
      <c r="F209" s="1459">
        <v>18900</v>
      </c>
      <c r="G209" s="1460">
        <v>19200</v>
      </c>
      <c r="H209" s="1460">
        <v>19200</v>
      </c>
      <c r="I209" s="1483">
        <f t="shared" si="23"/>
        <v>0</v>
      </c>
      <c r="J209" s="1701"/>
      <c r="K209" s="1484"/>
      <c r="L209" s="1484"/>
      <c r="M209" s="1484"/>
      <c r="N209" s="1484"/>
      <c r="O209" s="1484"/>
      <c r="P209" s="1484"/>
      <c r="Q209" s="1484"/>
      <c r="R209" s="1484"/>
      <c r="S209" s="1484"/>
      <c r="T209" s="1484"/>
      <c r="U209" s="1484"/>
      <c r="V209" s="1484"/>
      <c r="W209" s="1484"/>
      <c r="X209" s="1484"/>
    </row>
    <row r="210" spans="1:24" ht="30" customHeight="1">
      <c r="A210" s="1689" t="s">
        <v>141</v>
      </c>
      <c r="B210" s="1690"/>
      <c r="C210" s="1690"/>
      <c r="D210" s="1690"/>
      <c r="E210" s="1690"/>
      <c r="F210" s="1690"/>
      <c r="G210" s="1690"/>
      <c r="H210" s="1690"/>
      <c r="I210" s="1690"/>
      <c r="J210" s="1691"/>
      <c r="K210" s="1484"/>
      <c r="L210" s="1484"/>
      <c r="M210" s="1484"/>
      <c r="N210" s="1484"/>
      <c r="O210" s="1484"/>
      <c r="P210" s="1484"/>
      <c r="Q210" s="1484"/>
      <c r="R210" s="1484"/>
      <c r="S210" s="1484"/>
      <c r="T210" s="1484"/>
      <c r="U210" s="1484"/>
      <c r="V210" s="1484"/>
      <c r="W210" s="1484"/>
      <c r="X210" s="1484"/>
    </row>
    <row r="211" spans="1:24" ht="23.25" customHeight="1">
      <c r="A211" s="1689" t="s">
        <v>142</v>
      </c>
      <c r="B211" s="1690"/>
      <c r="C211" s="1690"/>
      <c r="D211" s="1690"/>
      <c r="E211" s="1690"/>
      <c r="F211" s="1690"/>
      <c r="G211" s="1690"/>
      <c r="H211" s="1690"/>
      <c r="I211" s="1690"/>
      <c r="J211" s="1691"/>
      <c r="K211" s="1484"/>
      <c r="L211" s="1484"/>
      <c r="M211" s="1484"/>
      <c r="N211" s="1484"/>
      <c r="O211" s="1484"/>
      <c r="P211" s="1484"/>
      <c r="Q211" s="1484"/>
      <c r="R211" s="1484"/>
      <c r="S211" s="1484"/>
      <c r="T211" s="1484"/>
      <c r="U211" s="1484"/>
      <c r="V211" s="1484"/>
      <c r="W211" s="1484"/>
      <c r="X211" s="1484"/>
    </row>
    <row r="212" spans="1:24" ht="18.75" customHeight="1">
      <c r="A212" s="1470">
        <v>1</v>
      </c>
      <c r="B212" s="1471" t="s">
        <v>14</v>
      </c>
      <c r="C212" s="1498"/>
      <c r="D212" s="1472"/>
      <c r="E212" s="1472"/>
      <c r="F212" s="1472"/>
      <c r="G212" s="1458"/>
      <c r="H212" s="1458"/>
      <c r="I212" s="1506"/>
      <c r="J212" s="1472"/>
      <c r="K212" s="1484"/>
      <c r="L212" s="1484"/>
      <c r="M212" s="1484"/>
      <c r="N212" s="1484"/>
      <c r="O212" s="1484"/>
      <c r="P212" s="1484"/>
      <c r="Q212" s="1484"/>
      <c r="R212" s="1484"/>
      <c r="S212" s="1484"/>
      <c r="T212" s="1484"/>
      <c r="U212" s="1484"/>
      <c r="V212" s="1484"/>
      <c r="W212" s="1484"/>
      <c r="X212" s="1484"/>
    </row>
    <row r="213" spans="1:24" ht="37.5" hidden="1" customHeight="1" outlineLevel="1">
      <c r="A213" s="1451"/>
      <c r="B213" s="1472" t="s">
        <v>143</v>
      </c>
      <c r="C213" s="1498" t="s">
        <v>144</v>
      </c>
      <c r="D213" s="1499" t="s">
        <v>145</v>
      </c>
      <c r="E213" s="1472"/>
      <c r="F213" s="1472"/>
      <c r="G213" s="1458">
        <v>1530</v>
      </c>
      <c r="H213" s="1458">
        <v>1530</v>
      </c>
      <c r="I213" s="1506">
        <f>(H213-G213)/G213</f>
        <v>0</v>
      </c>
      <c r="J213" s="1472"/>
      <c r="K213" s="1484"/>
      <c r="L213" s="1484"/>
      <c r="M213" s="1484"/>
      <c r="N213" s="1484"/>
      <c r="O213" s="1484"/>
      <c r="P213" s="1484"/>
      <c r="Q213" s="1484"/>
      <c r="R213" s="1484"/>
      <c r="S213" s="1484"/>
      <c r="T213" s="1484"/>
      <c r="U213" s="1484"/>
      <c r="V213" s="1484"/>
      <c r="W213" s="1484"/>
      <c r="X213" s="1484"/>
    </row>
    <row r="214" spans="1:24" ht="18.75" customHeight="1" collapsed="1">
      <c r="A214" s="1470">
        <v>2</v>
      </c>
      <c r="B214" s="1471" t="s">
        <v>19</v>
      </c>
      <c r="C214" s="1498"/>
      <c r="D214" s="1472"/>
      <c r="E214" s="1472"/>
      <c r="F214" s="1472"/>
      <c r="G214" s="1458"/>
      <c r="H214" s="1458"/>
      <c r="I214" s="1506"/>
      <c r="J214" s="1472"/>
      <c r="K214" s="1484"/>
      <c r="L214" s="1484"/>
      <c r="M214" s="1484"/>
      <c r="N214" s="1484"/>
      <c r="O214" s="1484"/>
      <c r="P214" s="1484"/>
      <c r="Q214" s="1484"/>
      <c r="R214" s="1484"/>
      <c r="S214" s="1484"/>
      <c r="T214" s="1484"/>
      <c r="U214" s="1484"/>
      <c r="V214" s="1484"/>
      <c r="W214" s="1484"/>
      <c r="X214" s="1484"/>
    </row>
    <row r="215" spans="1:24" ht="18.75" hidden="1" customHeight="1" outlineLevel="1">
      <c r="A215" s="1451"/>
      <c r="B215" s="1472" t="s">
        <v>146</v>
      </c>
      <c r="C215" s="1498" t="s">
        <v>144</v>
      </c>
      <c r="D215" s="1498" t="s">
        <v>16</v>
      </c>
      <c r="E215" s="1472"/>
      <c r="F215" s="1472"/>
      <c r="G215" s="1458">
        <v>1300</v>
      </c>
      <c r="H215" s="1458">
        <f>G215</f>
        <v>1300</v>
      </c>
      <c r="I215" s="1506">
        <f>(H215-G215)/G215</f>
        <v>0</v>
      </c>
      <c r="J215" s="1472"/>
      <c r="K215" s="1484"/>
      <c r="L215" s="1484"/>
      <c r="M215" s="1484"/>
      <c r="N215" s="1484"/>
      <c r="O215" s="1484"/>
      <c r="P215" s="1484"/>
      <c r="Q215" s="1484"/>
      <c r="R215" s="1484"/>
      <c r="S215" s="1484"/>
      <c r="T215" s="1484"/>
      <c r="U215" s="1484"/>
      <c r="V215" s="1484"/>
      <c r="W215" s="1484"/>
      <c r="X215" s="1484"/>
    </row>
    <row r="216" spans="1:24" ht="18.75" hidden="1" customHeight="1" outlineLevel="1">
      <c r="A216" s="1451"/>
      <c r="B216" s="1472" t="s">
        <v>147</v>
      </c>
      <c r="C216" s="1498" t="s">
        <v>144</v>
      </c>
      <c r="D216" s="1498" t="s">
        <v>16</v>
      </c>
      <c r="E216" s="1472"/>
      <c r="F216" s="1472"/>
      <c r="G216" s="1458">
        <v>1600</v>
      </c>
      <c r="H216" s="1458">
        <f>G216</f>
        <v>1600</v>
      </c>
      <c r="I216" s="1506">
        <f>(H216-G216)/G216</f>
        <v>0</v>
      </c>
      <c r="J216" s="1472"/>
      <c r="K216" s="1484"/>
      <c r="L216" s="1484"/>
      <c r="M216" s="1484"/>
      <c r="N216" s="1484"/>
      <c r="O216" s="1484"/>
      <c r="P216" s="1484"/>
      <c r="Q216" s="1484"/>
      <c r="R216" s="1484"/>
      <c r="S216" s="1484"/>
      <c r="T216" s="1484"/>
      <c r="U216" s="1484"/>
      <c r="V216" s="1484"/>
      <c r="W216" s="1484"/>
      <c r="X216" s="1484"/>
    </row>
    <row r="217" spans="1:24" ht="18.75" hidden="1" customHeight="1" outlineLevel="1">
      <c r="A217" s="1451"/>
      <c r="B217" s="1472" t="s">
        <v>148</v>
      </c>
      <c r="C217" s="1498" t="s">
        <v>144</v>
      </c>
      <c r="D217" s="1498" t="s">
        <v>16</v>
      </c>
      <c r="E217" s="1472"/>
      <c r="F217" s="1472"/>
      <c r="G217" s="1458">
        <v>1700</v>
      </c>
      <c r="H217" s="1458">
        <f>G217</f>
        <v>1700</v>
      </c>
      <c r="I217" s="1506">
        <f>(H217-G217)/G217</f>
        <v>0</v>
      </c>
      <c r="J217" s="1472"/>
      <c r="K217" s="1484"/>
      <c r="L217" s="1484"/>
      <c r="M217" s="1484"/>
      <c r="N217" s="1484"/>
      <c r="O217" s="1484"/>
      <c r="P217" s="1484"/>
      <c r="Q217" s="1484"/>
      <c r="R217" s="1484"/>
      <c r="S217" s="1484"/>
      <c r="T217" s="1484"/>
      <c r="U217" s="1484"/>
      <c r="V217" s="1484"/>
      <c r="W217" s="1484"/>
      <c r="X217" s="1484"/>
    </row>
    <row r="218" spans="1:24" ht="18.75" hidden="1" customHeight="1" outlineLevel="1">
      <c r="A218" s="1451"/>
      <c r="B218" s="1472" t="s">
        <v>149</v>
      </c>
      <c r="C218" s="1498" t="s">
        <v>144</v>
      </c>
      <c r="D218" s="1498" t="s">
        <v>16</v>
      </c>
      <c r="E218" s="1472"/>
      <c r="F218" s="1472"/>
      <c r="G218" s="1458">
        <v>880</v>
      </c>
      <c r="H218" s="1458">
        <f>G218</f>
        <v>880</v>
      </c>
      <c r="I218" s="1506">
        <f>(H218-G218)/G218</f>
        <v>0</v>
      </c>
      <c r="J218" s="1472"/>
      <c r="K218" s="1484"/>
      <c r="L218" s="1484"/>
      <c r="M218" s="1484"/>
      <c r="N218" s="1484"/>
      <c r="O218" s="1484"/>
      <c r="P218" s="1484"/>
      <c r="Q218" s="1484"/>
      <c r="R218" s="1484"/>
      <c r="S218" s="1484"/>
      <c r="T218" s="1484"/>
      <c r="U218" s="1484"/>
      <c r="V218" s="1484"/>
      <c r="W218" s="1484"/>
      <c r="X218" s="1484"/>
    </row>
    <row r="219" spans="1:24" ht="18.75" customHeight="1" collapsed="1">
      <c r="A219" s="1470">
        <v>3</v>
      </c>
      <c r="B219" s="1471" t="s">
        <v>23</v>
      </c>
      <c r="C219" s="1498"/>
      <c r="D219" s="1472"/>
      <c r="E219" s="1472"/>
      <c r="F219" s="1472"/>
      <c r="G219" s="1458"/>
      <c r="H219" s="1458"/>
      <c r="I219" s="1506"/>
      <c r="J219" s="1472"/>
      <c r="K219" s="1484"/>
      <c r="L219" s="1484"/>
      <c r="M219" s="1484"/>
      <c r="N219" s="1484"/>
      <c r="O219" s="1484"/>
      <c r="P219" s="1484"/>
      <c r="Q219" s="1484"/>
      <c r="R219" s="1484"/>
      <c r="S219" s="1484"/>
      <c r="T219" s="1484"/>
      <c r="U219" s="1484"/>
      <c r="V219" s="1484"/>
      <c r="W219" s="1484"/>
      <c r="X219" s="1484"/>
    </row>
    <row r="220" spans="1:24" ht="18.75" hidden="1" customHeight="1" outlineLevel="1">
      <c r="A220" s="1451"/>
      <c r="B220" s="1472" t="s">
        <v>146</v>
      </c>
      <c r="C220" s="1498" t="s">
        <v>144</v>
      </c>
      <c r="D220" s="1498" t="s">
        <v>16</v>
      </c>
      <c r="E220" s="1472"/>
      <c r="F220" s="1472"/>
      <c r="G220" s="1458">
        <v>1273</v>
      </c>
      <c r="H220" s="1458">
        <v>1273</v>
      </c>
      <c r="I220" s="1506">
        <f>(H220-G220)/G220</f>
        <v>0</v>
      </c>
      <c r="J220" s="1472"/>
      <c r="K220" s="1484"/>
      <c r="L220" s="1484"/>
      <c r="M220" s="1484"/>
      <c r="N220" s="1484"/>
      <c r="O220" s="1484"/>
      <c r="P220" s="1484"/>
      <c r="Q220" s="1484"/>
      <c r="R220" s="1484"/>
      <c r="S220" s="1484"/>
      <c r="T220" s="1484"/>
      <c r="U220" s="1484"/>
      <c r="V220" s="1484"/>
      <c r="W220" s="1484"/>
      <c r="X220" s="1484"/>
    </row>
    <row r="221" spans="1:24" ht="18.75" customHeight="1" collapsed="1">
      <c r="A221" s="1470">
        <v>4</v>
      </c>
      <c r="B221" s="1471" t="s">
        <v>22</v>
      </c>
      <c r="C221" s="1498"/>
      <c r="D221" s="1472"/>
      <c r="E221" s="1472"/>
      <c r="F221" s="1472"/>
      <c r="G221" s="1458"/>
      <c r="H221" s="1458"/>
      <c r="I221" s="1506"/>
      <c r="J221" s="1472"/>
      <c r="K221" s="1484"/>
      <c r="L221" s="1484"/>
      <c r="M221" s="1484"/>
      <c r="N221" s="1484"/>
      <c r="O221" s="1484"/>
      <c r="P221" s="1484"/>
      <c r="Q221" s="1484"/>
      <c r="R221" s="1484"/>
      <c r="S221" s="1484"/>
      <c r="T221" s="1484"/>
      <c r="U221" s="1484"/>
      <c r="V221" s="1484"/>
      <c r="W221" s="1484"/>
      <c r="X221" s="1484"/>
    </row>
    <row r="222" spans="1:24" ht="18.75" hidden="1" customHeight="1" outlineLevel="1">
      <c r="A222" s="1451"/>
      <c r="B222" s="1472" t="s">
        <v>148</v>
      </c>
      <c r="C222" s="1498" t="s">
        <v>144</v>
      </c>
      <c r="D222" s="1498" t="s">
        <v>16</v>
      </c>
      <c r="E222" s="1472"/>
      <c r="F222" s="1472"/>
      <c r="G222" s="1458">
        <v>1700</v>
      </c>
      <c r="H222" s="1458">
        <f>1700/1.1</f>
        <v>1545.4545454545453</v>
      </c>
      <c r="I222" s="1506">
        <f>(H222-G222)/G222</f>
        <v>-9.0909090909091023E-2</v>
      </c>
      <c r="J222" s="1472"/>
      <c r="K222" s="1484"/>
      <c r="L222" s="1484"/>
      <c r="M222" s="1484"/>
      <c r="N222" s="1484"/>
      <c r="O222" s="1484"/>
      <c r="P222" s="1484"/>
      <c r="Q222" s="1484"/>
      <c r="R222" s="1484"/>
      <c r="S222" s="1484"/>
      <c r="T222" s="1484"/>
      <c r="U222" s="1484"/>
      <c r="V222" s="1484"/>
      <c r="W222" s="1484"/>
      <c r="X222" s="1484"/>
    </row>
    <row r="223" spans="1:24" ht="18.75" customHeight="1" collapsed="1">
      <c r="A223" s="1470">
        <v>5</v>
      </c>
      <c r="B223" s="1471" t="s">
        <v>18</v>
      </c>
      <c r="C223" s="1498"/>
      <c r="D223" s="1498"/>
      <c r="E223" s="1472"/>
      <c r="F223" s="1472"/>
      <c r="G223" s="1458"/>
      <c r="H223" s="1458"/>
      <c r="I223" s="1506"/>
      <c r="J223" s="1472"/>
      <c r="K223" s="1484"/>
      <c r="L223" s="1484"/>
      <c r="M223" s="1484"/>
      <c r="N223" s="1484"/>
      <c r="O223" s="1484"/>
      <c r="P223" s="1484"/>
      <c r="Q223" s="1484"/>
      <c r="R223" s="1484"/>
      <c r="S223" s="1484"/>
      <c r="T223" s="1484"/>
      <c r="U223" s="1484"/>
      <c r="V223" s="1484"/>
      <c r="W223" s="1484"/>
      <c r="X223" s="1484"/>
    </row>
    <row r="224" spans="1:24" ht="18.75" hidden="1" customHeight="1" outlineLevel="1">
      <c r="A224" s="1470"/>
      <c r="B224" s="1472" t="s">
        <v>146</v>
      </c>
      <c r="C224" s="1498"/>
      <c r="D224" s="1498"/>
      <c r="E224" s="1472"/>
      <c r="F224" s="1472"/>
      <c r="G224" s="1458"/>
      <c r="H224" s="1458">
        <v>1300</v>
      </c>
      <c r="I224" s="1506"/>
      <c r="J224" s="1472"/>
      <c r="K224" s="1484"/>
      <c r="L224" s="1484"/>
      <c r="M224" s="1484"/>
      <c r="N224" s="1484"/>
      <c r="O224" s="1484"/>
      <c r="P224" s="1484"/>
      <c r="Q224" s="1484"/>
      <c r="R224" s="1484"/>
      <c r="S224" s="1484"/>
      <c r="T224" s="1484"/>
      <c r="U224" s="1484"/>
      <c r="V224" s="1484"/>
      <c r="W224" s="1484"/>
      <c r="X224" s="1484"/>
    </row>
    <row r="225" spans="1:24" ht="18.75" hidden="1" customHeight="1" outlineLevel="1">
      <c r="A225" s="1470"/>
      <c r="B225" s="1472" t="s">
        <v>149</v>
      </c>
      <c r="C225" s="1498"/>
      <c r="D225" s="1498"/>
      <c r="E225" s="1472"/>
      <c r="F225" s="1472"/>
      <c r="G225" s="1458"/>
      <c r="H225" s="1458">
        <v>900</v>
      </c>
      <c r="I225" s="1506"/>
      <c r="J225" s="1472"/>
      <c r="K225" s="1484"/>
      <c r="L225" s="1484"/>
      <c r="M225" s="1484"/>
      <c r="N225" s="1484"/>
      <c r="O225" s="1484"/>
      <c r="P225" s="1484"/>
      <c r="Q225" s="1484"/>
      <c r="R225" s="1484"/>
      <c r="S225" s="1484"/>
      <c r="T225" s="1484"/>
      <c r="U225" s="1484"/>
      <c r="V225" s="1484"/>
      <c r="W225" s="1484"/>
      <c r="X225" s="1484"/>
    </row>
    <row r="226" spans="1:24" ht="18.75" customHeight="1" collapsed="1">
      <c r="A226" s="1470">
        <v>6</v>
      </c>
      <c r="B226" s="1471" t="s">
        <v>28</v>
      </c>
      <c r="C226" s="1498"/>
      <c r="D226" s="1472"/>
      <c r="E226" s="1472"/>
      <c r="F226" s="1472"/>
      <c r="G226" s="1458"/>
      <c r="H226" s="1458"/>
      <c r="I226" s="1506"/>
      <c r="J226" s="1472"/>
      <c r="K226" s="1484"/>
      <c r="L226" s="1484"/>
      <c r="M226" s="1484"/>
      <c r="N226" s="1484"/>
      <c r="O226" s="1484"/>
      <c r="P226" s="1484"/>
      <c r="Q226" s="1484"/>
      <c r="R226" s="1484"/>
      <c r="S226" s="1484"/>
      <c r="T226" s="1484"/>
      <c r="U226" s="1484"/>
      <c r="V226" s="1484"/>
      <c r="W226" s="1484"/>
      <c r="X226" s="1484"/>
    </row>
    <row r="227" spans="1:24" ht="18.75" hidden="1" customHeight="1" outlineLevel="1">
      <c r="A227" s="1451"/>
      <c r="B227" s="1472" t="s">
        <v>148</v>
      </c>
      <c r="C227" s="1498" t="s">
        <v>144</v>
      </c>
      <c r="D227" s="1498" t="s">
        <v>16</v>
      </c>
      <c r="E227" s="1472"/>
      <c r="F227" s="1472"/>
      <c r="G227" s="1458">
        <v>1700</v>
      </c>
      <c r="H227" s="1458">
        <v>1650</v>
      </c>
      <c r="I227" s="1506">
        <f>(H227-G227)/G227</f>
        <v>-2.9411764705882353E-2</v>
      </c>
      <c r="J227" s="1472"/>
      <c r="K227" s="1484"/>
      <c r="L227" s="1484"/>
      <c r="M227" s="1484"/>
      <c r="N227" s="1484"/>
      <c r="O227" s="1484"/>
      <c r="P227" s="1484"/>
      <c r="Q227" s="1484"/>
      <c r="R227" s="1484"/>
      <c r="S227" s="1484"/>
      <c r="T227" s="1484"/>
      <c r="U227" s="1484"/>
      <c r="V227" s="1484"/>
      <c r="W227" s="1484"/>
      <c r="X227" s="1484"/>
    </row>
    <row r="228" spans="1:24" ht="18.75" hidden="1" customHeight="1" collapsed="1">
      <c r="A228" s="1500">
        <v>1</v>
      </c>
      <c r="B228" s="1704" t="s">
        <v>150</v>
      </c>
      <c r="C228" s="1690"/>
      <c r="D228" s="1690"/>
      <c r="E228" s="1690"/>
      <c r="F228" s="1690"/>
      <c r="G228" s="1690"/>
      <c r="H228" s="1690"/>
      <c r="I228" s="1690"/>
      <c r="J228" s="1691"/>
      <c r="K228" s="1507"/>
      <c r="L228" s="1507"/>
      <c r="M228" s="1507"/>
      <c r="N228" s="1507"/>
      <c r="O228" s="1507"/>
      <c r="P228" s="1507"/>
      <c r="Q228" s="1507"/>
      <c r="R228" s="1507"/>
      <c r="S228" s="1507"/>
      <c r="T228" s="1507"/>
      <c r="U228" s="1507"/>
      <c r="V228" s="1507"/>
      <c r="W228" s="1507"/>
      <c r="X228" s="1507"/>
    </row>
    <row r="229" spans="1:24" ht="37.5" hidden="1" customHeight="1" outlineLevel="1">
      <c r="A229" s="1451"/>
      <c r="B229" s="1475" t="s">
        <v>151</v>
      </c>
      <c r="C229" s="1499" t="s">
        <v>152</v>
      </c>
      <c r="D229" s="1499" t="s">
        <v>153</v>
      </c>
      <c r="E229" s="1461">
        <v>1090</v>
      </c>
      <c r="F229" s="1461">
        <v>1090</v>
      </c>
      <c r="G229" s="1461"/>
      <c r="H229" s="1461"/>
      <c r="I229" s="1506">
        <f>(G229-F229)/F229</f>
        <v>-1</v>
      </c>
      <c r="J229" s="1703" t="s">
        <v>154</v>
      </c>
      <c r="K229" s="1484"/>
      <c r="L229" s="1484"/>
      <c r="M229" s="1484"/>
      <c r="N229" s="1484"/>
      <c r="O229" s="1484"/>
      <c r="P229" s="1484"/>
      <c r="Q229" s="1484"/>
      <c r="R229" s="1484"/>
      <c r="S229" s="1484"/>
      <c r="T229" s="1484"/>
      <c r="U229" s="1484"/>
      <c r="V229" s="1484"/>
      <c r="W229" s="1484"/>
      <c r="X229" s="1484"/>
    </row>
    <row r="230" spans="1:24" ht="18.75" hidden="1" customHeight="1" outlineLevel="1">
      <c r="A230" s="1451"/>
      <c r="B230" s="1475" t="s">
        <v>155</v>
      </c>
      <c r="C230" s="1499" t="s">
        <v>152</v>
      </c>
      <c r="D230" s="1499" t="s">
        <v>16</v>
      </c>
      <c r="E230" s="1461">
        <v>1545</v>
      </c>
      <c r="F230" s="1461">
        <v>1545</v>
      </c>
      <c r="G230" s="1461"/>
      <c r="H230" s="1461"/>
      <c r="I230" s="1506">
        <f>(G230-F230)/F230</f>
        <v>-1</v>
      </c>
      <c r="J230" s="1701"/>
      <c r="K230" s="1484"/>
      <c r="L230" s="1484"/>
      <c r="M230" s="1484"/>
      <c r="N230" s="1484"/>
      <c r="O230" s="1484"/>
      <c r="P230" s="1484"/>
      <c r="Q230" s="1484"/>
      <c r="R230" s="1484"/>
      <c r="S230" s="1484"/>
      <c r="T230" s="1484"/>
      <c r="U230" s="1484"/>
      <c r="V230" s="1484"/>
      <c r="W230" s="1484"/>
      <c r="X230" s="1484"/>
    </row>
    <row r="231" spans="1:24" ht="18.75" hidden="1" customHeight="1" outlineLevel="1">
      <c r="A231" s="1451"/>
      <c r="B231" s="1475" t="s">
        <v>156</v>
      </c>
      <c r="C231" s="1499" t="s">
        <v>152</v>
      </c>
      <c r="D231" s="1499" t="s">
        <v>16</v>
      </c>
      <c r="E231" s="1461">
        <v>1636</v>
      </c>
      <c r="F231" s="1461">
        <v>1636</v>
      </c>
      <c r="G231" s="1461"/>
      <c r="H231" s="1461"/>
      <c r="I231" s="1506">
        <f>(G231-F231)/F231</f>
        <v>-1</v>
      </c>
      <c r="J231" s="1703" t="s">
        <v>157</v>
      </c>
      <c r="K231" s="1484"/>
      <c r="L231" s="1484"/>
      <c r="M231" s="1484"/>
      <c r="N231" s="1484"/>
      <c r="O231" s="1484"/>
      <c r="P231" s="1484"/>
      <c r="Q231" s="1484"/>
      <c r="R231" s="1484"/>
      <c r="S231" s="1484"/>
      <c r="T231" s="1484"/>
      <c r="U231" s="1484"/>
      <c r="V231" s="1484"/>
      <c r="W231" s="1484"/>
      <c r="X231" s="1484"/>
    </row>
    <row r="232" spans="1:24" ht="18.75" hidden="1" customHeight="1" outlineLevel="1">
      <c r="A232" s="1451"/>
      <c r="B232" s="1475" t="s">
        <v>158</v>
      </c>
      <c r="C232" s="1499" t="s">
        <v>152</v>
      </c>
      <c r="D232" s="1499" t="s">
        <v>16</v>
      </c>
      <c r="E232" s="1492">
        <v>873</v>
      </c>
      <c r="F232" s="1492">
        <v>873</v>
      </c>
      <c r="G232" s="1492"/>
      <c r="H232" s="1492"/>
      <c r="I232" s="1506">
        <f>(G232-F232)/F232</f>
        <v>-1</v>
      </c>
      <c r="J232" s="1701"/>
      <c r="K232" s="1484"/>
      <c r="L232" s="1484"/>
      <c r="M232" s="1484"/>
      <c r="N232" s="1484"/>
      <c r="O232" s="1484"/>
      <c r="P232" s="1484"/>
      <c r="Q232" s="1484"/>
      <c r="R232" s="1484"/>
      <c r="S232" s="1484"/>
      <c r="T232" s="1484"/>
      <c r="U232" s="1484"/>
      <c r="V232" s="1484"/>
      <c r="W232" s="1484"/>
      <c r="X232" s="1484"/>
    </row>
    <row r="233" spans="1:24" ht="18.75" hidden="1" customHeight="1" collapsed="1">
      <c r="A233" s="1500">
        <v>2</v>
      </c>
      <c r="B233" s="1704" t="s">
        <v>159</v>
      </c>
      <c r="C233" s="1690"/>
      <c r="D233" s="1690"/>
      <c r="E233" s="1690"/>
      <c r="F233" s="1690"/>
      <c r="G233" s="1690"/>
      <c r="H233" s="1690"/>
      <c r="I233" s="1690"/>
      <c r="J233" s="1691"/>
      <c r="K233" s="1507"/>
      <c r="L233" s="1507"/>
      <c r="M233" s="1507"/>
      <c r="N233" s="1507"/>
      <c r="O233" s="1507"/>
      <c r="P233" s="1507"/>
      <c r="Q233" s="1507"/>
      <c r="R233" s="1507"/>
      <c r="S233" s="1507"/>
      <c r="T233" s="1507"/>
      <c r="U233" s="1507"/>
      <c r="V233" s="1507"/>
      <c r="W233" s="1507"/>
      <c r="X233" s="1507"/>
    </row>
    <row r="234" spans="1:24" ht="37.5" hidden="1" customHeight="1" outlineLevel="1">
      <c r="A234" s="1451"/>
      <c r="B234" s="1475" t="s">
        <v>160</v>
      </c>
      <c r="C234" s="1499" t="s">
        <v>152</v>
      </c>
      <c r="D234" s="1499" t="s">
        <v>153</v>
      </c>
      <c r="E234" s="1461">
        <v>1500</v>
      </c>
      <c r="F234" s="1461">
        <v>1500</v>
      </c>
      <c r="G234" s="1461"/>
      <c r="H234" s="1461"/>
      <c r="I234" s="1506">
        <f>(G234-F234)/F234</f>
        <v>-1</v>
      </c>
      <c r="J234" s="1508"/>
      <c r="K234" s="1484"/>
      <c r="L234" s="1484"/>
      <c r="M234" s="1484"/>
      <c r="N234" s="1484"/>
      <c r="O234" s="1484"/>
      <c r="P234" s="1484"/>
      <c r="Q234" s="1484"/>
      <c r="R234" s="1484"/>
      <c r="S234" s="1484"/>
      <c r="T234" s="1484"/>
      <c r="U234" s="1484"/>
      <c r="V234" s="1484"/>
      <c r="W234" s="1484"/>
      <c r="X234" s="1484"/>
    </row>
    <row r="235" spans="1:24" ht="18.75" hidden="1" customHeight="1" outlineLevel="1">
      <c r="A235" s="1451"/>
      <c r="B235" s="1475" t="s">
        <v>161</v>
      </c>
      <c r="C235" s="1499" t="s">
        <v>152</v>
      </c>
      <c r="D235" s="1499" t="s">
        <v>16</v>
      </c>
      <c r="E235" s="1461">
        <v>1274</v>
      </c>
      <c r="F235" s="1461">
        <v>1274</v>
      </c>
      <c r="G235" s="1461"/>
      <c r="H235" s="1461"/>
      <c r="I235" s="1506">
        <f>(G235-F235)/F235</f>
        <v>-1</v>
      </c>
      <c r="J235" s="1703" t="s">
        <v>162</v>
      </c>
      <c r="K235" s="1484"/>
      <c r="L235" s="1484"/>
      <c r="M235" s="1484"/>
      <c r="N235" s="1484"/>
      <c r="O235" s="1484"/>
      <c r="P235" s="1484"/>
      <c r="Q235" s="1484"/>
      <c r="R235" s="1484"/>
      <c r="S235" s="1484"/>
      <c r="T235" s="1484"/>
      <c r="U235" s="1484"/>
      <c r="V235" s="1484"/>
      <c r="W235" s="1484"/>
      <c r="X235" s="1484"/>
    </row>
    <row r="236" spans="1:24" ht="18.75" hidden="1" customHeight="1" outlineLevel="1">
      <c r="A236" s="1451"/>
      <c r="B236" s="1475" t="s">
        <v>163</v>
      </c>
      <c r="C236" s="1499" t="s">
        <v>152</v>
      </c>
      <c r="D236" s="1499" t="s">
        <v>16</v>
      </c>
      <c r="E236" s="1461">
        <v>1045</v>
      </c>
      <c r="F236" s="1461">
        <v>1045</v>
      </c>
      <c r="G236" s="1461"/>
      <c r="H236" s="1461"/>
      <c r="I236" s="1506">
        <f>(G236-F236)/F236</f>
        <v>-1</v>
      </c>
      <c r="J236" s="1700"/>
      <c r="K236" s="1484"/>
      <c r="L236" s="1484"/>
      <c r="M236" s="1484"/>
      <c r="N236" s="1484"/>
      <c r="O236" s="1484"/>
      <c r="P236" s="1484"/>
      <c r="Q236" s="1484"/>
      <c r="R236" s="1484"/>
      <c r="S236" s="1484"/>
      <c r="T236" s="1484"/>
      <c r="U236" s="1484"/>
      <c r="V236" s="1484"/>
      <c r="W236" s="1484"/>
      <c r="X236" s="1484"/>
    </row>
    <row r="237" spans="1:24" ht="18.75" hidden="1" customHeight="1" outlineLevel="1">
      <c r="A237" s="1451"/>
      <c r="B237" s="1475" t="s">
        <v>164</v>
      </c>
      <c r="C237" s="1499" t="s">
        <v>152</v>
      </c>
      <c r="D237" s="1499" t="s">
        <v>16</v>
      </c>
      <c r="E237" s="1492">
        <v>888</v>
      </c>
      <c r="F237" s="1492">
        <v>888</v>
      </c>
      <c r="G237" s="1492"/>
      <c r="H237" s="1492"/>
      <c r="I237" s="1506">
        <f>(G237-F237)/F237</f>
        <v>-1</v>
      </c>
      <c r="J237" s="1700"/>
      <c r="K237" s="1484"/>
      <c r="L237" s="1484"/>
      <c r="M237" s="1484"/>
      <c r="N237" s="1484"/>
      <c r="O237" s="1484"/>
      <c r="P237" s="1484"/>
      <c r="Q237" s="1484"/>
      <c r="R237" s="1484"/>
      <c r="S237" s="1484"/>
      <c r="T237" s="1484"/>
      <c r="U237" s="1484"/>
      <c r="V237" s="1484"/>
      <c r="W237" s="1484"/>
      <c r="X237" s="1484"/>
    </row>
    <row r="238" spans="1:24" ht="18.75" hidden="1" customHeight="1" outlineLevel="1">
      <c r="A238" s="1451"/>
      <c r="B238" s="1475" t="s">
        <v>165</v>
      </c>
      <c r="C238" s="1499" t="s">
        <v>152</v>
      </c>
      <c r="D238" s="1499" t="s">
        <v>16</v>
      </c>
      <c r="E238" s="1492">
        <v>863</v>
      </c>
      <c r="F238" s="1492">
        <v>863</v>
      </c>
      <c r="G238" s="1492"/>
      <c r="H238" s="1492"/>
      <c r="I238" s="1506">
        <f>(G238-F238)/F238</f>
        <v>-1</v>
      </c>
      <c r="J238" s="1701"/>
      <c r="K238" s="1484"/>
      <c r="L238" s="1484"/>
      <c r="M238" s="1484"/>
      <c r="N238" s="1484"/>
      <c r="O238" s="1484"/>
      <c r="P238" s="1484"/>
      <c r="Q238" s="1484"/>
      <c r="R238" s="1484"/>
      <c r="S238" s="1484"/>
      <c r="T238" s="1484"/>
      <c r="U238" s="1484"/>
      <c r="V238" s="1484"/>
      <c r="W238" s="1484"/>
      <c r="X238" s="1484"/>
    </row>
    <row r="239" spans="1:24" ht="18.75" hidden="1" customHeight="1" outlineLevel="1">
      <c r="A239" s="1470">
        <v>7</v>
      </c>
      <c r="B239" s="1494" t="s">
        <v>21</v>
      </c>
      <c r="C239" s="1499"/>
      <c r="D239" s="1499"/>
      <c r="E239" s="1492"/>
      <c r="F239" s="1492"/>
      <c r="G239" s="1492"/>
      <c r="H239" s="1492"/>
      <c r="I239" s="1506"/>
      <c r="J239" s="1499"/>
      <c r="K239" s="1484"/>
      <c r="L239" s="1484"/>
      <c r="M239" s="1484"/>
      <c r="N239" s="1484"/>
      <c r="O239" s="1484"/>
      <c r="P239" s="1484"/>
      <c r="Q239" s="1484"/>
      <c r="R239" s="1484"/>
      <c r="S239" s="1484"/>
      <c r="T239" s="1484"/>
      <c r="U239" s="1484"/>
      <c r="V239" s="1484"/>
      <c r="W239" s="1484"/>
      <c r="X239" s="1484"/>
    </row>
    <row r="240" spans="1:24" ht="18.75" hidden="1" customHeight="1" outlineLevel="2">
      <c r="A240" s="1451"/>
      <c r="B240" s="1475" t="s">
        <v>166</v>
      </c>
      <c r="C240" s="1499" t="s">
        <v>167</v>
      </c>
      <c r="D240" s="1499"/>
      <c r="E240" s="1492"/>
      <c r="F240" s="1492"/>
      <c r="G240" s="1492"/>
      <c r="H240" s="1501">
        <v>820</v>
      </c>
      <c r="I240" s="1506" t="s">
        <v>27</v>
      </c>
      <c r="J240" s="1499"/>
      <c r="K240" s="1484"/>
      <c r="L240" s="1484"/>
      <c r="M240" s="1484"/>
      <c r="N240" s="1484"/>
      <c r="O240" s="1484"/>
      <c r="P240" s="1484"/>
      <c r="Q240" s="1484"/>
      <c r="R240" s="1484"/>
      <c r="S240" s="1484"/>
      <c r="T240" s="1484"/>
      <c r="U240" s="1484"/>
      <c r="V240" s="1484"/>
      <c r="W240" s="1484"/>
      <c r="X240" s="1484"/>
    </row>
    <row r="241" spans="1:24" ht="18.75" hidden="1" customHeight="1" outlineLevel="2">
      <c r="A241" s="1451"/>
      <c r="B241" s="1475" t="s">
        <v>168</v>
      </c>
      <c r="C241" s="1499" t="s">
        <v>167</v>
      </c>
      <c r="D241" s="1499"/>
      <c r="E241" s="1492"/>
      <c r="F241" s="1492"/>
      <c r="G241" s="1492"/>
      <c r="H241" s="1501">
        <v>1410</v>
      </c>
      <c r="I241" s="1506" t="s">
        <v>27</v>
      </c>
      <c r="J241" s="1499"/>
      <c r="K241" s="1484"/>
      <c r="L241" s="1484"/>
      <c r="M241" s="1484"/>
      <c r="N241" s="1484"/>
      <c r="O241" s="1484"/>
      <c r="P241" s="1484"/>
      <c r="Q241" s="1484"/>
      <c r="R241" s="1484"/>
      <c r="S241" s="1484"/>
      <c r="T241" s="1484"/>
      <c r="U241" s="1484"/>
      <c r="V241" s="1484"/>
      <c r="W241" s="1484"/>
      <c r="X241" s="1484"/>
    </row>
    <row r="242" spans="1:24" ht="18.75" hidden="1" customHeight="1" outlineLevel="2">
      <c r="A242" s="1451"/>
      <c r="B242" s="1475" t="s">
        <v>169</v>
      </c>
      <c r="C242" s="1499" t="s">
        <v>167</v>
      </c>
      <c r="D242" s="1499"/>
      <c r="E242" s="1492"/>
      <c r="F242" s="1492"/>
      <c r="G242" s="1492"/>
      <c r="H242" s="1501">
        <v>1410</v>
      </c>
      <c r="I242" s="1506" t="s">
        <v>27</v>
      </c>
      <c r="J242" s="1499"/>
      <c r="K242" s="1484"/>
      <c r="L242" s="1484"/>
      <c r="M242" s="1484"/>
      <c r="N242" s="1484"/>
      <c r="O242" s="1484"/>
      <c r="P242" s="1484"/>
      <c r="Q242" s="1484"/>
      <c r="R242" s="1484"/>
      <c r="S242" s="1484"/>
      <c r="T242" s="1484"/>
      <c r="U242" s="1484"/>
      <c r="V242" s="1484"/>
      <c r="W242" s="1484"/>
      <c r="X242" s="1484"/>
    </row>
    <row r="243" spans="1:24" ht="18.75" hidden="1" customHeight="1" outlineLevel="2">
      <c r="A243" s="1451"/>
      <c r="B243" s="1475" t="s">
        <v>170</v>
      </c>
      <c r="C243" s="1499" t="s">
        <v>167</v>
      </c>
      <c r="D243" s="1499"/>
      <c r="E243" s="1492"/>
      <c r="F243" s="1492"/>
      <c r="G243" s="1492"/>
      <c r="H243" s="1501">
        <v>700</v>
      </c>
      <c r="I243" s="1506" t="s">
        <v>27</v>
      </c>
      <c r="J243" s="1499"/>
      <c r="K243" s="1484"/>
      <c r="L243" s="1484"/>
      <c r="M243" s="1484"/>
      <c r="N243" s="1484"/>
      <c r="O243" s="1484"/>
      <c r="P243" s="1484"/>
      <c r="Q243" s="1484"/>
      <c r="R243" s="1484"/>
      <c r="S243" s="1484"/>
      <c r="T243" s="1484"/>
      <c r="U243" s="1484"/>
      <c r="V243" s="1484"/>
      <c r="W243" s="1484"/>
      <c r="X243" s="1484"/>
    </row>
    <row r="244" spans="1:24" ht="36" customHeight="1" collapsed="1">
      <c r="A244" s="1470">
        <v>7</v>
      </c>
      <c r="B244" s="1705" t="s">
        <v>171</v>
      </c>
      <c r="C244" s="1690"/>
      <c r="D244" s="1690"/>
      <c r="E244" s="1690"/>
      <c r="F244" s="1690"/>
      <c r="G244" s="1690"/>
      <c r="H244" s="1690"/>
      <c r="I244" s="1690"/>
      <c r="J244" s="1691"/>
      <c r="K244" s="1484"/>
      <c r="L244" s="1484"/>
      <c r="M244" s="1484"/>
      <c r="N244" s="1484"/>
      <c r="O244" s="1484"/>
      <c r="P244" s="1484"/>
      <c r="Q244" s="1484"/>
      <c r="R244" s="1484"/>
      <c r="S244" s="1484"/>
      <c r="T244" s="1484"/>
      <c r="U244" s="1484"/>
      <c r="V244" s="1484"/>
      <c r="W244" s="1484"/>
      <c r="X244" s="1484"/>
    </row>
    <row r="245" spans="1:24" ht="31.5" hidden="1" customHeight="1" outlineLevel="1">
      <c r="A245" s="1451"/>
      <c r="B245" s="1469" t="s">
        <v>172</v>
      </c>
      <c r="C245" s="1449" t="s">
        <v>144</v>
      </c>
      <c r="D245" s="1467" t="s">
        <v>145</v>
      </c>
      <c r="E245" s="1459">
        <v>1200</v>
      </c>
      <c r="F245" s="1459">
        <f>E245</f>
        <v>1200</v>
      </c>
      <c r="G245" s="1460">
        <v>1200</v>
      </c>
      <c r="H245" s="1461">
        <v>1200</v>
      </c>
      <c r="I245" s="1483">
        <f>(H245-G245)/G245</f>
        <v>0</v>
      </c>
      <c r="J245" s="1699" t="s">
        <v>173</v>
      </c>
      <c r="K245" s="1484"/>
      <c r="L245" s="1484"/>
      <c r="M245" s="1484"/>
      <c r="N245" s="1484"/>
      <c r="O245" s="1484"/>
      <c r="P245" s="1484"/>
      <c r="Q245" s="1484"/>
      <c r="R245" s="1484"/>
      <c r="S245" s="1484"/>
      <c r="T245" s="1484"/>
      <c r="U245" s="1484"/>
      <c r="V245" s="1484"/>
      <c r="W245" s="1484"/>
      <c r="X245" s="1484"/>
    </row>
    <row r="246" spans="1:24" ht="19.5" hidden="1" customHeight="1" outlineLevel="1">
      <c r="A246" s="1451"/>
      <c r="B246" s="1469" t="s">
        <v>174</v>
      </c>
      <c r="C246" s="1449" t="s">
        <v>144</v>
      </c>
      <c r="D246" s="1467" t="s">
        <v>16</v>
      </c>
      <c r="E246" s="1459">
        <v>1080</v>
      </c>
      <c r="F246" s="1459">
        <v>1080</v>
      </c>
      <c r="G246" s="1460">
        <v>1080</v>
      </c>
      <c r="H246" s="1461">
        <v>1080</v>
      </c>
      <c r="I246" s="1483">
        <f>(H246-G246)/G246</f>
        <v>0</v>
      </c>
      <c r="J246" s="1700"/>
      <c r="K246" s="1484"/>
      <c r="L246" s="1484"/>
      <c r="M246" s="1484"/>
      <c r="N246" s="1484"/>
      <c r="O246" s="1484"/>
      <c r="P246" s="1484"/>
      <c r="Q246" s="1484"/>
      <c r="R246" s="1484"/>
      <c r="S246" s="1484"/>
      <c r="T246" s="1484"/>
      <c r="U246" s="1484"/>
      <c r="V246" s="1484"/>
      <c r="W246" s="1484"/>
      <c r="X246" s="1484"/>
    </row>
    <row r="247" spans="1:24" ht="19.5" hidden="1" customHeight="1" outlineLevel="1">
      <c r="A247" s="1451"/>
      <c r="B247" s="1469" t="s">
        <v>175</v>
      </c>
      <c r="C247" s="1449" t="s">
        <v>144</v>
      </c>
      <c r="D247" s="1467" t="s">
        <v>16</v>
      </c>
      <c r="E247" s="1474">
        <v>860</v>
      </c>
      <c r="F247" s="1474">
        <v>860</v>
      </c>
      <c r="G247" s="1488">
        <v>860</v>
      </c>
      <c r="H247" s="1492">
        <v>860</v>
      </c>
      <c r="I247" s="1483">
        <f>(H247-G247)/G247</f>
        <v>0</v>
      </c>
      <c r="J247" s="1700"/>
      <c r="K247" s="1484"/>
      <c r="L247" s="1484"/>
      <c r="M247" s="1484"/>
      <c r="N247" s="1484"/>
      <c r="O247" s="1484"/>
      <c r="P247" s="1484"/>
      <c r="Q247" s="1484"/>
      <c r="R247" s="1484"/>
      <c r="S247" s="1484"/>
      <c r="T247" s="1484"/>
      <c r="U247" s="1484"/>
      <c r="V247" s="1484"/>
      <c r="W247" s="1484"/>
      <c r="X247" s="1484"/>
    </row>
    <row r="248" spans="1:24" ht="19.5" hidden="1" customHeight="1" outlineLevel="1">
      <c r="A248" s="1451"/>
      <c r="B248" s="1469" t="s">
        <v>176</v>
      </c>
      <c r="C248" s="1449" t="s">
        <v>144</v>
      </c>
      <c r="D248" s="1467" t="s">
        <v>16</v>
      </c>
      <c r="E248" s="1474">
        <v>680</v>
      </c>
      <c r="F248" s="1474">
        <v>680</v>
      </c>
      <c r="G248" s="1488">
        <v>680</v>
      </c>
      <c r="H248" s="1492">
        <v>680</v>
      </c>
      <c r="I248" s="1483">
        <f>(H248-G248)/G248</f>
        <v>0</v>
      </c>
      <c r="J248" s="1701"/>
      <c r="K248" s="1484"/>
      <c r="L248" s="1484"/>
      <c r="M248" s="1484"/>
      <c r="N248" s="1484"/>
      <c r="O248" s="1484"/>
      <c r="P248" s="1484"/>
      <c r="Q248" s="1484"/>
      <c r="R248" s="1484"/>
      <c r="S248" s="1484"/>
      <c r="T248" s="1484"/>
      <c r="U248" s="1484"/>
      <c r="V248" s="1484"/>
      <c r="W248" s="1484"/>
      <c r="X248" s="1484"/>
    </row>
    <row r="249" spans="1:24" ht="18.75" customHeight="1">
      <c r="A249" s="1689" t="s">
        <v>177</v>
      </c>
      <c r="B249" s="1690"/>
      <c r="C249" s="1690"/>
      <c r="D249" s="1690"/>
      <c r="E249" s="1690"/>
      <c r="F249" s="1690"/>
      <c r="G249" s="1690"/>
      <c r="H249" s="1690"/>
      <c r="I249" s="1690"/>
      <c r="J249" s="1691"/>
      <c r="K249" s="1484"/>
      <c r="L249" s="1484"/>
      <c r="M249" s="1484"/>
      <c r="N249" s="1484"/>
      <c r="O249" s="1484"/>
      <c r="P249" s="1484"/>
      <c r="Q249" s="1484"/>
      <c r="R249" s="1484"/>
      <c r="S249" s="1484"/>
      <c r="T249" s="1484"/>
      <c r="U249" s="1484"/>
      <c r="V249" s="1484"/>
      <c r="W249" s="1484"/>
      <c r="X249" s="1484"/>
    </row>
    <row r="250" spans="1:24" ht="19.5" customHeight="1">
      <c r="A250" s="1470">
        <v>1</v>
      </c>
      <c r="B250" s="1502" t="s">
        <v>22</v>
      </c>
      <c r="C250" s="1449"/>
      <c r="D250" s="1503"/>
      <c r="E250" s="1504"/>
      <c r="F250" s="1504"/>
      <c r="G250" s="1455"/>
      <c r="H250" s="1455"/>
      <c r="I250" s="1483"/>
      <c r="J250" s="1509"/>
      <c r="K250" s="1484"/>
      <c r="L250" s="1484"/>
      <c r="M250" s="1484"/>
      <c r="N250" s="1484"/>
      <c r="O250" s="1484"/>
      <c r="P250" s="1484"/>
      <c r="Q250" s="1484"/>
      <c r="R250" s="1484"/>
      <c r="S250" s="1484"/>
      <c r="T250" s="1484"/>
      <c r="U250" s="1484"/>
      <c r="V250" s="1484"/>
      <c r="W250" s="1484"/>
      <c r="X250" s="1484"/>
    </row>
    <row r="251" spans="1:24" ht="31.5" hidden="1" customHeight="1" outlineLevel="1">
      <c r="A251" s="1451"/>
      <c r="B251" s="1505" t="s">
        <v>178</v>
      </c>
      <c r="C251" s="1449" t="s">
        <v>144</v>
      </c>
      <c r="D251" s="1467" t="s">
        <v>179</v>
      </c>
      <c r="E251" s="1504"/>
      <c r="F251" s="1504"/>
      <c r="G251" s="1455">
        <f>G252</f>
        <v>1699.9999999999998</v>
      </c>
      <c r="H251" s="1455">
        <f>1870/1.1</f>
        <v>1699.9999999999998</v>
      </c>
      <c r="I251" s="1483">
        <f>(H251-G251)/G251</f>
        <v>0</v>
      </c>
      <c r="J251" s="1509"/>
      <c r="K251" s="1484"/>
      <c r="L251" s="1484"/>
      <c r="M251" s="1484"/>
      <c r="N251" s="1484"/>
      <c r="O251" s="1484"/>
      <c r="P251" s="1484"/>
      <c r="Q251" s="1484"/>
      <c r="R251" s="1484"/>
      <c r="S251" s="1484"/>
      <c r="T251" s="1484"/>
      <c r="U251" s="1484"/>
      <c r="V251" s="1484"/>
      <c r="W251" s="1484"/>
      <c r="X251" s="1484"/>
    </row>
    <row r="252" spans="1:24" ht="19.5" hidden="1" customHeight="1" outlineLevel="1">
      <c r="A252" s="1451"/>
      <c r="B252" s="1505" t="s">
        <v>180</v>
      </c>
      <c r="C252" s="1449" t="s">
        <v>144</v>
      </c>
      <c r="D252" s="1467" t="s">
        <v>16</v>
      </c>
      <c r="E252" s="1504"/>
      <c r="F252" s="1504"/>
      <c r="G252" s="1455">
        <f>1870/1.1</f>
        <v>1699.9999999999998</v>
      </c>
      <c r="H252" s="1455">
        <f>1870/1.1</f>
        <v>1699.9999999999998</v>
      </c>
      <c r="I252" s="1483">
        <f>(H252-G252)/G252</f>
        <v>0</v>
      </c>
      <c r="J252" s="1509"/>
      <c r="K252" s="1484"/>
      <c r="L252" s="1484"/>
      <c r="M252" s="1484"/>
      <c r="N252" s="1484"/>
      <c r="O252" s="1484"/>
      <c r="P252" s="1484"/>
      <c r="Q252" s="1484"/>
      <c r="R252" s="1484"/>
      <c r="S252" s="1484"/>
      <c r="T252" s="1484"/>
      <c r="U252" s="1484"/>
      <c r="V252" s="1484"/>
      <c r="W252" s="1484"/>
      <c r="X252" s="1484"/>
    </row>
    <row r="253" spans="1:24" ht="19.5" customHeight="1" collapsed="1">
      <c r="A253" s="1470">
        <v>2</v>
      </c>
      <c r="B253" s="1502" t="s">
        <v>24</v>
      </c>
      <c r="C253" s="1449"/>
      <c r="D253" s="1503"/>
      <c r="E253" s="1504"/>
      <c r="F253" s="1504"/>
      <c r="G253" s="1455"/>
      <c r="H253" s="1455"/>
      <c r="I253" s="1483"/>
      <c r="J253" s="1509"/>
      <c r="K253" s="1484"/>
      <c r="L253" s="1484"/>
      <c r="M253" s="1484"/>
      <c r="N253" s="1484"/>
      <c r="O253" s="1484"/>
      <c r="P253" s="1484"/>
      <c r="Q253" s="1484"/>
      <c r="R253" s="1484"/>
      <c r="S253" s="1484"/>
      <c r="T253" s="1484"/>
      <c r="U253" s="1484"/>
      <c r="V253" s="1484"/>
      <c r="W253" s="1484"/>
      <c r="X253" s="1484"/>
    </row>
    <row r="254" spans="1:24" ht="31.5" hidden="1" customHeight="1" outlineLevel="1">
      <c r="A254" s="1451"/>
      <c r="B254" s="1505" t="s">
        <v>181</v>
      </c>
      <c r="C254" s="1449" t="s">
        <v>144</v>
      </c>
      <c r="D254" s="1467" t="s">
        <v>179</v>
      </c>
      <c r="E254" s="1504"/>
      <c r="F254" s="1504"/>
      <c r="G254" s="1455">
        <v>1200</v>
      </c>
      <c r="H254" s="1455">
        <v>1200</v>
      </c>
      <c r="I254" s="1483">
        <f>(H254-G254)/G254</f>
        <v>0</v>
      </c>
      <c r="J254" s="1509"/>
      <c r="K254" s="1484"/>
      <c r="L254" s="1484"/>
      <c r="M254" s="1484"/>
      <c r="N254" s="1484"/>
      <c r="O254" s="1484"/>
      <c r="P254" s="1484"/>
      <c r="Q254" s="1484"/>
      <c r="R254" s="1484"/>
      <c r="S254" s="1484"/>
      <c r="T254" s="1484"/>
      <c r="U254" s="1484"/>
      <c r="V254" s="1484"/>
      <c r="W254" s="1484"/>
      <c r="X254" s="1484"/>
    </row>
    <row r="255" spans="1:24" ht="19.5" hidden="1" customHeight="1" outlineLevel="1">
      <c r="A255" s="1451"/>
      <c r="B255" s="1505" t="s">
        <v>182</v>
      </c>
      <c r="C255" s="1449" t="s">
        <v>144</v>
      </c>
      <c r="D255" s="1467" t="s">
        <v>16</v>
      </c>
      <c r="E255" s="1504"/>
      <c r="F255" s="1504"/>
      <c r="G255" s="1455">
        <v>1800</v>
      </c>
      <c r="H255" s="1455">
        <v>1800</v>
      </c>
      <c r="I255" s="1483">
        <f>(H255-G255)/G255</f>
        <v>0</v>
      </c>
      <c r="J255" s="1509"/>
      <c r="K255" s="1484"/>
      <c r="L255" s="1484"/>
      <c r="M255" s="1484"/>
      <c r="N255" s="1484"/>
      <c r="O255" s="1484"/>
      <c r="P255" s="1484"/>
      <c r="Q255" s="1484"/>
      <c r="R255" s="1484"/>
      <c r="S255" s="1484"/>
      <c r="T255" s="1484"/>
      <c r="U255" s="1484"/>
      <c r="V255" s="1484"/>
      <c r="W255" s="1484"/>
      <c r="X255" s="1484"/>
    </row>
    <row r="256" spans="1:24" ht="19.5" hidden="1" customHeight="1" outlineLevel="1">
      <c r="A256" s="1451"/>
      <c r="B256" s="1505" t="s">
        <v>183</v>
      </c>
      <c r="C256" s="1449" t="s">
        <v>144</v>
      </c>
      <c r="D256" s="1467" t="s">
        <v>16</v>
      </c>
      <c r="E256" s="1504"/>
      <c r="F256" s="1504"/>
      <c r="G256" s="1455">
        <v>6000</v>
      </c>
      <c r="H256" s="1455">
        <v>6000</v>
      </c>
      <c r="I256" s="1483">
        <f>(H256-G256)/G256</f>
        <v>0</v>
      </c>
      <c r="J256" s="1509"/>
      <c r="K256" s="1484"/>
      <c r="L256" s="1484"/>
      <c r="M256" s="1484"/>
      <c r="N256" s="1484"/>
      <c r="O256" s="1484"/>
      <c r="P256" s="1484"/>
      <c r="Q256" s="1484"/>
      <c r="R256" s="1484"/>
      <c r="S256" s="1484"/>
      <c r="T256" s="1484"/>
      <c r="U256" s="1484"/>
      <c r="V256" s="1484"/>
      <c r="W256" s="1484"/>
      <c r="X256" s="1484"/>
    </row>
    <row r="257" spans="1:24" ht="19.5" hidden="1" customHeight="1" outlineLevel="1">
      <c r="A257" s="1451"/>
      <c r="B257" s="1505" t="s">
        <v>184</v>
      </c>
      <c r="C257" s="1449" t="s">
        <v>144</v>
      </c>
      <c r="D257" s="1467" t="s">
        <v>16</v>
      </c>
      <c r="E257" s="1504"/>
      <c r="F257" s="1504"/>
      <c r="G257" s="1455">
        <v>9000</v>
      </c>
      <c r="H257" s="1455">
        <v>9000</v>
      </c>
      <c r="I257" s="1483">
        <f>(H257-G257)/G257</f>
        <v>0</v>
      </c>
      <c r="J257" s="1509"/>
      <c r="K257" s="1484"/>
      <c r="L257" s="1484"/>
      <c r="M257" s="1484"/>
      <c r="N257" s="1484"/>
      <c r="O257" s="1484"/>
      <c r="P257" s="1484"/>
      <c r="Q257" s="1484"/>
      <c r="R257" s="1484"/>
      <c r="S257" s="1484"/>
      <c r="T257" s="1484"/>
      <c r="U257" s="1484"/>
      <c r="V257" s="1484"/>
      <c r="W257" s="1484"/>
      <c r="X257" s="1484"/>
    </row>
    <row r="258" spans="1:24" ht="19.5" hidden="1" customHeight="1" outlineLevel="1">
      <c r="A258" s="1451"/>
      <c r="B258" s="1505" t="s">
        <v>185</v>
      </c>
      <c r="C258" s="1449" t="s">
        <v>144</v>
      </c>
      <c r="D258" s="1467" t="s">
        <v>16</v>
      </c>
      <c r="E258" s="1504"/>
      <c r="F258" s="1504"/>
      <c r="G258" s="1455">
        <v>12000</v>
      </c>
      <c r="H258" s="1455">
        <v>12000</v>
      </c>
      <c r="I258" s="1483">
        <f>(H258-G258)/G258</f>
        <v>0</v>
      </c>
      <c r="J258" s="1509"/>
      <c r="K258" s="1484"/>
      <c r="L258" s="1484"/>
      <c r="M258" s="1484"/>
      <c r="N258" s="1484"/>
      <c r="O258" s="1484"/>
      <c r="P258" s="1484"/>
      <c r="Q258" s="1484"/>
      <c r="R258" s="1484"/>
      <c r="S258" s="1484"/>
      <c r="T258" s="1484"/>
      <c r="U258" s="1484"/>
      <c r="V258" s="1484"/>
      <c r="W258" s="1484"/>
      <c r="X258" s="1484"/>
    </row>
    <row r="259" spans="1:24" ht="19.5" customHeight="1" collapsed="1">
      <c r="A259" s="1470">
        <v>3</v>
      </c>
      <c r="B259" s="1502" t="s">
        <v>14</v>
      </c>
      <c r="C259" s="1449"/>
      <c r="D259" s="1467"/>
      <c r="E259" s="1504"/>
      <c r="F259" s="1504"/>
      <c r="G259" s="1455"/>
      <c r="H259" s="1455"/>
      <c r="I259" s="1486"/>
      <c r="J259" s="1509"/>
      <c r="K259" s="1484"/>
      <c r="L259" s="1484"/>
      <c r="M259" s="1484"/>
      <c r="N259" s="1484"/>
      <c r="O259" s="1484"/>
      <c r="P259" s="1484"/>
      <c r="Q259" s="1484"/>
      <c r="R259" s="1484"/>
      <c r="S259" s="1484"/>
      <c r="T259" s="1484"/>
      <c r="U259" s="1484"/>
      <c r="V259" s="1484"/>
      <c r="W259" s="1484"/>
      <c r="X259" s="1484"/>
    </row>
    <row r="260" spans="1:24" ht="19.5" hidden="1" customHeight="1" outlineLevel="1">
      <c r="A260" s="1451"/>
      <c r="B260" s="1505" t="s">
        <v>186</v>
      </c>
      <c r="C260" s="1449" t="s">
        <v>152</v>
      </c>
      <c r="D260" s="1467"/>
      <c r="E260" s="1504"/>
      <c r="F260" s="1504"/>
      <c r="G260" s="1455"/>
      <c r="H260" s="1455">
        <v>1620</v>
      </c>
      <c r="I260" s="1486"/>
      <c r="J260" s="1509"/>
      <c r="K260" s="1484"/>
      <c r="L260" s="1484"/>
      <c r="M260" s="1484"/>
      <c r="N260" s="1484"/>
      <c r="O260" s="1484"/>
      <c r="P260" s="1484"/>
      <c r="Q260" s="1484"/>
      <c r="R260" s="1484"/>
      <c r="S260" s="1484"/>
      <c r="T260" s="1484"/>
      <c r="U260" s="1484"/>
      <c r="V260" s="1484"/>
      <c r="W260" s="1484"/>
      <c r="X260" s="1484"/>
    </row>
    <row r="261" spans="1:24" ht="19.5" hidden="1" customHeight="1" outlineLevel="1">
      <c r="A261" s="1451"/>
      <c r="B261" s="1505" t="s">
        <v>187</v>
      </c>
      <c r="C261" s="1449" t="s">
        <v>152</v>
      </c>
      <c r="D261" s="1467"/>
      <c r="E261" s="1504"/>
      <c r="F261" s="1504"/>
      <c r="G261" s="1455"/>
      <c r="H261" s="1455">
        <v>1975</v>
      </c>
      <c r="I261" s="1486"/>
      <c r="J261" s="1509"/>
      <c r="K261" s="1484"/>
      <c r="L261" s="1484"/>
      <c r="M261" s="1484"/>
      <c r="N261" s="1484"/>
      <c r="O261" s="1484"/>
      <c r="P261" s="1484"/>
      <c r="Q261" s="1484"/>
      <c r="R261" s="1484"/>
      <c r="S261" s="1484"/>
      <c r="T261" s="1484"/>
      <c r="U261" s="1484"/>
      <c r="V261" s="1484"/>
      <c r="W261" s="1484"/>
      <c r="X261" s="1484"/>
    </row>
    <row r="262" spans="1:24" ht="33" customHeight="1" collapsed="1">
      <c r="A262" s="1444">
        <v>4</v>
      </c>
      <c r="B262" s="1706" t="s">
        <v>188</v>
      </c>
      <c r="C262" s="1690"/>
      <c r="D262" s="1690"/>
      <c r="E262" s="1690"/>
      <c r="F262" s="1690"/>
      <c r="G262" s="1690"/>
      <c r="H262" s="1690"/>
      <c r="I262" s="1690"/>
      <c r="J262" s="1691"/>
      <c r="K262" s="1482"/>
      <c r="L262" s="1482"/>
      <c r="M262" s="1482"/>
      <c r="N262" s="1482"/>
      <c r="O262" s="1482"/>
      <c r="P262" s="1482"/>
      <c r="Q262" s="1482"/>
      <c r="R262" s="1482"/>
      <c r="S262" s="1482"/>
      <c r="T262" s="1482"/>
      <c r="U262" s="1482"/>
      <c r="V262" s="1482"/>
      <c r="W262" s="1482"/>
      <c r="X262" s="1482"/>
    </row>
    <row r="263" spans="1:24" ht="31.5" hidden="1" customHeight="1" outlineLevel="1">
      <c r="A263" s="1451"/>
      <c r="B263" s="1510" t="s">
        <v>189</v>
      </c>
      <c r="C263" s="1449"/>
      <c r="D263" s="1467" t="s">
        <v>179</v>
      </c>
      <c r="E263" s="1450"/>
      <c r="F263" s="1450"/>
      <c r="G263" s="1455"/>
      <c r="H263" s="1455"/>
      <c r="I263" s="1483"/>
      <c r="J263" s="1699" t="s">
        <v>190</v>
      </c>
      <c r="K263" s="1484"/>
      <c r="L263" s="1484"/>
      <c r="M263" s="1484"/>
      <c r="N263" s="1484"/>
      <c r="O263" s="1484"/>
      <c r="P263" s="1484"/>
      <c r="Q263" s="1484"/>
      <c r="R263" s="1484"/>
      <c r="S263" s="1484"/>
      <c r="T263" s="1484"/>
      <c r="U263" s="1484"/>
      <c r="V263" s="1484"/>
      <c r="W263" s="1484"/>
      <c r="X263" s="1484"/>
    </row>
    <row r="264" spans="1:24" ht="19.5" hidden="1" customHeight="1" outlineLevel="1">
      <c r="A264" s="1451"/>
      <c r="B264" s="1469" t="s">
        <v>191</v>
      </c>
      <c r="C264" s="1449" t="s">
        <v>144</v>
      </c>
      <c r="D264" s="1467" t="s">
        <v>16</v>
      </c>
      <c r="E264" s="1474">
        <v>900</v>
      </c>
      <c r="F264" s="1474">
        <v>900</v>
      </c>
      <c r="G264" s="1488">
        <v>900</v>
      </c>
      <c r="H264" s="1488">
        <v>900</v>
      </c>
      <c r="I264" s="1483">
        <f t="shared" ref="I264:I269" si="24">(H264-G264)/G264</f>
        <v>0</v>
      </c>
      <c r="J264" s="1700"/>
      <c r="K264" s="1484"/>
      <c r="L264" s="1484"/>
      <c r="M264" s="1484"/>
      <c r="N264" s="1484"/>
      <c r="O264" s="1484"/>
      <c r="P264" s="1484"/>
      <c r="Q264" s="1484"/>
      <c r="R264" s="1484"/>
      <c r="S264" s="1484"/>
      <c r="T264" s="1484"/>
      <c r="U264" s="1484"/>
      <c r="V264" s="1484"/>
      <c r="W264" s="1484"/>
      <c r="X264" s="1484"/>
    </row>
    <row r="265" spans="1:24" ht="19.5" hidden="1" customHeight="1" outlineLevel="1">
      <c r="A265" s="1451"/>
      <c r="B265" s="1469" t="s">
        <v>192</v>
      </c>
      <c r="C265" s="1449" t="s">
        <v>144</v>
      </c>
      <c r="D265" s="1467" t="s">
        <v>16</v>
      </c>
      <c r="E265" s="1459">
        <v>1200</v>
      </c>
      <c r="F265" s="1459">
        <v>1200</v>
      </c>
      <c r="G265" s="1460">
        <v>1200</v>
      </c>
      <c r="H265" s="1460">
        <v>1200</v>
      </c>
      <c r="I265" s="1483">
        <f t="shared" si="24"/>
        <v>0</v>
      </c>
      <c r="J265" s="1700"/>
      <c r="K265" s="1484"/>
      <c r="L265" s="1484"/>
      <c r="M265" s="1484"/>
      <c r="N265" s="1484"/>
      <c r="O265" s="1484"/>
      <c r="P265" s="1484"/>
      <c r="Q265" s="1484"/>
      <c r="R265" s="1484"/>
      <c r="S265" s="1484"/>
      <c r="T265" s="1484"/>
      <c r="U265" s="1484"/>
      <c r="V265" s="1484"/>
      <c r="W265" s="1484"/>
      <c r="X265" s="1484"/>
    </row>
    <row r="266" spans="1:24" ht="19.5" hidden="1" customHeight="1" outlineLevel="1">
      <c r="A266" s="1451"/>
      <c r="B266" s="1469" t="s">
        <v>193</v>
      </c>
      <c r="C266" s="1449" t="s">
        <v>144</v>
      </c>
      <c r="D266" s="1467" t="s">
        <v>16</v>
      </c>
      <c r="E266" s="1459">
        <v>1800</v>
      </c>
      <c r="F266" s="1459">
        <v>1800</v>
      </c>
      <c r="G266" s="1460">
        <v>1800</v>
      </c>
      <c r="H266" s="1460">
        <v>1800</v>
      </c>
      <c r="I266" s="1483">
        <f t="shared" si="24"/>
        <v>0</v>
      </c>
      <c r="J266" s="1700"/>
      <c r="K266" s="1484"/>
      <c r="L266" s="1484"/>
      <c r="M266" s="1484"/>
      <c r="N266" s="1484"/>
      <c r="O266" s="1484"/>
      <c r="P266" s="1484"/>
      <c r="Q266" s="1484"/>
      <c r="R266" s="1484"/>
      <c r="S266" s="1484"/>
      <c r="T266" s="1484"/>
      <c r="U266" s="1484"/>
      <c r="V266" s="1484"/>
      <c r="W266" s="1484"/>
      <c r="X266" s="1484"/>
    </row>
    <row r="267" spans="1:24" ht="19.5" hidden="1" customHeight="1" outlineLevel="1">
      <c r="A267" s="1451"/>
      <c r="B267" s="1469" t="s">
        <v>194</v>
      </c>
      <c r="C267" s="1449" t="s">
        <v>144</v>
      </c>
      <c r="D267" s="1467" t="s">
        <v>16</v>
      </c>
      <c r="E267" s="1459">
        <v>6000</v>
      </c>
      <c r="F267" s="1459">
        <v>6000</v>
      </c>
      <c r="G267" s="1460">
        <v>6000</v>
      </c>
      <c r="H267" s="1460">
        <v>6000</v>
      </c>
      <c r="I267" s="1483">
        <f t="shared" si="24"/>
        <v>0</v>
      </c>
      <c r="J267" s="1700"/>
      <c r="K267" s="1484"/>
      <c r="L267" s="1484"/>
      <c r="M267" s="1484"/>
      <c r="N267" s="1484"/>
      <c r="O267" s="1484"/>
      <c r="P267" s="1484"/>
      <c r="Q267" s="1484"/>
      <c r="R267" s="1484"/>
      <c r="S267" s="1484"/>
      <c r="T267" s="1484"/>
      <c r="U267" s="1484"/>
      <c r="V267" s="1484"/>
      <c r="W267" s="1484"/>
      <c r="X267" s="1484"/>
    </row>
    <row r="268" spans="1:24" ht="19.5" hidden="1" customHeight="1" outlineLevel="1">
      <c r="A268" s="1451"/>
      <c r="B268" s="1469" t="s">
        <v>195</v>
      </c>
      <c r="C268" s="1449" t="s">
        <v>144</v>
      </c>
      <c r="D268" s="1467" t="s">
        <v>16</v>
      </c>
      <c r="E268" s="1459">
        <v>12727</v>
      </c>
      <c r="F268" s="1459">
        <v>12727</v>
      </c>
      <c r="G268" s="1460">
        <v>12000</v>
      </c>
      <c r="H268" s="1460">
        <v>12000</v>
      </c>
      <c r="I268" s="1483">
        <f t="shared" si="24"/>
        <v>0</v>
      </c>
      <c r="J268" s="1700"/>
      <c r="K268" s="1484"/>
      <c r="L268" s="1484"/>
      <c r="M268" s="1484"/>
      <c r="N268" s="1484"/>
      <c r="O268" s="1484"/>
      <c r="P268" s="1484"/>
      <c r="Q268" s="1484"/>
      <c r="R268" s="1484"/>
      <c r="S268" s="1484"/>
      <c r="T268" s="1484"/>
      <c r="U268" s="1484"/>
      <c r="V268" s="1484"/>
      <c r="W268" s="1484"/>
      <c r="X268" s="1484"/>
    </row>
    <row r="269" spans="1:24" ht="19.5" hidden="1" customHeight="1" outlineLevel="1">
      <c r="A269" s="1451"/>
      <c r="B269" s="1469" t="s">
        <v>196</v>
      </c>
      <c r="C269" s="1449" t="s">
        <v>144</v>
      </c>
      <c r="D269" s="1467" t="s">
        <v>16</v>
      </c>
      <c r="E269" s="1459">
        <v>12000</v>
      </c>
      <c r="F269" s="1459">
        <v>12000</v>
      </c>
      <c r="G269" s="1460">
        <v>12000</v>
      </c>
      <c r="H269" s="1460">
        <v>12000</v>
      </c>
      <c r="I269" s="1483">
        <f t="shared" si="24"/>
        <v>0</v>
      </c>
      <c r="J269" s="1701"/>
      <c r="K269" s="1484"/>
      <c r="L269" s="1484"/>
      <c r="M269" s="1484"/>
      <c r="N269" s="1484"/>
      <c r="O269" s="1484"/>
      <c r="P269" s="1484"/>
      <c r="Q269" s="1484"/>
      <c r="R269" s="1484"/>
      <c r="S269" s="1484"/>
      <c r="T269" s="1484"/>
      <c r="U269" s="1484"/>
      <c r="V269" s="1484"/>
      <c r="W269" s="1484"/>
      <c r="X269" s="1484"/>
    </row>
    <row r="270" spans="1:24" ht="46.5" customHeight="1" collapsed="1">
      <c r="A270" s="1444">
        <v>5</v>
      </c>
      <c r="B270" s="1705" t="s">
        <v>197</v>
      </c>
      <c r="C270" s="1690"/>
      <c r="D270" s="1690"/>
      <c r="E270" s="1690"/>
      <c r="F270" s="1690"/>
      <c r="G270" s="1690"/>
      <c r="H270" s="1690"/>
      <c r="I270" s="1690"/>
      <c r="J270" s="1691"/>
      <c r="K270" s="1482"/>
      <c r="L270" s="1482"/>
      <c r="M270" s="1482"/>
      <c r="N270" s="1482"/>
      <c r="O270" s="1482"/>
      <c r="P270" s="1482"/>
      <c r="Q270" s="1482"/>
      <c r="R270" s="1482"/>
      <c r="S270" s="1482"/>
      <c r="T270" s="1482"/>
      <c r="U270" s="1482"/>
      <c r="V270" s="1482"/>
      <c r="W270" s="1482"/>
      <c r="X270" s="1482"/>
    </row>
    <row r="271" spans="1:24" ht="31.5" hidden="1" customHeight="1" outlineLevel="1">
      <c r="A271" s="1451"/>
      <c r="B271" s="1511" t="s">
        <v>198</v>
      </c>
      <c r="C271" s="1491" t="s">
        <v>199</v>
      </c>
      <c r="D271" s="1491" t="s">
        <v>179</v>
      </c>
      <c r="E271" s="1459">
        <v>114545</v>
      </c>
      <c r="F271" s="1459">
        <v>114545</v>
      </c>
      <c r="G271" s="1460">
        <v>96363</v>
      </c>
      <c r="H271" s="1460">
        <v>96363</v>
      </c>
      <c r="I271" s="1483">
        <f t="shared" ref="I271:I277" si="25">(H271-G271)/G271</f>
        <v>0</v>
      </c>
      <c r="J271" s="1699" t="s">
        <v>200</v>
      </c>
      <c r="K271" s="1484"/>
      <c r="L271" s="1484"/>
      <c r="M271" s="1484"/>
      <c r="N271" s="1484"/>
      <c r="O271" s="1484"/>
      <c r="P271" s="1484"/>
      <c r="Q271" s="1484"/>
      <c r="R271" s="1484"/>
      <c r="S271" s="1484"/>
      <c r="T271" s="1484"/>
      <c r="U271" s="1484"/>
      <c r="V271" s="1484"/>
      <c r="W271" s="1484"/>
      <c r="X271" s="1484"/>
    </row>
    <row r="272" spans="1:24" ht="39" hidden="1" customHeight="1" outlineLevel="1">
      <c r="A272" s="1451"/>
      <c r="B272" s="1511" t="s">
        <v>201</v>
      </c>
      <c r="C272" s="1491" t="s">
        <v>199</v>
      </c>
      <c r="D272" s="1491" t="s">
        <v>16</v>
      </c>
      <c r="E272" s="1459">
        <v>118182</v>
      </c>
      <c r="F272" s="1459">
        <v>118182</v>
      </c>
      <c r="G272" s="1460">
        <v>100000</v>
      </c>
      <c r="H272" s="1460">
        <v>100000</v>
      </c>
      <c r="I272" s="1483">
        <f t="shared" si="25"/>
        <v>0</v>
      </c>
      <c r="J272" s="1700"/>
      <c r="K272" s="1484"/>
      <c r="L272" s="1484"/>
      <c r="M272" s="1484"/>
      <c r="N272" s="1484"/>
      <c r="O272" s="1484"/>
      <c r="P272" s="1484"/>
      <c r="Q272" s="1484"/>
      <c r="R272" s="1484"/>
      <c r="S272" s="1484"/>
      <c r="T272" s="1484"/>
      <c r="U272" s="1484"/>
      <c r="V272" s="1484"/>
      <c r="W272" s="1484"/>
      <c r="X272" s="1484"/>
    </row>
    <row r="273" spans="1:24" ht="19.5" hidden="1" customHeight="1" outlineLevel="1">
      <c r="A273" s="1451"/>
      <c r="B273" s="1511" t="s">
        <v>202</v>
      </c>
      <c r="C273" s="1491" t="s">
        <v>199</v>
      </c>
      <c r="D273" s="1491" t="s">
        <v>16</v>
      </c>
      <c r="E273" s="1459">
        <v>112727</v>
      </c>
      <c r="F273" s="1459">
        <v>112727</v>
      </c>
      <c r="G273" s="1460">
        <v>94545</v>
      </c>
      <c r="H273" s="1460">
        <v>94545</v>
      </c>
      <c r="I273" s="1483">
        <f t="shared" si="25"/>
        <v>0</v>
      </c>
      <c r="J273" s="1700"/>
      <c r="K273" s="1484"/>
      <c r="L273" s="1484"/>
      <c r="M273" s="1484"/>
      <c r="N273" s="1484"/>
      <c r="O273" s="1484"/>
      <c r="P273" s="1484"/>
      <c r="Q273" s="1484"/>
      <c r="R273" s="1484"/>
      <c r="S273" s="1484"/>
      <c r="T273" s="1484"/>
      <c r="U273" s="1484"/>
      <c r="V273" s="1484"/>
      <c r="W273" s="1484"/>
      <c r="X273" s="1484"/>
    </row>
    <row r="274" spans="1:24" ht="39" hidden="1" customHeight="1" outlineLevel="1">
      <c r="A274" s="1451"/>
      <c r="B274" s="1511" t="s">
        <v>203</v>
      </c>
      <c r="C274" s="1491" t="s">
        <v>199</v>
      </c>
      <c r="D274" s="1491" t="s">
        <v>16</v>
      </c>
      <c r="E274" s="1459">
        <v>116364</v>
      </c>
      <c r="F274" s="1459">
        <v>116364</v>
      </c>
      <c r="G274" s="1460">
        <v>98181</v>
      </c>
      <c r="H274" s="1460">
        <v>98181</v>
      </c>
      <c r="I274" s="1483">
        <f t="shared" si="25"/>
        <v>0</v>
      </c>
      <c r="J274" s="1700"/>
      <c r="K274" s="1484"/>
      <c r="L274" s="1484"/>
      <c r="M274" s="1484"/>
      <c r="N274" s="1484"/>
      <c r="O274" s="1484"/>
      <c r="P274" s="1484"/>
      <c r="Q274" s="1484"/>
      <c r="R274" s="1484"/>
      <c r="S274" s="1484"/>
      <c r="T274" s="1484"/>
      <c r="U274" s="1484"/>
      <c r="V274" s="1484"/>
      <c r="W274" s="1484"/>
      <c r="X274" s="1484"/>
    </row>
    <row r="275" spans="1:24" ht="39" hidden="1" customHeight="1" outlineLevel="1">
      <c r="A275" s="1451"/>
      <c r="B275" s="1511" t="s">
        <v>204</v>
      </c>
      <c r="C275" s="1449" t="s">
        <v>144</v>
      </c>
      <c r="D275" s="1491" t="s">
        <v>16</v>
      </c>
      <c r="E275" s="1459">
        <v>1273</v>
      </c>
      <c r="F275" s="1459">
        <v>1273</v>
      </c>
      <c r="G275" s="1460">
        <v>1182</v>
      </c>
      <c r="H275" s="1460">
        <v>1182</v>
      </c>
      <c r="I275" s="1483">
        <f t="shared" si="25"/>
        <v>0</v>
      </c>
      <c r="J275" s="1700"/>
      <c r="K275" s="1484"/>
      <c r="L275" s="1484"/>
      <c r="M275" s="1484"/>
      <c r="N275" s="1484"/>
      <c r="O275" s="1484"/>
      <c r="P275" s="1484"/>
      <c r="Q275" s="1484"/>
      <c r="R275" s="1484"/>
      <c r="S275" s="1484"/>
      <c r="T275" s="1484"/>
      <c r="U275" s="1484"/>
      <c r="V275" s="1484"/>
      <c r="W275" s="1484"/>
      <c r="X275" s="1484"/>
    </row>
    <row r="276" spans="1:24" ht="39" hidden="1" customHeight="1" outlineLevel="1">
      <c r="A276" s="1451"/>
      <c r="B276" s="1511" t="s">
        <v>205</v>
      </c>
      <c r="C276" s="1449" t="s">
        <v>144</v>
      </c>
      <c r="D276" s="1491" t="s">
        <v>16</v>
      </c>
      <c r="E276" s="1459">
        <v>1636</v>
      </c>
      <c r="F276" s="1459">
        <v>1636</v>
      </c>
      <c r="G276" s="1460">
        <v>1455</v>
      </c>
      <c r="H276" s="1460">
        <v>1455</v>
      </c>
      <c r="I276" s="1483">
        <f t="shared" si="25"/>
        <v>0</v>
      </c>
      <c r="J276" s="1700"/>
      <c r="K276" s="1484"/>
      <c r="L276" s="1484"/>
      <c r="M276" s="1484"/>
      <c r="N276" s="1484"/>
      <c r="O276" s="1484"/>
      <c r="P276" s="1484"/>
      <c r="Q276" s="1484"/>
      <c r="R276" s="1484"/>
      <c r="S276" s="1484"/>
      <c r="T276" s="1484"/>
      <c r="U276" s="1484"/>
      <c r="V276" s="1484"/>
      <c r="W276" s="1484"/>
      <c r="X276" s="1484"/>
    </row>
    <row r="277" spans="1:24" ht="19.5" hidden="1" customHeight="1" outlineLevel="1">
      <c r="A277" s="1451"/>
      <c r="B277" s="1511" t="s">
        <v>206</v>
      </c>
      <c r="C277" s="1449" t="s">
        <v>144</v>
      </c>
      <c r="D277" s="1491" t="s">
        <v>16</v>
      </c>
      <c r="E277" s="1459">
        <v>6000</v>
      </c>
      <c r="F277" s="1459">
        <v>6000</v>
      </c>
      <c r="G277" s="1460">
        <v>5273</v>
      </c>
      <c r="H277" s="1460">
        <v>5273</v>
      </c>
      <c r="I277" s="1483">
        <f t="shared" si="25"/>
        <v>0</v>
      </c>
      <c r="J277" s="1700"/>
      <c r="K277" s="1484"/>
      <c r="L277" s="1484"/>
      <c r="M277" s="1484"/>
      <c r="N277" s="1484"/>
      <c r="O277" s="1484"/>
      <c r="P277" s="1484"/>
      <c r="Q277" s="1484"/>
      <c r="R277" s="1484"/>
      <c r="S277" s="1484"/>
      <c r="T277" s="1484"/>
      <c r="U277" s="1484"/>
      <c r="V277" s="1484"/>
      <c r="W277" s="1484"/>
      <c r="X277" s="1484"/>
    </row>
    <row r="278" spans="1:24" ht="19.5" hidden="1" customHeight="1" outlineLevel="1">
      <c r="A278" s="1451"/>
      <c r="B278" s="1511" t="s">
        <v>207</v>
      </c>
      <c r="C278" s="1449" t="s">
        <v>144</v>
      </c>
      <c r="D278" s="1491" t="s">
        <v>16</v>
      </c>
      <c r="E278" s="1459"/>
      <c r="F278" s="1459"/>
      <c r="G278" s="1460"/>
      <c r="H278" s="1460">
        <v>10455</v>
      </c>
      <c r="I278" s="1483" t="s">
        <v>27</v>
      </c>
      <c r="J278" s="1700"/>
      <c r="K278" s="1484"/>
      <c r="L278" s="1484"/>
      <c r="M278" s="1484"/>
      <c r="N278" s="1484"/>
      <c r="O278" s="1484"/>
      <c r="P278" s="1484"/>
      <c r="Q278" s="1484"/>
      <c r="R278" s="1484"/>
      <c r="S278" s="1484"/>
      <c r="T278" s="1484"/>
      <c r="U278" s="1484"/>
      <c r="V278" s="1484"/>
      <c r="W278" s="1484"/>
      <c r="X278" s="1484"/>
    </row>
    <row r="279" spans="1:24" ht="39" hidden="1" customHeight="1" outlineLevel="1">
      <c r="A279" s="1451"/>
      <c r="B279" s="1511" t="s">
        <v>208</v>
      </c>
      <c r="C279" s="1449" t="s">
        <v>144</v>
      </c>
      <c r="D279" s="1491" t="s">
        <v>16</v>
      </c>
      <c r="E279" s="1459">
        <v>12727</v>
      </c>
      <c r="F279" s="1459">
        <v>12727</v>
      </c>
      <c r="G279" s="1460">
        <v>11818</v>
      </c>
      <c r="H279" s="1460">
        <v>11818</v>
      </c>
      <c r="I279" s="1483">
        <f>(H279-G279)/G279</f>
        <v>0</v>
      </c>
      <c r="J279" s="1700"/>
      <c r="K279" s="1484"/>
      <c r="L279" s="1484"/>
      <c r="M279" s="1484"/>
      <c r="N279" s="1484"/>
      <c r="O279" s="1484"/>
      <c r="P279" s="1484"/>
      <c r="Q279" s="1484"/>
      <c r="R279" s="1484"/>
      <c r="S279" s="1484"/>
      <c r="T279" s="1484"/>
      <c r="U279" s="1484"/>
      <c r="V279" s="1484"/>
      <c r="W279" s="1484"/>
      <c r="X279" s="1484"/>
    </row>
    <row r="280" spans="1:24" ht="39" hidden="1" customHeight="1" outlineLevel="1">
      <c r="A280" s="1451"/>
      <c r="B280" s="1511" t="s">
        <v>209</v>
      </c>
      <c r="C280" s="1449" t="s">
        <v>144</v>
      </c>
      <c r="D280" s="1491" t="s">
        <v>16</v>
      </c>
      <c r="E280" s="1459">
        <v>40909</v>
      </c>
      <c r="F280" s="1459">
        <v>40909</v>
      </c>
      <c r="G280" s="1460">
        <v>32727</v>
      </c>
      <c r="H280" s="1460">
        <v>32727</v>
      </c>
      <c r="I280" s="1483">
        <f>(H280-G280)/G280</f>
        <v>0</v>
      </c>
      <c r="J280" s="1701"/>
      <c r="K280" s="1484"/>
      <c r="L280" s="1484"/>
      <c r="M280" s="1484"/>
      <c r="N280" s="1484"/>
      <c r="O280" s="1484"/>
      <c r="P280" s="1484"/>
      <c r="Q280" s="1484"/>
      <c r="R280" s="1484"/>
      <c r="S280" s="1484"/>
      <c r="T280" s="1484"/>
      <c r="U280" s="1484"/>
      <c r="V280" s="1484"/>
      <c r="W280" s="1484"/>
      <c r="X280" s="1484"/>
    </row>
    <row r="281" spans="1:24" ht="38.25" customHeight="1" collapsed="1">
      <c r="A281" s="1444">
        <v>6</v>
      </c>
      <c r="B281" s="1707" t="s">
        <v>210</v>
      </c>
      <c r="C281" s="1690"/>
      <c r="D281" s="1690"/>
      <c r="E281" s="1690"/>
      <c r="F281" s="1690"/>
      <c r="G281" s="1690"/>
      <c r="H281" s="1690"/>
      <c r="I281" s="1690"/>
      <c r="J281" s="1691"/>
      <c r="K281" s="1482"/>
      <c r="L281" s="1482"/>
      <c r="M281" s="1482"/>
      <c r="N281" s="1482"/>
      <c r="O281" s="1482"/>
      <c r="P281" s="1482"/>
      <c r="Q281" s="1482"/>
      <c r="R281" s="1482"/>
      <c r="S281" s="1482"/>
      <c r="T281" s="1482"/>
      <c r="U281" s="1482"/>
      <c r="V281" s="1482"/>
      <c r="W281" s="1482"/>
      <c r="X281" s="1482"/>
    </row>
    <row r="282" spans="1:24" ht="18" hidden="1" customHeight="1" outlineLevel="1">
      <c r="A282" s="1444"/>
      <c r="B282" s="1512" t="s">
        <v>211</v>
      </c>
      <c r="C282" s="1449" t="s">
        <v>212</v>
      </c>
      <c r="D282" s="1513"/>
      <c r="E282" s="1513"/>
      <c r="F282" s="1513"/>
      <c r="G282" s="1513"/>
      <c r="H282" s="1514">
        <v>250000</v>
      </c>
      <c r="I282" s="1483" t="s">
        <v>27</v>
      </c>
      <c r="J282" s="1513"/>
      <c r="K282" s="1482"/>
      <c r="L282" s="1482"/>
      <c r="M282" s="1482"/>
      <c r="N282" s="1482"/>
      <c r="O282" s="1482"/>
      <c r="P282" s="1482"/>
      <c r="Q282" s="1482"/>
      <c r="R282" s="1482"/>
      <c r="S282" s="1482"/>
      <c r="T282" s="1482"/>
      <c r="U282" s="1482"/>
      <c r="V282" s="1482"/>
      <c r="W282" s="1482"/>
      <c r="X282" s="1482"/>
    </row>
    <row r="283" spans="1:24" ht="18" hidden="1" customHeight="1" outlineLevel="1">
      <c r="A283" s="1444"/>
      <c r="B283" s="1512" t="s">
        <v>213</v>
      </c>
      <c r="C283" s="1449" t="s">
        <v>212</v>
      </c>
      <c r="D283" s="1513"/>
      <c r="E283" s="1513"/>
      <c r="F283" s="1513"/>
      <c r="G283" s="1513"/>
      <c r="H283" s="1514">
        <v>250000</v>
      </c>
      <c r="I283" s="1483" t="s">
        <v>27</v>
      </c>
      <c r="J283" s="1513"/>
      <c r="K283" s="1482"/>
      <c r="L283" s="1482"/>
      <c r="M283" s="1482"/>
      <c r="N283" s="1482"/>
      <c r="O283" s="1482"/>
      <c r="P283" s="1482"/>
      <c r="Q283" s="1482"/>
      <c r="R283" s="1482"/>
      <c r="S283" s="1482"/>
      <c r="T283" s="1482"/>
      <c r="U283" s="1482"/>
      <c r="V283" s="1482"/>
      <c r="W283" s="1482"/>
      <c r="X283" s="1482"/>
    </row>
    <row r="284" spans="1:24" ht="18" hidden="1" customHeight="1" outlineLevel="1">
      <c r="A284" s="1444"/>
      <c r="B284" s="1512" t="s">
        <v>214</v>
      </c>
      <c r="C284" s="1449" t="s">
        <v>212</v>
      </c>
      <c r="D284" s="1513"/>
      <c r="E284" s="1513"/>
      <c r="F284" s="1513"/>
      <c r="G284" s="1513"/>
      <c r="H284" s="1514">
        <v>49000</v>
      </c>
      <c r="I284" s="1483" t="s">
        <v>27</v>
      </c>
      <c r="J284" s="1513"/>
      <c r="K284" s="1482"/>
      <c r="L284" s="1482"/>
      <c r="M284" s="1482"/>
      <c r="N284" s="1482"/>
      <c r="O284" s="1482"/>
      <c r="P284" s="1482"/>
      <c r="Q284" s="1482"/>
      <c r="R284" s="1482"/>
      <c r="S284" s="1482"/>
      <c r="T284" s="1482"/>
      <c r="U284" s="1482"/>
      <c r="V284" s="1482"/>
      <c r="W284" s="1482"/>
      <c r="X284" s="1482"/>
    </row>
    <row r="285" spans="1:24" ht="18" hidden="1" customHeight="1" outlineLevel="1">
      <c r="A285" s="1444"/>
      <c r="B285" s="1512" t="s">
        <v>215</v>
      </c>
      <c r="C285" s="1449" t="s">
        <v>212</v>
      </c>
      <c r="D285" s="1513"/>
      <c r="E285" s="1513"/>
      <c r="F285" s="1513"/>
      <c r="G285" s="1513"/>
      <c r="H285" s="1514">
        <v>49000</v>
      </c>
      <c r="I285" s="1513"/>
      <c r="J285" s="1513"/>
      <c r="K285" s="1482"/>
      <c r="L285" s="1482"/>
      <c r="M285" s="1482"/>
      <c r="N285" s="1482"/>
      <c r="O285" s="1482"/>
      <c r="P285" s="1482"/>
      <c r="Q285" s="1482"/>
      <c r="R285" s="1482"/>
      <c r="S285" s="1482"/>
      <c r="T285" s="1482"/>
      <c r="U285" s="1482"/>
      <c r="V285" s="1482"/>
      <c r="W285" s="1482"/>
      <c r="X285" s="1482"/>
    </row>
    <row r="286" spans="1:24" ht="19.5" hidden="1" customHeight="1" outlineLevel="1">
      <c r="A286" s="1451"/>
      <c r="B286" s="1472" t="s">
        <v>216</v>
      </c>
      <c r="C286" s="1449" t="s">
        <v>144</v>
      </c>
      <c r="D286" s="1467"/>
      <c r="E286" s="1450"/>
      <c r="F286" s="1450"/>
      <c r="G286" s="1455"/>
      <c r="H286" s="1458">
        <v>6000</v>
      </c>
      <c r="I286" s="1483" t="s">
        <v>27</v>
      </c>
      <c r="J286" s="1699" t="s">
        <v>217</v>
      </c>
      <c r="K286" s="1484"/>
      <c r="L286" s="1484"/>
      <c r="M286" s="1484"/>
      <c r="N286" s="1484"/>
      <c r="O286" s="1484"/>
      <c r="P286" s="1484"/>
      <c r="Q286" s="1484"/>
      <c r="R286" s="1484"/>
      <c r="S286" s="1484"/>
      <c r="T286" s="1484"/>
      <c r="U286" s="1484"/>
      <c r="V286" s="1484"/>
      <c r="W286" s="1484"/>
      <c r="X286" s="1484"/>
    </row>
    <row r="287" spans="1:24" ht="19.5" hidden="1" customHeight="1" outlineLevel="1">
      <c r="A287" s="1451"/>
      <c r="B287" s="1472" t="s">
        <v>218</v>
      </c>
      <c r="C287" s="1449" t="s">
        <v>144</v>
      </c>
      <c r="D287" s="1467"/>
      <c r="E287" s="1450"/>
      <c r="F287" s="1450"/>
      <c r="G287" s="1455"/>
      <c r="H287" s="1458">
        <v>9000</v>
      </c>
      <c r="I287" s="1483" t="s">
        <v>27</v>
      </c>
      <c r="J287" s="1700"/>
      <c r="K287" s="1484"/>
      <c r="L287" s="1484"/>
      <c r="M287" s="1484"/>
      <c r="N287" s="1484"/>
      <c r="O287" s="1484"/>
      <c r="P287" s="1484"/>
      <c r="Q287" s="1484"/>
      <c r="R287" s="1484"/>
      <c r="S287" s="1484"/>
      <c r="T287" s="1484"/>
      <c r="U287" s="1484"/>
      <c r="V287" s="1484"/>
      <c r="W287" s="1484"/>
      <c r="X287" s="1484"/>
    </row>
    <row r="288" spans="1:24" ht="22.5" hidden="1" customHeight="1" outlineLevel="1">
      <c r="A288" s="1451"/>
      <c r="B288" s="1472" t="s">
        <v>219</v>
      </c>
      <c r="C288" s="1449" t="s">
        <v>144</v>
      </c>
      <c r="D288" s="1449" t="s">
        <v>16</v>
      </c>
      <c r="E288" s="1450">
        <v>1200</v>
      </c>
      <c r="F288" s="1450">
        <v>1200</v>
      </c>
      <c r="G288" s="1455">
        <v>1200</v>
      </c>
      <c r="H288" s="1458">
        <v>1200</v>
      </c>
      <c r="I288" s="1483">
        <f>(H288-G288)/G288</f>
        <v>0</v>
      </c>
      <c r="J288" s="1700"/>
      <c r="K288" s="1484"/>
      <c r="L288" s="1484"/>
      <c r="M288" s="1484"/>
      <c r="N288" s="1484"/>
      <c r="O288" s="1484"/>
      <c r="P288" s="1484"/>
      <c r="Q288" s="1484"/>
      <c r="R288" s="1484"/>
      <c r="S288" s="1484"/>
      <c r="T288" s="1484"/>
      <c r="U288" s="1484"/>
      <c r="V288" s="1484"/>
      <c r="W288" s="1484"/>
      <c r="X288" s="1484"/>
    </row>
    <row r="289" spans="1:24" ht="22.5" hidden="1" customHeight="1" outlineLevel="1">
      <c r="A289" s="1451"/>
      <c r="B289" s="1472" t="s">
        <v>220</v>
      </c>
      <c r="C289" s="1449" t="s">
        <v>144</v>
      </c>
      <c r="D289" s="1449" t="s">
        <v>16</v>
      </c>
      <c r="E289" s="1450">
        <v>1800</v>
      </c>
      <c r="F289" s="1450">
        <v>1800</v>
      </c>
      <c r="G289" s="1455">
        <v>1800</v>
      </c>
      <c r="H289" s="1458">
        <v>1800</v>
      </c>
      <c r="I289" s="1483">
        <f>(H289-G289)/G289</f>
        <v>0</v>
      </c>
      <c r="J289" s="1700"/>
      <c r="K289" s="1484"/>
      <c r="L289" s="1484"/>
      <c r="M289" s="1484"/>
      <c r="N289" s="1484"/>
      <c r="O289" s="1484"/>
      <c r="P289" s="1484"/>
      <c r="Q289" s="1484"/>
      <c r="R289" s="1484"/>
      <c r="S289" s="1484"/>
      <c r="T289" s="1484"/>
      <c r="U289" s="1484"/>
      <c r="V289" s="1484"/>
      <c r="W289" s="1484"/>
      <c r="X289" s="1484"/>
    </row>
    <row r="290" spans="1:24" ht="22.5" hidden="1" customHeight="1" outlineLevel="1">
      <c r="A290" s="1451"/>
      <c r="B290" s="1472" t="s">
        <v>221</v>
      </c>
      <c r="C290" s="1449" t="s">
        <v>144</v>
      </c>
      <c r="D290" s="1449" t="s">
        <v>16</v>
      </c>
      <c r="E290" s="1450">
        <v>12000</v>
      </c>
      <c r="F290" s="1450">
        <v>12000</v>
      </c>
      <c r="G290" s="1455">
        <v>12000</v>
      </c>
      <c r="H290" s="1458">
        <v>12000</v>
      </c>
      <c r="I290" s="1483">
        <f>(H290-G290)/G290</f>
        <v>0</v>
      </c>
      <c r="J290" s="1701"/>
      <c r="K290" s="1484"/>
      <c r="L290" s="1484"/>
      <c r="M290" s="1484"/>
      <c r="N290" s="1484"/>
      <c r="O290" s="1484"/>
      <c r="P290" s="1484"/>
      <c r="Q290" s="1484"/>
      <c r="R290" s="1484"/>
      <c r="S290" s="1484"/>
      <c r="T290" s="1484"/>
      <c r="U290" s="1484"/>
      <c r="V290" s="1484"/>
      <c r="W290" s="1484"/>
      <c r="X290" s="1484"/>
    </row>
    <row r="291" spans="1:24" ht="15" hidden="1" customHeight="1" collapsed="1">
      <c r="A291" s="1470">
        <v>6</v>
      </c>
      <c r="B291" s="1710" t="s">
        <v>222</v>
      </c>
      <c r="C291" s="1690"/>
      <c r="D291" s="1690"/>
      <c r="E291" s="1690"/>
      <c r="F291" s="1690"/>
      <c r="G291" s="1690"/>
      <c r="H291" s="1690"/>
      <c r="I291" s="1690"/>
      <c r="J291" s="1691"/>
      <c r="K291" s="1484"/>
      <c r="L291" s="1484"/>
      <c r="M291" s="1484"/>
      <c r="N291" s="1484"/>
      <c r="O291" s="1484"/>
      <c r="P291" s="1484"/>
      <c r="Q291" s="1484"/>
      <c r="R291" s="1484"/>
      <c r="S291" s="1484"/>
      <c r="T291" s="1484"/>
      <c r="U291" s="1484"/>
      <c r="V291" s="1484"/>
      <c r="W291" s="1484"/>
      <c r="X291" s="1484"/>
    </row>
    <row r="292" spans="1:24" ht="47.25" hidden="1" customHeight="1" outlineLevel="1">
      <c r="A292" s="1451"/>
      <c r="B292" s="1505" t="s">
        <v>223</v>
      </c>
      <c r="C292" s="1449" t="s">
        <v>224</v>
      </c>
      <c r="D292" s="1467" t="s">
        <v>225</v>
      </c>
      <c r="E292" s="1450">
        <v>6000</v>
      </c>
      <c r="F292" s="1450">
        <v>6000</v>
      </c>
      <c r="G292" s="1455"/>
      <c r="H292" s="1455"/>
      <c r="I292" s="1483">
        <f>(G292-F292)/F292</f>
        <v>-1</v>
      </c>
      <c r="J292" s="1699" t="s">
        <v>226</v>
      </c>
      <c r="K292" s="1484"/>
      <c r="L292" s="1484"/>
      <c r="M292" s="1484"/>
      <c r="N292" s="1484"/>
      <c r="O292" s="1484"/>
      <c r="P292" s="1484"/>
      <c r="Q292" s="1484"/>
      <c r="R292" s="1484"/>
      <c r="S292" s="1484"/>
      <c r="T292" s="1484"/>
      <c r="U292" s="1484"/>
      <c r="V292" s="1484"/>
      <c r="W292" s="1484"/>
      <c r="X292" s="1484"/>
    </row>
    <row r="293" spans="1:24" ht="19.5" hidden="1" customHeight="1" outlineLevel="1">
      <c r="A293" s="1451"/>
      <c r="B293" s="1505" t="s">
        <v>227</v>
      </c>
      <c r="C293" s="1449" t="s">
        <v>224</v>
      </c>
      <c r="D293" s="1449" t="s">
        <v>16</v>
      </c>
      <c r="E293" s="1450">
        <v>7000</v>
      </c>
      <c r="F293" s="1450">
        <v>7000</v>
      </c>
      <c r="G293" s="1455"/>
      <c r="H293" s="1455"/>
      <c r="I293" s="1483">
        <f>(G293-F293)/F293</f>
        <v>-1</v>
      </c>
      <c r="J293" s="1700"/>
      <c r="K293" s="1484"/>
      <c r="L293" s="1484"/>
      <c r="M293" s="1484"/>
      <c r="N293" s="1484"/>
      <c r="O293" s="1484"/>
      <c r="P293" s="1484"/>
      <c r="Q293" s="1484"/>
      <c r="R293" s="1484"/>
      <c r="S293" s="1484"/>
      <c r="T293" s="1484"/>
      <c r="U293" s="1484"/>
      <c r="V293" s="1484"/>
      <c r="W293" s="1484"/>
      <c r="X293" s="1484"/>
    </row>
    <row r="294" spans="1:24" ht="19.5" hidden="1" customHeight="1" outlineLevel="1">
      <c r="A294" s="1451"/>
      <c r="B294" s="1505" t="s">
        <v>228</v>
      </c>
      <c r="C294" s="1449" t="s">
        <v>224</v>
      </c>
      <c r="D294" s="1449" t="s">
        <v>16</v>
      </c>
      <c r="E294" s="1450">
        <v>10000</v>
      </c>
      <c r="F294" s="1450">
        <v>10000</v>
      </c>
      <c r="G294" s="1455"/>
      <c r="H294" s="1455"/>
      <c r="I294" s="1483">
        <f>(G294-F294)/F294</f>
        <v>-1</v>
      </c>
      <c r="J294" s="1701"/>
      <c r="K294" s="1484"/>
      <c r="L294" s="1484"/>
      <c r="M294" s="1484"/>
      <c r="N294" s="1484"/>
      <c r="O294" s="1484"/>
      <c r="P294" s="1484"/>
      <c r="Q294" s="1484"/>
      <c r="R294" s="1484"/>
      <c r="S294" s="1484"/>
      <c r="T294" s="1484"/>
      <c r="U294" s="1484"/>
      <c r="V294" s="1484"/>
      <c r="W294" s="1484"/>
      <c r="X294" s="1484"/>
    </row>
    <row r="295" spans="1:24" ht="39" customHeight="1" collapsed="1">
      <c r="A295" s="1444">
        <v>7</v>
      </c>
      <c r="B295" s="1707" t="s">
        <v>229</v>
      </c>
      <c r="C295" s="1690"/>
      <c r="D295" s="1690"/>
      <c r="E295" s="1690"/>
      <c r="F295" s="1690"/>
      <c r="G295" s="1690"/>
      <c r="H295" s="1690"/>
      <c r="I295" s="1690"/>
      <c r="J295" s="1691"/>
      <c r="K295" s="1482"/>
      <c r="L295" s="1482"/>
      <c r="M295" s="1482"/>
      <c r="N295" s="1482"/>
      <c r="O295" s="1482"/>
      <c r="P295" s="1482"/>
      <c r="Q295" s="1482"/>
      <c r="R295" s="1482"/>
      <c r="S295" s="1482"/>
      <c r="T295" s="1482"/>
      <c r="U295" s="1482"/>
      <c r="V295" s="1482"/>
      <c r="W295" s="1482"/>
      <c r="X295" s="1482"/>
    </row>
    <row r="296" spans="1:24" ht="26.25" hidden="1" customHeight="1" outlineLevel="1">
      <c r="A296" s="1444"/>
      <c r="B296" s="1513" t="s">
        <v>230</v>
      </c>
      <c r="C296" s="1449" t="s">
        <v>144</v>
      </c>
      <c r="D296" s="1449" t="s">
        <v>16</v>
      </c>
      <c r="E296" s="1513"/>
      <c r="F296" s="1513"/>
      <c r="G296" s="1513"/>
      <c r="H296" s="1458">
        <v>1600</v>
      </c>
      <c r="I296" s="1513" t="s">
        <v>27</v>
      </c>
      <c r="J296" s="1699" t="s">
        <v>231</v>
      </c>
      <c r="K296" s="1482"/>
      <c r="L296" s="1482"/>
      <c r="M296" s="1482"/>
      <c r="N296" s="1482"/>
      <c r="O296" s="1482"/>
      <c r="P296" s="1482"/>
      <c r="Q296" s="1482"/>
      <c r="R296" s="1482"/>
      <c r="S296" s="1482"/>
      <c r="T296" s="1482"/>
      <c r="U296" s="1482"/>
      <c r="V296" s="1482"/>
      <c r="W296" s="1482"/>
      <c r="X296" s="1482"/>
    </row>
    <row r="297" spans="1:24" ht="19.5" hidden="1" customHeight="1" outlineLevel="1">
      <c r="A297" s="1451"/>
      <c r="B297" s="1505" t="s">
        <v>232</v>
      </c>
      <c r="C297" s="1449" t="s">
        <v>144</v>
      </c>
      <c r="D297" s="1449" t="s">
        <v>16</v>
      </c>
      <c r="E297" s="1450">
        <v>11000</v>
      </c>
      <c r="F297" s="1450">
        <v>11000</v>
      </c>
      <c r="G297" s="1455">
        <v>11000</v>
      </c>
      <c r="H297" s="1458">
        <v>12000</v>
      </c>
      <c r="I297" s="1483">
        <f>(H297-G297)/G297</f>
        <v>9.0909090909090912E-2</v>
      </c>
      <c r="J297" s="1700"/>
      <c r="K297" s="1484"/>
      <c r="L297" s="1484"/>
      <c r="M297" s="1484"/>
      <c r="N297" s="1484"/>
      <c r="O297" s="1484"/>
      <c r="P297" s="1484"/>
      <c r="Q297" s="1484"/>
      <c r="R297" s="1484"/>
      <c r="S297" s="1484"/>
      <c r="T297" s="1484"/>
      <c r="U297" s="1484"/>
      <c r="V297" s="1484"/>
      <c r="W297" s="1484"/>
      <c r="X297" s="1484"/>
    </row>
    <row r="298" spans="1:24" ht="19.5" hidden="1" customHeight="1" outlineLevel="1">
      <c r="A298" s="1451"/>
      <c r="B298" s="1505" t="s">
        <v>233</v>
      </c>
      <c r="C298" s="1449" t="s">
        <v>144</v>
      </c>
      <c r="D298" s="1449" t="s">
        <v>16</v>
      </c>
      <c r="E298" s="1450">
        <v>5500</v>
      </c>
      <c r="F298" s="1450">
        <v>5500</v>
      </c>
      <c r="G298" s="1455">
        <v>5500</v>
      </c>
      <c r="H298" s="1458">
        <v>6000</v>
      </c>
      <c r="I298" s="1483">
        <f>(H298-G298)/G298</f>
        <v>9.0909090909090912E-2</v>
      </c>
      <c r="J298" s="1700"/>
      <c r="K298" s="1484"/>
      <c r="L298" s="1484"/>
      <c r="M298" s="1484"/>
      <c r="N298" s="1484"/>
      <c r="O298" s="1484"/>
      <c r="P298" s="1484"/>
      <c r="Q298" s="1484"/>
      <c r="R298" s="1484"/>
      <c r="S298" s="1484"/>
      <c r="T298" s="1484"/>
      <c r="U298" s="1484"/>
      <c r="V298" s="1484"/>
      <c r="W298" s="1484"/>
      <c r="X298" s="1484"/>
    </row>
    <row r="299" spans="1:24" ht="19.5" hidden="1" customHeight="1" outlineLevel="1">
      <c r="A299" s="1451"/>
      <c r="B299" s="1505" t="s">
        <v>234</v>
      </c>
      <c r="C299" s="1449" t="s">
        <v>144</v>
      </c>
      <c r="D299" s="1449" t="s">
        <v>16</v>
      </c>
      <c r="E299" s="1450">
        <v>5500</v>
      </c>
      <c r="F299" s="1450">
        <v>5500</v>
      </c>
      <c r="G299" s="1455">
        <v>5500</v>
      </c>
      <c r="H299" s="1458">
        <v>6000</v>
      </c>
      <c r="I299" s="1483">
        <f>(H299-G299)/G299</f>
        <v>9.0909090909090912E-2</v>
      </c>
      <c r="J299" s="1700"/>
      <c r="K299" s="1484"/>
      <c r="L299" s="1484"/>
      <c r="M299" s="1484"/>
      <c r="N299" s="1484"/>
      <c r="O299" s="1484"/>
      <c r="P299" s="1484"/>
      <c r="Q299" s="1484"/>
      <c r="R299" s="1484"/>
      <c r="S299" s="1484"/>
      <c r="T299" s="1484"/>
      <c r="U299" s="1484"/>
      <c r="V299" s="1484"/>
      <c r="W299" s="1484"/>
      <c r="X299" s="1484"/>
    </row>
    <row r="300" spans="1:24" ht="19.5" hidden="1" customHeight="1" outlineLevel="1">
      <c r="A300" s="1451"/>
      <c r="B300" s="1505" t="s">
        <v>235</v>
      </c>
      <c r="C300" s="1449" t="s">
        <v>144</v>
      </c>
      <c r="D300" s="1449" t="s">
        <v>16</v>
      </c>
      <c r="E300" s="1450">
        <v>2750</v>
      </c>
      <c r="F300" s="1450">
        <v>2750</v>
      </c>
      <c r="G300" s="1455">
        <v>2750</v>
      </c>
      <c r="H300" s="1458">
        <v>3000</v>
      </c>
      <c r="I300" s="1483">
        <f>(H300-G300)/G300</f>
        <v>9.0909090909090912E-2</v>
      </c>
      <c r="J300" s="1701"/>
      <c r="K300" s="1484"/>
      <c r="L300" s="1484"/>
      <c r="M300" s="1484"/>
      <c r="N300" s="1484"/>
      <c r="O300" s="1484"/>
      <c r="P300" s="1484"/>
      <c r="Q300" s="1484"/>
      <c r="R300" s="1484"/>
      <c r="S300" s="1484"/>
      <c r="T300" s="1484"/>
      <c r="U300" s="1484"/>
      <c r="V300" s="1484"/>
      <c r="W300" s="1484"/>
      <c r="X300" s="1484"/>
    </row>
    <row r="301" spans="1:24" ht="33" hidden="1" customHeight="1" collapsed="1">
      <c r="A301" s="1444">
        <v>7</v>
      </c>
      <c r="B301" s="1711" t="s">
        <v>236</v>
      </c>
      <c r="C301" s="1690"/>
      <c r="D301" s="1690"/>
      <c r="E301" s="1690"/>
      <c r="F301" s="1690"/>
      <c r="G301" s="1690"/>
      <c r="H301" s="1690"/>
      <c r="I301" s="1690"/>
      <c r="J301" s="1691"/>
      <c r="K301" s="1482"/>
      <c r="L301" s="1482"/>
      <c r="M301" s="1482"/>
      <c r="N301" s="1482"/>
      <c r="O301" s="1482"/>
      <c r="P301" s="1482"/>
      <c r="Q301" s="1482"/>
      <c r="R301" s="1482"/>
      <c r="S301" s="1482"/>
      <c r="T301" s="1482"/>
      <c r="U301" s="1482"/>
      <c r="V301" s="1482"/>
      <c r="W301" s="1482"/>
      <c r="X301" s="1482"/>
    </row>
    <row r="302" spans="1:24" ht="56.25" hidden="1" customHeight="1" outlineLevel="1">
      <c r="A302" s="1451"/>
      <c r="B302" s="1505" t="s">
        <v>237</v>
      </c>
      <c r="C302" s="1449" t="s">
        <v>144</v>
      </c>
      <c r="D302" s="1467" t="s">
        <v>179</v>
      </c>
      <c r="E302" s="1450">
        <v>6800</v>
      </c>
      <c r="F302" s="1450">
        <v>6800</v>
      </c>
      <c r="G302" s="1455">
        <f>F302</f>
        <v>6800</v>
      </c>
      <c r="H302" s="1455"/>
      <c r="I302" s="1483">
        <f>(G302-F302)/F302</f>
        <v>0</v>
      </c>
      <c r="J302" s="1699" t="s">
        <v>238</v>
      </c>
      <c r="K302" s="1484"/>
      <c r="L302" s="1484"/>
      <c r="M302" s="1484"/>
      <c r="N302" s="1484"/>
      <c r="O302" s="1484"/>
      <c r="P302" s="1484"/>
      <c r="Q302" s="1484"/>
      <c r="R302" s="1484"/>
      <c r="S302" s="1484"/>
      <c r="T302" s="1484"/>
      <c r="U302" s="1484"/>
      <c r="V302" s="1484"/>
      <c r="W302" s="1484"/>
      <c r="X302" s="1484"/>
    </row>
    <row r="303" spans="1:24" ht="52.5" hidden="1" customHeight="1" outlineLevel="1">
      <c r="A303" s="1451"/>
      <c r="B303" s="1505" t="s">
        <v>239</v>
      </c>
      <c r="C303" s="1449" t="s">
        <v>144</v>
      </c>
      <c r="D303" s="1449" t="s">
        <v>16</v>
      </c>
      <c r="E303" s="1450">
        <v>1800</v>
      </c>
      <c r="F303" s="1450">
        <v>1800</v>
      </c>
      <c r="G303" s="1455">
        <f>F303</f>
        <v>1800</v>
      </c>
      <c r="H303" s="1455"/>
      <c r="I303" s="1483">
        <f>(G303-F303)/F303</f>
        <v>0</v>
      </c>
      <c r="J303" s="1701"/>
      <c r="K303" s="1484"/>
      <c r="L303" s="1484"/>
      <c r="M303" s="1484"/>
      <c r="N303" s="1484"/>
      <c r="O303" s="1484"/>
      <c r="P303" s="1484"/>
      <c r="Q303" s="1484"/>
      <c r="R303" s="1484"/>
      <c r="S303" s="1484"/>
      <c r="T303" s="1484"/>
      <c r="U303" s="1484"/>
      <c r="V303" s="1484"/>
      <c r="W303" s="1484"/>
      <c r="X303" s="1484"/>
    </row>
    <row r="304" spans="1:24" ht="15" hidden="1" customHeight="1" collapsed="1">
      <c r="A304" s="1451">
        <v>7</v>
      </c>
      <c r="B304" s="1710" t="s">
        <v>240</v>
      </c>
      <c r="C304" s="1690"/>
      <c r="D304" s="1690"/>
      <c r="E304" s="1690"/>
      <c r="F304" s="1690"/>
      <c r="G304" s="1690"/>
      <c r="H304" s="1690"/>
      <c r="I304" s="1690"/>
      <c r="J304" s="1691"/>
      <c r="K304" s="1484"/>
      <c r="L304" s="1484"/>
      <c r="M304" s="1484"/>
      <c r="N304" s="1484"/>
      <c r="O304" s="1484"/>
      <c r="P304" s="1484"/>
      <c r="Q304" s="1484"/>
      <c r="R304" s="1484"/>
      <c r="S304" s="1484"/>
      <c r="T304" s="1484"/>
      <c r="U304" s="1484"/>
      <c r="V304" s="1484"/>
      <c r="W304" s="1484"/>
      <c r="X304" s="1484"/>
    </row>
    <row r="305" spans="1:24" ht="31.5" hidden="1" customHeight="1" outlineLevel="1">
      <c r="A305" s="1451"/>
      <c r="B305" s="1505" t="s">
        <v>241</v>
      </c>
      <c r="C305" s="1449" t="s">
        <v>152</v>
      </c>
      <c r="D305" s="1467" t="s">
        <v>153</v>
      </c>
      <c r="E305" s="1450">
        <v>1200</v>
      </c>
      <c r="F305" s="1450">
        <v>1200</v>
      </c>
      <c r="G305" s="1455"/>
      <c r="H305" s="1455"/>
      <c r="I305" s="1483">
        <f>(G305-F305)/F305</f>
        <v>-1</v>
      </c>
      <c r="J305" s="1699" t="s">
        <v>242</v>
      </c>
      <c r="K305" s="1484"/>
      <c r="L305" s="1484"/>
      <c r="M305" s="1484"/>
      <c r="N305" s="1484"/>
      <c r="O305" s="1484"/>
      <c r="P305" s="1484"/>
      <c r="Q305" s="1484"/>
      <c r="R305" s="1484"/>
      <c r="S305" s="1484"/>
      <c r="T305" s="1484"/>
      <c r="U305" s="1484"/>
      <c r="V305" s="1484"/>
      <c r="W305" s="1484"/>
      <c r="X305" s="1484"/>
    </row>
    <row r="306" spans="1:24" ht="19.5" hidden="1" customHeight="1" outlineLevel="1">
      <c r="A306" s="1451"/>
      <c r="B306" s="1505" t="s">
        <v>243</v>
      </c>
      <c r="C306" s="1449" t="s">
        <v>152</v>
      </c>
      <c r="D306" s="1449" t="s">
        <v>16</v>
      </c>
      <c r="E306" s="1450">
        <v>1200</v>
      </c>
      <c r="F306" s="1450">
        <v>1200</v>
      </c>
      <c r="G306" s="1455"/>
      <c r="H306" s="1455"/>
      <c r="I306" s="1483">
        <f>(G306-F306)/F306</f>
        <v>-1</v>
      </c>
      <c r="J306" s="1701"/>
      <c r="K306" s="1484"/>
      <c r="L306" s="1484"/>
      <c r="M306" s="1484"/>
      <c r="N306" s="1484"/>
      <c r="O306" s="1484"/>
      <c r="P306" s="1484"/>
      <c r="Q306" s="1484"/>
      <c r="R306" s="1484"/>
      <c r="S306" s="1484"/>
      <c r="T306" s="1484"/>
      <c r="U306" s="1484"/>
      <c r="V306" s="1484"/>
      <c r="W306" s="1484"/>
      <c r="X306" s="1484"/>
    </row>
    <row r="307" spans="1:24" ht="19.5" hidden="1" customHeight="1" outlineLevel="1">
      <c r="A307" s="1451"/>
      <c r="B307" s="1505" t="s">
        <v>244</v>
      </c>
      <c r="C307" s="1449" t="s">
        <v>152</v>
      </c>
      <c r="D307" s="1449" t="s">
        <v>16</v>
      </c>
      <c r="E307" s="1450">
        <v>1800</v>
      </c>
      <c r="F307" s="1450">
        <v>1800</v>
      </c>
      <c r="G307" s="1455"/>
      <c r="H307" s="1455"/>
      <c r="I307" s="1483">
        <f>(G307-F307)/F307</f>
        <v>-1</v>
      </c>
      <c r="J307" s="1699"/>
      <c r="K307" s="1484"/>
      <c r="L307" s="1484"/>
      <c r="M307" s="1484"/>
      <c r="N307" s="1484"/>
      <c r="O307" s="1484"/>
      <c r="P307" s="1484"/>
      <c r="Q307" s="1484"/>
      <c r="R307" s="1484"/>
      <c r="S307" s="1484"/>
      <c r="T307" s="1484"/>
      <c r="U307" s="1484"/>
      <c r="V307" s="1484"/>
      <c r="W307" s="1484"/>
      <c r="X307" s="1484"/>
    </row>
    <row r="308" spans="1:24" ht="19.5" hidden="1" customHeight="1" outlineLevel="1">
      <c r="A308" s="1451"/>
      <c r="B308" s="1505" t="s">
        <v>245</v>
      </c>
      <c r="C308" s="1449" t="s">
        <v>152</v>
      </c>
      <c r="D308" s="1449" t="s">
        <v>16</v>
      </c>
      <c r="E308" s="1450">
        <v>6000</v>
      </c>
      <c r="F308" s="1450">
        <v>6000</v>
      </c>
      <c r="G308" s="1455"/>
      <c r="H308" s="1455"/>
      <c r="I308" s="1483">
        <f>(G308-F308)/F308</f>
        <v>-1</v>
      </c>
      <c r="J308" s="1700"/>
      <c r="K308" s="1484"/>
      <c r="L308" s="1484"/>
      <c r="M308" s="1484"/>
      <c r="N308" s="1484"/>
      <c r="O308" s="1484"/>
      <c r="P308" s="1484"/>
      <c r="Q308" s="1484"/>
      <c r="R308" s="1484"/>
      <c r="S308" s="1484"/>
      <c r="T308" s="1484"/>
      <c r="U308" s="1484"/>
      <c r="V308" s="1484"/>
      <c r="W308" s="1484"/>
      <c r="X308" s="1484"/>
    </row>
    <row r="309" spans="1:24" ht="19.5" hidden="1" customHeight="1" outlineLevel="1">
      <c r="A309" s="1451"/>
      <c r="B309" s="1505" t="s">
        <v>246</v>
      </c>
      <c r="C309" s="1449" t="s">
        <v>152</v>
      </c>
      <c r="D309" s="1449" t="s">
        <v>16</v>
      </c>
      <c r="E309" s="1450">
        <v>12000</v>
      </c>
      <c r="F309" s="1450">
        <v>12000</v>
      </c>
      <c r="G309" s="1455"/>
      <c r="H309" s="1455"/>
      <c r="I309" s="1483">
        <f>(G309-F309)/F309</f>
        <v>-1</v>
      </c>
      <c r="J309" s="1701"/>
      <c r="K309" s="1484"/>
      <c r="L309" s="1484"/>
      <c r="M309" s="1484"/>
      <c r="N309" s="1484"/>
      <c r="O309" s="1484"/>
      <c r="P309" s="1484"/>
      <c r="Q309" s="1484"/>
      <c r="R309" s="1484"/>
      <c r="S309" s="1484"/>
      <c r="T309" s="1484"/>
      <c r="U309" s="1484"/>
      <c r="V309" s="1484"/>
      <c r="W309" s="1484"/>
      <c r="X309" s="1484"/>
    </row>
    <row r="310" spans="1:24" ht="15" hidden="1" customHeight="1">
      <c r="A310" s="1470">
        <v>8</v>
      </c>
      <c r="B310" s="1710" t="s">
        <v>247</v>
      </c>
      <c r="C310" s="1690"/>
      <c r="D310" s="1690"/>
      <c r="E310" s="1690"/>
      <c r="F310" s="1690"/>
      <c r="G310" s="1690"/>
      <c r="H310" s="1690"/>
      <c r="I310" s="1690"/>
      <c r="J310" s="1691"/>
      <c r="K310" s="1484"/>
      <c r="L310" s="1484"/>
      <c r="M310" s="1484"/>
      <c r="N310" s="1484"/>
      <c r="O310" s="1484"/>
      <c r="P310" s="1484"/>
      <c r="Q310" s="1484"/>
      <c r="R310" s="1484"/>
      <c r="S310" s="1484"/>
      <c r="T310" s="1484"/>
      <c r="U310" s="1484"/>
      <c r="V310" s="1484"/>
      <c r="W310" s="1484"/>
      <c r="X310" s="1484"/>
    </row>
    <row r="311" spans="1:24" ht="31.5" hidden="1" customHeight="1" outlineLevel="1">
      <c r="A311" s="1451"/>
      <c r="B311" s="1505" t="s">
        <v>248</v>
      </c>
      <c r="C311" s="1449" t="s">
        <v>249</v>
      </c>
      <c r="D311" s="1467" t="s">
        <v>153</v>
      </c>
      <c r="E311" s="1450">
        <v>1227272</v>
      </c>
      <c r="F311" s="1450">
        <v>1227272</v>
      </c>
      <c r="G311" s="1455"/>
      <c r="H311" s="1455"/>
      <c r="I311" s="1483">
        <f t="shared" ref="I311:I320" si="26">(G311-F311)/F311</f>
        <v>-1</v>
      </c>
      <c r="J311" s="1702"/>
      <c r="K311" s="1484"/>
      <c r="L311" s="1484"/>
      <c r="M311" s="1484"/>
      <c r="N311" s="1484"/>
      <c r="O311" s="1484"/>
      <c r="P311" s="1484"/>
      <c r="Q311" s="1484"/>
      <c r="R311" s="1484"/>
      <c r="S311" s="1484"/>
      <c r="T311" s="1484"/>
      <c r="U311" s="1484"/>
      <c r="V311" s="1484"/>
      <c r="W311" s="1484"/>
      <c r="X311" s="1484"/>
    </row>
    <row r="312" spans="1:24" ht="19.5" hidden="1" customHeight="1" outlineLevel="1">
      <c r="A312" s="1451"/>
      <c r="B312" s="1505" t="s">
        <v>250</v>
      </c>
      <c r="C312" s="1449" t="s">
        <v>249</v>
      </c>
      <c r="D312" s="1449" t="s">
        <v>16</v>
      </c>
      <c r="E312" s="1450">
        <v>1227272</v>
      </c>
      <c r="F312" s="1450">
        <v>1227272</v>
      </c>
      <c r="G312" s="1455"/>
      <c r="H312" s="1455"/>
      <c r="I312" s="1483">
        <f t="shared" si="26"/>
        <v>-1</v>
      </c>
      <c r="J312" s="1701"/>
      <c r="K312" s="1484"/>
      <c r="L312" s="1484"/>
      <c r="M312" s="1484"/>
      <c r="N312" s="1484"/>
      <c r="O312" s="1484"/>
      <c r="P312" s="1484"/>
      <c r="Q312" s="1484"/>
      <c r="R312" s="1484"/>
      <c r="S312" s="1484"/>
      <c r="T312" s="1484"/>
      <c r="U312" s="1484"/>
      <c r="V312" s="1484"/>
      <c r="W312" s="1484"/>
      <c r="X312" s="1484"/>
    </row>
    <row r="313" spans="1:24" ht="19.5" hidden="1" customHeight="1" outlineLevel="1">
      <c r="A313" s="1451"/>
      <c r="B313" s="1505" t="s">
        <v>251</v>
      </c>
      <c r="C313" s="1449" t="s">
        <v>249</v>
      </c>
      <c r="D313" s="1449" t="s">
        <v>16</v>
      </c>
      <c r="E313" s="1450">
        <v>1227272</v>
      </c>
      <c r="F313" s="1450">
        <v>1227272</v>
      </c>
      <c r="G313" s="1455"/>
      <c r="H313" s="1455"/>
      <c r="I313" s="1483">
        <f t="shared" si="26"/>
        <v>-1</v>
      </c>
      <c r="J313" s="1699" t="s">
        <v>252</v>
      </c>
      <c r="K313" s="1484"/>
      <c r="L313" s="1484"/>
      <c r="M313" s="1484"/>
      <c r="N313" s="1484"/>
      <c r="O313" s="1484"/>
      <c r="P313" s="1484"/>
      <c r="Q313" s="1484"/>
      <c r="R313" s="1484"/>
      <c r="S313" s="1484"/>
      <c r="T313" s="1484"/>
      <c r="U313" s="1484"/>
      <c r="V313" s="1484"/>
      <c r="W313" s="1484"/>
      <c r="X313" s="1484"/>
    </row>
    <row r="314" spans="1:24" ht="19.5" hidden="1" customHeight="1" outlineLevel="1">
      <c r="A314" s="1451"/>
      <c r="B314" s="1505" t="s">
        <v>253</v>
      </c>
      <c r="C314" s="1449" t="s">
        <v>249</v>
      </c>
      <c r="D314" s="1449" t="s">
        <v>16</v>
      </c>
      <c r="E314" s="1450">
        <v>1227272</v>
      </c>
      <c r="F314" s="1450">
        <v>1227272</v>
      </c>
      <c r="G314" s="1455"/>
      <c r="H314" s="1455"/>
      <c r="I314" s="1483">
        <f t="shared" si="26"/>
        <v>-1</v>
      </c>
      <c r="J314" s="1700"/>
      <c r="K314" s="1484"/>
      <c r="L314" s="1484"/>
      <c r="M314" s="1484"/>
      <c r="N314" s="1484"/>
      <c r="O314" s="1484"/>
      <c r="P314" s="1484"/>
      <c r="Q314" s="1484"/>
      <c r="R314" s="1484"/>
      <c r="S314" s="1484"/>
      <c r="T314" s="1484"/>
      <c r="U314" s="1484"/>
      <c r="V314" s="1484"/>
      <c r="W314" s="1484"/>
      <c r="X314" s="1484"/>
    </row>
    <row r="315" spans="1:24" ht="19.5" hidden="1" customHeight="1" outlineLevel="1">
      <c r="A315" s="1451"/>
      <c r="B315" s="1505" t="s">
        <v>254</v>
      </c>
      <c r="C315" s="1449" t="s">
        <v>249</v>
      </c>
      <c r="D315" s="1449" t="s">
        <v>16</v>
      </c>
      <c r="E315" s="1450">
        <v>1227272</v>
      </c>
      <c r="F315" s="1450">
        <v>1227272</v>
      </c>
      <c r="G315" s="1455"/>
      <c r="H315" s="1455"/>
      <c r="I315" s="1483">
        <f t="shared" si="26"/>
        <v>-1</v>
      </c>
      <c r="J315" s="1700"/>
      <c r="K315" s="1484"/>
      <c r="L315" s="1484"/>
      <c r="M315" s="1484"/>
      <c r="N315" s="1484"/>
      <c r="O315" s="1484"/>
      <c r="P315" s="1484"/>
      <c r="Q315" s="1484"/>
      <c r="R315" s="1484"/>
      <c r="S315" s="1484"/>
      <c r="T315" s="1484"/>
      <c r="U315" s="1484"/>
      <c r="V315" s="1484"/>
      <c r="W315" s="1484"/>
      <c r="X315" s="1484"/>
    </row>
    <row r="316" spans="1:24" ht="19.5" hidden="1" customHeight="1" outlineLevel="1">
      <c r="A316" s="1451"/>
      <c r="B316" s="1510" t="s">
        <v>255</v>
      </c>
      <c r="C316" s="1449"/>
      <c r="D316" s="1449"/>
      <c r="E316" s="1450"/>
      <c r="F316" s="1450"/>
      <c r="G316" s="1455"/>
      <c r="H316" s="1455"/>
      <c r="I316" s="1483" t="e">
        <f t="shared" si="26"/>
        <v>#DIV/0!</v>
      </c>
      <c r="J316" s="1700"/>
      <c r="K316" s="1484"/>
      <c r="L316" s="1484"/>
      <c r="M316" s="1484"/>
      <c r="N316" s="1484"/>
      <c r="O316" s="1484"/>
      <c r="P316" s="1484"/>
      <c r="Q316" s="1484"/>
      <c r="R316" s="1484"/>
      <c r="S316" s="1484"/>
      <c r="T316" s="1484"/>
      <c r="U316" s="1484"/>
      <c r="V316" s="1484"/>
      <c r="W316" s="1484"/>
      <c r="X316" s="1484"/>
    </row>
    <row r="317" spans="1:24" ht="19.5" hidden="1" customHeight="1" outlineLevel="1">
      <c r="A317" s="1451"/>
      <c r="B317" s="1505" t="s">
        <v>32</v>
      </c>
      <c r="C317" s="1449" t="s">
        <v>249</v>
      </c>
      <c r="D317" s="1449" t="s">
        <v>16</v>
      </c>
      <c r="E317" s="1450">
        <v>250000</v>
      </c>
      <c r="F317" s="1450">
        <v>250000</v>
      </c>
      <c r="G317" s="1455"/>
      <c r="H317" s="1455"/>
      <c r="I317" s="1483">
        <f t="shared" si="26"/>
        <v>-1</v>
      </c>
      <c r="J317" s="1700"/>
      <c r="K317" s="1484"/>
      <c r="L317" s="1484"/>
      <c r="M317" s="1484"/>
      <c r="N317" s="1484"/>
      <c r="O317" s="1484"/>
      <c r="P317" s="1484"/>
      <c r="Q317" s="1484"/>
      <c r="R317" s="1484"/>
      <c r="S317" s="1484"/>
      <c r="T317" s="1484"/>
      <c r="U317" s="1484"/>
      <c r="V317" s="1484"/>
      <c r="W317" s="1484"/>
      <c r="X317" s="1484"/>
    </row>
    <row r="318" spans="1:24" ht="19.5" hidden="1" customHeight="1" outlineLevel="1">
      <c r="A318" s="1451"/>
      <c r="B318" s="1505" t="s">
        <v>18</v>
      </c>
      <c r="C318" s="1449" t="s">
        <v>249</v>
      </c>
      <c r="D318" s="1449" t="s">
        <v>16</v>
      </c>
      <c r="E318" s="1450">
        <v>350000</v>
      </c>
      <c r="F318" s="1450">
        <v>350000</v>
      </c>
      <c r="G318" s="1455"/>
      <c r="H318" s="1455"/>
      <c r="I318" s="1483">
        <f t="shared" si="26"/>
        <v>-1</v>
      </c>
      <c r="J318" s="1700"/>
      <c r="K318" s="1484"/>
      <c r="L318" s="1484"/>
      <c r="M318" s="1484"/>
      <c r="N318" s="1484"/>
      <c r="O318" s="1484"/>
      <c r="P318" s="1484"/>
      <c r="Q318" s="1484"/>
      <c r="R318" s="1484"/>
      <c r="S318" s="1484"/>
      <c r="T318" s="1484"/>
      <c r="U318" s="1484"/>
      <c r="V318" s="1484"/>
      <c r="W318" s="1484"/>
      <c r="X318" s="1484"/>
    </row>
    <row r="319" spans="1:24" ht="19.5" hidden="1" customHeight="1" outlineLevel="1">
      <c r="A319" s="1451"/>
      <c r="B319" s="1505" t="s">
        <v>256</v>
      </c>
      <c r="C319" s="1449" t="s">
        <v>249</v>
      </c>
      <c r="D319" s="1449" t="s">
        <v>16</v>
      </c>
      <c r="E319" s="1450">
        <v>400000</v>
      </c>
      <c r="F319" s="1450">
        <v>400000</v>
      </c>
      <c r="G319" s="1455"/>
      <c r="H319" s="1455"/>
      <c r="I319" s="1483">
        <f t="shared" si="26"/>
        <v>-1</v>
      </c>
      <c r="J319" s="1700"/>
      <c r="K319" s="1484"/>
      <c r="L319" s="1484"/>
      <c r="M319" s="1484"/>
      <c r="N319" s="1484"/>
      <c r="O319" s="1484"/>
      <c r="P319" s="1484"/>
      <c r="Q319" s="1484"/>
      <c r="R319" s="1484"/>
      <c r="S319" s="1484"/>
      <c r="T319" s="1484"/>
      <c r="U319" s="1484"/>
      <c r="V319" s="1484"/>
      <c r="W319" s="1484"/>
      <c r="X319" s="1484"/>
    </row>
    <row r="320" spans="1:24" ht="19.5" hidden="1" customHeight="1" outlineLevel="1">
      <c r="A320" s="1451"/>
      <c r="B320" s="1505" t="s">
        <v>34</v>
      </c>
      <c r="C320" s="1449" t="s">
        <v>249</v>
      </c>
      <c r="D320" s="1449" t="s">
        <v>16</v>
      </c>
      <c r="E320" s="1450">
        <v>450000</v>
      </c>
      <c r="F320" s="1450">
        <v>450000</v>
      </c>
      <c r="G320" s="1455"/>
      <c r="H320" s="1455"/>
      <c r="I320" s="1483">
        <f t="shared" si="26"/>
        <v>-1</v>
      </c>
      <c r="J320" s="1701"/>
      <c r="K320" s="1484"/>
      <c r="L320" s="1484"/>
      <c r="M320" s="1484"/>
      <c r="N320" s="1484"/>
      <c r="O320" s="1484"/>
      <c r="P320" s="1484"/>
      <c r="Q320" s="1484"/>
      <c r="R320" s="1484"/>
      <c r="S320" s="1484"/>
      <c r="T320" s="1484"/>
      <c r="U320" s="1484"/>
      <c r="V320" s="1484"/>
      <c r="W320" s="1484"/>
      <c r="X320" s="1484"/>
    </row>
    <row r="321" spans="1:24" ht="18.75" customHeight="1">
      <c r="A321" s="1689" t="s">
        <v>257</v>
      </c>
      <c r="B321" s="1690"/>
      <c r="C321" s="1690"/>
      <c r="D321" s="1690"/>
      <c r="E321" s="1690"/>
      <c r="F321" s="1690"/>
      <c r="G321" s="1690"/>
      <c r="H321" s="1690"/>
      <c r="I321" s="1690"/>
      <c r="J321" s="1691"/>
      <c r="K321" s="1484"/>
      <c r="L321" s="1484"/>
      <c r="M321" s="1484"/>
      <c r="N321" s="1484"/>
      <c r="O321" s="1484"/>
      <c r="P321" s="1484"/>
      <c r="Q321" s="1484"/>
      <c r="R321" s="1484"/>
      <c r="S321" s="1484"/>
      <c r="T321" s="1484"/>
      <c r="U321" s="1484"/>
      <c r="V321" s="1484"/>
      <c r="W321" s="1484"/>
      <c r="X321" s="1484"/>
    </row>
    <row r="322" spans="1:24" ht="18.75" customHeight="1">
      <c r="A322" s="1515">
        <v>1</v>
      </c>
      <c r="B322" s="1471" t="s">
        <v>24</v>
      </c>
      <c r="C322" s="1489"/>
      <c r="D322" s="1489"/>
      <c r="E322" s="1489"/>
      <c r="F322" s="1489"/>
      <c r="G322" s="1489"/>
      <c r="H322" s="1489"/>
      <c r="I322" s="1489"/>
      <c r="J322" s="1489"/>
      <c r="K322" s="1484"/>
      <c r="L322" s="1484"/>
      <c r="M322" s="1484"/>
      <c r="N322" s="1484"/>
      <c r="O322" s="1484"/>
      <c r="P322" s="1484"/>
      <c r="Q322" s="1484"/>
      <c r="R322" s="1484"/>
      <c r="S322" s="1484"/>
      <c r="T322" s="1484"/>
      <c r="U322" s="1484"/>
      <c r="V322" s="1484"/>
      <c r="W322" s="1484"/>
      <c r="X322" s="1484"/>
    </row>
    <row r="323" spans="1:24" ht="18.75" hidden="1" customHeight="1" outlineLevel="1">
      <c r="A323" s="1489"/>
      <c r="B323" s="1472" t="s">
        <v>258</v>
      </c>
      <c r="C323" s="1498" t="s">
        <v>199</v>
      </c>
      <c r="D323" s="1489"/>
      <c r="E323" s="1489"/>
      <c r="F323" s="1489"/>
      <c r="G323" s="1489"/>
      <c r="H323" s="1516">
        <v>90000</v>
      </c>
      <c r="I323" s="1515" t="s">
        <v>27</v>
      </c>
      <c r="J323" s="1489"/>
      <c r="K323" s="1484"/>
      <c r="L323" s="1484"/>
      <c r="M323" s="1484"/>
      <c r="N323" s="1484"/>
      <c r="O323" s="1484"/>
      <c r="P323" s="1484"/>
      <c r="Q323" s="1484"/>
      <c r="R323" s="1484"/>
      <c r="S323" s="1484"/>
      <c r="T323" s="1484"/>
      <c r="U323" s="1484"/>
      <c r="V323" s="1484"/>
      <c r="W323" s="1484"/>
      <c r="X323" s="1484"/>
    </row>
    <row r="324" spans="1:24" ht="18.75" hidden="1" customHeight="1" outlineLevel="1">
      <c r="A324" s="1489"/>
      <c r="B324" s="1472" t="s">
        <v>259</v>
      </c>
      <c r="C324" s="1498" t="s">
        <v>199</v>
      </c>
      <c r="D324" s="1489"/>
      <c r="E324" s="1489"/>
      <c r="F324" s="1489"/>
      <c r="G324" s="1489"/>
      <c r="H324" s="1516">
        <v>140000</v>
      </c>
      <c r="I324" s="1515" t="s">
        <v>27</v>
      </c>
      <c r="J324" s="1489"/>
      <c r="K324" s="1484"/>
      <c r="L324" s="1484"/>
      <c r="M324" s="1484"/>
      <c r="N324" s="1484"/>
      <c r="O324" s="1484"/>
      <c r="P324" s="1484"/>
      <c r="Q324" s="1484"/>
      <c r="R324" s="1484"/>
      <c r="S324" s="1484"/>
      <c r="T324" s="1484"/>
      <c r="U324" s="1484"/>
      <c r="V324" s="1484"/>
      <c r="W324" s="1484"/>
      <c r="X324" s="1484"/>
    </row>
    <row r="325" spans="1:24" ht="18.75" hidden="1" customHeight="1" outlineLevel="1">
      <c r="A325" s="1489"/>
      <c r="B325" s="1472" t="s">
        <v>260</v>
      </c>
      <c r="C325" s="1498" t="s">
        <v>199</v>
      </c>
      <c r="D325" s="1489"/>
      <c r="E325" s="1489"/>
      <c r="F325" s="1489"/>
      <c r="G325" s="1489"/>
      <c r="H325" s="1516">
        <v>90000</v>
      </c>
      <c r="I325" s="1515" t="s">
        <v>27</v>
      </c>
      <c r="J325" s="1489"/>
      <c r="K325" s="1484"/>
      <c r="L325" s="1484"/>
      <c r="M325" s="1484"/>
      <c r="N325" s="1484"/>
      <c r="O325" s="1484"/>
      <c r="P325" s="1484"/>
      <c r="Q325" s="1484"/>
      <c r="R325" s="1484"/>
      <c r="S325" s="1484"/>
      <c r="T325" s="1484"/>
      <c r="U325" s="1484"/>
      <c r="V325" s="1484"/>
      <c r="W325" s="1484"/>
      <c r="X325" s="1484"/>
    </row>
    <row r="326" spans="1:24" ht="18.75" hidden="1" customHeight="1" outlineLevel="1">
      <c r="A326" s="1489"/>
      <c r="B326" s="1472" t="s">
        <v>261</v>
      </c>
      <c r="C326" s="1498" t="s">
        <v>199</v>
      </c>
      <c r="D326" s="1489"/>
      <c r="E326" s="1489"/>
      <c r="F326" s="1489"/>
      <c r="G326" s="1489"/>
      <c r="H326" s="1516">
        <v>120000</v>
      </c>
      <c r="I326" s="1515" t="s">
        <v>27</v>
      </c>
      <c r="J326" s="1489"/>
      <c r="K326" s="1484"/>
      <c r="L326" s="1484"/>
      <c r="M326" s="1484"/>
      <c r="N326" s="1484"/>
      <c r="O326" s="1484"/>
      <c r="P326" s="1484"/>
      <c r="Q326" s="1484"/>
      <c r="R326" s="1484"/>
      <c r="S326" s="1484"/>
      <c r="T326" s="1484"/>
      <c r="U326" s="1484"/>
      <c r="V326" s="1484"/>
      <c r="W326" s="1484"/>
      <c r="X326" s="1484"/>
    </row>
    <row r="327" spans="1:24" ht="18.75" hidden="1" customHeight="1" outlineLevel="1">
      <c r="A327" s="1489"/>
      <c r="B327" s="1472" t="s">
        <v>262</v>
      </c>
      <c r="C327" s="1498" t="s">
        <v>199</v>
      </c>
      <c r="D327" s="1489"/>
      <c r="E327" s="1489"/>
      <c r="F327" s="1489"/>
      <c r="G327" s="1489"/>
      <c r="H327" s="1516">
        <v>90000</v>
      </c>
      <c r="I327" s="1515" t="s">
        <v>27</v>
      </c>
      <c r="J327" s="1489"/>
      <c r="K327" s="1484"/>
      <c r="L327" s="1484"/>
      <c r="M327" s="1484"/>
      <c r="N327" s="1484"/>
      <c r="O327" s="1484"/>
      <c r="P327" s="1484"/>
      <c r="Q327" s="1484"/>
      <c r="R327" s="1484"/>
      <c r="S327" s="1484"/>
      <c r="T327" s="1484"/>
      <c r="U327" s="1484"/>
      <c r="V327" s="1484"/>
      <c r="W327" s="1484"/>
      <c r="X327" s="1484"/>
    </row>
    <row r="328" spans="1:24" ht="18.75" hidden="1" customHeight="1" outlineLevel="1">
      <c r="A328" s="1489"/>
      <c r="B328" s="1472" t="s">
        <v>263</v>
      </c>
      <c r="C328" s="1498" t="s">
        <v>199</v>
      </c>
      <c r="D328" s="1489"/>
      <c r="E328" s="1489"/>
      <c r="F328" s="1489"/>
      <c r="G328" s="1489"/>
      <c r="H328" s="1516">
        <v>160000</v>
      </c>
      <c r="I328" s="1515" t="s">
        <v>27</v>
      </c>
      <c r="J328" s="1489"/>
      <c r="K328" s="1484"/>
      <c r="L328" s="1484"/>
      <c r="M328" s="1484"/>
      <c r="N328" s="1484"/>
      <c r="O328" s="1484"/>
      <c r="P328" s="1484"/>
      <c r="Q328" s="1484"/>
      <c r="R328" s="1484"/>
      <c r="S328" s="1484"/>
      <c r="T328" s="1484"/>
      <c r="U328" s="1484"/>
      <c r="V328" s="1484"/>
      <c r="W328" s="1484"/>
      <c r="X328" s="1484"/>
    </row>
    <row r="329" spans="1:24" ht="18.75" hidden="1" customHeight="1" outlineLevel="1">
      <c r="A329" s="1489"/>
      <c r="B329" s="1472" t="s">
        <v>264</v>
      </c>
      <c r="C329" s="1498" t="s">
        <v>199</v>
      </c>
      <c r="D329" s="1489"/>
      <c r="E329" s="1489"/>
      <c r="F329" s="1489"/>
      <c r="G329" s="1489"/>
      <c r="H329" s="1516">
        <v>280000</v>
      </c>
      <c r="I329" s="1515" t="s">
        <v>27</v>
      </c>
      <c r="J329" s="1489"/>
      <c r="K329" s="1484"/>
      <c r="L329" s="1484"/>
      <c r="M329" s="1484"/>
      <c r="N329" s="1484"/>
      <c r="O329" s="1484"/>
      <c r="P329" s="1484"/>
      <c r="Q329" s="1484"/>
      <c r="R329" s="1484"/>
      <c r="S329" s="1484"/>
      <c r="T329" s="1484"/>
      <c r="U329" s="1484"/>
      <c r="V329" s="1484"/>
      <c r="W329" s="1484"/>
      <c r="X329" s="1484"/>
    </row>
    <row r="330" spans="1:24" ht="18.75" customHeight="1" collapsed="1">
      <c r="A330" s="1515">
        <v>2</v>
      </c>
      <c r="B330" s="1471" t="s">
        <v>14</v>
      </c>
      <c r="C330" s="1515"/>
      <c r="D330" s="1489"/>
      <c r="E330" s="1489"/>
      <c r="F330" s="1489"/>
      <c r="G330" s="1517"/>
      <c r="H330" s="1517"/>
      <c r="I330" s="1489"/>
      <c r="J330" s="1489"/>
      <c r="K330" s="1484"/>
      <c r="L330" s="1484"/>
      <c r="M330" s="1484"/>
      <c r="N330" s="1484"/>
      <c r="O330" s="1484"/>
      <c r="P330" s="1484"/>
      <c r="Q330" s="1484"/>
      <c r="R330" s="1484"/>
      <c r="S330" s="1484"/>
      <c r="T330" s="1484"/>
      <c r="U330" s="1484"/>
      <c r="V330" s="1484"/>
      <c r="W330" s="1484"/>
      <c r="X330" s="1484"/>
    </row>
    <row r="331" spans="1:24" ht="18.75" hidden="1" customHeight="1" outlineLevel="1">
      <c r="A331" s="1498"/>
      <c r="B331" s="1489" t="s">
        <v>265</v>
      </c>
      <c r="C331" s="1515"/>
      <c r="D331" s="1472"/>
      <c r="E331" s="1472"/>
      <c r="F331" s="1472"/>
      <c r="G331" s="1458"/>
      <c r="H331" s="1458"/>
      <c r="I331" s="1472"/>
      <c r="J331" s="1472"/>
      <c r="K331" s="1484"/>
      <c r="L331" s="1484"/>
      <c r="M331" s="1484"/>
      <c r="N331" s="1484"/>
      <c r="O331" s="1484"/>
      <c r="P331" s="1484"/>
      <c r="Q331" s="1484"/>
      <c r="R331" s="1484"/>
      <c r="S331" s="1484"/>
      <c r="T331" s="1484"/>
      <c r="U331" s="1484"/>
      <c r="V331" s="1484"/>
      <c r="W331" s="1484"/>
      <c r="X331" s="1484"/>
    </row>
    <row r="332" spans="1:24" ht="37.5" hidden="1" customHeight="1" outlineLevel="1">
      <c r="A332" s="1498"/>
      <c r="B332" s="1472" t="s">
        <v>266</v>
      </c>
      <c r="C332" s="1498" t="s">
        <v>199</v>
      </c>
      <c r="D332" s="1499" t="s">
        <v>179</v>
      </c>
      <c r="E332" s="1472"/>
      <c r="F332" s="1472"/>
      <c r="G332" s="1458">
        <v>128182</v>
      </c>
      <c r="H332" s="1458">
        <v>128182</v>
      </c>
      <c r="I332" s="1506">
        <f t="shared" ref="I332:I341" si="27">(H332-G332)/G332</f>
        <v>0</v>
      </c>
      <c r="J332" s="1472"/>
      <c r="K332" s="1484"/>
      <c r="L332" s="1484"/>
      <c r="M332" s="1484"/>
      <c r="N332" s="1484"/>
      <c r="O332" s="1484"/>
      <c r="P332" s="1484"/>
      <c r="Q332" s="1484"/>
      <c r="R332" s="1484"/>
      <c r="S332" s="1484"/>
      <c r="T332" s="1484"/>
      <c r="U332" s="1484"/>
      <c r="V332" s="1484"/>
      <c r="W332" s="1484"/>
      <c r="X332" s="1484"/>
    </row>
    <row r="333" spans="1:24" ht="18.75" hidden="1" customHeight="1" outlineLevel="1">
      <c r="A333" s="1498"/>
      <c r="B333" s="1472" t="s">
        <v>258</v>
      </c>
      <c r="C333" s="1498" t="s">
        <v>199</v>
      </c>
      <c r="D333" s="1498" t="s">
        <v>16</v>
      </c>
      <c r="E333" s="1472"/>
      <c r="F333" s="1472"/>
      <c r="G333" s="1458">
        <v>138182</v>
      </c>
      <c r="H333" s="1458">
        <v>138182</v>
      </c>
      <c r="I333" s="1506">
        <f t="shared" si="27"/>
        <v>0</v>
      </c>
      <c r="J333" s="1472"/>
      <c r="K333" s="1484"/>
      <c r="L333" s="1484"/>
      <c r="M333" s="1484"/>
      <c r="N333" s="1484"/>
      <c r="O333" s="1484"/>
      <c r="P333" s="1484"/>
      <c r="Q333" s="1484"/>
      <c r="R333" s="1484"/>
      <c r="S333" s="1484"/>
      <c r="T333" s="1484"/>
      <c r="U333" s="1484"/>
      <c r="V333" s="1484"/>
      <c r="W333" s="1484"/>
      <c r="X333" s="1484"/>
    </row>
    <row r="334" spans="1:24" ht="18.75" hidden="1" customHeight="1" outlineLevel="1">
      <c r="A334" s="1498"/>
      <c r="B334" s="1472" t="s">
        <v>259</v>
      </c>
      <c r="C334" s="1498" t="s">
        <v>199</v>
      </c>
      <c r="D334" s="1498" t="s">
        <v>16</v>
      </c>
      <c r="E334" s="1472"/>
      <c r="F334" s="1472"/>
      <c r="G334" s="1458">
        <v>250000</v>
      </c>
      <c r="H334" s="1458">
        <v>250000</v>
      </c>
      <c r="I334" s="1506">
        <f t="shared" si="27"/>
        <v>0</v>
      </c>
      <c r="J334" s="1472"/>
      <c r="K334" s="1484"/>
      <c r="L334" s="1484"/>
      <c r="M334" s="1484"/>
      <c r="N334" s="1484"/>
      <c r="O334" s="1484"/>
      <c r="P334" s="1484"/>
      <c r="Q334" s="1484"/>
      <c r="R334" s="1484"/>
      <c r="S334" s="1484"/>
      <c r="T334" s="1484"/>
      <c r="U334" s="1484"/>
      <c r="V334" s="1484"/>
      <c r="W334" s="1484"/>
      <c r="X334" s="1484"/>
    </row>
    <row r="335" spans="1:24" ht="18.75" hidden="1" customHeight="1" outlineLevel="1">
      <c r="A335" s="1498"/>
      <c r="B335" s="1472" t="s">
        <v>267</v>
      </c>
      <c r="C335" s="1498" t="s">
        <v>199</v>
      </c>
      <c r="D335" s="1498" t="s">
        <v>16</v>
      </c>
      <c r="E335" s="1472"/>
      <c r="F335" s="1472"/>
      <c r="G335" s="1458">
        <v>128182</v>
      </c>
      <c r="H335" s="1458">
        <v>128182</v>
      </c>
      <c r="I335" s="1506">
        <f t="shared" si="27"/>
        <v>0</v>
      </c>
      <c r="J335" s="1472"/>
      <c r="K335" s="1484"/>
      <c r="L335" s="1484"/>
      <c r="M335" s="1484"/>
      <c r="N335" s="1484"/>
      <c r="O335" s="1484"/>
      <c r="P335" s="1484"/>
      <c r="Q335" s="1484"/>
      <c r="R335" s="1484"/>
      <c r="S335" s="1484"/>
      <c r="T335" s="1484"/>
      <c r="U335" s="1484"/>
      <c r="V335" s="1484"/>
      <c r="W335" s="1484"/>
      <c r="X335" s="1484"/>
    </row>
    <row r="336" spans="1:24" ht="18.75" hidden="1" customHeight="1" outlineLevel="1">
      <c r="A336" s="1498"/>
      <c r="B336" s="1472" t="s">
        <v>268</v>
      </c>
      <c r="C336" s="1498" t="s">
        <v>199</v>
      </c>
      <c r="D336" s="1498" t="s">
        <v>16</v>
      </c>
      <c r="E336" s="1472"/>
      <c r="F336" s="1472"/>
      <c r="G336" s="1458">
        <v>161818</v>
      </c>
      <c r="H336" s="1458">
        <v>161818</v>
      </c>
      <c r="I336" s="1506">
        <f t="shared" si="27"/>
        <v>0</v>
      </c>
      <c r="J336" s="1472"/>
      <c r="K336" s="1484"/>
      <c r="L336" s="1484"/>
      <c r="M336" s="1484"/>
      <c r="N336" s="1484"/>
      <c r="O336" s="1484"/>
      <c r="P336" s="1484"/>
      <c r="Q336" s="1484"/>
      <c r="R336" s="1484"/>
      <c r="S336" s="1484"/>
      <c r="T336" s="1484"/>
      <c r="U336" s="1484"/>
      <c r="V336" s="1484"/>
      <c r="W336" s="1484"/>
      <c r="X336" s="1484"/>
    </row>
    <row r="337" spans="1:24" ht="18.75" hidden="1" customHeight="1" outlineLevel="1">
      <c r="A337" s="1498"/>
      <c r="B337" s="1472" t="s">
        <v>269</v>
      </c>
      <c r="C337" s="1498" t="s">
        <v>199</v>
      </c>
      <c r="D337" s="1498" t="s">
        <v>16</v>
      </c>
      <c r="E337" s="1472"/>
      <c r="F337" s="1472"/>
      <c r="G337" s="1458">
        <v>170000</v>
      </c>
      <c r="H337" s="1458">
        <v>170000</v>
      </c>
      <c r="I337" s="1506">
        <f t="shared" si="27"/>
        <v>0</v>
      </c>
      <c r="J337" s="1472"/>
      <c r="K337" s="1484"/>
      <c r="L337" s="1484"/>
      <c r="M337" s="1484"/>
      <c r="N337" s="1484"/>
      <c r="O337" s="1484"/>
      <c r="P337" s="1484"/>
      <c r="Q337" s="1484"/>
      <c r="R337" s="1484"/>
      <c r="S337" s="1484"/>
      <c r="T337" s="1484"/>
      <c r="U337" s="1484"/>
      <c r="V337" s="1484"/>
      <c r="W337" s="1484"/>
      <c r="X337" s="1484"/>
    </row>
    <row r="338" spans="1:24" ht="18.75" hidden="1" customHeight="1" outlineLevel="1">
      <c r="A338" s="1498"/>
      <c r="B338" s="1472" t="s">
        <v>270</v>
      </c>
      <c r="C338" s="1498" t="s">
        <v>199</v>
      </c>
      <c r="D338" s="1498" t="s">
        <v>16</v>
      </c>
      <c r="E338" s="1472"/>
      <c r="F338" s="1472"/>
      <c r="G338" s="1458">
        <v>176364</v>
      </c>
      <c r="H338" s="1458">
        <v>176364</v>
      </c>
      <c r="I338" s="1506">
        <f t="shared" si="27"/>
        <v>0</v>
      </c>
      <c r="J338" s="1472"/>
      <c r="K338" s="1484"/>
      <c r="L338" s="1484"/>
      <c r="M338" s="1484"/>
      <c r="N338" s="1484"/>
      <c r="O338" s="1484"/>
      <c r="P338" s="1484"/>
      <c r="Q338" s="1484"/>
      <c r="R338" s="1484"/>
      <c r="S338" s="1484"/>
      <c r="T338" s="1484"/>
      <c r="U338" s="1484"/>
      <c r="V338" s="1484"/>
      <c r="W338" s="1484"/>
      <c r="X338" s="1484"/>
    </row>
    <row r="339" spans="1:24" ht="18.75" hidden="1" customHeight="1" outlineLevel="1">
      <c r="A339" s="1498"/>
      <c r="B339" s="1472" t="s">
        <v>271</v>
      </c>
      <c r="C339" s="1498" t="s">
        <v>199</v>
      </c>
      <c r="D339" s="1498" t="s">
        <v>16</v>
      </c>
      <c r="E339" s="1472"/>
      <c r="F339" s="1472"/>
      <c r="G339" s="1458">
        <v>286364</v>
      </c>
      <c r="H339" s="1458">
        <v>286364</v>
      </c>
      <c r="I339" s="1506">
        <f t="shared" si="27"/>
        <v>0</v>
      </c>
      <c r="J339" s="1472"/>
      <c r="K339" s="1484"/>
      <c r="L339" s="1484"/>
      <c r="M339" s="1484"/>
      <c r="N339" s="1484"/>
      <c r="O339" s="1484"/>
      <c r="P339" s="1484"/>
      <c r="Q339" s="1484"/>
      <c r="R339" s="1484"/>
      <c r="S339" s="1484"/>
      <c r="T339" s="1484"/>
      <c r="U339" s="1484"/>
      <c r="V339" s="1484"/>
      <c r="W339" s="1484"/>
      <c r="X339" s="1484"/>
    </row>
    <row r="340" spans="1:24" ht="18.75" hidden="1" customHeight="1" outlineLevel="1">
      <c r="A340" s="1498"/>
      <c r="B340" s="1472" t="s">
        <v>272</v>
      </c>
      <c r="C340" s="1498" t="s">
        <v>199</v>
      </c>
      <c r="D340" s="1498" t="s">
        <v>16</v>
      </c>
      <c r="E340" s="1472"/>
      <c r="F340" s="1472"/>
      <c r="G340" s="1458">
        <v>431818</v>
      </c>
      <c r="H340" s="1458">
        <v>431818</v>
      </c>
      <c r="I340" s="1506">
        <f t="shared" si="27"/>
        <v>0</v>
      </c>
      <c r="J340" s="1472"/>
      <c r="K340" s="1484"/>
      <c r="L340" s="1484"/>
      <c r="M340" s="1484"/>
      <c r="N340" s="1484"/>
      <c r="O340" s="1484"/>
      <c r="P340" s="1484"/>
      <c r="Q340" s="1484"/>
      <c r="R340" s="1484"/>
      <c r="S340" s="1484"/>
      <c r="T340" s="1484"/>
      <c r="U340" s="1484"/>
      <c r="V340" s="1484"/>
      <c r="W340" s="1484"/>
      <c r="X340" s="1484"/>
    </row>
    <row r="341" spans="1:24" ht="18.75" hidden="1" customHeight="1" outlineLevel="1">
      <c r="A341" s="1498"/>
      <c r="B341" s="1472" t="s">
        <v>273</v>
      </c>
      <c r="C341" s="1498" t="s">
        <v>199</v>
      </c>
      <c r="D341" s="1498" t="s">
        <v>16</v>
      </c>
      <c r="E341" s="1472"/>
      <c r="F341" s="1472"/>
      <c r="G341" s="1458">
        <v>235455</v>
      </c>
      <c r="H341" s="1458">
        <v>235455</v>
      </c>
      <c r="I341" s="1506">
        <f t="shared" si="27"/>
        <v>0</v>
      </c>
      <c r="J341" s="1472"/>
      <c r="K341" s="1484"/>
      <c r="L341" s="1484"/>
      <c r="M341" s="1484"/>
      <c r="N341" s="1484"/>
      <c r="O341" s="1484"/>
      <c r="P341" s="1484"/>
      <c r="Q341" s="1484"/>
      <c r="R341" s="1484"/>
      <c r="S341" s="1484"/>
      <c r="T341" s="1484"/>
      <c r="U341" s="1484"/>
      <c r="V341" s="1484"/>
      <c r="W341" s="1484"/>
      <c r="X341" s="1484"/>
    </row>
    <row r="342" spans="1:24" ht="18.75" hidden="1" customHeight="1" outlineLevel="1">
      <c r="A342" s="1498"/>
      <c r="B342" s="1489" t="s">
        <v>274</v>
      </c>
      <c r="C342" s="1498"/>
      <c r="D342" s="1498"/>
      <c r="E342" s="1472"/>
      <c r="F342" s="1472"/>
      <c r="G342" s="1458"/>
      <c r="H342" s="1458"/>
      <c r="I342" s="1506"/>
      <c r="J342" s="1472"/>
      <c r="K342" s="1484"/>
      <c r="L342" s="1484"/>
      <c r="M342" s="1484"/>
      <c r="N342" s="1484"/>
      <c r="O342" s="1484"/>
      <c r="P342" s="1484"/>
      <c r="Q342" s="1484"/>
      <c r="R342" s="1484"/>
      <c r="S342" s="1484"/>
      <c r="T342" s="1484"/>
      <c r="U342" s="1484"/>
      <c r="V342" s="1484"/>
      <c r="W342" s="1484"/>
      <c r="X342" s="1484"/>
    </row>
    <row r="343" spans="1:24" ht="18.75" hidden="1" customHeight="1" outlineLevel="1">
      <c r="A343" s="1498"/>
      <c r="B343" s="1472" t="s">
        <v>259</v>
      </c>
      <c r="C343" s="1498" t="s">
        <v>199</v>
      </c>
      <c r="D343" s="1498"/>
      <c r="E343" s="1472"/>
      <c r="F343" s="1472"/>
      <c r="G343" s="1458"/>
      <c r="H343" s="1458">
        <v>181818</v>
      </c>
      <c r="I343" s="1506"/>
      <c r="J343" s="1472"/>
      <c r="K343" s="1484"/>
      <c r="L343" s="1484"/>
      <c r="M343" s="1484"/>
      <c r="N343" s="1484"/>
      <c r="O343" s="1484"/>
      <c r="P343" s="1484"/>
      <c r="Q343" s="1484"/>
      <c r="R343" s="1484"/>
      <c r="S343" s="1484"/>
      <c r="T343" s="1484"/>
      <c r="U343" s="1484"/>
      <c r="V343" s="1484"/>
      <c r="W343" s="1484"/>
      <c r="X343" s="1484"/>
    </row>
    <row r="344" spans="1:24" ht="18.75" hidden="1" customHeight="1" outlineLevel="1">
      <c r="A344" s="1498"/>
      <c r="B344" s="1472" t="s">
        <v>267</v>
      </c>
      <c r="C344" s="1498"/>
      <c r="D344" s="1498"/>
      <c r="E344" s="1472"/>
      <c r="F344" s="1472"/>
      <c r="G344" s="1458"/>
      <c r="H344" s="1458">
        <v>90909</v>
      </c>
      <c r="I344" s="1506"/>
      <c r="J344" s="1472"/>
      <c r="K344" s="1484"/>
      <c r="L344" s="1484"/>
      <c r="M344" s="1484"/>
      <c r="N344" s="1484"/>
      <c r="O344" s="1484"/>
      <c r="P344" s="1484"/>
      <c r="Q344" s="1484"/>
      <c r="R344" s="1484"/>
      <c r="S344" s="1484"/>
      <c r="T344" s="1484"/>
      <c r="U344" s="1484"/>
      <c r="V344" s="1484"/>
      <c r="W344" s="1484"/>
      <c r="X344" s="1484"/>
    </row>
    <row r="345" spans="1:24" ht="18.75" hidden="1" customHeight="1" outlineLevel="1">
      <c r="A345" s="1498"/>
      <c r="B345" s="1472" t="s">
        <v>269</v>
      </c>
      <c r="C345" s="1498"/>
      <c r="D345" s="1498"/>
      <c r="E345" s="1472"/>
      <c r="F345" s="1472"/>
      <c r="G345" s="1458"/>
      <c r="H345" s="1458">
        <v>72727</v>
      </c>
      <c r="I345" s="1506"/>
      <c r="J345" s="1472"/>
      <c r="K345" s="1484"/>
      <c r="L345" s="1484"/>
      <c r="M345" s="1484"/>
      <c r="N345" s="1484"/>
      <c r="O345" s="1484"/>
      <c r="P345" s="1484"/>
      <c r="Q345" s="1484"/>
      <c r="R345" s="1484"/>
      <c r="S345" s="1484"/>
      <c r="T345" s="1484"/>
      <c r="U345" s="1484"/>
      <c r="V345" s="1484"/>
      <c r="W345" s="1484"/>
      <c r="X345" s="1484"/>
    </row>
    <row r="346" spans="1:24" ht="18.75" hidden="1" customHeight="1" outlineLevel="1">
      <c r="A346" s="1498"/>
      <c r="B346" s="1472" t="s">
        <v>271</v>
      </c>
      <c r="C346" s="1498"/>
      <c r="D346" s="1498"/>
      <c r="E346" s="1472"/>
      <c r="F346" s="1472"/>
      <c r="G346" s="1458"/>
      <c r="H346" s="1458">
        <v>181818</v>
      </c>
      <c r="I346" s="1506"/>
      <c r="J346" s="1472"/>
      <c r="K346" s="1484"/>
      <c r="L346" s="1484"/>
      <c r="M346" s="1484"/>
      <c r="N346" s="1484"/>
      <c r="O346" s="1484"/>
      <c r="P346" s="1484"/>
      <c r="Q346" s="1484"/>
      <c r="R346" s="1484"/>
      <c r="S346" s="1484"/>
      <c r="T346" s="1484"/>
      <c r="U346" s="1484"/>
      <c r="V346" s="1484"/>
      <c r="W346" s="1484"/>
      <c r="X346" s="1484"/>
    </row>
    <row r="347" spans="1:24" ht="18.75" hidden="1" customHeight="1" outlineLevel="1">
      <c r="A347" s="1498"/>
      <c r="B347" s="1472" t="s">
        <v>272</v>
      </c>
      <c r="C347" s="1498"/>
      <c r="D347" s="1498"/>
      <c r="E347" s="1472"/>
      <c r="F347" s="1472"/>
      <c r="G347" s="1458"/>
      <c r="H347" s="1458">
        <v>318182</v>
      </c>
      <c r="I347" s="1506"/>
      <c r="J347" s="1472"/>
      <c r="K347" s="1484"/>
      <c r="L347" s="1484"/>
      <c r="M347" s="1484"/>
      <c r="N347" s="1484"/>
      <c r="O347" s="1484"/>
      <c r="P347" s="1484"/>
      <c r="Q347" s="1484"/>
      <c r="R347" s="1484"/>
      <c r="S347" s="1484"/>
      <c r="T347" s="1484"/>
      <c r="U347" s="1484"/>
      <c r="V347" s="1484"/>
      <c r="W347" s="1484"/>
      <c r="X347" s="1484"/>
    </row>
    <row r="348" spans="1:24" ht="18.75" customHeight="1" collapsed="1">
      <c r="A348" s="1515">
        <v>3</v>
      </c>
      <c r="B348" s="1471" t="s">
        <v>22</v>
      </c>
      <c r="C348" s="1498"/>
      <c r="D348" s="1498"/>
      <c r="E348" s="1472"/>
      <c r="F348" s="1472"/>
      <c r="G348" s="1458"/>
      <c r="H348" s="1458"/>
      <c r="I348" s="1519"/>
      <c r="J348" s="1472"/>
      <c r="K348" s="1484"/>
      <c r="L348" s="1484"/>
      <c r="M348" s="1484"/>
      <c r="N348" s="1484"/>
      <c r="O348" s="1484"/>
      <c r="P348" s="1484"/>
      <c r="Q348" s="1484"/>
      <c r="R348" s="1484"/>
      <c r="S348" s="1484"/>
      <c r="T348" s="1484"/>
      <c r="U348" s="1484"/>
      <c r="V348" s="1484"/>
      <c r="W348" s="1484"/>
      <c r="X348" s="1484"/>
    </row>
    <row r="349" spans="1:24" ht="18.75" hidden="1" customHeight="1" outlineLevel="1">
      <c r="A349" s="1498"/>
      <c r="B349" s="1472" t="s">
        <v>267</v>
      </c>
      <c r="C349" s="1498" t="s">
        <v>199</v>
      </c>
      <c r="D349" s="1498"/>
      <c r="E349" s="1472"/>
      <c r="F349" s="1472"/>
      <c r="G349" s="1458"/>
      <c r="H349" s="1458">
        <f>120000/1.1</f>
        <v>109090.90909090909</v>
      </c>
      <c r="I349" s="1519" t="s">
        <v>27</v>
      </c>
      <c r="J349" s="1472"/>
      <c r="K349" s="1484"/>
      <c r="L349" s="1484"/>
      <c r="M349" s="1484"/>
      <c r="N349" s="1484"/>
      <c r="O349" s="1484"/>
      <c r="P349" s="1484"/>
      <c r="Q349" s="1484"/>
      <c r="R349" s="1484"/>
      <c r="S349" s="1484"/>
      <c r="T349" s="1484"/>
      <c r="U349" s="1484"/>
      <c r="V349" s="1484"/>
      <c r="W349" s="1484"/>
      <c r="X349" s="1484"/>
    </row>
    <row r="350" spans="1:24" ht="20.25" customHeight="1" collapsed="1">
      <c r="A350" s="1515">
        <v>4</v>
      </c>
      <c r="B350" s="1471" t="s">
        <v>18</v>
      </c>
      <c r="C350" s="1515"/>
      <c r="D350" s="1489"/>
      <c r="E350" s="1489"/>
      <c r="F350" s="1489"/>
      <c r="G350" s="1518"/>
      <c r="H350" s="1518"/>
      <c r="I350" s="1506"/>
      <c r="J350" s="1489"/>
      <c r="K350" s="1484"/>
      <c r="L350" s="1484"/>
      <c r="M350" s="1484"/>
      <c r="N350" s="1484"/>
      <c r="O350" s="1484"/>
      <c r="P350" s="1484"/>
      <c r="Q350" s="1484"/>
      <c r="R350" s="1484"/>
      <c r="S350" s="1484"/>
      <c r="T350" s="1484"/>
      <c r="U350" s="1484"/>
      <c r="V350" s="1484"/>
      <c r="W350" s="1484"/>
      <c r="X350" s="1484"/>
    </row>
    <row r="351" spans="1:24" ht="20.25" hidden="1" customHeight="1" outlineLevel="1">
      <c r="A351" s="1515"/>
      <c r="B351" s="1489" t="s">
        <v>274</v>
      </c>
      <c r="C351" s="1515"/>
      <c r="D351" s="1489"/>
      <c r="E351" s="1489"/>
      <c r="F351" s="1489"/>
      <c r="G351" s="1518"/>
      <c r="H351" s="1518"/>
      <c r="I351" s="1506"/>
      <c r="J351" s="1489"/>
      <c r="K351" s="1484"/>
      <c r="L351" s="1484"/>
      <c r="M351" s="1484"/>
      <c r="N351" s="1484"/>
      <c r="O351" s="1484"/>
      <c r="P351" s="1484"/>
      <c r="Q351" s="1484"/>
      <c r="R351" s="1484"/>
      <c r="S351" s="1484"/>
      <c r="T351" s="1484"/>
      <c r="U351" s="1484"/>
      <c r="V351" s="1484"/>
      <c r="W351" s="1484"/>
      <c r="X351" s="1484"/>
    </row>
    <row r="352" spans="1:24" ht="37.5" hidden="1" customHeight="1" outlineLevel="1">
      <c r="A352" s="1515"/>
      <c r="B352" s="1472" t="s">
        <v>259</v>
      </c>
      <c r="C352" s="1498" t="s">
        <v>199</v>
      </c>
      <c r="D352" s="1499" t="s">
        <v>179</v>
      </c>
      <c r="E352" s="1472"/>
      <c r="F352" s="1472"/>
      <c r="G352" s="1458">
        <v>183000</v>
      </c>
      <c r="H352" s="1458">
        <v>183000</v>
      </c>
      <c r="I352" s="1506">
        <f>(H352-G352)/H352</f>
        <v>0</v>
      </c>
      <c r="J352" s="1489"/>
      <c r="K352" s="1484"/>
      <c r="L352" s="1484"/>
      <c r="M352" s="1484"/>
      <c r="N352" s="1484"/>
      <c r="O352" s="1484"/>
      <c r="P352" s="1484"/>
      <c r="Q352" s="1484"/>
      <c r="R352" s="1484"/>
      <c r="S352" s="1484"/>
      <c r="T352" s="1484"/>
      <c r="U352" s="1484"/>
      <c r="V352" s="1484"/>
      <c r="W352" s="1484"/>
      <c r="X352" s="1484"/>
    </row>
    <row r="353" spans="1:24" ht="18.75" hidden="1" customHeight="1" outlineLevel="1">
      <c r="A353" s="1515"/>
      <c r="B353" s="1472" t="s">
        <v>269</v>
      </c>
      <c r="C353" s="1498" t="s">
        <v>199</v>
      </c>
      <c r="D353" s="1498" t="s">
        <v>16</v>
      </c>
      <c r="E353" s="1472"/>
      <c r="F353" s="1472"/>
      <c r="G353" s="1458">
        <v>82000</v>
      </c>
      <c r="H353" s="1458">
        <v>82000</v>
      </c>
      <c r="I353" s="1506">
        <f>(H353-G353)/H353</f>
        <v>0</v>
      </c>
      <c r="J353" s="1489"/>
      <c r="K353" s="1484"/>
      <c r="L353" s="1484"/>
      <c r="M353" s="1484"/>
      <c r="N353" s="1484"/>
      <c r="O353" s="1484"/>
      <c r="P353" s="1484"/>
      <c r="Q353" s="1484"/>
      <c r="R353" s="1484"/>
      <c r="S353" s="1484"/>
      <c r="T353" s="1484"/>
      <c r="U353" s="1484"/>
      <c r="V353" s="1484"/>
      <c r="W353" s="1484"/>
      <c r="X353" s="1484"/>
    </row>
    <row r="354" spans="1:24" ht="18.75" hidden="1" customHeight="1" outlineLevel="1">
      <c r="A354" s="1515"/>
      <c r="B354" s="1472" t="s">
        <v>271</v>
      </c>
      <c r="C354" s="1498" t="s">
        <v>199</v>
      </c>
      <c r="D354" s="1498" t="s">
        <v>16</v>
      </c>
      <c r="E354" s="1472"/>
      <c r="F354" s="1472"/>
      <c r="G354" s="1458">
        <v>195000</v>
      </c>
      <c r="H354" s="1458">
        <v>195000</v>
      </c>
      <c r="I354" s="1506">
        <f>(H354-G354)/H354</f>
        <v>0</v>
      </c>
      <c r="J354" s="1489"/>
      <c r="K354" s="1484"/>
      <c r="L354" s="1484"/>
      <c r="M354" s="1484"/>
      <c r="N354" s="1484"/>
      <c r="O354" s="1484"/>
      <c r="P354" s="1484"/>
      <c r="Q354" s="1484"/>
      <c r="R354" s="1484"/>
      <c r="S354" s="1484"/>
      <c r="T354" s="1484"/>
      <c r="U354" s="1484"/>
      <c r="V354" s="1484"/>
      <c r="W354" s="1484"/>
      <c r="X354" s="1484"/>
    </row>
    <row r="355" spans="1:24" ht="18.75" hidden="1" customHeight="1" outlineLevel="1">
      <c r="A355" s="1515"/>
      <c r="B355" s="1472" t="s">
        <v>272</v>
      </c>
      <c r="C355" s="1498" t="s">
        <v>199</v>
      </c>
      <c r="D355" s="1498" t="s">
        <v>16</v>
      </c>
      <c r="E355" s="1472"/>
      <c r="F355" s="1472"/>
      <c r="G355" s="1458">
        <v>355000</v>
      </c>
      <c r="H355" s="1458">
        <v>355000</v>
      </c>
      <c r="I355" s="1506">
        <f>(H355-G355)/H355</f>
        <v>0</v>
      </c>
      <c r="J355" s="1489"/>
      <c r="K355" s="1484"/>
      <c r="L355" s="1484"/>
      <c r="M355" s="1484"/>
      <c r="N355" s="1484"/>
      <c r="O355" s="1484"/>
      <c r="P355" s="1484"/>
      <c r="Q355" s="1484"/>
      <c r="R355" s="1484"/>
      <c r="S355" s="1484"/>
      <c r="T355" s="1484"/>
      <c r="U355" s="1484"/>
      <c r="V355" s="1484"/>
      <c r="W355" s="1484"/>
      <c r="X355" s="1484"/>
    </row>
    <row r="356" spans="1:24" ht="18.75" hidden="1" customHeight="1" outlineLevel="1">
      <c r="A356" s="1515"/>
      <c r="B356" s="1472" t="s">
        <v>267</v>
      </c>
      <c r="C356" s="1498" t="s">
        <v>199</v>
      </c>
      <c r="D356" s="1498" t="s">
        <v>16</v>
      </c>
      <c r="E356" s="1472"/>
      <c r="F356" s="1472"/>
      <c r="G356" s="1458"/>
      <c r="H356" s="1458">
        <v>90909</v>
      </c>
      <c r="I356" s="1519" t="s">
        <v>27</v>
      </c>
      <c r="J356" s="1489"/>
      <c r="K356" s="1484"/>
      <c r="L356" s="1484"/>
      <c r="M356" s="1484"/>
      <c r="N356" s="1484"/>
      <c r="O356" s="1484"/>
      <c r="P356" s="1484"/>
      <c r="Q356" s="1484"/>
      <c r="R356" s="1484"/>
      <c r="S356" s="1484"/>
      <c r="T356" s="1484"/>
      <c r="U356" s="1484"/>
      <c r="V356" s="1484"/>
      <c r="W356" s="1484"/>
      <c r="X356" s="1484"/>
    </row>
    <row r="357" spans="1:24" ht="37.5" hidden="1" customHeight="1" outlineLevel="1">
      <c r="A357" s="1515"/>
      <c r="B357" s="1489" t="s">
        <v>265</v>
      </c>
      <c r="C357" s="1515"/>
      <c r="D357" s="1499" t="s">
        <v>179</v>
      </c>
      <c r="E357" s="1489"/>
      <c r="F357" s="1489"/>
      <c r="G357" s="1518"/>
      <c r="H357" s="1518"/>
      <c r="I357" s="1506"/>
      <c r="J357" s="1489"/>
      <c r="K357" s="1484"/>
      <c r="L357" s="1484"/>
      <c r="M357" s="1484"/>
      <c r="N357" s="1484"/>
      <c r="O357" s="1484"/>
      <c r="P357" s="1484"/>
      <c r="Q357" s="1484"/>
      <c r="R357" s="1484"/>
      <c r="S357" s="1484"/>
      <c r="T357" s="1484"/>
      <c r="U357" s="1484"/>
      <c r="V357" s="1484"/>
      <c r="W357" s="1484"/>
      <c r="X357" s="1484"/>
    </row>
    <row r="358" spans="1:24" ht="18.75" hidden="1" customHeight="1" outlineLevel="1">
      <c r="A358" s="1515"/>
      <c r="B358" s="1472" t="s">
        <v>268</v>
      </c>
      <c r="C358" s="1498" t="s">
        <v>199</v>
      </c>
      <c r="D358" s="1498" t="s">
        <v>16</v>
      </c>
      <c r="E358" s="1489"/>
      <c r="F358" s="1516"/>
      <c r="G358" s="1458">
        <v>129090</v>
      </c>
      <c r="H358" s="1458">
        <v>160000</v>
      </c>
      <c r="I358" s="1506">
        <f>(H358-G358)/H358</f>
        <v>0.19318750000000001</v>
      </c>
      <c r="J358" s="1489"/>
      <c r="K358" s="1484"/>
      <c r="L358" s="1484"/>
      <c r="M358" s="1484"/>
      <c r="N358" s="1484"/>
      <c r="O358" s="1484"/>
      <c r="P358" s="1484"/>
      <c r="Q358" s="1484"/>
      <c r="R358" s="1484"/>
      <c r="S358" s="1484"/>
      <c r="T358" s="1484"/>
      <c r="U358" s="1484"/>
      <c r="V358" s="1484"/>
      <c r="W358" s="1484"/>
      <c r="X358" s="1484"/>
    </row>
    <row r="359" spans="1:24" ht="18.75" hidden="1" customHeight="1" outlineLevel="1">
      <c r="A359" s="1515"/>
      <c r="B359" s="1472" t="s">
        <v>269</v>
      </c>
      <c r="C359" s="1498" t="s">
        <v>199</v>
      </c>
      <c r="D359" s="1498" t="s">
        <v>16</v>
      </c>
      <c r="E359" s="1489"/>
      <c r="F359" s="1516"/>
      <c r="G359" s="1458">
        <v>126363</v>
      </c>
      <c r="H359" s="1458">
        <v>170000</v>
      </c>
      <c r="I359" s="1506">
        <f>(H359-G359)/H359</f>
        <v>0.25668823529411766</v>
      </c>
      <c r="J359" s="1489"/>
      <c r="K359" s="1484"/>
      <c r="L359" s="1484"/>
      <c r="M359" s="1484"/>
      <c r="N359" s="1484"/>
      <c r="O359" s="1484"/>
      <c r="P359" s="1484"/>
      <c r="Q359" s="1484"/>
      <c r="R359" s="1484"/>
      <c r="S359" s="1484"/>
      <c r="T359" s="1484"/>
      <c r="U359" s="1484"/>
      <c r="V359" s="1484"/>
      <c r="W359" s="1484"/>
      <c r="X359" s="1484"/>
    </row>
    <row r="360" spans="1:24" ht="18.75" customHeight="1" collapsed="1">
      <c r="A360" s="1515">
        <v>5</v>
      </c>
      <c r="B360" s="1471" t="s">
        <v>19</v>
      </c>
      <c r="C360" s="1515"/>
      <c r="D360" s="1489"/>
      <c r="E360" s="1489"/>
      <c r="F360" s="1489"/>
      <c r="G360" s="1518"/>
      <c r="H360" s="1518"/>
      <c r="I360" s="1506"/>
      <c r="J360" s="1489"/>
      <c r="K360" s="1484"/>
      <c r="L360" s="1484"/>
      <c r="M360" s="1484"/>
      <c r="N360" s="1484"/>
      <c r="O360" s="1484"/>
      <c r="P360" s="1484"/>
      <c r="Q360" s="1484"/>
      <c r="R360" s="1484"/>
      <c r="S360" s="1484"/>
      <c r="T360" s="1484"/>
      <c r="U360" s="1484"/>
      <c r="V360" s="1484"/>
      <c r="W360" s="1484"/>
      <c r="X360" s="1484"/>
    </row>
    <row r="361" spans="1:24" ht="18.75" hidden="1" customHeight="1" outlineLevel="1">
      <c r="A361" s="1515"/>
      <c r="B361" s="1489" t="s">
        <v>274</v>
      </c>
      <c r="C361" s="1515"/>
      <c r="D361" s="1489"/>
      <c r="E361" s="1489"/>
      <c r="F361" s="1489"/>
      <c r="G361" s="1518"/>
      <c r="H361" s="1518"/>
      <c r="I361" s="1506"/>
      <c r="J361" s="1489"/>
      <c r="K361" s="1484"/>
      <c r="L361" s="1484"/>
      <c r="M361" s="1484"/>
      <c r="N361" s="1484"/>
      <c r="O361" s="1484"/>
      <c r="P361" s="1484"/>
      <c r="Q361" s="1484"/>
      <c r="R361" s="1484"/>
      <c r="S361" s="1484"/>
      <c r="T361" s="1484"/>
      <c r="U361" s="1484"/>
      <c r="V361" s="1484"/>
      <c r="W361" s="1484"/>
      <c r="X361" s="1484"/>
    </row>
    <row r="362" spans="1:24" ht="37.5" hidden="1" customHeight="1" outlineLevel="1">
      <c r="A362" s="1515"/>
      <c r="B362" s="1472" t="s">
        <v>275</v>
      </c>
      <c r="C362" s="1498" t="s">
        <v>199</v>
      </c>
      <c r="D362" s="1499" t="s">
        <v>179</v>
      </c>
      <c r="E362" s="1489"/>
      <c r="F362" s="1516"/>
      <c r="G362" s="1458">
        <v>85000</v>
      </c>
      <c r="H362" s="1458">
        <v>90000</v>
      </c>
      <c r="I362" s="1506">
        <f t="shared" ref="I362:I369" si="28">(H362-G362)/G362</f>
        <v>5.8823529411764705E-2</v>
      </c>
      <c r="J362" s="1489"/>
      <c r="K362" s="1484"/>
      <c r="L362" s="1484"/>
      <c r="M362" s="1484"/>
      <c r="N362" s="1484"/>
      <c r="O362" s="1484"/>
      <c r="P362" s="1484"/>
      <c r="Q362" s="1484"/>
      <c r="R362" s="1484"/>
      <c r="S362" s="1484"/>
      <c r="T362" s="1484"/>
      <c r="U362" s="1484"/>
      <c r="V362" s="1484"/>
      <c r="W362" s="1484"/>
      <c r="X362" s="1484"/>
    </row>
    <row r="363" spans="1:24" ht="18.75" hidden="1" customHeight="1" outlineLevel="1">
      <c r="A363" s="1515"/>
      <c r="B363" s="1472" t="s">
        <v>259</v>
      </c>
      <c r="C363" s="1498" t="s">
        <v>199</v>
      </c>
      <c r="D363" s="1498" t="s">
        <v>16</v>
      </c>
      <c r="E363" s="1489"/>
      <c r="F363" s="1516"/>
      <c r="G363" s="1458">
        <v>160000</v>
      </c>
      <c r="H363" s="1458">
        <f t="shared" ref="H363:H369" si="29">G363</f>
        <v>160000</v>
      </c>
      <c r="I363" s="1506">
        <f t="shared" si="28"/>
        <v>0</v>
      </c>
      <c r="J363" s="1489"/>
      <c r="K363" s="1484"/>
      <c r="L363" s="1484"/>
      <c r="M363" s="1484"/>
      <c r="N363" s="1484"/>
      <c r="O363" s="1484"/>
      <c r="P363" s="1484"/>
      <c r="Q363" s="1484"/>
      <c r="R363" s="1484"/>
      <c r="S363" s="1484"/>
      <c r="T363" s="1484"/>
      <c r="U363" s="1484"/>
      <c r="V363" s="1484"/>
      <c r="W363" s="1484"/>
      <c r="X363" s="1484"/>
    </row>
    <row r="364" spans="1:24" ht="18.75" hidden="1" customHeight="1" outlineLevel="1">
      <c r="A364" s="1515"/>
      <c r="B364" s="1472" t="s">
        <v>268</v>
      </c>
      <c r="C364" s="1498" t="s">
        <v>199</v>
      </c>
      <c r="D364" s="1498" t="s">
        <v>16</v>
      </c>
      <c r="E364" s="1489"/>
      <c r="F364" s="1516"/>
      <c r="G364" s="1458">
        <v>160000</v>
      </c>
      <c r="H364" s="1458">
        <f t="shared" si="29"/>
        <v>160000</v>
      </c>
      <c r="I364" s="1506">
        <f t="shared" si="28"/>
        <v>0</v>
      </c>
      <c r="J364" s="1489"/>
      <c r="K364" s="1484"/>
      <c r="L364" s="1484"/>
      <c r="M364" s="1484"/>
      <c r="N364" s="1484"/>
      <c r="O364" s="1484"/>
      <c r="P364" s="1484"/>
      <c r="Q364" s="1484"/>
      <c r="R364" s="1484"/>
      <c r="S364" s="1484"/>
      <c r="T364" s="1484"/>
      <c r="U364" s="1484"/>
      <c r="V364" s="1484"/>
      <c r="W364" s="1484"/>
      <c r="X364" s="1484"/>
    </row>
    <row r="365" spans="1:24" ht="18.75" hidden="1" customHeight="1" outlineLevel="1">
      <c r="A365" s="1515"/>
      <c r="B365" s="1472" t="s">
        <v>269</v>
      </c>
      <c r="C365" s="1498" t="s">
        <v>199</v>
      </c>
      <c r="D365" s="1498" t="s">
        <v>16</v>
      </c>
      <c r="E365" s="1489"/>
      <c r="F365" s="1516"/>
      <c r="G365" s="1458">
        <v>80000</v>
      </c>
      <c r="H365" s="1458">
        <f t="shared" si="29"/>
        <v>80000</v>
      </c>
      <c r="I365" s="1506">
        <f t="shared" si="28"/>
        <v>0</v>
      </c>
      <c r="J365" s="1489"/>
      <c r="K365" s="1484"/>
      <c r="L365" s="1484"/>
      <c r="M365" s="1484"/>
      <c r="N365" s="1484"/>
      <c r="O365" s="1484"/>
      <c r="P365" s="1484"/>
      <c r="Q365" s="1484"/>
      <c r="R365" s="1484"/>
      <c r="S365" s="1484"/>
      <c r="T365" s="1484"/>
      <c r="U365" s="1484"/>
      <c r="V365" s="1484"/>
      <c r="W365" s="1484"/>
      <c r="X365" s="1484"/>
    </row>
    <row r="366" spans="1:24" ht="18.75" hidden="1" customHeight="1" outlineLevel="1">
      <c r="A366" s="1515"/>
      <c r="B366" s="1472" t="s">
        <v>270</v>
      </c>
      <c r="C366" s="1498" t="s">
        <v>199</v>
      </c>
      <c r="D366" s="1498" t="s">
        <v>16</v>
      </c>
      <c r="E366" s="1489"/>
      <c r="F366" s="1516"/>
      <c r="G366" s="1458">
        <v>100000</v>
      </c>
      <c r="H366" s="1458">
        <f t="shared" si="29"/>
        <v>100000</v>
      </c>
      <c r="I366" s="1506">
        <f t="shared" si="28"/>
        <v>0</v>
      </c>
      <c r="J366" s="1489"/>
      <c r="K366" s="1484"/>
      <c r="L366" s="1484"/>
      <c r="M366" s="1484"/>
      <c r="N366" s="1484"/>
      <c r="O366" s="1484"/>
      <c r="P366" s="1484"/>
      <c r="Q366" s="1484"/>
      <c r="R366" s="1484"/>
      <c r="S366" s="1484"/>
      <c r="T366" s="1484"/>
      <c r="U366" s="1484"/>
      <c r="V366" s="1484"/>
      <c r="W366" s="1484"/>
      <c r="X366" s="1484"/>
    </row>
    <row r="367" spans="1:24" ht="18.75" hidden="1" customHeight="1" outlineLevel="1">
      <c r="A367" s="1515"/>
      <c r="B367" s="1472" t="s">
        <v>271</v>
      </c>
      <c r="C367" s="1498" t="s">
        <v>199</v>
      </c>
      <c r="D367" s="1498" t="s">
        <v>16</v>
      </c>
      <c r="E367" s="1489"/>
      <c r="F367" s="1516"/>
      <c r="G367" s="1458">
        <v>200000</v>
      </c>
      <c r="H367" s="1458">
        <f t="shared" si="29"/>
        <v>200000</v>
      </c>
      <c r="I367" s="1506">
        <f t="shared" si="28"/>
        <v>0</v>
      </c>
      <c r="J367" s="1489"/>
      <c r="K367" s="1484"/>
      <c r="L367" s="1484"/>
      <c r="M367" s="1484"/>
      <c r="N367" s="1484"/>
      <c r="O367" s="1484"/>
      <c r="P367" s="1484"/>
      <c r="Q367" s="1484"/>
      <c r="R367" s="1484"/>
      <c r="S367" s="1484"/>
      <c r="T367" s="1484"/>
      <c r="U367" s="1484"/>
      <c r="V367" s="1484"/>
      <c r="W367" s="1484"/>
      <c r="X367" s="1484"/>
    </row>
    <row r="368" spans="1:24" ht="18.75" hidden="1" customHeight="1" outlineLevel="1">
      <c r="A368" s="1515"/>
      <c r="B368" s="1472" t="s">
        <v>272</v>
      </c>
      <c r="C368" s="1498" t="s">
        <v>199</v>
      </c>
      <c r="D368" s="1498" t="s">
        <v>16</v>
      </c>
      <c r="E368" s="1489"/>
      <c r="F368" s="1516"/>
      <c r="G368" s="1458">
        <v>300000</v>
      </c>
      <c r="H368" s="1458">
        <f t="shared" si="29"/>
        <v>300000</v>
      </c>
      <c r="I368" s="1506">
        <f t="shared" si="28"/>
        <v>0</v>
      </c>
      <c r="J368" s="1489"/>
      <c r="K368" s="1484"/>
      <c r="L368" s="1484"/>
      <c r="M368" s="1484"/>
      <c r="N368" s="1484"/>
      <c r="O368" s="1484"/>
      <c r="P368" s="1484"/>
      <c r="Q368" s="1484"/>
      <c r="R368" s="1484"/>
      <c r="S368" s="1484"/>
      <c r="T368" s="1484"/>
      <c r="U368" s="1484"/>
      <c r="V368" s="1484"/>
      <c r="W368" s="1484"/>
      <c r="X368" s="1484"/>
    </row>
    <row r="369" spans="1:24" ht="18.75" hidden="1" customHeight="1" outlineLevel="1">
      <c r="A369" s="1515"/>
      <c r="B369" s="1472" t="s">
        <v>276</v>
      </c>
      <c r="C369" s="1498" t="s">
        <v>199</v>
      </c>
      <c r="D369" s="1498" t="s">
        <v>16</v>
      </c>
      <c r="E369" s="1489"/>
      <c r="F369" s="1516"/>
      <c r="G369" s="1458">
        <v>250000</v>
      </c>
      <c r="H369" s="1458">
        <f t="shared" si="29"/>
        <v>250000</v>
      </c>
      <c r="I369" s="1506">
        <f t="shared" si="28"/>
        <v>0</v>
      </c>
      <c r="J369" s="1489"/>
      <c r="K369" s="1484"/>
      <c r="L369" s="1484"/>
      <c r="M369" s="1484"/>
      <c r="N369" s="1484"/>
      <c r="O369" s="1484"/>
      <c r="P369" s="1484"/>
      <c r="Q369" s="1484"/>
      <c r="R369" s="1484"/>
      <c r="S369" s="1484"/>
      <c r="T369" s="1484"/>
      <c r="U369" s="1484"/>
      <c r="V369" s="1484"/>
      <c r="W369" s="1484"/>
      <c r="X369" s="1484"/>
    </row>
    <row r="370" spans="1:24" ht="18.75" hidden="1" customHeight="1" outlineLevel="1">
      <c r="A370" s="1515"/>
      <c r="B370" s="1489" t="s">
        <v>265</v>
      </c>
      <c r="C370" s="1515"/>
      <c r="D370" s="1489"/>
      <c r="E370" s="1489"/>
      <c r="F370" s="1516"/>
      <c r="G370" s="1458"/>
      <c r="H370" s="1458"/>
      <c r="I370" s="1506"/>
      <c r="J370" s="1489"/>
      <c r="K370" s="1484"/>
      <c r="L370" s="1484"/>
      <c r="M370" s="1484"/>
      <c r="N370" s="1484"/>
      <c r="O370" s="1484"/>
      <c r="P370" s="1484"/>
      <c r="Q370" s="1484"/>
      <c r="R370" s="1484"/>
      <c r="S370" s="1484"/>
      <c r="T370" s="1484"/>
      <c r="U370" s="1484"/>
      <c r="V370" s="1484"/>
      <c r="W370" s="1484"/>
      <c r="X370" s="1484"/>
    </row>
    <row r="371" spans="1:24" ht="37.5" hidden="1" customHeight="1" outlineLevel="1">
      <c r="A371" s="1515"/>
      <c r="B371" s="1472" t="s">
        <v>266</v>
      </c>
      <c r="C371" s="1498" t="s">
        <v>199</v>
      </c>
      <c r="D371" s="1499" t="s">
        <v>179</v>
      </c>
      <c r="E371" s="1489"/>
      <c r="F371" s="1516"/>
      <c r="G371" s="1458">
        <v>130000</v>
      </c>
      <c r="H371" s="1458">
        <f>G371</f>
        <v>130000</v>
      </c>
      <c r="I371" s="1506">
        <f t="shared" ref="I371:I380" si="30">(H371-G371)/G371</f>
        <v>0</v>
      </c>
      <c r="J371" s="1489"/>
      <c r="K371" s="1484"/>
      <c r="L371" s="1484"/>
      <c r="M371" s="1484"/>
      <c r="N371" s="1484"/>
      <c r="O371" s="1484"/>
      <c r="P371" s="1484"/>
      <c r="Q371" s="1484"/>
      <c r="R371" s="1484"/>
      <c r="S371" s="1484"/>
      <c r="T371" s="1484"/>
      <c r="U371" s="1484"/>
      <c r="V371" s="1484"/>
      <c r="W371" s="1484"/>
      <c r="X371" s="1484"/>
    </row>
    <row r="372" spans="1:24" ht="18.75" hidden="1" customHeight="1" outlineLevel="1">
      <c r="A372" s="1498"/>
      <c r="B372" s="1472" t="s">
        <v>258</v>
      </c>
      <c r="C372" s="1498" t="s">
        <v>199</v>
      </c>
      <c r="D372" s="1498" t="s">
        <v>16</v>
      </c>
      <c r="E372" s="1489"/>
      <c r="F372" s="1516"/>
      <c r="G372" s="1458">
        <v>150000</v>
      </c>
      <c r="H372" s="1458">
        <f>G372</f>
        <v>150000</v>
      </c>
      <c r="I372" s="1506">
        <f t="shared" si="30"/>
        <v>0</v>
      </c>
      <c r="J372" s="1489"/>
      <c r="K372" s="1484"/>
      <c r="L372" s="1484"/>
      <c r="M372" s="1484"/>
      <c r="N372" s="1484"/>
      <c r="O372" s="1484"/>
      <c r="P372" s="1484"/>
      <c r="Q372" s="1484"/>
      <c r="R372" s="1484"/>
      <c r="S372" s="1484"/>
      <c r="T372" s="1484"/>
      <c r="U372" s="1484"/>
      <c r="V372" s="1484"/>
      <c r="W372" s="1484"/>
      <c r="X372" s="1484"/>
    </row>
    <row r="373" spans="1:24" ht="18.75" hidden="1" customHeight="1" outlineLevel="1">
      <c r="A373" s="1498"/>
      <c r="B373" s="1472" t="s">
        <v>259</v>
      </c>
      <c r="C373" s="1498" t="s">
        <v>199</v>
      </c>
      <c r="D373" s="1498" t="s">
        <v>16</v>
      </c>
      <c r="E373" s="1489"/>
      <c r="F373" s="1516"/>
      <c r="G373" s="1458">
        <v>230000</v>
      </c>
      <c r="H373" s="1458">
        <f>G373</f>
        <v>230000</v>
      </c>
      <c r="I373" s="1506">
        <f t="shared" si="30"/>
        <v>0</v>
      </c>
      <c r="J373" s="1489"/>
      <c r="K373" s="1484"/>
      <c r="L373" s="1484"/>
      <c r="M373" s="1484"/>
      <c r="N373" s="1484"/>
      <c r="O373" s="1484"/>
      <c r="P373" s="1484"/>
      <c r="Q373" s="1484"/>
      <c r="R373" s="1484"/>
      <c r="S373" s="1484"/>
      <c r="T373" s="1484"/>
      <c r="U373" s="1484"/>
      <c r="V373" s="1484"/>
      <c r="W373" s="1484"/>
      <c r="X373" s="1484"/>
    </row>
    <row r="374" spans="1:24" ht="18.75" hidden="1" customHeight="1" outlineLevel="1">
      <c r="A374" s="1498"/>
      <c r="B374" s="1472" t="s">
        <v>267</v>
      </c>
      <c r="C374" s="1498" t="s">
        <v>199</v>
      </c>
      <c r="D374" s="1498" t="s">
        <v>16</v>
      </c>
      <c r="E374" s="1489"/>
      <c r="F374" s="1516"/>
      <c r="G374" s="1458">
        <v>125000</v>
      </c>
      <c r="H374" s="1458">
        <f>G374</f>
        <v>125000</v>
      </c>
      <c r="I374" s="1506">
        <f t="shared" si="30"/>
        <v>0</v>
      </c>
      <c r="J374" s="1489"/>
      <c r="K374" s="1484"/>
      <c r="L374" s="1484"/>
      <c r="M374" s="1484"/>
      <c r="N374" s="1484"/>
      <c r="O374" s="1484"/>
      <c r="P374" s="1484"/>
      <c r="Q374" s="1484"/>
      <c r="R374" s="1484"/>
      <c r="S374" s="1484"/>
      <c r="T374" s="1484"/>
      <c r="U374" s="1484"/>
      <c r="V374" s="1484"/>
      <c r="W374" s="1484"/>
      <c r="X374" s="1484"/>
    </row>
    <row r="375" spans="1:24" ht="18.75" hidden="1" customHeight="1" outlineLevel="1">
      <c r="A375" s="1498"/>
      <c r="B375" s="1472" t="s">
        <v>268</v>
      </c>
      <c r="C375" s="1498" t="s">
        <v>199</v>
      </c>
      <c r="D375" s="1498" t="s">
        <v>16</v>
      </c>
      <c r="E375" s="1489"/>
      <c r="F375" s="1516"/>
      <c r="G375" s="1458">
        <v>150000</v>
      </c>
      <c r="H375" s="1458">
        <f>G375</f>
        <v>150000</v>
      </c>
      <c r="I375" s="1506">
        <f t="shared" si="30"/>
        <v>0</v>
      </c>
      <c r="J375" s="1489"/>
      <c r="K375" s="1484"/>
      <c r="L375" s="1484"/>
      <c r="M375" s="1484"/>
      <c r="N375" s="1484"/>
      <c r="O375" s="1484"/>
      <c r="P375" s="1484"/>
      <c r="Q375" s="1484"/>
      <c r="R375" s="1484"/>
      <c r="S375" s="1484"/>
      <c r="T375" s="1484"/>
      <c r="U375" s="1484"/>
      <c r="V375" s="1484"/>
      <c r="W375" s="1484"/>
      <c r="X375" s="1484"/>
    </row>
    <row r="376" spans="1:24" ht="18.75" hidden="1" customHeight="1" outlineLevel="1">
      <c r="A376" s="1498"/>
      <c r="B376" s="1472" t="s">
        <v>269</v>
      </c>
      <c r="C376" s="1498" t="s">
        <v>199</v>
      </c>
      <c r="D376" s="1498" t="s">
        <v>16</v>
      </c>
      <c r="E376" s="1489"/>
      <c r="F376" s="1516"/>
      <c r="G376" s="1458">
        <v>170000</v>
      </c>
      <c r="H376" s="1458">
        <v>175000</v>
      </c>
      <c r="I376" s="1506">
        <f t="shared" si="30"/>
        <v>2.9411764705882353E-2</v>
      </c>
      <c r="J376" s="1489"/>
      <c r="K376" s="1484"/>
      <c r="L376" s="1484"/>
      <c r="M376" s="1484"/>
      <c r="N376" s="1484"/>
      <c r="O376" s="1484"/>
      <c r="P376" s="1484"/>
      <c r="Q376" s="1484"/>
      <c r="R376" s="1484"/>
      <c r="S376" s="1484"/>
      <c r="T376" s="1484"/>
      <c r="U376" s="1484"/>
      <c r="V376" s="1484"/>
      <c r="W376" s="1484"/>
      <c r="X376" s="1484"/>
    </row>
    <row r="377" spans="1:24" ht="18.75" hidden="1" customHeight="1" outlineLevel="1">
      <c r="A377" s="1498"/>
      <c r="B377" s="1472" t="s">
        <v>270</v>
      </c>
      <c r="C377" s="1498" t="s">
        <v>199</v>
      </c>
      <c r="D377" s="1498" t="s">
        <v>16</v>
      </c>
      <c r="E377" s="1489"/>
      <c r="F377" s="1516"/>
      <c r="G377" s="1458">
        <v>190000</v>
      </c>
      <c r="H377" s="1458">
        <f>G377</f>
        <v>190000</v>
      </c>
      <c r="I377" s="1506">
        <f t="shared" si="30"/>
        <v>0</v>
      </c>
      <c r="J377" s="1489"/>
      <c r="K377" s="1484"/>
      <c r="L377" s="1484"/>
      <c r="M377" s="1484"/>
      <c r="N377" s="1484"/>
      <c r="O377" s="1484"/>
      <c r="P377" s="1484"/>
      <c r="Q377" s="1484"/>
      <c r="R377" s="1484"/>
      <c r="S377" s="1484"/>
      <c r="T377" s="1484"/>
      <c r="U377" s="1484"/>
      <c r="V377" s="1484"/>
      <c r="W377" s="1484"/>
      <c r="X377" s="1484"/>
    </row>
    <row r="378" spans="1:24" ht="18.75" hidden="1" customHeight="1" outlineLevel="1">
      <c r="A378" s="1498"/>
      <c r="B378" s="1472" t="s">
        <v>271</v>
      </c>
      <c r="C378" s="1498" t="s">
        <v>199</v>
      </c>
      <c r="D378" s="1498" t="s">
        <v>16</v>
      </c>
      <c r="E378" s="1489"/>
      <c r="F378" s="1516"/>
      <c r="G378" s="1458">
        <v>230000</v>
      </c>
      <c r="H378" s="1458">
        <f>G378</f>
        <v>230000</v>
      </c>
      <c r="I378" s="1506">
        <f t="shared" si="30"/>
        <v>0</v>
      </c>
      <c r="J378" s="1489"/>
      <c r="K378" s="1484"/>
      <c r="L378" s="1484"/>
      <c r="M378" s="1484"/>
      <c r="N378" s="1484"/>
      <c r="O378" s="1484"/>
      <c r="P378" s="1484"/>
      <c r="Q378" s="1484"/>
      <c r="R378" s="1484"/>
      <c r="S378" s="1484"/>
      <c r="T378" s="1484"/>
      <c r="U378" s="1484"/>
      <c r="V378" s="1484"/>
      <c r="W378" s="1484"/>
      <c r="X378" s="1484"/>
    </row>
    <row r="379" spans="1:24" ht="18.75" hidden="1" customHeight="1" outlineLevel="1">
      <c r="A379" s="1498"/>
      <c r="B379" s="1472" t="s">
        <v>272</v>
      </c>
      <c r="C379" s="1498" t="s">
        <v>199</v>
      </c>
      <c r="D379" s="1498" t="s">
        <v>16</v>
      </c>
      <c r="E379" s="1489"/>
      <c r="F379" s="1516"/>
      <c r="G379" s="1458">
        <v>310000</v>
      </c>
      <c r="H379" s="1458">
        <f>G379</f>
        <v>310000</v>
      </c>
      <c r="I379" s="1506">
        <f t="shared" si="30"/>
        <v>0</v>
      </c>
      <c r="J379" s="1489"/>
      <c r="K379" s="1484"/>
      <c r="L379" s="1484"/>
      <c r="M379" s="1484"/>
      <c r="N379" s="1484"/>
      <c r="O379" s="1484"/>
      <c r="P379" s="1484"/>
      <c r="Q379" s="1484"/>
      <c r="R379" s="1484"/>
      <c r="S379" s="1484"/>
      <c r="T379" s="1484"/>
      <c r="U379" s="1484"/>
      <c r="V379" s="1484"/>
      <c r="W379" s="1484"/>
      <c r="X379" s="1484"/>
    </row>
    <row r="380" spans="1:24" ht="18.75" hidden="1" customHeight="1" outlineLevel="1">
      <c r="A380" s="1498"/>
      <c r="B380" s="1472" t="s">
        <v>277</v>
      </c>
      <c r="C380" s="1498" t="s">
        <v>199</v>
      </c>
      <c r="D380" s="1498" t="s">
        <v>16</v>
      </c>
      <c r="E380" s="1489"/>
      <c r="F380" s="1516"/>
      <c r="G380" s="1458">
        <v>220000</v>
      </c>
      <c r="H380" s="1458">
        <f>G380</f>
        <v>220000</v>
      </c>
      <c r="I380" s="1506">
        <f t="shared" si="30"/>
        <v>0</v>
      </c>
      <c r="J380" s="1489"/>
      <c r="K380" s="1484"/>
      <c r="L380" s="1484"/>
      <c r="M380" s="1484"/>
      <c r="N380" s="1484"/>
      <c r="O380" s="1484"/>
      <c r="P380" s="1484"/>
      <c r="Q380" s="1484"/>
      <c r="R380" s="1484"/>
      <c r="S380" s="1484"/>
      <c r="T380" s="1484"/>
      <c r="U380" s="1484"/>
      <c r="V380" s="1484"/>
      <c r="W380" s="1484"/>
      <c r="X380" s="1484"/>
    </row>
    <row r="381" spans="1:24" ht="18.75" hidden="1" customHeight="1" outlineLevel="1">
      <c r="A381" s="1498"/>
      <c r="B381" s="1472" t="s">
        <v>278</v>
      </c>
      <c r="C381" s="1498"/>
      <c r="D381" s="1498"/>
      <c r="E381" s="1489"/>
      <c r="F381" s="1516"/>
      <c r="G381" s="1458"/>
      <c r="H381" s="1458">
        <v>230000</v>
      </c>
      <c r="I381" s="1506" t="s">
        <v>27</v>
      </c>
      <c r="J381" s="1489"/>
      <c r="K381" s="1484"/>
      <c r="L381" s="1484"/>
      <c r="M381" s="1484"/>
      <c r="N381" s="1484"/>
      <c r="O381" s="1484"/>
      <c r="P381" s="1484"/>
      <c r="Q381" s="1484"/>
      <c r="R381" s="1484"/>
      <c r="S381" s="1484"/>
      <c r="T381" s="1484"/>
      <c r="U381" s="1484"/>
      <c r="V381" s="1484"/>
      <c r="W381" s="1484"/>
      <c r="X381" s="1484"/>
    </row>
    <row r="382" spans="1:24" ht="18.75" customHeight="1" collapsed="1">
      <c r="A382" s="1515">
        <v>6</v>
      </c>
      <c r="B382" s="1471" t="s">
        <v>25</v>
      </c>
      <c r="C382" s="1515"/>
      <c r="D382" s="1489"/>
      <c r="E382" s="1489"/>
      <c r="F382" s="1489"/>
      <c r="G382" s="1518"/>
      <c r="H382" s="1518"/>
      <c r="I382" s="1506"/>
      <c r="J382" s="1489"/>
      <c r="K382" s="1484"/>
      <c r="L382" s="1484"/>
      <c r="M382" s="1484"/>
      <c r="N382" s="1484"/>
      <c r="O382" s="1484"/>
      <c r="P382" s="1484"/>
      <c r="Q382" s="1484"/>
      <c r="R382" s="1484"/>
      <c r="S382" s="1484"/>
      <c r="T382" s="1484"/>
      <c r="U382" s="1484"/>
      <c r="V382" s="1484"/>
      <c r="W382" s="1484"/>
      <c r="X382" s="1484"/>
    </row>
    <row r="383" spans="1:24" ht="18.75" hidden="1" customHeight="1" outlineLevel="1">
      <c r="A383" s="1498"/>
      <c r="B383" s="1489" t="s">
        <v>274</v>
      </c>
      <c r="C383" s="1515"/>
      <c r="D383" s="1489"/>
      <c r="E383" s="1489"/>
      <c r="F383" s="1489"/>
      <c r="G383" s="1518"/>
      <c r="H383" s="1518"/>
      <c r="I383" s="1506"/>
      <c r="J383" s="1489"/>
      <c r="K383" s="1484"/>
      <c r="L383" s="1484"/>
      <c r="M383" s="1484"/>
      <c r="N383" s="1484"/>
      <c r="O383" s="1484"/>
      <c r="P383" s="1484"/>
      <c r="Q383" s="1484"/>
      <c r="R383" s="1484"/>
      <c r="S383" s="1484"/>
      <c r="T383" s="1484"/>
      <c r="U383" s="1484"/>
      <c r="V383" s="1484"/>
      <c r="W383" s="1484"/>
      <c r="X383" s="1484"/>
    </row>
    <row r="384" spans="1:24" ht="37.5" hidden="1" customHeight="1" outlineLevel="1">
      <c r="A384" s="1498"/>
      <c r="B384" s="1472" t="s">
        <v>279</v>
      </c>
      <c r="C384" s="1498" t="s">
        <v>199</v>
      </c>
      <c r="D384" s="1499" t="s">
        <v>179</v>
      </c>
      <c r="E384" s="1489"/>
      <c r="F384" s="1489"/>
      <c r="G384" s="1518"/>
      <c r="H384" s="1458">
        <v>85000</v>
      </c>
      <c r="I384" s="1506" t="s">
        <v>27</v>
      </c>
      <c r="J384" s="1489"/>
      <c r="K384" s="1484"/>
      <c r="L384" s="1484"/>
      <c r="M384" s="1484"/>
      <c r="N384" s="1484"/>
      <c r="O384" s="1484"/>
      <c r="P384" s="1484"/>
      <c r="Q384" s="1484"/>
      <c r="R384" s="1484"/>
      <c r="S384" s="1484"/>
      <c r="T384" s="1484"/>
      <c r="U384" s="1484"/>
      <c r="V384" s="1484"/>
      <c r="W384" s="1484"/>
      <c r="X384" s="1484"/>
    </row>
    <row r="385" spans="1:24" ht="18.75" hidden="1" customHeight="1" outlineLevel="1">
      <c r="A385" s="1498"/>
      <c r="B385" s="1472" t="s">
        <v>267</v>
      </c>
      <c r="C385" s="1498" t="s">
        <v>199</v>
      </c>
      <c r="D385" s="1480" t="s">
        <v>16</v>
      </c>
      <c r="E385" s="1489"/>
      <c r="F385" s="1489"/>
      <c r="G385" s="1458">
        <v>95000</v>
      </c>
      <c r="H385" s="1458">
        <v>95000</v>
      </c>
      <c r="I385" s="1506">
        <f>(H385-G385)/H385</f>
        <v>0</v>
      </c>
      <c r="J385" s="1489"/>
      <c r="K385" s="1484"/>
      <c r="L385" s="1484"/>
      <c r="M385" s="1484"/>
      <c r="N385" s="1484"/>
      <c r="O385" s="1484"/>
      <c r="P385" s="1484"/>
      <c r="Q385" s="1484"/>
      <c r="R385" s="1484"/>
      <c r="S385" s="1484"/>
      <c r="T385" s="1484"/>
      <c r="U385" s="1484"/>
      <c r="V385" s="1484"/>
      <c r="W385" s="1484"/>
      <c r="X385" s="1484"/>
    </row>
    <row r="386" spans="1:24" ht="18.75" hidden="1" customHeight="1" outlineLevel="1">
      <c r="A386" s="1498"/>
      <c r="B386" s="1472" t="s">
        <v>268</v>
      </c>
      <c r="C386" s="1498" t="s">
        <v>199</v>
      </c>
      <c r="D386" s="1498" t="s">
        <v>16</v>
      </c>
      <c r="E386" s="1489"/>
      <c r="F386" s="1489"/>
      <c r="G386" s="1458">
        <f>(95000+160000)/2</f>
        <v>127500</v>
      </c>
      <c r="H386" s="1458">
        <f>(95000+160000)/2</f>
        <v>127500</v>
      </c>
      <c r="I386" s="1506">
        <f>(H386-G386)/H386</f>
        <v>0</v>
      </c>
      <c r="J386" s="1489"/>
      <c r="K386" s="1484"/>
      <c r="L386" s="1484"/>
      <c r="M386" s="1484"/>
      <c r="N386" s="1484"/>
      <c r="O386" s="1484"/>
      <c r="P386" s="1484"/>
      <c r="Q386" s="1484"/>
      <c r="R386" s="1484"/>
      <c r="S386" s="1484"/>
      <c r="T386" s="1484"/>
      <c r="U386" s="1484"/>
      <c r="V386" s="1484"/>
      <c r="W386" s="1484"/>
      <c r="X386" s="1484"/>
    </row>
    <row r="387" spans="1:24" ht="18.75" hidden="1" customHeight="1" outlineLevel="1">
      <c r="A387" s="1515"/>
      <c r="B387" s="1472" t="s">
        <v>271</v>
      </c>
      <c r="C387" s="1498" t="s">
        <v>199</v>
      </c>
      <c r="D387" s="1498" t="s">
        <v>16</v>
      </c>
      <c r="E387" s="1489"/>
      <c r="F387" s="1489"/>
      <c r="G387" s="1458">
        <v>150000</v>
      </c>
      <c r="H387" s="1458">
        <v>150000</v>
      </c>
      <c r="I387" s="1506">
        <f>(H387-G387)/H387</f>
        <v>0</v>
      </c>
      <c r="J387" s="1489"/>
      <c r="K387" s="1484"/>
      <c r="L387" s="1484"/>
      <c r="M387" s="1484"/>
      <c r="N387" s="1484"/>
      <c r="O387" s="1484"/>
      <c r="P387" s="1484"/>
      <c r="Q387" s="1484"/>
      <c r="R387" s="1484"/>
      <c r="S387" s="1484"/>
      <c r="T387" s="1484"/>
      <c r="U387" s="1484"/>
      <c r="V387" s="1484"/>
      <c r="W387" s="1484"/>
      <c r="X387" s="1484"/>
    </row>
    <row r="388" spans="1:24" ht="18.75" hidden="1" customHeight="1" outlineLevel="1">
      <c r="A388" s="1515"/>
      <c r="B388" s="1472" t="s">
        <v>280</v>
      </c>
      <c r="C388" s="1498" t="s">
        <v>144</v>
      </c>
      <c r="D388" s="1498" t="s">
        <v>16</v>
      </c>
      <c r="E388" s="1489"/>
      <c r="F388" s="1489"/>
      <c r="G388" s="1458">
        <f>(7000+15000)/2</f>
        <v>11000</v>
      </c>
      <c r="H388" s="1458">
        <f>(7000+15000)/2</f>
        <v>11000</v>
      </c>
      <c r="I388" s="1506">
        <f>(H388-G388)/H388</f>
        <v>0</v>
      </c>
      <c r="J388" s="1489"/>
      <c r="K388" s="1484"/>
      <c r="L388" s="1484"/>
      <c r="M388" s="1484"/>
      <c r="N388" s="1484"/>
      <c r="O388" s="1484"/>
      <c r="P388" s="1484"/>
      <c r="Q388" s="1484"/>
      <c r="R388" s="1484"/>
      <c r="S388" s="1484"/>
      <c r="T388" s="1484"/>
      <c r="U388" s="1484"/>
      <c r="V388" s="1484"/>
      <c r="W388" s="1484"/>
      <c r="X388" s="1484"/>
    </row>
    <row r="389" spans="1:24" ht="18.75" customHeight="1" collapsed="1">
      <c r="A389" s="1515">
        <v>7</v>
      </c>
      <c r="B389" s="1471" t="s">
        <v>21</v>
      </c>
      <c r="C389" s="1515"/>
      <c r="D389" s="1489"/>
      <c r="E389" s="1489"/>
      <c r="F389" s="1489"/>
      <c r="G389" s="1517"/>
      <c r="H389" s="1517"/>
      <c r="I389" s="1506"/>
      <c r="J389" s="1489"/>
      <c r="K389" s="1484"/>
      <c r="L389" s="1484"/>
      <c r="M389" s="1484"/>
      <c r="N389" s="1484"/>
      <c r="O389" s="1484"/>
      <c r="P389" s="1484"/>
      <c r="Q389" s="1484"/>
      <c r="R389" s="1484"/>
      <c r="S389" s="1484"/>
      <c r="T389" s="1484"/>
      <c r="U389" s="1484"/>
      <c r="V389" s="1484"/>
      <c r="W389" s="1484"/>
      <c r="X389" s="1484"/>
    </row>
    <row r="390" spans="1:24" ht="18.75" hidden="1" customHeight="1" outlineLevel="1">
      <c r="A390" s="1451"/>
      <c r="B390" s="1489" t="s">
        <v>274</v>
      </c>
      <c r="C390" s="1515"/>
      <c r="D390" s="1489"/>
      <c r="E390" s="1489"/>
      <c r="F390" s="1489"/>
      <c r="G390" s="1517"/>
      <c r="H390" s="1517"/>
      <c r="I390" s="1506"/>
      <c r="J390" s="1489"/>
      <c r="K390" s="1484"/>
      <c r="L390" s="1484"/>
      <c r="M390" s="1484"/>
      <c r="N390" s="1484"/>
      <c r="O390" s="1484"/>
      <c r="P390" s="1484"/>
      <c r="Q390" s="1484"/>
      <c r="R390" s="1484"/>
      <c r="S390" s="1484"/>
      <c r="T390" s="1484"/>
      <c r="U390" s="1484"/>
      <c r="V390" s="1484"/>
      <c r="W390" s="1484"/>
      <c r="X390" s="1484"/>
    </row>
    <row r="391" spans="1:24" ht="37.5" hidden="1" customHeight="1" outlineLevel="1">
      <c r="A391" s="1451"/>
      <c r="B391" s="1472" t="s">
        <v>275</v>
      </c>
      <c r="C391" s="1498" t="s">
        <v>199</v>
      </c>
      <c r="D391" s="1499" t="s">
        <v>179</v>
      </c>
      <c r="E391" s="1472"/>
      <c r="F391" s="1472"/>
      <c r="G391" s="1458">
        <v>85000</v>
      </c>
      <c r="H391" s="1458">
        <v>85000</v>
      </c>
      <c r="I391" s="1506">
        <f t="shared" ref="I391:I397" si="31">(H391-G391)/G391</f>
        <v>0</v>
      </c>
      <c r="J391" s="1472"/>
      <c r="K391" s="1484"/>
      <c r="L391" s="1484"/>
      <c r="M391" s="1484"/>
      <c r="N391" s="1484"/>
      <c r="O391" s="1484"/>
      <c r="P391" s="1484"/>
      <c r="Q391" s="1484"/>
      <c r="R391" s="1484"/>
      <c r="S391" s="1484"/>
      <c r="T391" s="1484"/>
      <c r="U391" s="1484"/>
      <c r="V391" s="1484"/>
      <c r="W391" s="1484"/>
      <c r="X391" s="1484"/>
    </row>
    <row r="392" spans="1:24" ht="18.75" hidden="1" customHeight="1" outlineLevel="1">
      <c r="A392" s="1451"/>
      <c r="B392" s="1472" t="s">
        <v>259</v>
      </c>
      <c r="C392" s="1498" t="s">
        <v>199</v>
      </c>
      <c r="D392" s="1498" t="s">
        <v>16</v>
      </c>
      <c r="E392" s="1472"/>
      <c r="F392" s="1472"/>
      <c r="G392" s="1458">
        <v>165000</v>
      </c>
      <c r="H392" s="1458">
        <v>165000</v>
      </c>
      <c r="I392" s="1506">
        <f t="shared" si="31"/>
        <v>0</v>
      </c>
      <c r="J392" s="1472"/>
      <c r="K392" s="1484"/>
      <c r="L392" s="1484"/>
      <c r="M392" s="1484"/>
      <c r="N392" s="1484"/>
      <c r="O392" s="1484"/>
      <c r="P392" s="1484"/>
      <c r="Q392" s="1484"/>
      <c r="R392" s="1484"/>
      <c r="S392" s="1484"/>
      <c r="T392" s="1484"/>
      <c r="U392" s="1484"/>
      <c r="V392" s="1484"/>
      <c r="W392" s="1484"/>
      <c r="X392" s="1484"/>
    </row>
    <row r="393" spans="1:24" ht="18.75" hidden="1" customHeight="1" outlineLevel="1">
      <c r="A393" s="1451"/>
      <c r="B393" s="1472" t="s">
        <v>267</v>
      </c>
      <c r="C393" s="1498" t="s">
        <v>199</v>
      </c>
      <c r="D393" s="1498" t="s">
        <v>16</v>
      </c>
      <c r="E393" s="1489"/>
      <c r="F393" s="1489"/>
      <c r="G393" s="1458">
        <v>95000</v>
      </c>
      <c r="H393" s="1458">
        <v>95000</v>
      </c>
      <c r="I393" s="1506">
        <f t="shared" si="31"/>
        <v>0</v>
      </c>
      <c r="J393" s="1489"/>
      <c r="K393" s="1484"/>
      <c r="L393" s="1484"/>
      <c r="M393" s="1484"/>
      <c r="N393" s="1484"/>
      <c r="O393" s="1484"/>
      <c r="P393" s="1484"/>
      <c r="Q393" s="1484"/>
      <c r="R393" s="1484"/>
      <c r="S393" s="1484"/>
      <c r="T393" s="1484"/>
      <c r="U393" s="1484"/>
      <c r="V393" s="1484"/>
      <c r="W393" s="1484"/>
      <c r="X393" s="1484"/>
    </row>
    <row r="394" spans="1:24" ht="18.75" hidden="1" customHeight="1" outlineLevel="1">
      <c r="A394" s="1451"/>
      <c r="B394" s="1472" t="s">
        <v>268</v>
      </c>
      <c r="C394" s="1498" t="s">
        <v>199</v>
      </c>
      <c r="D394" s="1498" t="s">
        <v>16</v>
      </c>
      <c r="E394" s="1489"/>
      <c r="F394" s="1489"/>
      <c r="G394" s="1458">
        <v>130000</v>
      </c>
      <c r="H394" s="1458">
        <v>130000</v>
      </c>
      <c r="I394" s="1506">
        <f t="shared" si="31"/>
        <v>0</v>
      </c>
      <c r="J394" s="1489"/>
      <c r="K394" s="1484"/>
      <c r="L394" s="1484"/>
      <c r="M394" s="1484"/>
      <c r="N394" s="1484"/>
      <c r="O394" s="1484"/>
      <c r="P394" s="1484"/>
      <c r="Q394" s="1484"/>
      <c r="R394" s="1484"/>
      <c r="S394" s="1484"/>
      <c r="T394" s="1484"/>
      <c r="U394" s="1484"/>
      <c r="V394" s="1484"/>
      <c r="W394" s="1484"/>
      <c r="X394" s="1484"/>
    </row>
    <row r="395" spans="1:24" ht="18.75" hidden="1" customHeight="1" outlineLevel="1">
      <c r="A395" s="1451"/>
      <c r="B395" s="1472" t="s">
        <v>269</v>
      </c>
      <c r="C395" s="1498" t="s">
        <v>199</v>
      </c>
      <c r="D395" s="1498" t="s">
        <v>16</v>
      </c>
      <c r="E395" s="1489"/>
      <c r="F395" s="1489"/>
      <c r="G395" s="1458">
        <v>80000</v>
      </c>
      <c r="H395" s="1458">
        <v>80000</v>
      </c>
      <c r="I395" s="1506">
        <f t="shared" si="31"/>
        <v>0</v>
      </c>
      <c r="J395" s="1489"/>
      <c r="K395" s="1484"/>
      <c r="L395" s="1484"/>
      <c r="M395" s="1484"/>
      <c r="N395" s="1484"/>
      <c r="O395" s="1484"/>
      <c r="P395" s="1484"/>
      <c r="Q395" s="1484"/>
      <c r="R395" s="1484"/>
      <c r="S395" s="1484"/>
      <c r="T395" s="1484"/>
      <c r="U395" s="1484"/>
      <c r="V395" s="1484"/>
      <c r="W395" s="1484"/>
      <c r="X395" s="1484"/>
    </row>
    <row r="396" spans="1:24" ht="18.75" hidden="1" customHeight="1" outlineLevel="1">
      <c r="A396" s="1451"/>
      <c r="B396" s="1472" t="s">
        <v>270</v>
      </c>
      <c r="C396" s="1498" t="s">
        <v>199</v>
      </c>
      <c r="D396" s="1498" t="s">
        <v>16</v>
      </c>
      <c r="E396" s="1489"/>
      <c r="F396" s="1489"/>
      <c r="G396" s="1458">
        <v>110000</v>
      </c>
      <c r="H396" s="1458">
        <v>110000</v>
      </c>
      <c r="I396" s="1506">
        <f t="shared" si="31"/>
        <v>0</v>
      </c>
      <c r="J396" s="1489"/>
      <c r="K396" s="1484"/>
      <c r="L396" s="1484"/>
      <c r="M396" s="1484"/>
      <c r="N396" s="1484"/>
      <c r="O396" s="1484"/>
      <c r="P396" s="1484"/>
      <c r="Q396" s="1484"/>
      <c r="R396" s="1484"/>
      <c r="S396" s="1484"/>
      <c r="T396" s="1484"/>
      <c r="U396" s="1484"/>
      <c r="V396" s="1484"/>
      <c r="W396" s="1484"/>
      <c r="X396" s="1484"/>
    </row>
    <row r="397" spans="1:24" ht="18.75" hidden="1" customHeight="1" outlineLevel="1">
      <c r="A397" s="1470"/>
      <c r="B397" s="1472" t="s">
        <v>271</v>
      </c>
      <c r="C397" s="1498" t="s">
        <v>199</v>
      </c>
      <c r="D397" s="1498" t="s">
        <v>16</v>
      </c>
      <c r="E397" s="1489"/>
      <c r="F397" s="1489"/>
      <c r="G397" s="1458">
        <v>140000</v>
      </c>
      <c r="H397" s="1458">
        <v>140000</v>
      </c>
      <c r="I397" s="1506">
        <f t="shared" si="31"/>
        <v>0</v>
      </c>
      <c r="J397" s="1489"/>
      <c r="K397" s="1484"/>
      <c r="L397" s="1484"/>
      <c r="M397" s="1484"/>
      <c r="N397" s="1484"/>
      <c r="O397" s="1484"/>
      <c r="P397" s="1484"/>
      <c r="Q397" s="1484"/>
      <c r="R397" s="1484"/>
      <c r="S397" s="1484"/>
      <c r="T397" s="1484"/>
      <c r="U397" s="1484"/>
      <c r="V397" s="1484"/>
      <c r="W397" s="1484"/>
      <c r="X397" s="1484"/>
    </row>
    <row r="398" spans="1:24" ht="18.75" hidden="1" customHeight="1" outlineLevel="1">
      <c r="A398" s="1451"/>
      <c r="B398" s="1489" t="s">
        <v>265</v>
      </c>
      <c r="C398" s="1515"/>
      <c r="D398" s="1489"/>
      <c r="E398" s="1489"/>
      <c r="F398" s="1489"/>
      <c r="G398" s="1517"/>
      <c r="H398" s="1517"/>
      <c r="I398" s="1506"/>
      <c r="J398" s="1489"/>
      <c r="K398" s="1484"/>
      <c r="L398" s="1484"/>
      <c r="M398" s="1484"/>
      <c r="N398" s="1484"/>
      <c r="O398" s="1484"/>
      <c r="P398" s="1484"/>
      <c r="Q398" s="1484"/>
      <c r="R398" s="1484"/>
      <c r="S398" s="1484"/>
      <c r="T398" s="1484"/>
      <c r="U398" s="1484"/>
      <c r="V398" s="1484"/>
      <c r="W398" s="1484"/>
      <c r="X398" s="1484"/>
    </row>
    <row r="399" spans="1:24" ht="37.5" hidden="1" customHeight="1" outlineLevel="1">
      <c r="A399" s="1451"/>
      <c r="B399" s="1472" t="s">
        <v>266</v>
      </c>
      <c r="C399" s="1498" t="s">
        <v>199</v>
      </c>
      <c r="D399" s="1499" t="s">
        <v>179</v>
      </c>
      <c r="E399" s="1489"/>
      <c r="F399" s="1489"/>
      <c r="G399" s="1517"/>
      <c r="H399" s="1458">
        <v>80000</v>
      </c>
      <c r="I399" s="1506" t="s">
        <v>27</v>
      </c>
      <c r="J399" s="1489"/>
      <c r="K399" s="1484"/>
      <c r="L399" s="1484"/>
      <c r="M399" s="1484"/>
      <c r="N399" s="1484"/>
      <c r="O399" s="1484"/>
      <c r="P399" s="1484"/>
      <c r="Q399" s="1484"/>
      <c r="R399" s="1484"/>
      <c r="S399" s="1484"/>
      <c r="T399" s="1484"/>
      <c r="U399" s="1484"/>
      <c r="V399" s="1484"/>
      <c r="W399" s="1484"/>
      <c r="X399" s="1484"/>
    </row>
    <row r="400" spans="1:24" ht="18.75" hidden="1" customHeight="1" outlineLevel="1">
      <c r="A400" s="1451"/>
      <c r="B400" s="1472" t="s">
        <v>258</v>
      </c>
      <c r="C400" s="1498" t="s">
        <v>199</v>
      </c>
      <c r="D400" s="1499"/>
      <c r="E400" s="1472"/>
      <c r="F400" s="1472"/>
      <c r="G400" s="1458">
        <v>100000</v>
      </c>
      <c r="H400" s="1458">
        <v>100000</v>
      </c>
      <c r="I400" s="1506">
        <f t="shared" ref="I400:I407" si="32">(H400-G400)/G400</f>
        <v>0</v>
      </c>
      <c r="J400" s="1472"/>
      <c r="K400" s="1484"/>
      <c r="L400" s="1484"/>
      <c r="M400" s="1484"/>
      <c r="N400" s="1484"/>
      <c r="O400" s="1484"/>
      <c r="P400" s="1484"/>
      <c r="Q400" s="1484"/>
      <c r="R400" s="1484"/>
      <c r="S400" s="1484"/>
      <c r="T400" s="1484"/>
      <c r="U400" s="1484"/>
      <c r="V400" s="1484"/>
      <c r="W400" s="1484"/>
      <c r="X400" s="1484"/>
    </row>
    <row r="401" spans="1:24" ht="18.75" hidden="1" customHeight="1" outlineLevel="1">
      <c r="A401" s="1451"/>
      <c r="B401" s="1472" t="s">
        <v>259</v>
      </c>
      <c r="C401" s="1498" t="s">
        <v>199</v>
      </c>
      <c r="D401" s="1498" t="s">
        <v>16</v>
      </c>
      <c r="E401" s="1472"/>
      <c r="F401" s="1472"/>
      <c r="G401" s="1458">
        <v>195000</v>
      </c>
      <c r="H401" s="1458">
        <v>195000</v>
      </c>
      <c r="I401" s="1506">
        <f t="shared" si="32"/>
        <v>0</v>
      </c>
      <c r="J401" s="1472"/>
      <c r="K401" s="1484"/>
      <c r="L401" s="1484"/>
      <c r="M401" s="1484"/>
      <c r="N401" s="1484"/>
      <c r="O401" s="1484"/>
      <c r="P401" s="1484"/>
      <c r="Q401" s="1484"/>
      <c r="R401" s="1484"/>
      <c r="S401" s="1484"/>
      <c r="T401" s="1484"/>
      <c r="U401" s="1484"/>
      <c r="V401" s="1484"/>
      <c r="W401" s="1484"/>
      <c r="X401" s="1484"/>
    </row>
    <row r="402" spans="1:24" ht="18.75" hidden="1" customHeight="1" outlineLevel="1">
      <c r="A402" s="1451"/>
      <c r="B402" s="1472" t="s">
        <v>267</v>
      </c>
      <c r="C402" s="1498" t="s">
        <v>199</v>
      </c>
      <c r="D402" s="1498" t="s">
        <v>16</v>
      </c>
      <c r="E402" s="1489"/>
      <c r="F402" s="1489"/>
      <c r="G402" s="1458">
        <v>110000</v>
      </c>
      <c r="H402" s="1458">
        <v>110000</v>
      </c>
      <c r="I402" s="1506">
        <f t="shared" si="32"/>
        <v>0</v>
      </c>
      <c r="J402" s="1489"/>
      <c r="K402" s="1484"/>
      <c r="L402" s="1484"/>
      <c r="M402" s="1484"/>
      <c r="N402" s="1484"/>
      <c r="O402" s="1484"/>
      <c r="P402" s="1484"/>
      <c r="Q402" s="1484"/>
      <c r="R402" s="1484"/>
      <c r="S402" s="1484"/>
      <c r="T402" s="1484"/>
      <c r="U402" s="1484"/>
      <c r="V402" s="1484"/>
      <c r="W402" s="1484"/>
      <c r="X402" s="1484"/>
    </row>
    <row r="403" spans="1:24" ht="18.75" hidden="1" customHeight="1" outlineLevel="1">
      <c r="A403" s="1451"/>
      <c r="B403" s="1472" t="s">
        <v>268</v>
      </c>
      <c r="C403" s="1498" t="s">
        <v>199</v>
      </c>
      <c r="D403" s="1498" t="s">
        <v>16</v>
      </c>
      <c r="E403" s="1489"/>
      <c r="F403" s="1489"/>
      <c r="G403" s="1458">
        <v>130000</v>
      </c>
      <c r="H403" s="1458">
        <v>130000</v>
      </c>
      <c r="I403" s="1506">
        <f t="shared" si="32"/>
        <v>0</v>
      </c>
      <c r="J403" s="1489"/>
      <c r="K403" s="1484"/>
      <c r="L403" s="1484"/>
      <c r="M403" s="1484"/>
      <c r="N403" s="1484"/>
      <c r="O403" s="1484"/>
      <c r="P403" s="1484"/>
      <c r="Q403" s="1484"/>
      <c r="R403" s="1484"/>
      <c r="S403" s="1484"/>
      <c r="T403" s="1484"/>
      <c r="U403" s="1484"/>
      <c r="V403" s="1484"/>
      <c r="W403" s="1484"/>
      <c r="X403" s="1484"/>
    </row>
    <row r="404" spans="1:24" ht="18.75" hidden="1" customHeight="1" outlineLevel="1">
      <c r="A404" s="1451"/>
      <c r="B404" s="1472" t="s">
        <v>269</v>
      </c>
      <c r="C404" s="1498" t="s">
        <v>199</v>
      </c>
      <c r="D404" s="1498" t="s">
        <v>16</v>
      </c>
      <c r="E404" s="1489"/>
      <c r="F404" s="1489"/>
      <c r="G404" s="1458">
        <v>90000</v>
      </c>
      <c r="H404" s="1458">
        <v>90000</v>
      </c>
      <c r="I404" s="1506">
        <f t="shared" si="32"/>
        <v>0</v>
      </c>
      <c r="J404" s="1489"/>
      <c r="K404" s="1484"/>
      <c r="L404" s="1484"/>
      <c r="M404" s="1484"/>
      <c r="N404" s="1484"/>
      <c r="O404" s="1484"/>
      <c r="P404" s="1484"/>
      <c r="Q404" s="1484"/>
      <c r="R404" s="1484"/>
      <c r="S404" s="1484"/>
      <c r="T404" s="1484"/>
      <c r="U404" s="1484"/>
      <c r="V404" s="1484"/>
      <c r="W404" s="1484"/>
      <c r="X404" s="1484"/>
    </row>
    <row r="405" spans="1:24" ht="18.75" hidden="1" customHeight="1" outlineLevel="1">
      <c r="A405" s="1470"/>
      <c r="B405" s="1472" t="s">
        <v>270</v>
      </c>
      <c r="C405" s="1498" t="s">
        <v>199</v>
      </c>
      <c r="D405" s="1498" t="s">
        <v>16</v>
      </c>
      <c r="E405" s="1489"/>
      <c r="F405" s="1489"/>
      <c r="G405" s="1458">
        <v>110000</v>
      </c>
      <c r="H405" s="1458">
        <v>110000</v>
      </c>
      <c r="I405" s="1506">
        <f t="shared" si="32"/>
        <v>0</v>
      </c>
      <c r="J405" s="1489"/>
      <c r="K405" s="1484"/>
      <c r="L405" s="1484"/>
      <c r="M405" s="1484"/>
      <c r="N405" s="1484"/>
      <c r="O405" s="1484"/>
      <c r="P405" s="1484"/>
      <c r="Q405" s="1484"/>
      <c r="R405" s="1484"/>
      <c r="S405" s="1484"/>
      <c r="T405" s="1484"/>
      <c r="U405" s="1484"/>
      <c r="V405" s="1484"/>
      <c r="W405" s="1484"/>
      <c r="X405" s="1484"/>
    </row>
    <row r="406" spans="1:24" ht="18.75" hidden="1" customHeight="1" outlineLevel="1">
      <c r="A406" s="1470"/>
      <c r="B406" s="1472" t="s">
        <v>271</v>
      </c>
      <c r="C406" s="1498" t="s">
        <v>199</v>
      </c>
      <c r="D406" s="1498" t="s">
        <v>16</v>
      </c>
      <c r="E406" s="1489"/>
      <c r="F406" s="1489"/>
      <c r="G406" s="1458">
        <v>160000</v>
      </c>
      <c r="H406" s="1458">
        <v>160000</v>
      </c>
      <c r="I406" s="1506">
        <f t="shared" si="32"/>
        <v>0</v>
      </c>
      <c r="J406" s="1489"/>
      <c r="K406" s="1484"/>
      <c r="L406" s="1484"/>
      <c r="M406" s="1484"/>
      <c r="N406" s="1484"/>
      <c r="O406" s="1484"/>
      <c r="P406" s="1484"/>
      <c r="Q406" s="1484"/>
      <c r="R406" s="1484"/>
      <c r="S406" s="1484"/>
      <c r="T406" s="1484"/>
      <c r="U406" s="1484"/>
      <c r="V406" s="1484"/>
      <c r="W406" s="1484"/>
      <c r="X406" s="1484"/>
    </row>
    <row r="407" spans="1:24" ht="18.75" hidden="1" customHeight="1" outlineLevel="1">
      <c r="A407" s="1470"/>
      <c r="B407" s="1472" t="s">
        <v>272</v>
      </c>
      <c r="C407" s="1498" t="s">
        <v>199</v>
      </c>
      <c r="D407" s="1498" t="s">
        <v>16</v>
      </c>
      <c r="E407" s="1489"/>
      <c r="F407" s="1489"/>
      <c r="G407" s="1458">
        <v>240000</v>
      </c>
      <c r="H407" s="1458">
        <v>240000</v>
      </c>
      <c r="I407" s="1506">
        <f t="shared" si="32"/>
        <v>0</v>
      </c>
      <c r="J407" s="1489"/>
      <c r="K407" s="1484"/>
      <c r="L407" s="1484"/>
      <c r="M407" s="1484"/>
      <c r="N407" s="1484"/>
      <c r="O407" s="1484"/>
      <c r="P407" s="1484"/>
      <c r="Q407" s="1484"/>
      <c r="R407" s="1484"/>
      <c r="S407" s="1484"/>
      <c r="T407" s="1484"/>
      <c r="U407" s="1484"/>
      <c r="V407" s="1484"/>
      <c r="W407" s="1484"/>
      <c r="X407" s="1484"/>
    </row>
    <row r="408" spans="1:24" ht="18.75" hidden="1" customHeight="1" outlineLevel="1">
      <c r="A408" s="1470"/>
      <c r="B408" s="1472" t="s">
        <v>281</v>
      </c>
      <c r="C408" s="1498" t="s">
        <v>199</v>
      </c>
      <c r="D408" s="1498" t="s">
        <v>16</v>
      </c>
      <c r="E408" s="1489"/>
      <c r="F408" s="1489"/>
      <c r="G408" s="1458"/>
      <c r="H408" s="1458">
        <v>36000</v>
      </c>
      <c r="I408" s="1519" t="s">
        <v>27</v>
      </c>
      <c r="J408" s="1489"/>
      <c r="K408" s="1484"/>
      <c r="L408" s="1484"/>
      <c r="M408" s="1484"/>
      <c r="N408" s="1484"/>
      <c r="O408" s="1484"/>
      <c r="P408" s="1484"/>
      <c r="Q408" s="1484"/>
      <c r="R408" s="1484"/>
      <c r="S408" s="1484"/>
      <c r="T408" s="1484"/>
      <c r="U408" s="1484"/>
      <c r="V408" s="1484"/>
      <c r="W408" s="1484"/>
      <c r="X408" s="1484"/>
    </row>
    <row r="409" spans="1:24" ht="18.75" hidden="1" customHeight="1" outlineLevel="1">
      <c r="A409" s="1470"/>
      <c r="B409" s="1472" t="s">
        <v>282</v>
      </c>
      <c r="C409" s="1498" t="s">
        <v>199</v>
      </c>
      <c r="D409" s="1498" t="s">
        <v>16</v>
      </c>
      <c r="E409" s="1489"/>
      <c r="F409" s="1489"/>
      <c r="G409" s="1458"/>
      <c r="H409" s="1458">
        <v>60000</v>
      </c>
      <c r="I409" s="1519" t="s">
        <v>27</v>
      </c>
      <c r="J409" s="1489"/>
      <c r="K409" s="1484"/>
      <c r="L409" s="1484"/>
      <c r="M409" s="1484"/>
      <c r="N409" s="1484"/>
      <c r="O409" s="1484"/>
      <c r="P409" s="1484"/>
      <c r="Q409" s="1484"/>
      <c r="R409" s="1484"/>
      <c r="S409" s="1484"/>
      <c r="T409" s="1484"/>
      <c r="U409" s="1484"/>
      <c r="V409" s="1484"/>
      <c r="W409" s="1484"/>
      <c r="X409" s="1484"/>
    </row>
    <row r="410" spans="1:24" ht="18.75" customHeight="1" collapsed="1">
      <c r="A410" s="1470">
        <v>8</v>
      </c>
      <c r="B410" s="1471" t="s">
        <v>23</v>
      </c>
      <c r="C410" s="1498"/>
      <c r="D410" s="1489"/>
      <c r="E410" s="1489"/>
      <c r="F410" s="1489"/>
      <c r="G410" s="1458"/>
      <c r="H410" s="1458"/>
      <c r="I410" s="1506"/>
      <c r="J410" s="1489"/>
      <c r="K410" s="1484"/>
      <c r="L410" s="1484"/>
      <c r="M410" s="1484"/>
      <c r="N410" s="1484"/>
      <c r="O410" s="1484"/>
      <c r="P410" s="1484"/>
      <c r="Q410" s="1484"/>
      <c r="R410" s="1484"/>
      <c r="S410" s="1484"/>
      <c r="T410" s="1484"/>
      <c r="U410" s="1484"/>
      <c r="V410" s="1484"/>
      <c r="W410" s="1484"/>
      <c r="X410" s="1484"/>
    </row>
    <row r="411" spans="1:24" ht="18.75" hidden="1" customHeight="1" outlineLevel="1">
      <c r="A411" s="1451"/>
      <c r="B411" s="1489" t="s">
        <v>274</v>
      </c>
      <c r="C411" s="1515"/>
      <c r="D411" s="1489"/>
      <c r="E411" s="1489"/>
      <c r="F411" s="1489"/>
      <c r="G411" s="1517"/>
      <c r="H411" s="1517"/>
      <c r="I411" s="1506"/>
      <c r="J411" s="1489"/>
      <c r="K411" s="1484"/>
      <c r="L411" s="1484"/>
      <c r="M411" s="1484"/>
      <c r="N411" s="1484"/>
      <c r="O411" s="1484"/>
      <c r="P411" s="1484"/>
      <c r="Q411" s="1484"/>
      <c r="R411" s="1484"/>
      <c r="S411" s="1484"/>
      <c r="T411" s="1484"/>
      <c r="U411" s="1484"/>
      <c r="V411" s="1484"/>
      <c r="W411" s="1484"/>
      <c r="X411" s="1484"/>
    </row>
    <row r="412" spans="1:24" ht="37.5" hidden="1" customHeight="1" outlineLevel="1">
      <c r="A412" s="1451"/>
      <c r="B412" s="1472" t="s">
        <v>275</v>
      </c>
      <c r="C412" s="1498" t="s">
        <v>199</v>
      </c>
      <c r="D412" s="1499" t="s">
        <v>179</v>
      </c>
      <c r="E412" s="1472"/>
      <c r="F412" s="1472"/>
      <c r="G412" s="1458">
        <v>136363</v>
      </c>
      <c r="H412" s="1458">
        <v>136363</v>
      </c>
      <c r="I412" s="1506">
        <f t="shared" ref="I412:I417" si="33">(H412-G412)/G412</f>
        <v>0</v>
      </c>
      <c r="J412" s="1472"/>
      <c r="K412" s="1484"/>
      <c r="L412" s="1484"/>
      <c r="M412" s="1484"/>
      <c r="N412" s="1484"/>
      <c r="O412" s="1484"/>
      <c r="P412" s="1484"/>
      <c r="Q412" s="1484"/>
      <c r="R412" s="1484"/>
      <c r="S412" s="1484"/>
      <c r="T412" s="1484"/>
      <c r="U412" s="1484"/>
      <c r="V412" s="1484"/>
      <c r="W412" s="1484"/>
      <c r="X412" s="1484"/>
    </row>
    <row r="413" spans="1:24" ht="18.75" hidden="1" customHeight="1" outlineLevel="1">
      <c r="A413" s="1451"/>
      <c r="B413" s="1472" t="s">
        <v>259</v>
      </c>
      <c r="C413" s="1498" t="s">
        <v>199</v>
      </c>
      <c r="D413" s="1498" t="s">
        <v>16</v>
      </c>
      <c r="E413" s="1472"/>
      <c r="F413" s="1472"/>
      <c r="G413" s="1458">
        <v>136363</v>
      </c>
      <c r="H413" s="1458">
        <v>136363</v>
      </c>
      <c r="I413" s="1506">
        <f t="shared" si="33"/>
        <v>0</v>
      </c>
      <c r="J413" s="1472"/>
      <c r="K413" s="1484"/>
      <c r="L413" s="1484"/>
      <c r="M413" s="1484"/>
      <c r="N413" s="1484"/>
      <c r="O413" s="1484"/>
      <c r="P413" s="1484"/>
      <c r="Q413" s="1484"/>
      <c r="R413" s="1484"/>
      <c r="S413" s="1484"/>
      <c r="T413" s="1484"/>
      <c r="U413" s="1484"/>
      <c r="V413" s="1484"/>
      <c r="W413" s="1484"/>
      <c r="X413" s="1484"/>
    </row>
    <row r="414" spans="1:24" ht="18.75" hidden="1" customHeight="1" outlineLevel="1">
      <c r="A414" s="1451"/>
      <c r="B414" s="1472" t="s">
        <v>269</v>
      </c>
      <c r="C414" s="1498" t="s">
        <v>199</v>
      </c>
      <c r="D414" s="1498" t="s">
        <v>16</v>
      </c>
      <c r="E414" s="1489"/>
      <c r="F414" s="1489"/>
      <c r="G414" s="1458">
        <v>90909</v>
      </c>
      <c r="H414" s="1458">
        <v>90909</v>
      </c>
      <c r="I414" s="1506">
        <f t="shared" si="33"/>
        <v>0</v>
      </c>
      <c r="J414" s="1489"/>
      <c r="K414" s="1484"/>
      <c r="L414" s="1484"/>
      <c r="M414" s="1484"/>
      <c r="N414" s="1484"/>
      <c r="O414" s="1484"/>
      <c r="P414" s="1484"/>
      <c r="Q414" s="1484"/>
      <c r="R414" s="1484"/>
      <c r="S414" s="1484"/>
      <c r="T414" s="1484"/>
      <c r="U414" s="1484"/>
      <c r="V414" s="1484"/>
      <c r="W414" s="1484"/>
      <c r="X414" s="1484"/>
    </row>
    <row r="415" spans="1:24" ht="18.75" hidden="1" customHeight="1" outlineLevel="1">
      <c r="A415" s="1451"/>
      <c r="B415" s="1472" t="s">
        <v>270</v>
      </c>
      <c r="C415" s="1498" t="s">
        <v>199</v>
      </c>
      <c r="D415" s="1498" t="s">
        <v>16</v>
      </c>
      <c r="E415" s="1489"/>
      <c r="F415" s="1489"/>
      <c r="G415" s="1458">
        <v>109090</v>
      </c>
      <c r="H415" s="1458">
        <v>109090</v>
      </c>
      <c r="I415" s="1506">
        <f t="shared" si="33"/>
        <v>0</v>
      </c>
      <c r="J415" s="1489"/>
      <c r="K415" s="1484"/>
      <c r="L415" s="1484"/>
      <c r="M415" s="1484"/>
      <c r="N415" s="1484"/>
      <c r="O415" s="1484"/>
      <c r="P415" s="1484"/>
      <c r="Q415" s="1484"/>
      <c r="R415" s="1484"/>
      <c r="S415" s="1484"/>
      <c r="T415" s="1484"/>
      <c r="U415" s="1484"/>
      <c r="V415" s="1484"/>
      <c r="W415" s="1484"/>
      <c r="X415" s="1484"/>
    </row>
    <row r="416" spans="1:24" ht="18.75" hidden="1" customHeight="1" outlineLevel="1">
      <c r="A416" s="1489"/>
      <c r="B416" s="1472" t="s">
        <v>271</v>
      </c>
      <c r="C416" s="1498" t="s">
        <v>199</v>
      </c>
      <c r="D416" s="1498" t="s">
        <v>16</v>
      </c>
      <c r="E416" s="1489"/>
      <c r="F416" s="1489"/>
      <c r="G416" s="1458">
        <v>145454</v>
      </c>
      <c r="H416" s="1458">
        <v>145454</v>
      </c>
      <c r="I416" s="1506">
        <f t="shared" si="33"/>
        <v>0</v>
      </c>
      <c r="J416" s="1489"/>
      <c r="K416" s="1484"/>
      <c r="L416" s="1484"/>
      <c r="M416" s="1484"/>
      <c r="N416" s="1484"/>
      <c r="O416" s="1484"/>
      <c r="P416" s="1484"/>
      <c r="Q416" s="1484"/>
      <c r="R416" s="1484"/>
      <c r="S416" s="1484"/>
      <c r="T416" s="1484"/>
      <c r="U416" s="1484"/>
      <c r="V416" s="1484"/>
      <c r="W416" s="1484"/>
      <c r="X416" s="1484"/>
    </row>
    <row r="417" spans="1:24" ht="18.75" hidden="1" customHeight="1" outlineLevel="1">
      <c r="A417" s="1489"/>
      <c r="B417" s="1472" t="s">
        <v>272</v>
      </c>
      <c r="C417" s="1498" t="s">
        <v>199</v>
      </c>
      <c r="D417" s="1498" t="s">
        <v>16</v>
      </c>
      <c r="E417" s="1489"/>
      <c r="F417" s="1489"/>
      <c r="G417" s="1458">
        <v>254545</v>
      </c>
      <c r="H417" s="1458">
        <v>254545</v>
      </c>
      <c r="I417" s="1506">
        <f t="shared" si="33"/>
        <v>0</v>
      </c>
      <c r="J417" s="1489"/>
      <c r="K417" s="1484"/>
      <c r="L417" s="1484"/>
      <c r="M417" s="1484"/>
      <c r="N417" s="1484"/>
      <c r="O417" s="1484"/>
      <c r="P417" s="1484"/>
      <c r="Q417" s="1484"/>
      <c r="R417" s="1484"/>
      <c r="S417" s="1484"/>
      <c r="T417" s="1484"/>
      <c r="U417" s="1484"/>
      <c r="V417" s="1484"/>
      <c r="W417" s="1484"/>
      <c r="X417" s="1484"/>
    </row>
    <row r="418" spans="1:24" ht="18.75" hidden="1" customHeight="1" outlineLevel="1">
      <c r="A418" s="1451"/>
      <c r="B418" s="1489" t="s">
        <v>265</v>
      </c>
      <c r="C418" s="1515"/>
      <c r="D418" s="1489"/>
      <c r="E418" s="1489"/>
      <c r="F418" s="1489"/>
      <c r="G418" s="1517"/>
      <c r="H418" s="1517"/>
      <c r="I418" s="1506"/>
      <c r="J418" s="1489"/>
      <c r="K418" s="1484"/>
      <c r="L418" s="1484"/>
      <c r="M418" s="1484"/>
      <c r="N418" s="1484"/>
      <c r="O418" s="1484"/>
      <c r="P418" s="1484"/>
      <c r="Q418" s="1484"/>
      <c r="R418" s="1484"/>
      <c r="S418" s="1484"/>
      <c r="T418" s="1484"/>
      <c r="U418" s="1484"/>
      <c r="V418" s="1484"/>
      <c r="W418" s="1484"/>
      <c r="X418" s="1484"/>
    </row>
    <row r="419" spans="1:24" ht="37.5" hidden="1" customHeight="1" outlineLevel="1">
      <c r="A419" s="1451"/>
      <c r="B419" s="1472" t="s">
        <v>258</v>
      </c>
      <c r="C419" s="1498" t="s">
        <v>199</v>
      </c>
      <c r="D419" s="1499" t="s">
        <v>179</v>
      </c>
      <c r="E419" s="1472"/>
      <c r="F419" s="1472"/>
      <c r="G419" s="1458">
        <v>209090</v>
      </c>
      <c r="H419" s="1458">
        <v>209090</v>
      </c>
      <c r="I419" s="1506">
        <f>(H419-G419)/G419</f>
        <v>0</v>
      </c>
      <c r="J419" s="1472"/>
      <c r="K419" s="1484"/>
      <c r="L419" s="1484"/>
      <c r="M419" s="1484"/>
      <c r="N419" s="1484"/>
      <c r="O419" s="1484"/>
      <c r="P419" s="1484"/>
      <c r="Q419" s="1484"/>
      <c r="R419" s="1484"/>
      <c r="S419" s="1484"/>
      <c r="T419" s="1484"/>
      <c r="U419" s="1484"/>
      <c r="V419" s="1484"/>
      <c r="W419" s="1484"/>
      <c r="X419" s="1484"/>
    </row>
    <row r="420" spans="1:24" ht="21" hidden="1" customHeight="1" outlineLevel="1">
      <c r="A420" s="1451"/>
      <c r="B420" s="1472" t="s">
        <v>259</v>
      </c>
      <c r="C420" s="1498" t="s">
        <v>199</v>
      </c>
      <c r="D420" s="1498" t="s">
        <v>16</v>
      </c>
      <c r="E420" s="1472"/>
      <c r="F420" s="1472"/>
      <c r="G420" s="1458">
        <f>G419</f>
        <v>209090</v>
      </c>
      <c r="H420" s="1458">
        <v>209090</v>
      </c>
      <c r="I420" s="1506">
        <f>(H420-G420)/G420</f>
        <v>0</v>
      </c>
      <c r="J420" s="1472"/>
      <c r="K420" s="1484"/>
      <c r="L420" s="1484"/>
      <c r="M420" s="1484"/>
      <c r="N420" s="1484"/>
      <c r="O420" s="1484"/>
      <c r="P420" s="1484"/>
      <c r="Q420" s="1484"/>
      <c r="R420" s="1484"/>
      <c r="S420" s="1484"/>
      <c r="T420" s="1484"/>
      <c r="U420" s="1484"/>
      <c r="V420" s="1484"/>
      <c r="W420" s="1484"/>
      <c r="X420" s="1484"/>
    </row>
    <row r="421" spans="1:24" ht="21" hidden="1" customHeight="1" outlineLevel="1">
      <c r="A421" s="1451"/>
      <c r="B421" s="1472" t="s">
        <v>269</v>
      </c>
      <c r="C421" s="1498" t="s">
        <v>199</v>
      </c>
      <c r="D421" s="1498" t="s">
        <v>16</v>
      </c>
      <c r="E421" s="1472"/>
      <c r="F421" s="1472"/>
      <c r="G421" s="1458">
        <f>G420</f>
        <v>209090</v>
      </c>
      <c r="H421" s="1458">
        <v>209090</v>
      </c>
      <c r="I421" s="1506">
        <f>(H421-G421)/G421</f>
        <v>0</v>
      </c>
      <c r="J421" s="1472"/>
      <c r="K421" s="1484"/>
      <c r="L421" s="1484"/>
      <c r="M421" s="1484"/>
      <c r="N421" s="1484"/>
      <c r="O421" s="1484"/>
      <c r="P421" s="1484"/>
      <c r="Q421" s="1484"/>
      <c r="R421" s="1484"/>
      <c r="S421" s="1484"/>
      <c r="T421" s="1484"/>
      <c r="U421" s="1484"/>
      <c r="V421" s="1484"/>
      <c r="W421" s="1484"/>
      <c r="X421" s="1484"/>
    </row>
    <row r="422" spans="1:24" ht="21" hidden="1" customHeight="1" outlineLevel="1">
      <c r="A422" s="1489"/>
      <c r="B422" s="1472" t="s">
        <v>270</v>
      </c>
      <c r="C422" s="1498" t="s">
        <v>199</v>
      </c>
      <c r="D422" s="1498" t="s">
        <v>16</v>
      </c>
      <c r="E422" s="1489"/>
      <c r="F422" s="1489"/>
      <c r="G422" s="1458">
        <f>G421</f>
        <v>209090</v>
      </c>
      <c r="H422" s="1458">
        <v>209090</v>
      </c>
      <c r="I422" s="1506">
        <f>(H422-G422)/G422</f>
        <v>0</v>
      </c>
      <c r="J422" s="1489"/>
      <c r="K422" s="1484"/>
      <c r="L422" s="1484"/>
      <c r="M422" s="1484"/>
      <c r="N422" s="1484"/>
      <c r="O422" s="1484"/>
      <c r="P422" s="1484"/>
      <c r="Q422" s="1484"/>
      <c r="R422" s="1484"/>
      <c r="S422" s="1484"/>
      <c r="T422" s="1484"/>
      <c r="U422" s="1484"/>
      <c r="V422" s="1484"/>
      <c r="W422" s="1484"/>
      <c r="X422" s="1484"/>
    </row>
    <row r="423" spans="1:24" ht="21" hidden="1" customHeight="1" outlineLevel="1">
      <c r="A423" s="1489"/>
      <c r="B423" s="1472" t="s">
        <v>271</v>
      </c>
      <c r="C423" s="1498" t="s">
        <v>199</v>
      </c>
      <c r="D423" s="1498" t="s">
        <v>16</v>
      </c>
      <c r="E423" s="1489"/>
      <c r="F423" s="1489"/>
      <c r="G423" s="1458">
        <v>254545</v>
      </c>
      <c r="H423" s="1458">
        <v>254545</v>
      </c>
      <c r="I423" s="1506">
        <f>(H423-G423)/G423</f>
        <v>0</v>
      </c>
      <c r="J423" s="1489"/>
      <c r="K423" s="1484"/>
      <c r="L423" s="1484"/>
      <c r="M423" s="1484"/>
      <c r="N423" s="1484"/>
      <c r="O423" s="1484"/>
      <c r="P423" s="1484"/>
      <c r="Q423" s="1484"/>
      <c r="R423" s="1484"/>
      <c r="S423" s="1484"/>
      <c r="T423" s="1484"/>
      <c r="U423" s="1484"/>
      <c r="V423" s="1484"/>
      <c r="W423" s="1484"/>
      <c r="X423" s="1484"/>
    </row>
    <row r="424" spans="1:24" ht="27.75" customHeight="1" collapsed="1">
      <c r="A424" s="1444">
        <v>9</v>
      </c>
      <c r="B424" s="1712" t="s">
        <v>283</v>
      </c>
      <c r="C424" s="1690"/>
      <c r="D424" s="1690"/>
      <c r="E424" s="1690"/>
      <c r="F424" s="1690"/>
      <c r="G424" s="1690"/>
      <c r="H424" s="1690"/>
      <c r="I424" s="1690"/>
      <c r="J424" s="1691"/>
      <c r="K424" s="1482"/>
      <c r="L424" s="1482"/>
      <c r="M424" s="1482"/>
      <c r="N424" s="1482"/>
      <c r="O424" s="1482"/>
      <c r="P424" s="1482"/>
      <c r="Q424" s="1482"/>
      <c r="R424" s="1482"/>
      <c r="S424" s="1482"/>
      <c r="T424" s="1482"/>
      <c r="U424" s="1482"/>
      <c r="V424" s="1482"/>
      <c r="W424" s="1482"/>
      <c r="X424" s="1482"/>
    </row>
    <row r="425" spans="1:24" ht="37.5" hidden="1" customHeight="1" outlineLevel="1">
      <c r="A425" s="1451"/>
      <c r="B425" s="1493" t="s">
        <v>284</v>
      </c>
      <c r="C425" s="1498"/>
      <c r="D425" s="1499" t="s">
        <v>179</v>
      </c>
      <c r="E425" s="1458"/>
      <c r="F425" s="1458"/>
      <c r="G425" s="1458"/>
      <c r="H425" s="1458"/>
      <c r="I425" s="1506"/>
      <c r="J425" s="1703" t="s">
        <v>285</v>
      </c>
      <c r="K425" s="1484"/>
      <c r="L425" s="1484"/>
      <c r="M425" s="1484"/>
      <c r="N425" s="1484"/>
      <c r="O425" s="1484"/>
      <c r="P425" s="1484"/>
      <c r="Q425" s="1484"/>
      <c r="R425" s="1484"/>
      <c r="S425" s="1484"/>
      <c r="T425" s="1484"/>
      <c r="U425" s="1484"/>
      <c r="V425" s="1484"/>
      <c r="W425" s="1484"/>
      <c r="X425" s="1484"/>
    </row>
    <row r="426" spans="1:24" ht="21.75" hidden="1" customHeight="1" outlineLevel="1">
      <c r="A426" s="1451"/>
      <c r="B426" s="1472" t="s">
        <v>286</v>
      </c>
      <c r="C426" s="1498" t="s">
        <v>199</v>
      </c>
      <c r="D426" s="1498" t="s">
        <v>16</v>
      </c>
      <c r="E426" s="1458">
        <v>128341</v>
      </c>
      <c r="F426" s="1458">
        <v>128341</v>
      </c>
      <c r="G426" s="1458">
        <f>141176/1.1</f>
        <v>128341.81818181818</v>
      </c>
      <c r="H426" s="1458">
        <f>141176/1.1</f>
        <v>128341.81818181818</v>
      </c>
      <c r="I426" s="1506">
        <f>(H426-G426)/G426</f>
        <v>0</v>
      </c>
      <c r="J426" s="1700"/>
      <c r="K426" s="1484"/>
      <c r="L426" s="1484"/>
      <c r="M426" s="1484"/>
      <c r="N426" s="1484"/>
      <c r="O426" s="1484"/>
      <c r="P426" s="1484"/>
      <c r="Q426" s="1484"/>
      <c r="R426" s="1484"/>
      <c r="S426" s="1484"/>
      <c r="T426" s="1484"/>
      <c r="U426" s="1484"/>
      <c r="V426" s="1484"/>
      <c r="W426" s="1484"/>
      <c r="X426" s="1484"/>
    </row>
    <row r="427" spans="1:24" ht="21.75" hidden="1" customHeight="1" outlineLevel="1">
      <c r="A427" s="1451"/>
      <c r="B427" s="1472" t="s">
        <v>287</v>
      </c>
      <c r="C427" s="1498" t="s">
        <v>199</v>
      </c>
      <c r="D427" s="1498" t="s">
        <v>16</v>
      </c>
      <c r="E427" s="1458">
        <v>119251</v>
      </c>
      <c r="F427" s="1458">
        <v>119251</v>
      </c>
      <c r="G427" s="1458">
        <f>131176/1.1</f>
        <v>119250.90909090909</v>
      </c>
      <c r="H427" s="1458">
        <f>131176/1.1</f>
        <v>119250.90909090909</v>
      </c>
      <c r="I427" s="1506">
        <f>(H427-G427)/G427</f>
        <v>0</v>
      </c>
      <c r="J427" s="1700"/>
      <c r="K427" s="1484"/>
      <c r="L427" s="1484"/>
      <c r="M427" s="1484"/>
      <c r="N427" s="1484"/>
      <c r="O427" s="1484"/>
      <c r="P427" s="1484"/>
      <c r="Q427" s="1484"/>
      <c r="R427" s="1484"/>
      <c r="S427" s="1484"/>
      <c r="T427" s="1484"/>
      <c r="U427" s="1484"/>
      <c r="V427" s="1484"/>
      <c r="W427" s="1484"/>
      <c r="X427" s="1484"/>
    </row>
    <row r="428" spans="1:24" ht="21.75" hidden="1" customHeight="1" outlineLevel="1">
      <c r="A428" s="1451"/>
      <c r="B428" s="1493" t="s">
        <v>288</v>
      </c>
      <c r="C428" s="1498"/>
      <c r="D428" s="1498" t="s">
        <v>16</v>
      </c>
      <c r="E428" s="1458"/>
      <c r="F428" s="1458"/>
      <c r="G428" s="1458"/>
      <c r="H428" s="1458"/>
      <c r="I428" s="1506"/>
      <c r="J428" s="1700"/>
      <c r="K428" s="1484"/>
      <c r="L428" s="1484"/>
      <c r="M428" s="1484"/>
      <c r="N428" s="1484"/>
      <c r="O428" s="1484"/>
      <c r="P428" s="1484"/>
      <c r="Q428" s="1484"/>
      <c r="R428" s="1484"/>
      <c r="S428" s="1484"/>
      <c r="T428" s="1484"/>
      <c r="U428" s="1484"/>
      <c r="V428" s="1484"/>
      <c r="W428" s="1484"/>
      <c r="X428" s="1484"/>
    </row>
    <row r="429" spans="1:24" ht="21.75" hidden="1" customHeight="1" outlineLevel="1">
      <c r="A429" s="1451"/>
      <c r="B429" s="1472" t="s">
        <v>289</v>
      </c>
      <c r="C429" s="1498" t="s">
        <v>199</v>
      </c>
      <c r="D429" s="1498" t="s">
        <v>16</v>
      </c>
      <c r="E429" s="1458">
        <v>163636</v>
      </c>
      <c r="F429" s="1458">
        <v>163636</v>
      </c>
      <c r="G429" s="1458">
        <f>180000/1.1</f>
        <v>163636.36363636362</v>
      </c>
      <c r="H429" s="1458">
        <f>180000/1.1</f>
        <v>163636.36363636362</v>
      </c>
      <c r="I429" s="1506">
        <f>(H429-G429)/G429</f>
        <v>0</v>
      </c>
      <c r="J429" s="1700"/>
      <c r="K429" s="1484"/>
      <c r="L429" s="1484"/>
      <c r="M429" s="1484"/>
      <c r="N429" s="1484"/>
      <c r="O429" s="1484"/>
      <c r="P429" s="1484"/>
      <c r="Q429" s="1484"/>
      <c r="R429" s="1484"/>
      <c r="S429" s="1484"/>
      <c r="T429" s="1484"/>
      <c r="U429" s="1484"/>
      <c r="V429" s="1484"/>
      <c r="W429" s="1484"/>
      <c r="X429" s="1484"/>
    </row>
    <row r="430" spans="1:24" ht="21.75" hidden="1" customHeight="1" outlineLevel="1">
      <c r="A430" s="1451"/>
      <c r="B430" s="1472" t="s">
        <v>290</v>
      </c>
      <c r="C430" s="1498" t="s">
        <v>199</v>
      </c>
      <c r="D430" s="1498" t="s">
        <v>16</v>
      </c>
      <c r="E430" s="1458">
        <v>139091</v>
      </c>
      <c r="F430" s="1458">
        <v>139091</v>
      </c>
      <c r="G430" s="1458">
        <f>153000/1.1</f>
        <v>139090.90909090909</v>
      </c>
      <c r="H430" s="1458">
        <f>153000/1.1</f>
        <v>139090.90909090909</v>
      </c>
      <c r="I430" s="1506">
        <f>(H430-G430)/G430</f>
        <v>0</v>
      </c>
      <c r="J430" s="1700"/>
      <c r="K430" s="1484"/>
      <c r="L430" s="1484"/>
      <c r="M430" s="1484"/>
      <c r="N430" s="1484"/>
      <c r="O430" s="1484"/>
      <c r="P430" s="1484"/>
      <c r="Q430" s="1484"/>
      <c r="R430" s="1484"/>
      <c r="S430" s="1484"/>
      <c r="T430" s="1484"/>
      <c r="U430" s="1484"/>
      <c r="V430" s="1484"/>
      <c r="W430" s="1484"/>
      <c r="X430" s="1484"/>
    </row>
    <row r="431" spans="1:24" ht="21.75" hidden="1" customHeight="1" outlineLevel="1">
      <c r="A431" s="1451"/>
      <c r="B431" s="1493" t="s">
        <v>291</v>
      </c>
      <c r="C431" s="1498"/>
      <c r="D431" s="1498" t="s">
        <v>16</v>
      </c>
      <c r="E431" s="1458"/>
      <c r="F431" s="1458"/>
      <c r="G431" s="1458"/>
      <c r="H431" s="1458"/>
      <c r="I431" s="1506"/>
      <c r="J431" s="1700"/>
      <c r="K431" s="1484"/>
      <c r="L431" s="1484"/>
      <c r="M431" s="1484"/>
      <c r="N431" s="1484"/>
      <c r="O431" s="1484"/>
      <c r="P431" s="1484"/>
      <c r="Q431" s="1484"/>
      <c r="R431" s="1484"/>
      <c r="S431" s="1484"/>
      <c r="T431" s="1484"/>
      <c r="U431" s="1484"/>
      <c r="V431" s="1484"/>
      <c r="W431" s="1484"/>
      <c r="X431" s="1484"/>
    </row>
    <row r="432" spans="1:24" ht="21.75" hidden="1" customHeight="1" outlineLevel="1">
      <c r="A432" s="1451"/>
      <c r="B432" s="1472" t="s">
        <v>292</v>
      </c>
      <c r="C432" s="1498" t="s">
        <v>199</v>
      </c>
      <c r="D432" s="1498" t="s">
        <v>16</v>
      </c>
      <c r="E432" s="1458">
        <v>128342</v>
      </c>
      <c r="F432" s="1458">
        <v>128342</v>
      </c>
      <c r="G432" s="1458">
        <f>141176/1.1</f>
        <v>128341.81818181818</v>
      </c>
      <c r="H432" s="1458">
        <f>141176/1.1</f>
        <v>128341.81818181818</v>
      </c>
      <c r="I432" s="1506">
        <f>(H432-G432)/G432</f>
        <v>0</v>
      </c>
      <c r="J432" s="1700"/>
      <c r="K432" s="1484"/>
      <c r="L432" s="1484"/>
      <c r="M432" s="1484"/>
      <c r="N432" s="1484"/>
      <c r="O432" s="1484"/>
      <c r="P432" s="1484"/>
      <c r="Q432" s="1484"/>
      <c r="R432" s="1484"/>
      <c r="S432" s="1484"/>
      <c r="T432" s="1484"/>
      <c r="U432" s="1484"/>
      <c r="V432" s="1484"/>
      <c r="W432" s="1484"/>
      <c r="X432" s="1484"/>
    </row>
    <row r="433" spans="1:24" ht="21.75" hidden="1" customHeight="1" outlineLevel="1">
      <c r="A433" s="1451"/>
      <c r="B433" s="1472" t="s">
        <v>293</v>
      </c>
      <c r="C433" s="1498" t="s">
        <v>199</v>
      </c>
      <c r="D433" s="1498" t="s">
        <v>16</v>
      </c>
      <c r="E433" s="1458">
        <v>119251</v>
      </c>
      <c r="F433" s="1458">
        <v>119251</v>
      </c>
      <c r="G433" s="1458">
        <f>131176/1.1</f>
        <v>119250.90909090909</v>
      </c>
      <c r="H433" s="1458">
        <f>131176/1.1</f>
        <v>119250.90909090909</v>
      </c>
      <c r="I433" s="1506">
        <f>(H433-G433)/G433</f>
        <v>0</v>
      </c>
      <c r="J433" s="1700"/>
      <c r="K433" s="1484"/>
      <c r="L433" s="1484"/>
      <c r="M433" s="1484"/>
      <c r="N433" s="1484"/>
      <c r="O433" s="1484"/>
      <c r="P433" s="1484"/>
      <c r="Q433" s="1484"/>
      <c r="R433" s="1484"/>
      <c r="S433" s="1484"/>
      <c r="T433" s="1484"/>
      <c r="U433" s="1484"/>
      <c r="V433" s="1484"/>
      <c r="W433" s="1484"/>
      <c r="X433" s="1484"/>
    </row>
    <row r="434" spans="1:24" ht="21.75" hidden="1" customHeight="1" outlineLevel="1">
      <c r="A434" s="1451"/>
      <c r="B434" s="1493" t="s">
        <v>294</v>
      </c>
      <c r="C434" s="1498"/>
      <c r="D434" s="1498" t="s">
        <v>16</v>
      </c>
      <c r="E434" s="1458"/>
      <c r="F434" s="1458"/>
      <c r="G434" s="1458"/>
      <c r="H434" s="1458"/>
      <c r="I434" s="1506"/>
      <c r="J434" s="1700"/>
      <c r="K434" s="1484"/>
      <c r="L434" s="1484"/>
      <c r="M434" s="1484"/>
      <c r="N434" s="1484"/>
      <c r="O434" s="1484"/>
      <c r="P434" s="1484"/>
      <c r="Q434" s="1484"/>
      <c r="R434" s="1484"/>
      <c r="S434" s="1484"/>
      <c r="T434" s="1484"/>
      <c r="U434" s="1484"/>
      <c r="V434" s="1484"/>
      <c r="W434" s="1484"/>
      <c r="X434" s="1484"/>
    </row>
    <row r="435" spans="1:24" ht="21.75" hidden="1" customHeight="1" outlineLevel="1">
      <c r="A435" s="1451"/>
      <c r="B435" s="1472" t="s">
        <v>295</v>
      </c>
      <c r="C435" s="1498" t="s">
        <v>199</v>
      </c>
      <c r="D435" s="1498" t="s">
        <v>16</v>
      </c>
      <c r="E435" s="1458">
        <v>171122</v>
      </c>
      <c r="F435" s="1458">
        <v>171122</v>
      </c>
      <c r="G435" s="1458">
        <f>188235/1.1</f>
        <v>171122.72727272726</v>
      </c>
      <c r="H435" s="1458">
        <f>188235/1.1</f>
        <v>171122.72727272726</v>
      </c>
      <c r="I435" s="1506">
        <f>(H435-G435)/G435</f>
        <v>0</v>
      </c>
      <c r="J435" s="1700"/>
      <c r="K435" s="1484"/>
      <c r="L435" s="1484"/>
      <c r="M435" s="1484"/>
      <c r="N435" s="1484"/>
      <c r="O435" s="1484"/>
      <c r="P435" s="1484"/>
      <c r="Q435" s="1484"/>
      <c r="R435" s="1484"/>
      <c r="S435" s="1484"/>
      <c r="T435" s="1484"/>
      <c r="U435" s="1484"/>
      <c r="V435" s="1484"/>
      <c r="W435" s="1484"/>
      <c r="X435" s="1484"/>
    </row>
    <row r="436" spans="1:24" ht="21.75" hidden="1" customHeight="1" outlineLevel="1">
      <c r="A436" s="1451"/>
      <c r="B436" s="1472" t="s">
        <v>296</v>
      </c>
      <c r="C436" s="1498" t="s">
        <v>199</v>
      </c>
      <c r="D436" s="1498" t="s">
        <v>16</v>
      </c>
      <c r="E436" s="1458">
        <v>145454</v>
      </c>
      <c r="F436" s="1458">
        <v>145454</v>
      </c>
      <c r="G436" s="1458">
        <f>160000/1.1</f>
        <v>145454.54545454544</v>
      </c>
      <c r="H436" s="1458">
        <f>160000/1.1</f>
        <v>145454.54545454544</v>
      </c>
      <c r="I436" s="1506">
        <f>(H436-G436)/G436</f>
        <v>0</v>
      </c>
      <c r="J436" s="1700"/>
      <c r="K436" s="1484"/>
      <c r="L436" s="1484"/>
      <c r="M436" s="1484"/>
      <c r="N436" s="1484"/>
      <c r="O436" s="1484"/>
      <c r="P436" s="1484"/>
      <c r="Q436" s="1484"/>
      <c r="R436" s="1484"/>
      <c r="S436" s="1484"/>
      <c r="T436" s="1484"/>
      <c r="U436" s="1484"/>
      <c r="V436" s="1484"/>
      <c r="W436" s="1484"/>
      <c r="X436" s="1484"/>
    </row>
    <row r="437" spans="1:24" ht="21.75" hidden="1" customHeight="1" outlineLevel="1">
      <c r="A437" s="1451"/>
      <c r="B437" s="1493" t="s">
        <v>297</v>
      </c>
      <c r="C437" s="1498"/>
      <c r="D437" s="1498" t="s">
        <v>16</v>
      </c>
      <c r="E437" s="1458"/>
      <c r="F437" s="1458"/>
      <c r="G437" s="1458"/>
      <c r="H437" s="1458"/>
      <c r="I437" s="1506"/>
      <c r="J437" s="1700"/>
      <c r="K437" s="1484"/>
      <c r="L437" s="1484"/>
      <c r="M437" s="1484"/>
      <c r="N437" s="1484"/>
      <c r="O437" s="1484"/>
      <c r="P437" s="1484"/>
      <c r="Q437" s="1484"/>
      <c r="R437" s="1484"/>
      <c r="S437" s="1484"/>
      <c r="T437" s="1484"/>
      <c r="U437" s="1484"/>
      <c r="V437" s="1484"/>
      <c r="W437" s="1484"/>
      <c r="X437" s="1484"/>
    </row>
    <row r="438" spans="1:24" ht="21.75" hidden="1" customHeight="1" outlineLevel="1">
      <c r="A438" s="1451"/>
      <c r="B438" s="1472" t="s">
        <v>298</v>
      </c>
      <c r="C438" s="1498" t="s">
        <v>199</v>
      </c>
      <c r="D438" s="1498" t="s">
        <v>16</v>
      </c>
      <c r="E438" s="1458">
        <v>147593</v>
      </c>
      <c r="F438" s="1458">
        <v>147593</v>
      </c>
      <c r="G438" s="1458">
        <f>162353/1.1</f>
        <v>147593.63636363635</v>
      </c>
      <c r="H438" s="1458">
        <f>162353/1.1</f>
        <v>147593.63636363635</v>
      </c>
      <c r="I438" s="1506">
        <f>(H438-G438)/G438</f>
        <v>0</v>
      </c>
      <c r="J438" s="1700"/>
      <c r="K438" s="1484"/>
      <c r="L438" s="1484"/>
      <c r="M438" s="1484"/>
      <c r="N438" s="1484"/>
      <c r="O438" s="1484"/>
      <c r="P438" s="1484"/>
      <c r="Q438" s="1484"/>
      <c r="R438" s="1484"/>
      <c r="S438" s="1484"/>
      <c r="T438" s="1484"/>
      <c r="U438" s="1484"/>
      <c r="V438" s="1484"/>
      <c r="W438" s="1484"/>
      <c r="X438" s="1484"/>
    </row>
    <row r="439" spans="1:24" ht="21.75" hidden="1" customHeight="1" outlineLevel="1">
      <c r="A439" s="1451"/>
      <c r="B439" s="1472" t="s">
        <v>299</v>
      </c>
      <c r="C439" s="1498" t="s">
        <v>199</v>
      </c>
      <c r="D439" s="1498" t="s">
        <v>16</v>
      </c>
      <c r="E439" s="1458">
        <v>125454</v>
      </c>
      <c r="F439" s="1458">
        <v>125454</v>
      </c>
      <c r="G439" s="1458">
        <f>138000/1.1</f>
        <v>125454.54545454544</v>
      </c>
      <c r="H439" s="1458">
        <f>138000/1.1</f>
        <v>125454.54545454544</v>
      </c>
      <c r="I439" s="1506">
        <f>(H439-G439)/G439</f>
        <v>0</v>
      </c>
      <c r="J439" s="1700"/>
      <c r="K439" s="1484"/>
      <c r="L439" s="1484"/>
      <c r="M439" s="1484"/>
      <c r="N439" s="1484"/>
      <c r="O439" s="1484"/>
      <c r="P439" s="1484"/>
      <c r="Q439" s="1484"/>
      <c r="R439" s="1484"/>
      <c r="S439" s="1484"/>
      <c r="T439" s="1484"/>
      <c r="U439" s="1484"/>
      <c r="V439" s="1484"/>
      <c r="W439" s="1484"/>
      <c r="X439" s="1484"/>
    </row>
    <row r="440" spans="1:24" ht="21.75" hidden="1" customHeight="1" outlineLevel="1">
      <c r="A440" s="1451"/>
      <c r="B440" s="1493" t="s">
        <v>300</v>
      </c>
      <c r="C440" s="1498"/>
      <c r="D440" s="1498" t="s">
        <v>16</v>
      </c>
      <c r="E440" s="1458"/>
      <c r="F440" s="1458"/>
      <c r="G440" s="1458"/>
      <c r="H440" s="1458"/>
      <c r="I440" s="1506"/>
      <c r="J440" s="1700"/>
      <c r="K440" s="1484"/>
      <c r="L440" s="1484"/>
      <c r="M440" s="1484"/>
      <c r="N440" s="1484"/>
      <c r="O440" s="1484"/>
      <c r="P440" s="1484"/>
      <c r="Q440" s="1484"/>
      <c r="R440" s="1484"/>
      <c r="S440" s="1484"/>
      <c r="T440" s="1484"/>
      <c r="U440" s="1484"/>
      <c r="V440" s="1484"/>
      <c r="W440" s="1484"/>
      <c r="X440" s="1484"/>
    </row>
    <row r="441" spans="1:24" ht="21.75" hidden="1" customHeight="1" outlineLevel="1">
      <c r="A441" s="1451"/>
      <c r="B441" s="1472" t="s">
        <v>301</v>
      </c>
      <c r="C441" s="1498" t="s">
        <v>199</v>
      </c>
      <c r="D441" s="1498" t="s">
        <v>16</v>
      </c>
      <c r="E441" s="1458">
        <v>174331</v>
      </c>
      <c r="F441" s="1458">
        <v>174331</v>
      </c>
      <c r="G441" s="1458">
        <f>191765/1.1</f>
        <v>174331.81818181818</v>
      </c>
      <c r="H441" s="1458">
        <f>191765/1.1</f>
        <v>174331.81818181818</v>
      </c>
      <c r="I441" s="1506">
        <f>(H441-G441)/G441</f>
        <v>0</v>
      </c>
      <c r="J441" s="1700"/>
      <c r="K441" s="1484"/>
      <c r="L441" s="1484"/>
      <c r="M441" s="1484"/>
      <c r="N441" s="1484"/>
      <c r="O441" s="1484"/>
      <c r="P441" s="1484"/>
      <c r="Q441" s="1484"/>
      <c r="R441" s="1484"/>
      <c r="S441" s="1484"/>
      <c r="T441" s="1484"/>
      <c r="U441" s="1484"/>
      <c r="V441" s="1484"/>
      <c r="W441" s="1484"/>
      <c r="X441" s="1484"/>
    </row>
    <row r="442" spans="1:24" ht="21.75" hidden="1" customHeight="1" outlineLevel="1">
      <c r="A442" s="1451"/>
      <c r="B442" s="1472" t="s">
        <v>302</v>
      </c>
      <c r="C442" s="1498" t="s">
        <v>199</v>
      </c>
      <c r="D442" s="1498" t="s">
        <v>16</v>
      </c>
      <c r="E442" s="1458">
        <v>148182</v>
      </c>
      <c r="F442" s="1458">
        <v>148182</v>
      </c>
      <c r="G442" s="1458">
        <f>163000/1.1</f>
        <v>148181.81818181818</v>
      </c>
      <c r="H442" s="1458">
        <f>163000/1.1</f>
        <v>148181.81818181818</v>
      </c>
      <c r="I442" s="1506">
        <f>(H442-G442)/G442</f>
        <v>0</v>
      </c>
      <c r="J442" s="1700"/>
      <c r="K442" s="1484"/>
      <c r="L442" s="1484"/>
      <c r="M442" s="1484"/>
      <c r="N442" s="1484"/>
      <c r="O442" s="1484"/>
      <c r="P442" s="1484"/>
      <c r="Q442" s="1484"/>
      <c r="R442" s="1484"/>
      <c r="S442" s="1484"/>
      <c r="T442" s="1484"/>
      <c r="U442" s="1484"/>
      <c r="V442" s="1484"/>
      <c r="W442" s="1484"/>
      <c r="X442" s="1484"/>
    </row>
    <row r="443" spans="1:24" ht="21.75" hidden="1" customHeight="1" outlineLevel="1">
      <c r="A443" s="1451"/>
      <c r="B443" s="1493" t="s">
        <v>303</v>
      </c>
      <c r="C443" s="1498"/>
      <c r="D443" s="1498" t="s">
        <v>16</v>
      </c>
      <c r="E443" s="1458"/>
      <c r="F443" s="1458"/>
      <c r="G443" s="1458"/>
      <c r="H443" s="1458"/>
      <c r="I443" s="1506"/>
      <c r="J443" s="1700"/>
      <c r="K443" s="1484"/>
      <c r="L443" s="1484"/>
      <c r="M443" s="1484"/>
      <c r="N443" s="1484"/>
      <c r="O443" s="1484"/>
      <c r="P443" s="1484"/>
      <c r="Q443" s="1484"/>
      <c r="R443" s="1484"/>
      <c r="S443" s="1484"/>
      <c r="T443" s="1484"/>
      <c r="U443" s="1484"/>
      <c r="V443" s="1484"/>
      <c r="W443" s="1484"/>
      <c r="X443" s="1484"/>
    </row>
    <row r="444" spans="1:24" ht="21.75" hidden="1" customHeight="1" outlineLevel="1">
      <c r="A444" s="1451"/>
      <c r="B444" s="1472" t="s">
        <v>304</v>
      </c>
      <c r="C444" s="1498" t="s">
        <v>199</v>
      </c>
      <c r="D444" s="1498" t="s">
        <v>16</v>
      </c>
      <c r="E444" s="1458">
        <v>257753</v>
      </c>
      <c r="F444" s="1458">
        <v>257753</v>
      </c>
      <c r="G444" s="1458">
        <f>283529/1.1</f>
        <v>257753.63636363635</v>
      </c>
      <c r="H444" s="1458">
        <f>283529/1.1</f>
        <v>257753.63636363635</v>
      </c>
      <c r="I444" s="1506">
        <f>(H444-G444)/G444</f>
        <v>0</v>
      </c>
      <c r="J444" s="1700"/>
      <c r="K444" s="1484"/>
      <c r="L444" s="1484"/>
      <c r="M444" s="1484"/>
      <c r="N444" s="1484"/>
      <c r="O444" s="1484"/>
      <c r="P444" s="1484"/>
      <c r="Q444" s="1484"/>
      <c r="R444" s="1484"/>
      <c r="S444" s="1484"/>
      <c r="T444" s="1484"/>
      <c r="U444" s="1484"/>
      <c r="V444" s="1484"/>
      <c r="W444" s="1484"/>
      <c r="X444" s="1484"/>
    </row>
    <row r="445" spans="1:24" ht="21.75" hidden="1" customHeight="1" outlineLevel="1">
      <c r="A445" s="1451"/>
      <c r="B445" s="1472" t="s">
        <v>305</v>
      </c>
      <c r="C445" s="1498" t="s">
        <v>199</v>
      </c>
      <c r="D445" s="1498" t="s">
        <v>16</v>
      </c>
      <c r="E445" s="1458">
        <v>219091</v>
      </c>
      <c r="F445" s="1458">
        <v>219091</v>
      </c>
      <c r="G445" s="1458">
        <f>241000/1.1</f>
        <v>219090.90909090906</v>
      </c>
      <c r="H445" s="1458">
        <f>241000/1.1</f>
        <v>219090.90909090906</v>
      </c>
      <c r="I445" s="1506">
        <f>(H445-G445)/G445</f>
        <v>0</v>
      </c>
      <c r="J445" s="1700"/>
      <c r="K445" s="1484"/>
      <c r="L445" s="1484"/>
      <c r="M445" s="1484"/>
      <c r="N445" s="1484"/>
      <c r="O445" s="1484"/>
      <c r="P445" s="1484"/>
      <c r="Q445" s="1484"/>
      <c r="R445" s="1484"/>
      <c r="S445" s="1484"/>
      <c r="T445" s="1484"/>
      <c r="U445" s="1484"/>
      <c r="V445" s="1484"/>
      <c r="W445" s="1484"/>
      <c r="X445" s="1484"/>
    </row>
    <row r="446" spans="1:24" ht="21.75" hidden="1" customHeight="1" outlineLevel="1">
      <c r="A446" s="1451"/>
      <c r="B446" s="1493" t="s">
        <v>306</v>
      </c>
      <c r="C446" s="1498"/>
      <c r="D446" s="1498" t="s">
        <v>16</v>
      </c>
      <c r="E446" s="1458"/>
      <c r="F446" s="1458"/>
      <c r="G446" s="1458"/>
      <c r="H446" s="1458"/>
      <c r="I446" s="1506"/>
      <c r="J446" s="1700"/>
      <c r="K446" s="1484"/>
      <c r="L446" s="1484"/>
      <c r="M446" s="1484"/>
      <c r="N446" s="1484"/>
      <c r="O446" s="1484"/>
      <c r="P446" s="1484"/>
      <c r="Q446" s="1484"/>
      <c r="R446" s="1484"/>
      <c r="S446" s="1484"/>
      <c r="T446" s="1484"/>
      <c r="U446" s="1484"/>
      <c r="V446" s="1484"/>
      <c r="W446" s="1484"/>
      <c r="X446" s="1484"/>
    </row>
    <row r="447" spans="1:24" ht="21.75" hidden="1" customHeight="1" outlineLevel="1">
      <c r="A447" s="1451"/>
      <c r="B447" s="1472" t="s">
        <v>307</v>
      </c>
      <c r="C447" s="1498" t="s">
        <v>199</v>
      </c>
      <c r="D447" s="1498" t="s">
        <v>16</v>
      </c>
      <c r="E447" s="1458"/>
      <c r="F447" s="1458"/>
      <c r="G447" s="1458">
        <f>283529/1.1</f>
        <v>257753.63636363635</v>
      </c>
      <c r="H447" s="1458">
        <f>283529/1.1</f>
        <v>257753.63636363635</v>
      </c>
      <c r="I447" s="1506">
        <f>(H447-G447)/G447</f>
        <v>0</v>
      </c>
      <c r="J447" s="1700"/>
      <c r="K447" s="1484"/>
      <c r="L447" s="1484"/>
      <c r="M447" s="1484"/>
      <c r="N447" s="1484"/>
      <c r="O447" s="1484"/>
      <c r="P447" s="1484"/>
      <c r="Q447" s="1484"/>
      <c r="R447" s="1484"/>
      <c r="S447" s="1484"/>
      <c r="T447" s="1484"/>
      <c r="U447" s="1484"/>
      <c r="V447" s="1484"/>
      <c r="W447" s="1484"/>
      <c r="X447" s="1484"/>
    </row>
    <row r="448" spans="1:24" ht="21.75" hidden="1" customHeight="1" outlineLevel="1">
      <c r="A448" s="1451"/>
      <c r="B448" s="1472" t="s">
        <v>308</v>
      </c>
      <c r="C448" s="1498" t="s">
        <v>199</v>
      </c>
      <c r="D448" s="1498" t="s">
        <v>16</v>
      </c>
      <c r="E448" s="1458"/>
      <c r="F448" s="1458"/>
      <c r="G448" s="1458">
        <f>241000/1.1</f>
        <v>219090.90909090906</v>
      </c>
      <c r="H448" s="1458">
        <f>241000/1.1</f>
        <v>219090.90909090906</v>
      </c>
      <c r="I448" s="1506">
        <f>(H448-G448)/G448</f>
        <v>0</v>
      </c>
      <c r="J448" s="1700"/>
      <c r="K448" s="1484"/>
      <c r="L448" s="1484"/>
      <c r="M448" s="1484"/>
      <c r="N448" s="1484"/>
      <c r="O448" s="1484"/>
      <c r="P448" s="1484"/>
      <c r="Q448" s="1484"/>
      <c r="R448" s="1484"/>
      <c r="S448" s="1484"/>
      <c r="T448" s="1484"/>
      <c r="U448" s="1484"/>
      <c r="V448" s="1484"/>
      <c r="W448" s="1484"/>
      <c r="X448" s="1484"/>
    </row>
    <row r="449" spans="1:24" ht="21.75" hidden="1" customHeight="1" outlineLevel="1">
      <c r="A449" s="1451"/>
      <c r="B449" s="1493" t="s">
        <v>309</v>
      </c>
      <c r="C449" s="1498"/>
      <c r="D449" s="1498" t="s">
        <v>16</v>
      </c>
      <c r="E449" s="1458"/>
      <c r="F449" s="1458"/>
      <c r="G449" s="1458"/>
      <c r="H449" s="1458"/>
      <c r="I449" s="1506"/>
      <c r="J449" s="1700"/>
      <c r="K449" s="1484"/>
      <c r="L449" s="1484"/>
      <c r="M449" s="1484"/>
      <c r="N449" s="1484"/>
      <c r="O449" s="1484"/>
      <c r="P449" s="1484"/>
      <c r="Q449" s="1484"/>
      <c r="R449" s="1484"/>
      <c r="S449" s="1484"/>
      <c r="T449" s="1484"/>
      <c r="U449" s="1484"/>
      <c r="V449" s="1484"/>
      <c r="W449" s="1484"/>
      <c r="X449" s="1484"/>
    </row>
    <row r="450" spans="1:24" ht="21.75" hidden="1" customHeight="1" outlineLevel="1">
      <c r="A450" s="1451"/>
      <c r="B450" s="1472" t="s">
        <v>310</v>
      </c>
      <c r="C450" s="1498" t="s">
        <v>167</v>
      </c>
      <c r="D450" s="1498" t="s">
        <v>16</v>
      </c>
      <c r="E450" s="1458">
        <v>20320</v>
      </c>
      <c r="F450" s="1458">
        <v>20320</v>
      </c>
      <c r="G450" s="1458">
        <f>22353/1.1</f>
        <v>20320.909090909088</v>
      </c>
      <c r="H450" s="1458">
        <f>22353/1.1</f>
        <v>20320.909090909088</v>
      </c>
      <c r="I450" s="1506">
        <f>(H450-G450)/G450</f>
        <v>0</v>
      </c>
      <c r="J450" s="1700"/>
      <c r="K450" s="1484"/>
      <c r="L450" s="1484"/>
      <c r="M450" s="1484"/>
      <c r="N450" s="1484"/>
      <c r="O450" s="1484"/>
      <c r="P450" s="1484"/>
      <c r="Q450" s="1484"/>
      <c r="R450" s="1484"/>
      <c r="S450" s="1484"/>
      <c r="T450" s="1484"/>
      <c r="U450" s="1484"/>
      <c r="V450" s="1484"/>
      <c r="W450" s="1484"/>
      <c r="X450" s="1484"/>
    </row>
    <row r="451" spans="1:24" ht="21.75" hidden="1" customHeight="1" outlineLevel="1">
      <c r="A451" s="1451"/>
      <c r="B451" s="1472" t="s">
        <v>311</v>
      </c>
      <c r="C451" s="1498" t="s">
        <v>167</v>
      </c>
      <c r="D451" s="1498" t="s">
        <v>16</v>
      </c>
      <c r="E451" s="1458">
        <v>17273</v>
      </c>
      <c r="F451" s="1458">
        <v>17273</v>
      </c>
      <c r="G451" s="1458">
        <f>19000/1.1</f>
        <v>17272.727272727272</v>
      </c>
      <c r="H451" s="1458">
        <f>19000/1.1</f>
        <v>17272.727272727272</v>
      </c>
      <c r="I451" s="1506">
        <f>(H451-G451)/G451</f>
        <v>0</v>
      </c>
      <c r="J451" s="1701"/>
      <c r="K451" s="1484"/>
      <c r="L451" s="1484"/>
      <c r="M451" s="1484"/>
      <c r="N451" s="1484"/>
      <c r="O451" s="1484"/>
      <c r="P451" s="1484"/>
      <c r="Q451" s="1484"/>
      <c r="R451" s="1484"/>
      <c r="S451" s="1484"/>
      <c r="T451" s="1484"/>
      <c r="U451" s="1484"/>
      <c r="V451" s="1484"/>
      <c r="W451" s="1484"/>
      <c r="X451" s="1484"/>
    </row>
    <row r="452" spans="1:24" ht="21.75" hidden="1" customHeight="1" collapsed="1">
      <c r="A452" s="1444">
        <v>10</v>
      </c>
      <c r="B452" s="1704" t="s">
        <v>312</v>
      </c>
      <c r="C452" s="1690"/>
      <c r="D452" s="1690"/>
      <c r="E452" s="1690"/>
      <c r="F452" s="1690"/>
      <c r="G452" s="1690"/>
      <c r="H452" s="1690"/>
      <c r="I452" s="1690"/>
      <c r="J452" s="1691"/>
      <c r="K452" s="1482"/>
      <c r="L452" s="1482"/>
      <c r="M452" s="1482"/>
      <c r="N452" s="1482"/>
      <c r="O452" s="1482"/>
      <c r="P452" s="1482"/>
      <c r="Q452" s="1482"/>
      <c r="R452" s="1482"/>
      <c r="S452" s="1482"/>
      <c r="T452" s="1482"/>
      <c r="U452" s="1482"/>
      <c r="V452" s="1482"/>
      <c r="W452" s="1482"/>
      <c r="X452" s="1482"/>
    </row>
    <row r="453" spans="1:24" ht="19.5" hidden="1" customHeight="1" outlineLevel="1">
      <c r="A453" s="1451"/>
      <c r="B453" s="1493" t="s">
        <v>313</v>
      </c>
      <c r="C453" s="1498"/>
      <c r="D453" s="1498"/>
      <c r="E453" s="1458"/>
      <c r="F453" s="1458"/>
      <c r="G453" s="1458"/>
      <c r="H453" s="1458"/>
      <c r="I453" s="1506"/>
      <c r="J453" s="1703" t="s">
        <v>314</v>
      </c>
      <c r="K453" s="1484"/>
      <c r="L453" s="1484"/>
      <c r="M453" s="1484"/>
      <c r="N453" s="1484"/>
      <c r="O453" s="1484"/>
      <c r="P453" s="1484"/>
      <c r="Q453" s="1484"/>
      <c r="R453" s="1484"/>
      <c r="S453" s="1484"/>
      <c r="T453" s="1484"/>
      <c r="U453" s="1484"/>
      <c r="V453" s="1484"/>
      <c r="W453" s="1484"/>
      <c r="X453" s="1484"/>
    </row>
    <row r="454" spans="1:24" ht="37.5" hidden="1" customHeight="1" outlineLevel="1">
      <c r="A454" s="1451"/>
      <c r="B454" s="1472" t="s">
        <v>315</v>
      </c>
      <c r="C454" s="1498" t="s">
        <v>199</v>
      </c>
      <c r="D454" s="1499" t="s">
        <v>179</v>
      </c>
      <c r="E454" s="1458">
        <v>128182</v>
      </c>
      <c r="F454" s="1458">
        <v>128182</v>
      </c>
      <c r="G454" s="1458">
        <f t="shared" ref="G454:G465" si="34">F454</f>
        <v>128182</v>
      </c>
      <c r="H454" s="1458"/>
      <c r="I454" s="1506">
        <f t="shared" ref="I454:I465" si="35">(G454-F454)/F454</f>
        <v>0</v>
      </c>
      <c r="J454" s="1700"/>
      <c r="K454" s="1484"/>
      <c r="L454" s="1484"/>
      <c r="M454" s="1484"/>
      <c r="N454" s="1484"/>
      <c r="O454" s="1484"/>
      <c r="P454" s="1484"/>
      <c r="Q454" s="1484"/>
      <c r="R454" s="1484"/>
      <c r="S454" s="1484"/>
      <c r="T454" s="1484"/>
      <c r="U454" s="1484"/>
      <c r="V454" s="1484"/>
      <c r="W454" s="1484"/>
      <c r="X454" s="1484"/>
    </row>
    <row r="455" spans="1:24" ht="18.75" hidden="1" customHeight="1" outlineLevel="1">
      <c r="A455" s="1451"/>
      <c r="B455" s="1472" t="s">
        <v>316</v>
      </c>
      <c r="C455" s="1498" t="s">
        <v>199</v>
      </c>
      <c r="D455" s="1498" t="s">
        <v>16</v>
      </c>
      <c r="E455" s="1458">
        <v>102727</v>
      </c>
      <c r="F455" s="1458">
        <v>102727</v>
      </c>
      <c r="G455" s="1458">
        <f t="shared" si="34"/>
        <v>102727</v>
      </c>
      <c r="H455" s="1458"/>
      <c r="I455" s="1506">
        <f t="shared" si="35"/>
        <v>0</v>
      </c>
      <c r="J455" s="1700"/>
      <c r="K455" s="1484"/>
      <c r="L455" s="1484"/>
      <c r="M455" s="1484"/>
      <c r="N455" s="1484"/>
      <c r="O455" s="1484"/>
      <c r="P455" s="1484"/>
      <c r="Q455" s="1484"/>
      <c r="R455" s="1484"/>
      <c r="S455" s="1484"/>
      <c r="T455" s="1484"/>
      <c r="U455" s="1484"/>
      <c r="V455" s="1484"/>
      <c r="W455" s="1484"/>
      <c r="X455" s="1484"/>
    </row>
    <row r="456" spans="1:24" ht="18.75" hidden="1" customHeight="1" outlineLevel="1">
      <c r="A456" s="1451"/>
      <c r="B456" s="1472" t="s">
        <v>317</v>
      </c>
      <c r="C456" s="1498" t="s">
        <v>199</v>
      </c>
      <c r="D456" s="1498" t="s">
        <v>16</v>
      </c>
      <c r="E456" s="1458">
        <v>148182</v>
      </c>
      <c r="F456" s="1458">
        <v>148182</v>
      </c>
      <c r="G456" s="1458">
        <f t="shared" si="34"/>
        <v>148182</v>
      </c>
      <c r="H456" s="1458"/>
      <c r="I456" s="1506">
        <f t="shared" si="35"/>
        <v>0</v>
      </c>
      <c r="J456" s="1700"/>
      <c r="K456" s="1484"/>
      <c r="L456" s="1484"/>
      <c r="M456" s="1484"/>
      <c r="N456" s="1484"/>
      <c r="O456" s="1484"/>
      <c r="P456" s="1484"/>
      <c r="Q456" s="1484"/>
      <c r="R456" s="1484"/>
      <c r="S456" s="1484"/>
      <c r="T456" s="1484"/>
      <c r="U456" s="1484"/>
      <c r="V456" s="1484"/>
      <c r="W456" s="1484"/>
      <c r="X456" s="1484"/>
    </row>
    <row r="457" spans="1:24" ht="18.75" hidden="1" customHeight="1" outlineLevel="1">
      <c r="A457" s="1451"/>
      <c r="B457" s="1472" t="s">
        <v>318</v>
      </c>
      <c r="C457" s="1498" t="s">
        <v>199</v>
      </c>
      <c r="D457" s="1498" t="s">
        <v>16</v>
      </c>
      <c r="E457" s="1458">
        <v>119090</v>
      </c>
      <c r="F457" s="1458">
        <v>119090</v>
      </c>
      <c r="G457" s="1458">
        <f t="shared" si="34"/>
        <v>119090</v>
      </c>
      <c r="H457" s="1458"/>
      <c r="I457" s="1506">
        <f t="shared" si="35"/>
        <v>0</v>
      </c>
      <c r="J457" s="1700"/>
      <c r="K457" s="1484"/>
      <c r="L457" s="1484"/>
      <c r="M457" s="1484"/>
      <c r="N457" s="1484"/>
      <c r="O457" s="1484"/>
      <c r="P457" s="1484"/>
      <c r="Q457" s="1484"/>
      <c r="R457" s="1484"/>
      <c r="S457" s="1484"/>
      <c r="T457" s="1484"/>
      <c r="U457" s="1484"/>
      <c r="V457" s="1484"/>
      <c r="W457" s="1484"/>
      <c r="X457" s="1484"/>
    </row>
    <row r="458" spans="1:24" ht="18.75" hidden="1" customHeight="1" outlineLevel="1">
      <c r="A458" s="1451"/>
      <c r="B458" s="1472" t="s">
        <v>319</v>
      </c>
      <c r="C458" s="1498" t="s">
        <v>199</v>
      </c>
      <c r="D458" s="1498" t="s">
        <v>16</v>
      </c>
      <c r="E458" s="1458">
        <v>161181</v>
      </c>
      <c r="F458" s="1458">
        <v>161181</v>
      </c>
      <c r="G458" s="1458">
        <f t="shared" si="34"/>
        <v>161181</v>
      </c>
      <c r="H458" s="1458"/>
      <c r="I458" s="1506">
        <f t="shared" si="35"/>
        <v>0</v>
      </c>
      <c r="J458" s="1700"/>
      <c r="K458" s="1484"/>
      <c r="L458" s="1484"/>
      <c r="M458" s="1484"/>
      <c r="N458" s="1484"/>
      <c r="O458" s="1484"/>
      <c r="P458" s="1484"/>
      <c r="Q458" s="1484"/>
      <c r="R458" s="1484"/>
      <c r="S458" s="1484"/>
      <c r="T458" s="1484"/>
      <c r="U458" s="1484"/>
      <c r="V458" s="1484"/>
      <c r="W458" s="1484"/>
      <c r="X458" s="1484"/>
    </row>
    <row r="459" spans="1:24" ht="18.75" hidden="1" customHeight="1" outlineLevel="1">
      <c r="A459" s="1451"/>
      <c r="B459" s="1472" t="s">
        <v>320</v>
      </c>
      <c r="C459" s="1498" t="s">
        <v>199</v>
      </c>
      <c r="D459" s="1498" t="s">
        <v>16</v>
      </c>
      <c r="E459" s="1458">
        <v>129091</v>
      </c>
      <c r="F459" s="1458">
        <v>129091</v>
      </c>
      <c r="G459" s="1458">
        <f t="shared" si="34"/>
        <v>129091</v>
      </c>
      <c r="H459" s="1458"/>
      <c r="I459" s="1506">
        <f t="shared" si="35"/>
        <v>0</v>
      </c>
      <c r="J459" s="1700"/>
      <c r="K459" s="1484"/>
      <c r="L459" s="1484"/>
      <c r="M459" s="1484"/>
      <c r="N459" s="1484"/>
      <c r="O459" s="1484"/>
      <c r="P459" s="1484"/>
      <c r="Q459" s="1484"/>
      <c r="R459" s="1484"/>
      <c r="S459" s="1484"/>
      <c r="T459" s="1484"/>
      <c r="U459" s="1484"/>
      <c r="V459" s="1484"/>
      <c r="W459" s="1484"/>
      <c r="X459" s="1484"/>
    </row>
    <row r="460" spans="1:24" ht="18.75" hidden="1" customHeight="1" outlineLevel="1">
      <c r="A460" s="1451"/>
      <c r="B460" s="1472" t="s">
        <v>321</v>
      </c>
      <c r="C460" s="1498" t="s">
        <v>199</v>
      </c>
      <c r="D460" s="1498" t="s">
        <v>16</v>
      </c>
      <c r="E460" s="1458">
        <v>171000</v>
      </c>
      <c r="F460" s="1458">
        <v>171000</v>
      </c>
      <c r="G460" s="1458">
        <f t="shared" si="34"/>
        <v>171000</v>
      </c>
      <c r="H460" s="1458"/>
      <c r="I460" s="1506">
        <f t="shared" si="35"/>
        <v>0</v>
      </c>
      <c r="J460" s="1700"/>
      <c r="K460" s="1484"/>
      <c r="L460" s="1484"/>
      <c r="M460" s="1484"/>
      <c r="N460" s="1484"/>
      <c r="O460" s="1484"/>
      <c r="P460" s="1484"/>
      <c r="Q460" s="1484"/>
      <c r="R460" s="1484"/>
      <c r="S460" s="1484"/>
      <c r="T460" s="1484"/>
      <c r="U460" s="1484"/>
      <c r="V460" s="1484"/>
      <c r="W460" s="1484"/>
      <c r="X460" s="1484"/>
    </row>
    <row r="461" spans="1:24" ht="18.75" hidden="1" customHeight="1" outlineLevel="1">
      <c r="A461" s="1451"/>
      <c r="B461" s="1472" t="s">
        <v>322</v>
      </c>
      <c r="C461" s="1498" t="s">
        <v>199</v>
      </c>
      <c r="D461" s="1498" t="s">
        <v>16</v>
      </c>
      <c r="E461" s="1458">
        <v>136364</v>
      </c>
      <c r="F461" s="1458">
        <v>136364</v>
      </c>
      <c r="G461" s="1458">
        <f t="shared" si="34"/>
        <v>136364</v>
      </c>
      <c r="H461" s="1458"/>
      <c r="I461" s="1506">
        <f t="shared" si="35"/>
        <v>0</v>
      </c>
      <c r="J461" s="1700"/>
      <c r="K461" s="1484"/>
      <c r="L461" s="1484"/>
      <c r="M461" s="1484"/>
      <c r="N461" s="1484"/>
      <c r="O461" s="1484"/>
      <c r="P461" s="1484"/>
      <c r="Q461" s="1484"/>
      <c r="R461" s="1484"/>
      <c r="S461" s="1484"/>
      <c r="T461" s="1484"/>
      <c r="U461" s="1484"/>
      <c r="V461" s="1484"/>
      <c r="W461" s="1484"/>
      <c r="X461" s="1484"/>
    </row>
    <row r="462" spans="1:24" ht="18.75" hidden="1" customHeight="1" outlineLevel="1">
      <c r="A462" s="1451"/>
      <c r="B462" s="1472" t="s">
        <v>323</v>
      </c>
      <c r="C462" s="1498" t="s">
        <v>199</v>
      </c>
      <c r="D462" s="1498" t="s">
        <v>16</v>
      </c>
      <c r="E462" s="1458">
        <v>233636</v>
      </c>
      <c r="F462" s="1458">
        <v>233636</v>
      </c>
      <c r="G462" s="1458">
        <f t="shared" si="34"/>
        <v>233636</v>
      </c>
      <c r="H462" s="1458"/>
      <c r="I462" s="1506">
        <f t="shared" si="35"/>
        <v>0</v>
      </c>
      <c r="J462" s="1700"/>
      <c r="K462" s="1484"/>
      <c r="L462" s="1484"/>
      <c r="M462" s="1484"/>
      <c r="N462" s="1484"/>
      <c r="O462" s="1484"/>
      <c r="P462" s="1484"/>
      <c r="Q462" s="1484"/>
      <c r="R462" s="1484"/>
      <c r="S462" s="1484"/>
      <c r="T462" s="1484"/>
      <c r="U462" s="1484"/>
      <c r="V462" s="1484"/>
      <c r="W462" s="1484"/>
      <c r="X462" s="1484"/>
    </row>
    <row r="463" spans="1:24" ht="18.75" hidden="1" customHeight="1" outlineLevel="1">
      <c r="A463" s="1451"/>
      <c r="B463" s="1472" t="s">
        <v>324</v>
      </c>
      <c r="C463" s="1498" t="s">
        <v>199</v>
      </c>
      <c r="D463" s="1498" t="s">
        <v>16</v>
      </c>
      <c r="E463" s="1458">
        <v>187273</v>
      </c>
      <c r="F463" s="1458">
        <v>187273</v>
      </c>
      <c r="G463" s="1458">
        <f t="shared" si="34"/>
        <v>187273</v>
      </c>
      <c r="H463" s="1458"/>
      <c r="I463" s="1506">
        <f t="shared" si="35"/>
        <v>0</v>
      </c>
      <c r="J463" s="1700"/>
      <c r="K463" s="1484"/>
      <c r="L463" s="1484"/>
      <c r="M463" s="1484"/>
      <c r="N463" s="1484"/>
      <c r="O463" s="1484"/>
      <c r="P463" s="1484"/>
      <c r="Q463" s="1484"/>
      <c r="R463" s="1484"/>
      <c r="S463" s="1484"/>
      <c r="T463" s="1484"/>
      <c r="U463" s="1484"/>
      <c r="V463" s="1484"/>
      <c r="W463" s="1484"/>
      <c r="X463" s="1484"/>
    </row>
    <row r="464" spans="1:24" ht="18.75" hidden="1" customHeight="1" outlineLevel="1">
      <c r="A464" s="1451"/>
      <c r="B464" s="1472" t="s">
        <v>325</v>
      </c>
      <c r="C464" s="1498" t="s">
        <v>199</v>
      </c>
      <c r="D464" s="1498" t="s">
        <v>16</v>
      </c>
      <c r="E464" s="1458">
        <v>379901</v>
      </c>
      <c r="F464" s="1458">
        <v>379901</v>
      </c>
      <c r="G464" s="1458">
        <f t="shared" si="34"/>
        <v>379901</v>
      </c>
      <c r="H464" s="1458"/>
      <c r="I464" s="1506">
        <f t="shared" si="35"/>
        <v>0</v>
      </c>
      <c r="J464" s="1700"/>
      <c r="K464" s="1484"/>
      <c r="L464" s="1484"/>
      <c r="M464" s="1484"/>
      <c r="N464" s="1484"/>
      <c r="O464" s="1484"/>
      <c r="P464" s="1484"/>
      <c r="Q464" s="1484"/>
      <c r="R464" s="1484"/>
      <c r="S464" s="1484"/>
      <c r="T464" s="1484"/>
      <c r="U464" s="1484"/>
      <c r="V464" s="1484"/>
      <c r="W464" s="1484"/>
      <c r="X464" s="1484"/>
    </row>
    <row r="465" spans="1:24" ht="18.75" hidden="1" customHeight="1" outlineLevel="1">
      <c r="A465" s="1451"/>
      <c r="B465" s="1472" t="s">
        <v>325</v>
      </c>
      <c r="C465" s="1498" t="s">
        <v>199</v>
      </c>
      <c r="D465" s="1498" t="s">
        <v>16</v>
      </c>
      <c r="E465" s="1458">
        <v>303636</v>
      </c>
      <c r="F465" s="1458">
        <v>303636</v>
      </c>
      <c r="G465" s="1458">
        <f t="shared" si="34"/>
        <v>303636</v>
      </c>
      <c r="H465" s="1458"/>
      <c r="I465" s="1506">
        <f t="shared" si="35"/>
        <v>0</v>
      </c>
      <c r="J465" s="1700"/>
      <c r="K465" s="1484"/>
      <c r="L465" s="1484"/>
      <c r="M465" s="1484"/>
      <c r="N465" s="1484"/>
      <c r="O465" s="1484"/>
      <c r="P465" s="1484"/>
      <c r="Q465" s="1484"/>
      <c r="R465" s="1484"/>
      <c r="S465" s="1484"/>
      <c r="T465" s="1484"/>
      <c r="U465" s="1484"/>
      <c r="V465" s="1484"/>
      <c r="W465" s="1484"/>
      <c r="X465" s="1484"/>
    </row>
    <row r="466" spans="1:24" ht="19.5" hidden="1" customHeight="1" outlineLevel="1">
      <c r="A466" s="1451"/>
      <c r="B466" s="1493" t="s">
        <v>326</v>
      </c>
      <c r="C466" s="1498"/>
      <c r="D466" s="1498"/>
      <c r="E466" s="1458"/>
      <c r="F466" s="1458"/>
      <c r="G466" s="1458"/>
      <c r="H466" s="1458"/>
      <c r="I466" s="1506"/>
      <c r="J466" s="1700"/>
      <c r="K466" s="1484"/>
      <c r="L466" s="1484"/>
      <c r="M466" s="1484"/>
      <c r="N466" s="1484"/>
      <c r="O466" s="1484"/>
      <c r="P466" s="1484"/>
      <c r="Q466" s="1484"/>
      <c r="R466" s="1484"/>
      <c r="S466" s="1484"/>
      <c r="T466" s="1484"/>
      <c r="U466" s="1484"/>
      <c r="V466" s="1484"/>
      <c r="W466" s="1484"/>
      <c r="X466" s="1484"/>
    </row>
    <row r="467" spans="1:24" ht="37.5" hidden="1" customHeight="1" outlineLevel="1">
      <c r="A467" s="1451"/>
      <c r="B467" s="1472" t="s">
        <v>327</v>
      </c>
      <c r="C467" s="1498" t="s">
        <v>199</v>
      </c>
      <c r="D467" s="1499" t="s">
        <v>179</v>
      </c>
      <c r="E467" s="1458">
        <v>163636</v>
      </c>
      <c r="F467" s="1458">
        <v>163636</v>
      </c>
      <c r="G467" s="1458">
        <f t="shared" ref="G467:G474" si="36">F467</f>
        <v>163636</v>
      </c>
      <c r="H467" s="1458"/>
      <c r="I467" s="1506">
        <f t="shared" ref="I467:I474" si="37">(G467-F467)/F467</f>
        <v>0</v>
      </c>
      <c r="J467" s="1700"/>
      <c r="K467" s="1484"/>
      <c r="L467" s="1484"/>
      <c r="M467" s="1484"/>
      <c r="N467" s="1484"/>
      <c r="O467" s="1484"/>
      <c r="P467" s="1484"/>
      <c r="Q467" s="1484"/>
      <c r="R467" s="1484"/>
      <c r="S467" s="1484"/>
      <c r="T467" s="1484"/>
      <c r="U467" s="1484"/>
      <c r="V467" s="1484"/>
      <c r="W467" s="1484"/>
      <c r="X467" s="1484"/>
    </row>
    <row r="468" spans="1:24" ht="18.75" hidden="1" customHeight="1" outlineLevel="1">
      <c r="A468" s="1451"/>
      <c r="B468" s="1472" t="s">
        <v>328</v>
      </c>
      <c r="C468" s="1498" t="s">
        <v>199</v>
      </c>
      <c r="D468" s="1498" t="s">
        <v>16</v>
      </c>
      <c r="E468" s="1458">
        <v>130909</v>
      </c>
      <c r="F468" s="1458">
        <v>130909</v>
      </c>
      <c r="G468" s="1458">
        <f t="shared" si="36"/>
        <v>130909</v>
      </c>
      <c r="H468" s="1458"/>
      <c r="I468" s="1506">
        <f t="shared" si="37"/>
        <v>0</v>
      </c>
      <c r="J468" s="1700"/>
      <c r="K468" s="1484"/>
      <c r="L468" s="1484"/>
      <c r="M468" s="1484"/>
      <c r="N468" s="1484"/>
      <c r="O468" s="1484"/>
      <c r="P468" s="1484"/>
      <c r="Q468" s="1484"/>
      <c r="R468" s="1484"/>
      <c r="S468" s="1484"/>
      <c r="T468" s="1484"/>
      <c r="U468" s="1484"/>
      <c r="V468" s="1484"/>
      <c r="W468" s="1484"/>
      <c r="X468" s="1484"/>
    </row>
    <row r="469" spans="1:24" ht="18.75" hidden="1" customHeight="1" outlineLevel="1">
      <c r="A469" s="1451"/>
      <c r="B469" s="1472" t="s">
        <v>329</v>
      </c>
      <c r="C469" s="1498" t="s">
        <v>199</v>
      </c>
      <c r="D469" s="1498" t="s">
        <v>16</v>
      </c>
      <c r="E469" s="1458">
        <v>128182</v>
      </c>
      <c r="F469" s="1458">
        <v>128182</v>
      </c>
      <c r="G469" s="1458">
        <f t="shared" si="36"/>
        <v>128182</v>
      </c>
      <c r="H469" s="1458"/>
      <c r="I469" s="1506">
        <f t="shared" si="37"/>
        <v>0</v>
      </c>
      <c r="J469" s="1700"/>
      <c r="K469" s="1484"/>
      <c r="L469" s="1484"/>
      <c r="M469" s="1484"/>
      <c r="N469" s="1484"/>
      <c r="O469" s="1484"/>
      <c r="P469" s="1484"/>
      <c r="Q469" s="1484"/>
      <c r="R469" s="1484"/>
      <c r="S469" s="1484"/>
      <c r="T469" s="1484"/>
      <c r="U469" s="1484"/>
      <c r="V469" s="1484"/>
      <c r="W469" s="1484"/>
      <c r="X469" s="1484"/>
    </row>
    <row r="470" spans="1:24" ht="18.75" hidden="1" customHeight="1" outlineLevel="1">
      <c r="A470" s="1451"/>
      <c r="B470" s="1472" t="s">
        <v>330</v>
      </c>
      <c r="C470" s="1498" t="s">
        <v>199</v>
      </c>
      <c r="D470" s="1498" t="s">
        <v>16</v>
      </c>
      <c r="E470" s="1458">
        <v>102727</v>
      </c>
      <c r="F470" s="1458">
        <v>102727</v>
      </c>
      <c r="G470" s="1458">
        <f t="shared" si="36"/>
        <v>102727</v>
      </c>
      <c r="H470" s="1458"/>
      <c r="I470" s="1506">
        <f t="shared" si="37"/>
        <v>0</v>
      </c>
      <c r="J470" s="1700"/>
      <c r="K470" s="1484"/>
      <c r="L470" s="1484"/>
      <c r="M470" s="1484"/>
      <c r="N470" s="1484"/>
      <c r="O470" s="1484"/>
      <c r="P470" s="1484"/>
      <c r="Q470" s="1484"/>
      <c r="R470" s="1484"/>
      <c r="S470" s="1484"/>
      <c r="T470" s="1484"/>
      <c r="U470" s="1484"/>
      <c r="V470" s="1484"/>
      <c r="W470" s="1484"/>
      <c r="X470" s="1484"/>
    </row>
    <row r="471" spans="1:24" ht="18.75" hidden="1" customHeight="1" outlineLevel="1">
      <c r="A471" s="1451"/>
      <c r="B471" s="1472" t="s">
        <v>331</v>
      </c>
      <c r="C471" s="1498" t="s">
        <v>199</v>
      </c>
      <c r="D471" s="1498" t="s">
        <v>16</v>
      </c>
      <c r="E471" s="1458">
        <v>167272</v>
      </c>
      <c r="F471" s="1458">
        <v>167272</v>
      </c>
      <c r="G471" s="1458">
        <f t="shared" si="36"/>
        <v>167272</v>
      </c>
      <c r="H471" s="1458"/>
      <c r="I471" s="1506">
        <f t="shared" si="37"/>
        <v>0</v>
      </c>
      <c r="J471" s="1700"/>
      <c r="K471" s="1484"/>
      <c r="L471" s="1484"/>
      <c r="M471" s="1484"/>
      <c r="N471" s="1484"/>
      <c r="O471" s="1484"/>
      <c r="P471" s="1484"/>
      <c r="Q471" s="1484"/>
      <c r="R471" s="1484"/>
      <c r="S471" s="1484"/>
      <c r="T471" s="1484"/>
      <c r="U471" s="1484"/>
      <c r="V471" s="1484"/>
      <c r="W471" s="1484"/>
      <c r="X471" s="1484"/>
    </row>
    <row r="472" spans="1:24" ht="18.75" hidden="1" customHeight="1" outlineLevel="1">
      <c r="A472" s="1451"/>
      <c r="B472" s="1472" t="s">
        <v>332</v>
      </c>
      <c r="C472" s="1498" t="s">
        <v>199</v>
      </c>
      <c r="D472" s="1498" t="s">
        <v>16</v>
      </c>
      <c r="E472" s="1458">
        <v>133636</v>
      </c>
      <c r="F472" s="1458">
        <v>133636</v>
      </c>
      <c r="G472" s="1458">
        <f t="shared" si="36"/>
        <v>133636</v>
      </c>
      <c r="H472" s="1458"/>
      <c r="I472" s="1506">
        <f t="shared" si="37"/>
        <v>0</v>
      </c>
      <c r="J472" s="1700"/>
      <c r="K472" s="1484"/>
      <c r="L472" s="1484"/>
      <c r="M472" s="1484"/>
      <c r="N472" s="1484"/>
      <c r="O472" s="1484"/>
      <c r="P472" s="1484"/>
      <c r="Q472" s="1484"/>
      <c r="R472" s="1484"/>
      <c r="S472" s="1484"/>
      <c r="T472" s="1484"/>
      <c r="U472" s="1484"/>
      <c r="V472" s="1484"/>
      <c r="W472" s="1484"/>
      <c r="X472" s="1484"/>
    </row>
    <row r="473" spans="1:24" ht="18.75" hidden="1" customHeight="1" outlineLevel="1">
      <c r="A473" s="1451"/>
      <c r="B473" s="1472" t="s">
        <v>333</v>
      </c>
      <c r="C473" s="1498" t="s">
        <v>199</v>
      </c>
      <c r="D473" s="1498" t="s">
        <v>16</v>
      </c>
      <c r="E473" s="1458">
        <v>230909</v>
      </c>
      <c r="F473" s="1458">
        <v>230909</v>
      </c>
      <c r="G473" s="1458">
        <f t="shared" si="36"/>
        <v>230909</v>
      </c>
      <c r="H473" s="1458"/>
      <c r="I473" s="1506">
        <f t="shared" si="37"/>
        <v>0</v>
      </c>
      <c r="J473" s="1700"/>
      <c r="K473" s="1484"/>
      <c r="L473" s="1484"/>
      <c r="M473" s="1484"/>
      <c r="N473" s="1484"/>
      <c r="O473" s="1484"/>
      <c r="P473" s="1484"/>
      <c r="Q473" s="1484"/>
      <c r="R473" s="1484"/>
      <c r="S473" s="1484"/>
      <c r="T473" s="1484"/>
      <c r="U473" s="1484"/>
      <c r="V473" s="1484"/>
      <c r="W473" s="1484"/>
      <c r="X473" s="1484"/>
    </row>
    <row r="474" spans="1:24" ht="18.75" hidden="1" customHeight="1" outlineLevel="1">
      <c r="A474" s="1451"/>
      <c r="B474" s="1472" t="s">
        <v>334</v>
      </c>
      <c r="C474" s="1498" t="s">
        <v>199</v>
      </c>
      <c r="D474" s="1498" t="s">
        <v>16</v>
      </c>
      <c r="E474" s="1458">
        <v>184545</v>
      </c>
      <c r="F474" s="1458">
        <v>184545</v>
      </c>
      <c r="G474" s="1458">
        <f t="shared" si="36"/>
        <v>184545</v>
      </c>
      <c r="H474" s="1458"/>
      <c r="I474" s="1506">
        <f t="shared" si="37"/>
        <v>0</v>
      </c>
      <c r="J474" s="1700"/>
      <c r="K474" s="1484"/>
      <c r="L474" s="1484"/>
      <c r="M474" s="1484"/>
      <c r="N474" s="1484"/>
      <c r="O474" s="1484"/>
      <c r="P474" s="1484"/>
      <c r="Q474" s="1484"/>
      <c r="R474" s="1484"/>
      <c r="S474" s="1484"/>
      <c r="T474" s="1484"/>
      <c r="U474" s="1484"/>
      <c r="V474" s="1484"/>
      <c r="W474" s="1484"/>
      <c r="X474" s="1484"/>
    </row>
    <row r="475" spans="1:24" ht="19.5" hidden="1" customHeight="1" outlineLevel="1">
      <c r="A475" s="1451"/>
      <c r="B475" s="1493" t="s">
        <v>309</v>
      </c>
      <c r="C475" s="1498"/>
      <c r="D475" s="1498"/>
      <c r="E475" s="1458"/>
      <c r="F475" s="1458"/>
      <c r="G475" s="1458"/>
      <c r="H475" s="1458"/>
      <c r="I475" s="1506"/>
      <c r="J475" s="1700"/>
      <c r="K475" s="1484"/>
      <c r="L475" s="1484"/>
      <c r="M475" s="1484"/>
      <c r="N475" s="1484"/>
      <c r="O475" s="1484"/>
      <c r="P475" s="1484"/>
      <c r="Q475" s="1484"/>
      <c r="R475" s="1484"/>
      <c r="S475" s="1484"/>
      <c r="T475" s="1484"/>
      <c r="U475" s="1484"/>
      <c r="V475" s="1484"/>
      <c r="W475" s="1484"/>
      <c r="X475" s="1484"/>
    </row>
    <row r="476" spans="1:24" ht="37.5" hidden="1" customHeight="1" outlineLevel="1">
      <c r="A476" s="1451"/>
      <c r="B476" s="1472" t="s">
        <v>335</v>
      </c>
      <c r="C476" s="1498" t="s">
        <v>199</v>
      </c>
      <c r="D476" s="1499" t="s">
        <v>179</v>
      </c>
      <c r="E476" s="1458">
        <v>235000</v>
      </c>
      <c r="F476" s="1458">
        <v>235000</v>
      </c>
      <c r="G476" s="1458">
        <f t="shared" ref="G476:G481" si="38">F476</f>
        <v>235000</v>
      </c>
      <c r="H476" s="1458"/>
      <c r="I476" s="1506">
        <f t="shared" ref="I476:I481" si="39">(G476-F476)/F476</f>
        <v>0</v>
      </c>
      <c r="J476" s="1700"/>
      <c r="K476" s="1484"/>
      <c r="L476" s="1484"/>
      <c r="M476" s="1484"/>
      <c r="N476" s="1484"/>
      <c r="O476" s="1484"/>
      <c r="P476" s="1484"/>
      <c r="Q476" s="1484"/>
      <c r="R476" s="1484"/>
      <c r="S476" s="1484"/>
      <c r="T476" s="1484"/>
      <c r="U476" s="1484"/>
      <c r="V476" s="1484"/>
      <c r="W476" s="1484"/>
      <c r="X476" s="1484"/>
    </row>
    <row r="477" spans="1:24" ht="18.75" hidden="1" customHeight="1" outlineLevel="1">
      <c r="A477" s="1451"/>
      <c r="B477" s="1472" t="s">
        <v>336</v>
      </c>
      <c r="C477" s="1498" t="s">
        <v>199</v>
      </c>
      <c r="D477" s="1498" t="s">
        <v>16</v>
      </c>
      <c r="E477" s="1458">
        <v>188000</v>
      </c>
      <c r="F477" s="1458">
        <v>188000</v>
      </c>
      <c r="G477" s="1458">
        <f t="shared" si="38"/>
        <v>188000</v>
      </c>
      <c r="H477" s="1458"/>
      <c r="I477" s="1506">
        <f t="shared" si="39"/>
        <v>0</v>
      </c>
      <c r="J477" s="1700"/>
      <c r="K477" s="1484"/>
      <c r="L477" s="1484"/>
      <c r="M477" s="1484"/>
      <c r="N477" s="1484"/>
      <c r="O477" s="1484"/>
      <c r="P477" s="1484"/>
      <c r="Q477" s="1484"/>
      <c r="R477" s="1484"/>
      <c r="S477" s="1484"/>
      <c r="T477" s="1484"/>
      <c r="U477" s="1484"/>
      <c r="V477" s="1484"/>
      <c r="W477" s="1484"/>
      <c r="X477" s="1484"/>
    </row>
    <row r="478" spans="1:24" ht="18.75" hidden="1" customHeight="1" outlineLevel="1">
      <c r="A478" s="1451"/>
      <c r="B478" s="1472" t="s">
        <v>337</v>
      </c>
      <c r="C478" s="1498" t="s">
        <v>199</v>
      </c>
      <c r="D478" s="1498" t="s">
        <v>16</v>
      </c>
      <c r="E478" s="1458">
        <v>258000</v>
      </c>
      <c r="F478" s="1458">
        <v>258000</v>
      </c>
      <c r="G478" s="1458">
        <f t="shared" si="38"/>
        <v>258000</v>
      </c>
      <c r="H478" s="1458"/>
      <c r="I478" s="1506">
        <f t="shared" si="39"/>
        <v>0</v>
      </c>
      <c r="J478" s="1700"/>
      <c r="K478" s="1484"/>
      <c r="L478" s="1484"/>
      <c r="M478" s="1484"/>
      <c r="N478" s="1484"/>
      <c r="O478" s="1484"/>
      <c r="P478" s="1484"/>
      <c r="Q478" s="1484"/>
      <c r="R478" s="1484"/>
      <c r="S478" s="1484"/>
      <c r="T478" s="1484"/>
      <c r="U478" s="1484"/>
      <c r="V478" s="1484"/>
      <c r="W478" s="1484"/>
      <c r="X478" s="1484"/>
    </row>
    <row r="479" spans="1:24" ht="18.75" hidden="1" customHeight="1" outlineLevel="1">
      <c r="A479" s="1451"/>
      <c r="B479" s="1472" t="s">
        <v>338</v>
      </c>
      <c r="C479" s="1498" t="s">
        <v>199</v>
      </c>
      <c r="D479" s="1498" t="s">
        <v>16</v>
      </c>
      <c r="E479" s="1458">
        <v>206400</v>
      </c>
      <c r="F479" s="1458">
        <v>206400</v>
      </c>
      <c r="G479" s="1458">
        <f t="shared" si="38"/>
        <v>206400</v>
      </c>
      <c r="H479" s="1458"/>
      <c r="I479" s="1506">
        <f t="shared" si="39"/>
        <v>0</v>
      </c>
      <c r="J479" s="1700"/>
      <c r="K479" s="1484"/>
      <c r="L479" s="1484"/>
      <c r="M479" s="1484"/>
      <c r="N479" s="1484"/>
      <c r="O479" s="1484"/>
      <c r="P479" s="1484"/>
      <c r="Q479" s="1484"/>
      <c r="R479" s="1484"/>
      <c r="S479" s="1484"/>
      <c r="T479" s="1484"/>
      <c r="U479" s="1484"/>
      <c r="V479" s="1484"/>
      <c r="W479" s="1484"/>
      <c r="X479" s="1484"/>
    </row>
    <row r="480" spans="1:24" ht="18.75" hidden="1" customHeight="1" outlineLevel="1">
      <c r="A480" s="1451"/>
      <c r="B480" s="1472" t="s">
        <v>339</v>
      </c>
      <c r="C480" s="1498" t="s">
        <v>199</v>
      </c>
      <c r="D480" s="1498" t="s">
        <v>16</v>
      </c>
      <c r="E480" s="1458">
        <v>350000</v>
      </c>
      <c r="F480" s="1458">
        <v>350000</v>
      </c>
      <c r="G480" s="1458">
        <f t="shared" si="38"/>
        <v>350000</v>
      </c>
      <c r="H480" s="1458"/>
      <c r="I480" s="1506">
        <f t="shared" si="39"/>
        <v>0</v>
      </c>
      <c r="J480" s="1700"/>
      <c r="K480" s="1484"/>
      <c r="L480" s="1484"/>
      <c r="M480" s="1484"/>
      <c r="N480" s="1484"/>
      <c r="O480" s="1484"/>
      <c r="P480" s="1484"/>
      <c r="Q480" s="1484"/>
      <c r="R480" s="1484"/>
      <c r="S480" s="1484"/>
      <c r="T480" s="1484"/>
      <c r="U480" s="1484"/>
      <c r="V480" s="1484"/>
      <c r="W480" s="1484"/>
      <c r="X480" s="1484"/>
    </row>
    <row r="481" spans="1:24" ht="18.75" hidden="1" customHeight="1" outlineLevel="1">
      <c r="A481" s="1451"/>
      <c r="B481" s="1472" t="s">
        <v>340</v>
      </c>
      <c r="C481" s="1498" t="s">
        <v>199</v>
      </c>
      <c r="D481" s="1498" t="s">
        <v>16</v>
      </c>
      <c r="E481" s="1458">
        <v>280000</v>
      </c>
      <c r="F481" s="1458">
        <v>280000</v>
      </c>
      <c r="G481" s="1458">
        <f t="shared" si="38"/>
        <v>280000</v>
      </c>
      <c r="H481" s="1458"/>
      <c r="I481" s="1506">
        <f t="shared" si="39"/>
        <v>0</v>
      </c>
      <c r="J481" s="1701"/>
      <c r="K481" s="1484"/>
      <c r="L481" s="1484"/>
      <c r="M481" s="1484"/>
      <c r="N481" s="1484"/>
      <c r="O481" s="1484"/>
      <c r="P481" s="1484"/>
      <c r="Q481" s="1484"/>
      <c r="R481" s="1484"/>
      <c r="S481" s="1484"/>
      <c r="T481" s="1484"/>
      <c r="U481" s="1484"/>
      <c r="V481" s="1484"/>
      <c r="W481" s="1484"/>
      <c r="X481" s="1484"/>
    </row>
    <row r="482" spans="1:24" ht="29.25" customHeight="1" collapsed="1">
      <c r="A482" s="1520">
        <v>10</v>
      </c>
      <c r="B482" s="1712" t="s">
        <v>341</v>
      </c>
      <c r="C482" s="1690"/>
      <c r="D482" s="1690"/>
      <c r="E482" s="1690"/>
      <c r="F482" s="1690"/>
      <c r="G482" s="1690"/>
      <c r="H482" s="1690"/>
      <c r="I482" s="1690"/>
      <c r="J482" s="1691"/>
      <c r="K482" s="1482"/>
      <c r="L482" s="1482"/>
      <c r="M482" s="1482"/>
      <c r="N482" s="1482"/>
      <c r="O482" s="1482"/>
      <c r="P482" s="1482"/>
      <c r="Q482" s="1482"/>
      <c r="R482" s="1482"/>
      <c r="S482" s="1482"/>
      <c r="T482" s="1482"/>
      <c r="U482" s="1482"/>
      <c r="V482" s="1482"/>
      <c r="W482" s="1482"/>
      <c r="X482" s="1482"/>
    </row>
    <row r="483" spans="1:24" ht="39" hidden="1" customHeight="1" outlineLevel="1">
      <c r="A483" s="1451"/>
      <c r="B483" s="1469" t="s">
        <v>342</v>
      </c>
      <c r="C483" s="1449" t="s">
        <v>199</v>
      </c>
      <c r="D483" s="1467" t="s">
        <v>179</v>
      </c>
      <c r="E483" s="1450">
        <v>170909</v>
      </c>
      <c r="F483" s="1450">
        <v>170909</v>
      </c>
      <c r="G483" s="1455">
        <f t="shared" ref="G483:H497" si="40">F483</f>
        <v>170909</v>
      </c>
      <c r="H483" s="1458">
        <f t="shared" si="40"/>
        <v>170909</v>
      </c>
      <c r="I483" s="1483">
        <f t="shared" ref="I483:I497" si="41">(H483-G483)/G483</f>
        <v>0</v>
      </c>
      <c r="J483" s="1699" t="s">
        <v>343</v>
      </c>
      <c r="K483" s="1484"/>
      <c r="L483" s="1484"/>
      <c r="M483" s="1484"/>
      <c r="N483" s="1484"/>
      <c r="O483" s="1484"/>
      <c r="P483" s="1484"/>
      <c r="Q483" s="1484"/>
      <c r="R483" s="1484"/>
      <c r="S483" s="1484"/>
      <c r="T483" s="1484"/>
      <c r="U483" s="1484"/>
      <c r="V483" s="1484"/>
      <c r="W483" s="1484"/>
      <c r="X483" s="1484"/>
    </row>
    <row r="484" spans="1:24" ht="39" hidden="1" customHeight="1" outlineLevel="1">
      <c r="A484" s="1451"/>
      <c r="B484" s="1469" t="s">
        <v>344</v>
      </c>
      <c r="C484" s="1449" t="s">
        <v>199</v>
      </c>
      <c r="D484" s="1449" t="s">
        <v>16</v>
      </c>
      <c r="E484" s="1450">
        <v>170909</v>
      </c>
      <c r="F484" s="1450">
        <v>170909</v>
      </c>
      <c r="G484" s="1455">
        <f t="shared" si="40"/>
        <v>170909</v>
      </c>
      <c r="H484" s="1458">
        <f t="shared" si="40"/>
        <v>170909</v>
      </c>
      <c r="I484" s="1483">
        <f t="shared" si="41"/>
        <v>0</v>
      </c>
      <c r="J484" s="1700"/>
      <c r="K484" s="1484"/>
      <c r="L484" s="1484"/>
      <c r="M484" s="1484"/>
      <c r="N484" s="1484"/>
      <c r="O484" s="1484"/>
      <c r="P484" s="1484"/>
      <c r="Q484" s="1484"/>
      <c r="R484" s="1484"/>
      <c r="S484" s="1484"/>
      <c r="T484" s="1484"/>
      <c r="U484" s="1484"/>
      <c r="V484" s="1484"/>
      <c r="W484" s="1484"/>
      <c r="X484" s="1484"/>
    </row>
    <row r="485" spans="1:24" ht="39" hidden="1" customHeight="1" outlineLevel="1">
      <c r="A485" s="1451"/>
      <c r="B485" s="1469" t="s">
        <v>345</v>
      </c>
      <c r="C485" s="1449" t="s">
        <v>167</v>
      </c>
      <c r="D485" s="1449" t="s">
        <v>16</v>
      </c>
      <c r="E485" s="1450">
        <v>36364</v>
      </c>
      <c r="F485" s="1450">
        <v>36364</v>
      </c>
      <c r="G485" s="1455">
        <f t="shared" si="40"/>
        <v>36364</v>
      </c>
      <c r="H485" s="1458">
        <f t="shared" si="40"/>
        <v>36364</v>
      </c>
      <c r="I485" s="1483">
        <f t="shared" si="41"/>
        <v>0</v>
      </c>
      <c r="J485" s="1700"/>
      <c r="K485" s="1484"/>
      <c r="L485" s="1484"/>
      <c r="M485" s="1484"/>
      <c r="N485" s="1484"/>
      <c r="O485" s="1484"/>
      <c r="P485" s="1484"/>
      <c r="Q485" s="1484"/>
      <c r="R485" s="1484"/>
      <c r="S485" s="1484"/>
      <c r="T485" s="1484"/>
      <c r="U485" s="1484"/>
      <c r="V485" s="1484"/>
      <c r="W485" s="1484"/>
      <c r="X485" s="1484"/>
    </row>
    <row r="486" spans="1:24" ht="39" hidden="1" customHeight="1" outlineLevel="1">
      <c r="A486" s="1451"/>
      <c r="B486" s="1469" t="s">
        <v>346</v>
      </c>
      <c r="C486" s="1449" t="s">
        <v>199</v>
      </c>
      <c r="D486" s="1449" t="s">
        <v>16</v>
      </c>
      <c r="E486" s="1450">
        <v>180000</v>
      </c>
      <c r="F486" s="1450">
        <v>180000</v>
      </c>
      <c r="G486" s="1455">
        <f t="shared" si="40"/>
        <v>180000</v>
      </c>
      <c r="H486" s="1458">
        <f t="shared" si="40"/>
        <v>180000</v>
      </c>
      <c r="I486" s="1483">
        <f t="shared" si="41"/>
        <v>0</v>
      </c>
      <c r="J486" s="1700"/>
      <c r="K486" s="1484"/>
      <c r="L486" s="1484"/>
      <c r="M486" s="1484"/>
      <c r="N486" s="1484"/>
      <c r="O486" s="1484"/>
      <c r="P486" s="1484"/>
      <c r="Q486" s="1484"/>
      <c r="R486" s="1484"/>
      <c r="S486" s="1484"/>
      <c r="T486" s="1484"/>
      <c r="U486" s="1484"/>
      <c r="V486" s="1484"/>
      <c r="W486" s="1484"/>
      <c r="X486" s="1484"/>
    </row>
    <row r="487" spans="1:24" ht="39" hidden="1" customHeight="1" outlineLevel="1">
      <c r="A487" s="1451"/>
      <c r="B487" s="1469" t="s">
        <v>344</v>
      </c>
      <c r="C487" s="1449" t="s">
        <v>199</v>
      </c>
      <c r="D487" s="1449" t="s">
        <v>16</v>
      </c>
      <c r="E487" s="1450">
        <v>180000</v>
      </c>
      <c r="F487" s="1450">
        <v>180000</v>
      </c>
      <c r="G487" s="1455">
        <f t="shared" si="40"/>
        <v>180000</v>
      </c>
      <c r="H487" s="1458">
        <f t="shared" si="40"/>
        <v>180000</v>
      </c>
      <c r="I487" s="1483">
        <f t="shared" si="41"/>
        <v>0</v>
      </c>
      <c r="J487" s="1700"/>
      <c r="K487" s="1484"/>
      <c r="L487" s="1484"/>
      <c r="M487" s="1484"/>
      <c r="N487" s="1484"/>
      <c r="O487" s="1484"/>
      <c r="P487" s="1484"/>
      <c r="Q487" s="1484"/>
      <c r="R487" s="1484"/>
      <c r="S487" s="1484"/>
      <c r="T487" s="1484"/>
      <c r="U487" s="1484"/>
      <c r="V487" s="1484"/>
      <c r="W487" s="1484"/>
      <c r="X487" s="1484"/>
    </row>
    <row r="488" spans="1:24" ht="39" hidden="1" customHeight="1" outlineLevel="1">
      <c r="A488" s="1451"/>
      <c r="B488" s="1469" t="s">
        <v>347</v>
      </c>
      <c r="C488" s="1449" t="s">
        <v>167</v>
      </c>
      <c r="D488" s="1449" t="s">
        <v>16</v>
      </c>
      <c r="E488" s="1450">
        <v>36364</v>
      </c>
      <c r="F488" s="1450">
        <v>36364</v>
      </c>
      <c r="G488" s="1455">
        <f t="shared" si="40"/>
        <v>36364</v>
      </c>
      <c r="H488" s="1458">
        <f t="shared" si="40"/>
        <v>36364</v>
      </c>
      <c r="I488" s="1483">
        <f t="shared" si="41"/>
        <v>0</v>
      </c>
      <c r="J488" s="1700"/>
      <c r="K488" s="1484"/>
      <c r="L488" s="1484"/>
      <c r="M488" s="1484"/>
      <c r="N488" s="1484"/>
      <c r="O488" s="1484"/>
      <c r="P488" s="1484"/>
      <c r="Q488" s="1484"/>
      <c r="R488" s="1484"/>
      <c r="S488" s="1484"/>
      <c r="T488" s="1484"/>
      <c r="U488" s="1484"/>
      <c r="V488" s="1484"/>
      <c r="W488" s="1484"/>
      <c r="X488" s="1484"/>
    </row>
    <row r="489" spans="1:24" ht="39" hidden="1" customHeight="1" outlineLevel="1">
      <c r="A489" s="1451"/>
      <c r="B489" s="1469" t="s">
        <v>348</v>
      </c>
      <c r="C489" s="1449" t="s">
        <v>167</v>
      </c>
      <c r="D489" s="1449" t="s">
        <v>16</v>
      </c>
      <c r="E489" s="1450">
        <v>36364</v>
      </c>
      <c r="F489" s="1450">
        <v>36364</v>
      </c>
      <c r="G489" s="1455">
        <f t="shared" si="40"/>
        <v>36364</v>
      </c>
      <c r="H489" s="1458">
        <f t="shared" si="40"/>
        <v>36364</v>
      </c>
      <c r="I489" s="1483">
        <f t="shared" si="41"/>
        <v>0</v>
      </c>
      <c r="J489" s="1700"/>
      <c r="K489" s="1484"/>
      <c r="L489" s="1484"/>
      <c r="M489" s="1484"/>
      <c r="N489" s="1484"/>
      <c r="O489" s="1484"/>
      <c r="P489" s="1484"/>
      <c r="Q489" s="1484"/>
      <c r="R489" s="1484"/>
      <c r="S489" s="1484"/>
      <c r="T489" s="1484"/>
      <c r="U489" s="1484"/>
      <c r="V489" s="1484"/>
      <c r="W489" s="1484"/>
      <c r="X489" s="1484"/>
    </row>
    <row r="490" spans="1:24" ht="39" hidden="1" customHeight="1" outlineLevel="1">
      <c r="A490" s="1451"/>
      <c r="B490" s="1469" t="s">
        <v>349</v>
      </c>
      <c r="C490" s="1449" t="s">
        <v>199</v>
      </c>
      <c r="D490" s="1449" t="s">
        <v>16</v>
      </c>
      <c r="E490" s="1450">
        <v>222728</v>
      </c>
      <c r="F490" s="1450">
        <v>222728</v>
      </c>
      <c r="G490" s="1455">
        <f t="shared" si="40"/>
        <v>222728</v>
      </c>
      <c r="H490" s="1458">
        <f t="shared" si="40"/>
        <v>222728</v>
      </c>
      <c r="I490" s="1483">
        <f t="shared" si="41"/>
        <v>0</v>
      </c>
      <c r="J490" s="1700"/>
      <c r="K490" s="1484"/>
      <c r="L490" s="1484"/>
      <c r="M490" s="1484"/>
      <c r="N490" s="1484"/>
      <c r="O490" s="1484"/>
      <c r="P490" s="1484"/>
      <c r="Q490" s="1484"/>
      <c r="R490" s="1484"/>
      <c r="S490" s="1484"/>
      <c r="T490" s="1484"/>
      <c r="U490" s="1484"/>
      <c r="V490" s="1484"/>
      <c r="W490" s="1484"/>
      <c r="X490" s="1484"/>
    </row>
    <row r="491" spans="1:24" ht="39" hidden="1" customHeight="1" outlineLevel="1">
      <c r="A491" s="1451"/>
      <c r="B491" s="1469" t="s">
        <v>350</v>
      </c>
      <c r="C491" s="1449" t="s">
        <v>199</v>
      </c>
      <c r="D491" s="1449" t="s">
        <v>16</v>
      </c>
      <c r="E491" s="1450">
        <v>250000</v>
      </c>
      <c r="F491" s="1450">
        <v>250000</v>
      </c>
      <c r="G491" s="1455">
        <f t="shared" si="40"/>
        <v>250000</v>
      </c>
      <c r="H491" s="1458">
        <f t="shared" si="40"/>
        <v>250000</v>
      </c>
      <c r="I491" s="1483">
        <f t="shared" si="41"/>
        <v>0</v>
      </c>
      <c r="J491" s="1700"/>
      <c r="K491" s="1484"/>
      <c r="L491" s="1484"/>
      <c r="M491" s="1484"/>
      <c r="N491" s="1484"/>
      <c r="O491" s="1484"/>
      <c r="P491" s="1484"/>
      <c r="Q491" s="1484"/>
      <c r="R491" s="1484"/>
      <c r="S491" s="1484"/>
      <c r="T491" s="1484"/>
      <c r="U491" s="1484"/>
      <c r="V491" s="1484"/>
      <c r="W491" s="1484"/>
      <c r="X491" s="1484"/>
    </row>
    <row r="492" spans="1:24" ht="39" hidden="1" customHeight="1" outlineLevel="1">
      <c r="A492" s="1451"/>
      <c r="B492" s="1469" t="s">
        <v>351</v>
      </c>
      <c r="C492" s="1449" t="s">
        <v>199</v>
      </c>
      <c r="D492" s="1449" t="s">
        <v>16</v>
      </c>
      <c r="E492" s="1450">
        <v>272727</v>
      </c>
      <c r="F492" s="1450">
        <v>272727</v>
      </c>
      <c r="G492" s="1455">
        <f t="shared" si="40"/>
        <v>272727</v>
      </c>
      <c r="H492" s="1458">
        <f t="shared" si="40"/>
        <v>272727</v>
      </c>
      <c r="I492" s="1483">
        <f t="shared" si="41"/>
        <v>0</v>
      </c>
      <c r="J492" s="1700"/>
      <c r="K492" s="1484"/>
      <c r="L492" s="1484"/>
      <c r="M492" s="1484"/>
      <c r="N492" s="1484"/>
      <c r="O492" s="1484"/>
      <c r="P492" s="1484"/>
      <c r="Q492" s="1484"/>
      <c r="R492" s="1484"/>
      <c r="S492" s="1484"/>
      <c r="T492" s="1484"/>
      <c r="U492" s="1484"/>
      <c r="V492" s="1484"/>
      <c r="W492" s="1484"/>
      <c r="X492" s="1484"/>
    </row>
    <row r="493" spans="1:24" ht="39" hidden="1" customHeight="1" outlineLevel="1">
      <c r="A493" s="1451"/>
      <c r="B493" s="1469" t="s">
        <v>352</v>
      </c>
      <c r="C493" s="1449" t="s">
        <v>199</v>
      </c>
      <c r="D493" s="1449" t="s">
        <v>16</v>
      </c>
      <c r="E493" s="1450">
        <v>281818</v>
      </c>
      <c r="F493" s="1450">
        <v>281818</v>
      </c>
      <c r="G493" s="1455">
        <f t="shared" si="40"/>
        <v>281818</v>
      </c>
      <c r="H493" s="1458">
        <f t="shared" si="40"/>
        <v>281818</v>
      </c>
      <c r="I493" s="1483">
        <f t="shared" si="41"/>
        <v>0</v>
      </c>
      <c r="J493" s="1700"/>
      <c r="K493" s="1484"/>
      <c r="L493" s="1484"/>
      <c r="M493" s="1484"/>
      <c r="N493" s="1484"/>
      <c r="O493" s="1484"/>
      <c r="P493" s="1484"/>
      <c r="Q493" s="1484"/>
      <c r="R493" s="1484"/>
      <c r="S493" s="1484"/>
      <c r="T493" s="1484"/>
      <c r="U493" s="1484"/>
      <c r="V493" s="1484"/>
      <c r="W493" s="1484"/>
      <c r="X493" s="1484"/>
    </row>
    <row r="494" spans="1:24" ht="39" hidden="1" customHeight="1" outlineLevel="1">
      <c r="A494" s="1451"/>
      <c r="B494" s="1469" t="s">
        <v>353</v>
      </c>
      <c r="C494" s="1449" t="s">
        <v>199</v>
      </c>
      <c r="D494" s="1449" t="s">
        <v>16</v>
      </c>
      <c r="E494" s="1450">
        <v>281818</v>
      </c>
      <c r="F494" s="1450">
        <v>281818</v>
      </c>
      <c r="G494" s="1455">
        <f t="shared" si="40"/>
        <v>281818</v>
      </c>
      <c r="H494" s="1458">
        <f t="shared" si="40"/>
        <v>281818</v>
      </c>
      <c r="I494" s="1483">
        <f t="shared" si="41"/>
        <v>0</v>
      </c>
      <c r="J494" s="1700"/>
      <c r="K494" s="1484"/>
      <c r="L494" s="1484"/>
      <c r="M494" s="1484"/>
      <c r="N494" s="1484"/>
      <c r="O494" s="1484"/>
      <c r="P494" s="1484"/>
      <c r="Q494" s="1484"/>
      <c r="R494" s="1484"/>
      <c r="S494" s="1484"/>
      <c r="T494" s="1484"/>
      <c r="U494" s="1484"/>
      <c r="V494" s="1484"/>
      <c r="W494" s="1484"/>
      <c r="X494" s="1484"/>
    </row>
    <row r="495" spans="1:24" ht="39" hidden="1" customHeight="1" outlineLevel="1">
      <c r="A495" s="1451"/>
      <c r="B495" s="1469" t="s">
        <v>354</v>
      </c>
      <c r="C495" s="1449" t="s">
        <v>199</v>
      </c>
      <c r="D495" s="1449" t="s">
        <v>16</v>
      </c>
      <c r="E495" s="1450">
        <v>372727</v>
      </c>
      <c r="F495" s="1450">
        <v>372727</v>
      </c>
      <c r="G495" s="1455">
        <f t="shared" si="40"/>
        <v>372727</v>
      </c>
      <c r="H495" s="1458">
        <f t="shared" si="40"/>
        <v>372727</v>
      </c>
      <c r="I495" s="1483">
        <f t="shared" si="41"/>
        <v>0</v>
      </c>
      <c r="J495" s="1700"/>
      <c r="K495" s="1484"/>
      <c r="L495" s="1484"/>
      <c r="M495" s="1484"/>
      <c r="N495" s="1484"/>
      <c r="O495" s="1484"/>
      <c r="P495" s="1484"/>
      <c r="Q495" s="1484"/>
      <c r="R495" s="1484"/>
      <c r="S495" s="1484"/>
      <c r="T495" s="1484"/>
      <c r="U495" s="1484"/>
      <c r="V495" s="1484"/>
      <c r="W495" s="1484"/>
      <c r="X495" s="1484"/>
    </row>
    <row r="496" spans="1:24" ht="39" hidden="1" customHeight="1" outlineLevel="1">
      <c r="A496" s="1451"/>
      <c r="B496" s="1469" t="s">
        <v>355</v>
      </c>
      <c r="C496" s="1449" t="s">
        <v>199</v>
      </c>
      <c r="D496" s="1449" t="s">
        <v>16</v>
      </c>
      <c r="E496" s="1450">
        <v>222727</v>
      </c>
      <c r="F496" s="1450">
        <v>222727</v>
      </c>
      <c r="G496" s="1455">
        <f t="shared" si="40"/>
        <v>222727</v>
      </c>
      <c r="H496" s="1458">
        <f t="shared" si="40"/>
        <v>222727</v>
      </c>
      <c r="I496" s="1483">
        <f t="shared" si="41"/>
        <v>0</v>
      </c>
      <c r="J496" s="1700"/>
      <c r="K496" s="1484"/>
      <c r="L496" s="1484"/>
      <c r="M496" s="1484"/>
      <c r="N496" s="1484"/>
      <c r="O496" s="1484"/>
      <c r="P496" s="1484"/>
      <c r="Q496" s="1484"/>
      <c r="R496" s="1484"/>
      <c r="S496" s="1484"/>
      <c r="T496" s="1484"/>
      <c r="U496" s="1484"/>
      <c r="V496" s="1484"/>
      <c r="W496" s="1484"/>
      <c r="X496" s="1484"/>
    </row>
    <row r="497" spans="1:24" ht="39" hidden="1" customHeight="1" outlineLevel="1">
      <c r="A497" s="1451"/>
      <c r="B497" s="1469" t="s">
        <v>356</v>
      </c>
      <c r="C497" s="1449" t="s">
        <v>199</v>
      </c>
      <c r="D497" s="1449" t="s">
        <v>16</v>
      </c>
      <c r="E497" s="1450">
        <v>295454</v>
      </c>
      <c r="F497" s="1450">
        <v>295454</v>
      </c>
      <c r="G497" s="1455">
        <f t="shared" si="40"/>
        <v>295454</v>
      </c>
      <c r="H497" s="1458">
        <f t="shared" si="40"/>
        <v>295454</v>
      </c>
      <c r="I497" s="1483">
        <f t="shared" si="41"/>
        <v>0</v>
      </c>
      <c r="J497" s="1701"/>
      <c r="K497" s="1484"/>
      <c r="L497" s="1484"/>
      <c r="M497" s="1484"/>
      <c r="N497" s="1484"/>
      <c r="O497" s="1484"/>
      <c r="P497" s="1484"/>
      <c r="Q497" s="1484"/>
      <c r="R497" s="1484"/>
      <c r="S497" s="1484"/>
      <c r="T497" s="1484"/>
      <c r="U497" s="1484"/>
      <c r="V497" s="1484"/>
      <c r="W497" s="1484"/>
      <c r="X497" s="1484"/>
    </row>
    <row r="498" spans="1:24" ht="15" hidden="1" customHeight="1">
      <c r="A498" s="1500">
        <v>4</v>
      </c>
      <c r="B498" s="1733" t="s">
        <v>357</v>
      </c>
      <c r="C498" s="1690"/>
      <c r="D498" s="1690"/>
      <c r="E498" s="1690"/>
      <c r="F498" s="1690"/>
      <c r="G498" s="1690"/>
      <c r="H498" s="1690"/>
      <c r="I498" s="1690"/>
      <c r="J498" s="1691"/>
      <c r="K498" s="1507"/>
      <c r="L498" s="1507"/>
      <c r="M498" s="1507"/>
      <c r="N498" s="1507"/>
      <c r="O498" s="1507"/>
      <c r="P498" s="1507"/>
      <c r="Q498" s="1507"/>
      <c r="R498" s="1507"/>
      <c r="S498" s="1507"/>
      <c r="T498" s="1507"/>
      <c r="U498" s="1507"/>
      <c r="V498" s="1507"/>
      <c r="W498" s="1507"/>
      <c r="X498" s="1507"/>
    </row>
    <row r="499" spans="1:24" ht="31.5" hidden="1" customHeight="1">
      <c r="A499" s="1451"/>
      <c r="B499" s="1510" t="s">
        <v>358</v>
      </c>
      <c r="C499" s="1449"/>
      <c r="D499" s="1467" t="s">
        <v>359</v>
      </c>
      <c r="E499" s="1450"/>
      <c r="F499" s="1450"/>
      <c r="G499" s="1455"/>
      <c r="H499" s="1455"/>
      <c r="I499" s="1483"/>
      <c r="J499" s="1699" t="s">
        <v>360</v>
      </c>
      <c r="K499" s="1484"/>
      <c r="L499" s="1484"/>
      <c r="M499" s="1484"/>
      <c r="N499" s="1484"/>
      <c r="O499" s="1484"/>
      <c r="P499" s="1484"/>
      <c r="Q499" s="1484"/>
      <c r="R499" s="1484"/>
      <c r="S499" s="1484"/>
      <c r="T499" s="1484"/>
      <c r="U499" s="1484"/>
      <c r="V499" s="1484"/>
      <c r="W499" s="1484"/>
      <c r="X499" s="1484"/>
    </row>
    <row r="500" spans="1:24" ht="19.5" hidden="1" customHeight="1">
      <c r="A500" s="1451"/>
      <c r="B500" s="1505" t="s">
        <v>361</v>
      </c>
      <c r="C500" s="1449" t="s">
        <v>362</v>
      </c>
      <c r="D500" s="1449" t="s">
        <v>16</v>
      </c>
      <c r="E500" s="1450">
        <v>113636</v>
      </c>
      <c r="F500" s="1450">
        <v>113636</v>
      </c>
      <c r="G500" s="1455"/>
      <c r="H500" s="1455"/>
      <c r="I500" s="1483">
        <f>(F500-E500)/E500</f>
        <v>0</v>
      </c>
      <c r="J500" s="1700"/>
      <c r="K500" s="1484"/>
      <c r="L500" s="1484"/>
      <c r="M500" s="1484"/>
      <c r="N500" s="1484"/>
      <c r="O500" s="1484"/>
      <c r="P500" s="1484"/>
      <c r="Q500" s="1484"/>
      <c r="R500" s="1484"/>
      <c r="S500" s="1484"/>
      <c r="T500" s="1484"/>
      <c r="U500" s="1484"/>
      <c r="V500" s="1484"/>
      <c r="W500" s="1484"/>
      <c r="X500" s="1484"/>
    </row>
    <row r="501" spans="1:24" ht="19.5" hidden="1" customHeight="1">
      <c r="A501" s="1451"/>
      <c r="B501" s="1510" t="s">
        <v>363</v>
      </c>
      <c r="C501" s="1449"/>
      <c r="D501" s="1449"/>
      <c r="E501" s="1450"/>
      <c r="F501" s="1450"/>
      <c r="G501" s="1455"/>
      <c r="H501" s="1455"/>
      <c r="I501" s="1483"/>
      <c r="J501" s="1700"/>
      <c r="K501" s="1484"/>
      <c r="L501" s="1484"/>
      <c r="M501" s="1484"/>
      <c r="N501" s="1484"/>
      <c r="O501" s="1484"/>
      <c r="P501" s="1484"/>
      <c r="Q501" s="1484"/>
      <c r="R501" s="1484"/>
      <c r="S501" s="1484"/>
      <c r="T501" s="1484"/>
      <c r="U501" s="1484"/>
      <c r="V501" s="1484"/>
      <c r="W501" s="1484"/>
      <c r="X501" s="1484"/>
    </row>
    <row r="502" spans="1:24" ht="19.5" hidden="1" customHeight="1">
      <c r="A502" s="1451"/>
      <c r="B502" s="1505" t="s">
        <v>364</v>
      </c>
      <c r="C502" s="1449" t="s">
        <v>362</v>
      </c>
      <c r="D502" s="1449" t="s">
        <v>16</v>
      </c>
      <c r="E502" s="1450">
        <v>127273</v>
      </c>
      <c r="F502" s="1450">
        <v>127273</v>
      </c>
      <c r="G502" s="1455"/>
      <c r="H502" s="1455"/>
      <c r="I502" s="1483">
        <f>(F502-E502)/E502</f>
        <v>0</v>
      </c>
      <c r="J502" s="1700"/>
      <c r="K502" s="1484"/>
      <c r="L502" s="1484"/>
      <c r="M502" s="1484"/>
      <c r="N502" s="1484"/>
      <c r="O502" s="1484"/>
      <c r="P502" s="1484"/>
      <c r="Q502" s="1484"/>
      <c r="R502" s="1484"/>
      <c r="S502" s="1484"/>
      <c r="T502" s="1484"/>
      <c r="U502" s="1484"/>
      <c r="V502" s="1484"/>
      <c r="W502" s="1484"/>
      <c r="X502" s="1484"/>
    </row>
    <row r="503" spans="1:24" ht="19.5" hidden="1" customHeight="1">
      <c r="A503" s="1451"/>
      <c r="B503" s="1505" t="s">
        <v>365</v>
      </c>
      <c r="C503" s="1449" t="s">
        <v>362</v>
      </c>
      <c r="D503" s="1449" t="s">
        <v>16</v>
      </c>
      <c r="E503" s="1450">
        <v>165454</v>
      </c>
      <c r="F503" s="1450">
        <v>165454</v>
      </c>
      <c r="G503" s="1455"/>
      <c r="H503" s="1455"/>
      <c r="I503" s="1483">
        <f>(F503-E503)/E503</f>
        <v>0</v>
      </c>
      <c r="J503" s="1700"/>
      <c r="K503" s="1484"/>
      <c r="L503" s="1484"/>
      <c r="M503" s="1484"/>
      <c r="N503" s="1484"/>
      <c r="O503" s="1484"/>
      <c r="P503" s="1484"/>
      <c r="Q503" s="1484"/>
      <c r="R503" s="1484"/>
      <c r="S503" s="1484"/>
      <c r="T503" s="1484"/>
      <c r="U503" s="1484"/>
      <c r="V503" s="1484"/>
      <c r="W503" s="1484"/>
      <c r="X503" s="1484"/>
    </row>
    <row r="504" spans="1:24" ht="19.5" hidden="1" customHeight="1">
      <c r="A504" s="1451"/>
      <c r="B504" s="1510" t="s">
        <v>366</v>
      </c>
      <c r="C504" s="1449"/>
      <c r="D504" s="1449"/>
      <c r="E504" s="1450"/>
      <c r="F504" s="1450"/>
      <c r="G504" s="1455"/>
      <c r="H504" s="1455"/>
      <c r="I504" s="1483"/>
      <c r="J504" s="1700"/>
      <c r="K504" s="1484"/>
      <c r="L504" s="1484"/>
      <c r="M504" s="1484"/>
      <c r="N504" s="1484"/>
      <c r="O504" s="1484"/>
      <c r="P504" s="1484"/>
      <c r="Q504" s="1484"/>
      <c r="R504" s="1484"/>
      <c r="S504" s="1484"/>
      <c r="T504" s="1484"/>
      <c r="U504" s="1484"/>
      <c r="V504" s="1484"/>
      <c r="W504" s="1484"/>
      <c r="X504" s="1484"/>
    </row>
    <row r="505" spans="1:24" ht="19.5" hidden="1" customHeight="1">
      <c r="A505" s="1451"/>
      <c r="B505" s="1505" t="s">
        <v>367</v>
      </c>
      <c r="C505" s="1449" t="s">
        <v>362</v>
      </c>
      <c r="D505" s="1449" t="s">
        <v>16</v>
      </c>
      <c r="E505" s="1450">
        <v>218182</v>
      </c>
      <c r="F505" s="1450">
        <v>218182</v>
      </c>
      <c r="G505" s="1455"/>
      <c r="H505" s="1455"/>
      <c r="I505" s="1483">
        <f>(F505-E505)/E505</f>
        <v>0</v>
      </c>
      <c r="J505" s="1700"/>
      <c r="K505" s="1484"/>
      <c r="L505" s="1484"/>
      <c r="M505" s="1484"/>
      <c r="N505" s="1484"/>
      <c r="O505" s="1484"/>
      <c r="P505" s="1484"/>
      <c r="Q505" s="1484"/>
      <c r="R505" s="1484"/>
      <c r="S505" s="1484"/>
      <c r="T505" s="1484"/>
      <c r="U505" s="1484"/>
      <c r="V505" s="1484"/>
      <c r="W505" s="1484"/>
      <c r="X505" s="1484"/>
    </row>
    <row r="506" spans="1:24" ht="19.5" hidden="1" customHeight="1">
      <c r="A506" s="1451"/>
      <c r="B506" s="1505" t="s">
        <v>368</v>
      </c>
      <c r="C506" s="1449" t="s">
        <v>362</v>
      </c>
      <c r="D506" s="1449" t="s">
        <v>16</v>
      </c>
      <c r="E506" s="1450">
        <v>231818</v>
      </c>
      <c r="F506" s="1450">
        <v>231818</v>
      </c>
      <c r="G506" s="1455"/>
      <c r="H506" s="1455"/>
      <c r="I506" s="1483">
        <f>(F506-E506)/E506</f>
        <v>0</v>
      </c>
      <c r="J506" s="1700"/>
      <c r="K506" s="1484"/>
      <c r="L506" s="1484"/>
      <c r="M506" s="1484"/>
      <c r="N506" s="1484"/>
      <c r="O506" s="1484"/>
      <c r="P506" s="1484"/>
      <c r="Q506" s="1484"/>
      <c r="R506" s="1484"/>
      <c r="S506" s="1484"/>
      <c r="T506" s="1484"/>
      <c r="U506" s="1484"/>
      <c r="V506" s="1484"/>
      <c r="W506" s="1484"/>
      <c r="X506" s="1484"/>
    </row>
    <row r="507" spans="1:24" ht="19.5" hidden="1" customHeight="1">
      <c r="A507" s="1451"/>
      <c r="B507" s="1505" t="s">
        <v>369</v>
      </c>
      <c r="C507" s="1449" t="s">
        <v>362</v>
      </c>
      <c r="D507" s="1449" t="s">
        <v>16</v>
      </c>
      <c r="E507" s="1450">
        <v>209091</v>
      </c>
      <c r="F507" s="1450">
        <v>209091</v>
      </c>
      <c r="G507" s="1455"/>
      <c r="H507" s="1455"/>
      <c r="I507" s="1483">
        <f>(F507-E507)/E507</f>
        <v>0</v>
      </c>
      <c r="J507" s="1700"/>
      <c r="K507" s="1484"/>
      <c r="L507" s="1484"/>
      <c r="M507" s="1484"/>
      <c r="N507" s="1484"/>
      <c r="O507" s="1484"/>
      <c r="P507" s="1484"/>
      <c r="Q507" s="1484"/>
      <c r="R507" s="1484"/>
      <c r="S507" s="1484"/>
      <c r="T507" s="1484"/>
      <c r="U507" s="1484"/>
      <c r="V507" s="1484"/>
      <c r="W507" s="1484"/>
      <c r="X507" s="1484"/>
    </row>
    <row r="508" spans="1:24" ht="19.5" hidden="1" customHeight="1">
      <c r="A508" s="1451"/>
      <c r="B508" s="1505" t="s">
        <v>370</v>
      </c>
      <c r="C508" s="1449" t="s">
        <v>362</v>
      </c>
      <c r="D508" s="1449" t="s">
        <v>16</v>
      </c>
      <c r="E508" s="1450">
        <v>213636</v>
      </c>
      <c r="F508" s="1450">
        <v>213636</v>
      </c>
      <c r="G508" s="1455"/>
      <c r="H508" s="1455"/>
      <c r="I508" s="1483">
        <f>(F508-E508)/E508</f>
        <v>0</v>
      </c>
      <c r="J508" s="1700"/>
      <c r="K508" s="1484"/>
      <c r="L508" s="1484"/>
      <c r="M508" s="1484"/>
      <c r="N508" s="1484"/>
      <c r="O508" s="1484"/>
      <c r="P508" s="1484"/>
      <c r="Q508" s="1484"/>
      <c r="R508" s="1484"/>
      <c r="S508" s="1484"/>
      <c r="T508" s="1484"/>
      <c r="U508" s="1484"/>
      <c r="V508" s="1484"/>
      <c r="W508" s="1484"/>
      <c r="X508" s="1484"/>
    </row>
    <row r="509" spans="1:24" ht="19.5" hidden="1" customHeight="1">
      <c r="A509" s="1451"/>
      <c r="B509" s="1510" t="s">
        <v>371</v>
      </c>
      <c r="C509" s="1449"/>
      <c r="D509" s="1449"/>
      <c r="E509" s="1450"/>
      <c r="F509" s="1450"/>
      <c r="G509" s="1455"/>
      <c r="H509" s="1455"/>
      <c r="I509" s="1483"/>
      <c r="J509" s="1700"/>
      <c r="K509" s="1484"/>
      <c r="L509" s="1484"/>
      <c r="M509" s="1484"/>
      <c r="N509" s="1484"/>
      <c r="O509" s="1484"/>
      <c r="P509" s="1484"/>
      <c r="Q509" s="1484"/>
      <c r="R509" s="1484"/>
      <c r="S509" s="1484"/>
      <c r="T509" s="1484"/>
      <c r="U509" s="1484"/>
      <c r="V509" s="1484"/>
      <c r="W509" s="1484"/>
      <c r="X509" s="1484"/>
    </row>
    <row r="510" spans="1:24" ht="19.5" hidden="1" customHeight="1">
      <c r="A510" s="1451"/>
      <c r="B510" s="1505" t="s">
        <v>372</v>
      </c>
      <c r="C510" s="1449" t="s">
        <v>362</v>
      </c>
      <c r="D510" s="1449" t="s">
        <v>16</v>
      </c>
      <c r="E510" s="1450">
        <v>213636</v>
      </c>
      <c r="F510" s="1450">
        <v>213636</v>
      </c>
      <c r="G510" s="1455"/>
      <c r="H510" s="1455"/>
      <c r="I510" s="1483">
        <f>(F510-E510)/E510</f>
        <v>0</v>
      </c>
      <c r="J510" s="1700"/>
      <c r="K510" s="1484"/>
      <c r="L510" s="1484"/>
      <c r="M510" s="1484"/>
      <c r="N510" s="1484"/>
      <c r="O510" s="1484"/>
      <c r="P510" s="1484"/>
      <c r="Q510" s="1484"/>
      <c r="R510" s="1484"/>
      <c r="S510" s="1484"/>
      <c r="T510" s="1484"/>
      <c r="U510" s="1484"/>
      <c r="V510" s="1484"/>
      <c r="W510" s="1484"/>
      <c r="X510" s="1484"/>
    </row>
    <row r="511" spans="1:24" ht="19.5" hidden="1" customHeight="1">
      <c r="A511" s="1451"/>
      <c r="B511" s="1505" t="s">
        <v>373</v>
      </c>
      <c r="C511" s="1449" t="s">
        <v>362</v>
      </c>
      <c r="D511" s="1449" t="s">
        <v>16</v>
      </c>
      <c r="E511" s="1450">
        <v>240909</v>
      </c>
      <c r="F511" s="1450">
        <v>240909</v>
      </c>
      <c r="G511" s="1455"/>
      <c r="H511" s="1455"/>
      <c r="I511" s="1483">
        <f>(F511-E511)/E511</f>
        <v>0</v>
      </c>
      <c r="J511" s="1700"/>
      <c r="K511" s="1484"/>
      <c r="L511" s="1484"/>
      <c r="M511" s="1484"/>
      <c r="N511" s="1484"/>
      <c r="O511" s="1484"/>
      <c r="P511" s="1484"/>
      <c r="Q511" s="1484"/>
      <c r="R511" s="1484"/>
      <c r="S511" s="1484"/>
      <c r="T511" s="1484"/>
      <c r="U511" s="1484"/>
      <c r="V511" s="1484"/>
      <c r="W511" s="1484"/>
      <c r="X511" s="1484"/>
    </row>
    <row r="512" spans="1:24" ht="19.5" hidden="1" customHeight="1">
      <c r="A512" s="1451"/>
      <c r="B512" s="1505" t="s">
        <v>374</v>
      </c>
      <c r="C512" s="1449" t="s">
        <v>362</v>
      </c>
      <c r="D512" s="1449" t="s">
        <v>16</v>
      </c>
      <c r="E512" s="1450">
        <v>222727</v>
      </c>
      <c r="F512" s="1450">
        <v>222727</v>
      </c>
      <c r="G512" s="1455"/>
      <c r="H512" s="1455"/>
      <c r="I512" s="1483">
        <f>(F512-E512)/E512</f>
        <v>0</v>
      </c>
      <c r="J512" s="1700"/>
      <c r="K512" s="1484"/>
      <c r="L512" s="1484"/>
      <c r="M512" s="1484"/>
      <c r="N512" s="1484"/>
      <c r="O512" s="1484"/>
      <c r="P512" s="1484"/>
      <c r="Q512" s="1484"/>
      <c r="R512" s="1484"/>
      <c r="S512" s="1484"/>
      <c r="T512" s="1484"/>
      <c r="U512" s="1484"/>
      <c r="V512" s="1484"/>
      <c r="W512" s="1484"/>
      <c r="X512" s="1484"/>
    </row>
    <row r="513" spans="1:24" ht="19.5" hidden="1" customHeight="1">
      <c r="A513" s="1451"/>
      <c r="B513" s="1505" t="s">
        <v>375</v>
      </c>
      <c r="C513" s="1449" t="s">
        <v>362</v>
      </c>
      <c r="D513" s="1449" t="s">
        <v>16</v>
      </c>
      <c r="E513" s="1450">
        <v>309091</v>
      </c>
      <c r="F513" s="1450">
        <v>309091</v>
      </c>
      <c r="G513" s="1455"/>
      <c r="H513" s="1455"/>
      <c r="I513" s="1483">
        <f>(F513-E513)/E513</f>
        <v>0</v>
      </c>
      <c r="J513" s="1700"/>
      <c r="K513" s="1484"/>
      <c r="L513" s="1484"/>
      <c r="M513" s="1484"/>
      <c r="N513" s="1484"/>
      <c r="O513" s="1484"/>
      <c r="P513" s="1484"/>
      <c r="Q513" s="1484"/>
      <c r="R513" s="1484"/>
      <c r="S513" s="1484"/>
      <c r="T513" s="1484"/>
      <c r="U513" s="1484"/>
      <c r="V513" s="1484"/>
      <c r="W513" s="1484"/>
      <c r="X513" s="1484"/>
    </row>
    <row r="514" spans="1:24" ht="19.5" hidden="1" customHeight="1">
      <c r="A514" s="1451"/>
      <c r="B514" s="1510" t="s">
        <v>376</v>
      </c>
      <c r="C514" s="1449"/>
      <c r="D514" s="1449"/>
      <c r="E514" s="1450"/>
      <c r="F514" s="1450"/>
      <c r="G514" s="1455"/>
      <c r="H514" s="1455"/>
      <c r="I514" s="1483"/>
      <c r="J514" s="1700"/>
      <c r="K514" s="1484"/>
      <c r="L514" s="1484"/>
      <c r="M514" s="1484"/>
      <c r="N514" s="1484"/>
      <c r="O514" s="1484"/>
      <c r="P514" s="1484"/>
      <c r="Q514" s="1484"/>
      <c r="R514" s="1484"/>
      <c r="S514" s="1484"/>
      <c r="T514" s="1484"/>
      <c r="U514" s="1484"/>
      <c r="V514" s="1484"/>
      <c r="W514" s="1484"/>
      <c r="X514" s="1484"/>
    </row>
    <row r="515" spans="1:24" ht="19.5" hidden="1" customHeight="1">
      <c r="A515" s="1451"/>
      <c r="B515" s="1510" t="s">
        <v>377</v>
      </c>
      <c r="C515" s="1449"/>
      <c r="D515" s="1449"/>
      <c r="E515" s="1450"/>
      <c r="F515" s="1450"/>
      <c r="G515" s="1455"/>
      <c r="H515" s="1455"/>
      <c r="I515" s="1483"/>
      <c r="J515" s="1700"/>
      <c r="K515" s="1484"/>
      <c r="L515" s="1484"/>
      <c r="M515" s="1484"/>
      <c r="N515" s="1484"/>
      <c r="O515" s="1484"/>
      <c r="P515" s="1484"/>
      <c r="Q515" s="1484"/>
      <c r="R515" s="1484"/>
      <c r="S515" s="1484"/>
      <c r="T515" s="1484"/>
      <c r="U515" s="1484"/>
      <c r="V515" s="1484"/>
      <c r="W515" s="1484"/>
      <c r="X515" s="1484"/>
    </row>
    <row r="516" spans="1:24" ht="19.5" hidden="1" customHeight="1">
      <c r="A516" s="1451"/>
      <c r="B516" s="1505" t="s">
        <v>378</v>
      </c>
      <c r="C516" s="1449" t="s">
        <v>362</v>
      </c>
      <c r="D516" s="1449" t="s">
        <v>16</v>
      </c>
      <c r="E516" s="1450">
        <v>195454</v>
      </c>
      <c r="F516" s="1450">
        <v>195454</v>
      </c>
      <c r="G516" s="1455"/>
      <c r="H516" s="1455"/>
      <c r="I516" s="1483">
        <f>(F516-E516)/E516</f>
        <v>0</v>
      </c>
      <c r="J516" s="1700"/>
      <c r="K516" s="1484"/>
      <c r="L516" s="1484"/>
      <c r="M516" s="1484"/>
      <c r="N516" s="1484"/>
      <c r="O516" s="1484"/>
      <c r="P516" s="1484"/>
      <c r="Q516" s="1484"/>
      <c r="R516" s="1484"/>
      <c r="S516" s="1484"/>
      <c r="T516" s="1484"/>
      <c r="U516" s="1484"/>
      <c r="V516" s="1484"/>
      <c r="W516" s="1484"/>
      <c r="X516" s="1484"/>
    </row>
    <row r="517" spans="1:24" ht="19.5" hidden="1" customHeight="1">
      <c r="A517" s="1451"/>
      <c r="B517" s="1505" t="s">
        <v>379</v>
      </c>
      <c r="C517" s="1449" t="s">
        <v>362</v>
      </c>
      <c r="D517" s="1449" t="s">
        <v>16</v>
      </c>
      <c r="E517" s="1450">
        <v>195454</v>
      </c>
      <c r="F517" s="1450">
        <v>195454</v>
      </c>
      <c r="G517" s="1455"/>
      <c r="H517" s="1455"/>
      <c r="I517" s="1483">
        <f>(F517-E517)/E517</f>
        <v>0</v>
      </c>
      <c r="J517" s="1700"/>
      <c r="K517" s="1484"/>
      <c r="L517" s="1484"/>
      <c r="M517" s="1484"/>
      <c r="N517" s="1484"/>
      <c r="O517" s="1484"/>
      <c r="P517" s="1484"/>
      <c r="Q517" s="1484"/>
      <c r="R517" s="1484"/>
      <c r="S517" s="1484"/>
      <c r="T517" s="1484"/>
      <c r="U517" s="1484"/>
      <c r="V517" s="1484"/>
      <c r="W517" s="1484"/>
      <c r="X517" s="1484"/>
    </row>
    <row r="518" spans="1:24" ht="19.5" hidden="1" customHeight="1">
      <c r="A518" s="1451"/>
      <c r="B518" s="1505" t="s">
        <v>380</v>
      </c>
      <c r="C518" s="1449" t="s">
        <v>362</v>
      </c>
      <c r="D518" s="1449" t="s">
        <v>16</v>
      </c>
      <c r="E518" s="1450">
        <v>195454</v>
      </c>
      <c r="F518" s="1450">
        <v>195454</v>
      </c>
      <c r="G518" s="1455"/>
      <c r="H518" s="1455"/>
      <c r="I518" s="1483">
        <f>(F518-E518)/E518</f>
        <v>0</v>
      </c>
      <c r="J518" s="1700"/>
      <c r="K518" s="1484"/>
      <c r="L518" s="1484"/>
      <c r="M518" s="1484"/>
      <c r="N518" s="1484"/>
      <c r="O518" s="1484"/>
      <c r="P518" s="1484"/>
      <c r="Q518" s="1484"/>
      <c r="R518" s="1484"/>
      <c r="S518" s="1484"/>
      <c r="T518" s="1484"/>
      <c r="U518" s="1484"/>
      <c r="V518" s="1484"/>
      <c r="W518" s="1484"/>
      <c r="X518" s="1484"/>
    </row>
    <row r="519" spans="1:24" ht="19.5" hidden="1" customHeight="1">
      <c r="A519" s="1451"/>
      <c r="B519" s="1505" t="s">
        <v>381</v>
      </c>
      <c r="C519" s="1449" t="s">
        <v>362</v>
      </c>
      <c r="D519" s="1449" t="s">
        <v>16</v>
      </c>
      <c r="E519" s="1450">
        <v>195454</v>
      </c>
      <c r="F519" s="1450">
        <v>195454</v>
      </c>
      <c r="G519" s="1455"/>
      <c r="H519" s="1455"/>
      <c r="I519" s="1483">
        <f>(F519-E519)/E519</f>
        <v>0</v>
      </c>
      <c r="J519" s="1701"/>
      <c r="K519" s="1484"/>
      <c r="L519" s="1484"/>
      <c r="M519" s="1484"/>
      <c r="N519" s="1484"/>
      <c r="O519" s="1484"/>
      <c r="P519" s="1484"/>
      <c r="Q519" s="1484"/>
      <c r="R519" s="1484"/>
      <c r="S519" s="1484"/>
      <c r="T519" s="1484"/>
      <c r="U519" s="1484"/>
      <c r="V519" s="1484"/>
      <c r="W519" s="1484"/>
      <c r="X519" s="1484"/>
    </row>
    <row r="520" spans="1:24" ht="15" hidden="1" customHeight="1">
      <c r="A520" s="1500">
        <v>4</v>
      </c>
      <c r="B520" s="1734" t="s">
        <v>382</v>
      </c>
      <c r="C520" s="1690"/>
      <c r="D520" s="1690"/>
      <c r="E520" s="1690"/>
      <c r="F520" s="1690"/>
      <c r="G520" s="1690"/>
      <c r="H520" s="1690"/>
      <c r="I520" s="1690"/>
      <c r="J520" s="1691"/>
      <c r="K520" s="1507"/>
      <c r="L520" s="1507"/>
      <c r="M520" s="1507"/>
      <c r="N520" s="1507"/>
      <c r="O520" s="1507"/>
      <c r="P520" s="1507"/>
      <c r="Q520" s="1507"/>
      <c r="R520" s="1507"/>
      <c r="S520" s="1507"/>
      <c r="T520" s="1507"/>
      <c r="U520" s="1507"/>
      <c r="V520" s="1507"/>
      <c r="W520" s="1507"/>
      <c r="X520" s="1507"/>
    </row>
    <row r="521" spans="1:24" ht="39" hidden="1" customHeight="1">
      <c r="A521" s="1451"/>
      <c r="B521" s="1469" t="s">
        <v>383</v>
      </c>
      <c r="C521" s="1449" t="s">
        <v>362</v>
      </c>
      <c r="D521" s="1467" t="s">
        <v>153</v>
      </c>
      <c r="E521" s="1450">
        <v>91250</v>
      </c>
      <c r="F521" s="1450">
        <v>91250</v>
      </c>
      <c r="G521" s="1455"/>
      <c r="H521" s="1455"/>
      <c r="I521" s="1483">
        <f t="shared" ref="I521:I529" si="42">(F521-E521)/E521</f>
        <v>0</v>
      </c>
      <c r="J521" s="1699" t="s">
        <v>384</v>
      </c>
      <c r="K521" s="1484"/>
      <c r="L521" s="1484"/>
      <c r="M521" s="1484"/>
      <c r="N521" s="1484"/>
      <c r="O521" s="1484"/>
      <c r="P521" s="1484"/>
      <c r="Q521" s="1484"/>
      <c r="R521" s="1484"/>
      <c r="S521" s="1484"/>
      <c r="T521" s="1484"/>
      <c r="U521" s="1484"/>
      <c r="V521" s="1484"/>
      <c r="W521" s="1484"/>
      <c r="X521" s="1484"/>
    </row>
    <row r="522" spans="1:24" ht="19.5" hidden="1" customHeight="1">
      <c r="A522" s="1451"/>
      <c r="B522" s="1505" t="s">
        <v>385</v>
      </c>
      <c r="C522" s="1449" t="s">
        <v>362</v>
      </c>
      <c r="D522" s="1449" t="s">
        <v>16</v>
      </c>
      <c r="E522" s="1450">
        <v>83750</v>
      </c>
      <c r="F522" s="1450">
        <v>83750</v>
      </c>
      <c r="G522" s="1455"/>
      <c r="H522" s="1455"/>
      <c r="I522" s="1483">
        <f t="shared" si="42"/>
        <v>0</v>
      </c>
      <c r="J522" s="1700"/>
      <c r="K522" s="1484"/>
      <c r="L522" s="1484"/>
      <c r="M522" s="1484"/>
      <c r="N522" s="1484"/>
      <c r="O522" s="1484"/>
      <c r="P522" s="1484"/>
      <c r="Q522" s="1484"/>
      <c r="R522" s="1484"/>
      <c r="S522" s="1484"/>
      <c r="T522" s="1484"/>
      <c r="U522" s="1484"/>
      <c r="V522" s="1484"/>
      <c r="W522" s="1484"/>
      <c r="X522" s="1484"/>
    </row>
    <row r="523" spans="1:24" ht="19.5" hidden="1" customHeight="1">
      <c r="A523" s="1451"/>
      <c r="B523" s="1505" t="s">
        <v>386</v>
      </c>
      <c r="C523" s="1449" t="s">
        <v>362</v>
      </c>
      <c r="D523" s="1449" t="s">
        <v>16</v>
      </c>
      <c r="E523" s="1450">
        <v>86250</v>
      </c>
      <c r="F523" s="1450">
        <v>86250</v>
      </c>
      <c r="G523" s="1455"/>
      <c r="H523" s="1455"/>
      <c r="I523" s="1483">
        <f t="shared" si="42"/>
        <v>0</v>
      </c>
      <c r="J523" s="1700"/>
      <c r="K523" s="1484"/>
      <c r="L523" s="1484"/>
      <c r="M523" s="1484"/>
      <c r="N523" s="1484"/>
      <c r="O523" s="1484"/>
      <c r="P523" s="1484"/>
      <c r="Q523" s="1484"/>
      <c r="R523" s="1484"/>
      <c r="S523" s="1484"/>
      <c r="T523" s="1484"/>
      <c r="U523" s="1484"/>
      <c r="V523" s="1484"/>
      <c r="W523" s="1484"/>
      <c r="X523" s="1484"/>
    </row>
    <row r="524" spans="1:24" ht="19.5" hidden="1" customHeight="1">
      <c r="A524" s="1451"/>
      <c r="B524" s="1505" t="s">
        <v>387</v>
      </c>
      <c r="C524" s="1449" t="s">
        <v>362</v>
      </c>
      <c r="D524" s="1449" t="s">
        <v>16</v>
      </c>
      <c r="E524" s="1450">
        <v>93750</v>
      </c>
      <c r="F524" s="1450">
        <v>93750</v>
      </c>
      <c r="G524" s="1455"/>
      <c r="H524" s="1455"/>
      <c r="I524" s="1483">
        <f t="shared" si="42"/>
        <v>0</v>
      </c>
      <c r="J524" s="1700"/>
      <c r="K524" s="1484"/>
      <c r="L524" s="1484"/>
      <c r="M524" s="1484"/>
      <c r="N524" s="1484"/>
      <c r="O524" s="1484"/>
      <c r="P524" s="1484"/>
      <c r="Q524" s="1484"/>
      <c r="R524" s="1484"/>
      <c r="S524" s="1484"/>
      <c r="T524" s="1484"/>
      <c r="U524" s="1484"/>
      <c r="V524" s="1484"/>
      <c r="W524" s="1484"/>
      <c r="X524" s="1484"/>
    </row>
    <row r="525" spans="1:24" ht="39" hidden="1" customHeight="1">
      <c r="A525" s="1451"/>
      <c r="B525" s="1469" t="s">
        <v>388</v>
      </c>
      <c r="C525" s="1449" t="s">
        <v>362</v>
      </c>
      <c r="D525" s="1449" t="s">
        <v>16</v>
      </c>
      <c r="E525" s="1450">
        <v>102500</v>
      </c>
      <c r="F525" s="1450">
        <v>102500</v>
      </c>
      <c r="G525" s="1455"/>
      <c r="H525" s="1455"/>
      <c r="I525" s="1483">
        <f t="shared" si="42"/>
        <v>0</v>
      </c>
      <c r="J525" s="1700"/>
      <c r="K525" s="1484"/>
      <c r="L525" s="1484"/>
      <c r="M525" s="1484"/>
      <c r="N525" s="1484"/>
      <c r="O525" s="1484"/>
      <c r="P525" s="1484"/>
      <c r="Q525" s="1484"/>
      <c r="R525" s="1484"/>
      <c r="S525" s="1484"/>
      <c r="T525" s="1484"/>
      <c r="U525" s="1484"/>
      <c r="V525" s="1484"/>
      <c r="W525" s="1484"/>
      <c r="X525" s="1484"/>
    </row>
    <row r="526" spans="1:24" ht="39" hidden="1" customHeight="1">
      <c r="A526" s="1451"/>
      <c r="B526" s="1469" t="s">
        <v>389</v>
      </c>
      <c r="C526" s="1449" t="s">
        <v>362</v>
      </c>
      <c r="D526" s="1449" t="s">
        <v>16</v>
      </c>
      <c r="E526" s="1450">
        <v>122500</v>
      </c>
      <c r="F526" s="1450">
        <v>122500</v>
      </c>
      <c r="G526" s="1455"/>
      <c r="H526" s="1455"/>
      <c r="I526" s="1483">
        <f t="shared" si="42"/>
        <v>0</v>
      </c>
      <c r="J526" s="1700"/>
      <c r="K526" s="1484"/>
      <c r="L526" s="1484"/>
      <c r="M526" s="1484"/>
      <c r="N526" s="1484"/>
      <c r="O526" s="1484"/>
      <c r="P526" s="1484"/>
      <c r="Q526" s="1484"/>
      <c r="R526" s="1484"/>
      <c r="S526" s="1484"/>
      <c r="T526" s="1484"/>
      <c r="U526" s="1484"/>
      <c r="V526" s="1484"/>
      <c r="W526" s="1484"/>
      <c r="X526" s="1484"/>
    </row>
    <row r="527" spans="1:24" ht="58.5" hidden="1" customHeight="1">
      <c r="A527" s="1451"/>
      <c r="B527" s="1469" t="s">
        <v>390</v>
      </c>
      <c r="C527" s="1449" t="s">
        <v>362</v>
      </c>
      <c r="D527" s="1449" t="s">
        <v>16</v>
      </c>
      <c r="E527" s="1450">
        <v>218750</v>
      </c>
      <c r="F527" s="1450">
        <v>218750</v>
      </c>
      <c r="G527" s="1455"/>
      <c r="H527" s="1455"/>
      <c r="I527" s="1483">
        <f t="shared" si="42"/>
        <v>0</v>
      </c>
      <c r="J527" s="1701"/>
      <c r="K527" s="1484"/>
      <c r="L527" s="1484"/>
      <c r="M527" s="1484"/>
      <c r="N527" s="1484"/>
      <c r="O527" s="1484"/>
      <c r="P527" s="1484"/>
      <c r="Q527" s="1484"/>
      <c r="R527" s="1484"/>
      <c r="S527" s="1484"/>
      <c r="T527" s="1484"/>
      <c r="U527" s="1484"/>
      <c r="V527" s="1484"/>
      <c r="W527" s="1484"/>
      <c r="X527" s="1484"/>
    </row>
    <row r="528" spans="1:24" ht="58.5" hidden="1" customHeight="1">
      <c r="A528" s="1451"/>
      <c r="B528" s="1469" t="s">
        <v>391</v>
      </c>
      <c r="C528" s="1449" t="s">
        <v>362</v>
      </c>
      <c r="D528" s="1449" t="s">
        <v>16</v>
      </c>
      <c r="E528" s="1450">
        <v>237500</v>
      </c>
      <c r="F528" s="1450">
        <v>237500</v>
      </c>
      <c r="G528" s="1455"/>
      <c r="H528" s="1455"/>
      <c r="I528" s="1483">
        <f t="shared" si="42"/>
        <v>0</v>
      </c>
      <c r="J528" s="1699" t="s">
        <v>392</v>
      </c>
      <c r="K528" s="1484"/>
      <c r="L528" s="1484"/>
      <c r="M528" s="1484"/>
      <c r="N528" s="1484"/>
      <c r="O528" s="1484"/>
      <c r="P528" s="1484"/>
      <c r="Q528" s="1484"/>
      <c r="R528" s="1484"/>
      <c r="S528" s="1484"/>
      <c r="T528" s="1484"/>
      <c r="U528" s="1484"/>
      <c r="V528" s="1484"/>
      <c r="W528" s="1484"/>
      <c r="X528" s="1484"/>
    </row>
    <row r="529" spans="1:24" ht="58.5" hidden="1" customHeight="1">
      <c r="A529" s="1451"/>
      <c r="B529" s="1469" t="s">
        <v>393</v>
      </c>
      <c r="C529" s="1449" t="s">
        <v>362</v>
      </c>
      <c r="D529" s="1449" t="s">
        <v>16</v>
      </c>
      <c r="E529" s="1450">
        <v>287500</v>
      </c>
      <c r="F529" s="1450">
        <v>287500</v>
      </c>
      <c r="G529" s="1455"/>
      <c r="H529" s="1455"/>
      <c r="I529" s="1483">
        <f t="shared" si="42"/>
        <v>0</v>
      </c>
      <c r="J529" s="1701"/>
      <c r="K529" s="1484"/>
      <c r="L529" s="1484"/>
      <c r="M529" s="1484"/>
      <c r="N529" s="1484"/>
      <c r="O529" s="1484"/>
      <c r="P529" s="1484"/>
      <c r="Q529" s="1484"/>
      <c r="R529" s="1484"/>
      <c r="S529" s="1484"/>
      <c r="T529" s="1484"/>
      <c r="U529" s="1484"/>
      <c r="V529" s="1484"/>
      <c r="W529" s="1484"/>
      <c r="X529" s="1484"/>
    </row>
    <row r="530" spans="1:24" ht="18.75" customHeight="1">
      <c r="A530" s="1689" t="s">
        <v>394</v>
      </c>
      <c r="B530" s="1690"/>
      <c r="C530" s="1690"/>
      <c r="D530" s="1690"/>
      <c r="E530" s="1690"/>
      <c r="F530" s="1690"/>
      <c r="G530" s="1690"/>
      <c r="H530" s="1690"/>
      <c r="I530" s="1690"/>
      <c r="J530" s="1691"/>
      <c r="K530" s="1484"/>
      <c r="L530" s="1484"/>
      <c r="M530" s="1484"/>
      <c r="N530" s="1484"/>
      <c r="O530" s="1484"/>
      <c r="P530" s="1484"/>
      <c r="Q530" s="1484"/>
      <c r="R530" s="1484"/>
      <c r="S530" s="1484"/>
      <c r="T530" s="1484"/>
      <c r="U530" s="1484"/>
      <c r="V530" s="1484"/>
      <c r="W530" s="1484"/>
      <c r="X530" s="1484"/>
    </row>
    <row r="531" spans="1:24" ht="31.5" customHeight="1">
      <c r="A531" s="1489" t="s">
        <v>395</v>
      </c>
      <c r="B531" s="1505"/>
      <c r="C531" s="1449"/>
      <c r="D531" s="1467" t="s">
        <v>179</v>
      </c>
      <c r="E531" s="1450"/>
      <c r="F531" s="1450"/>
      <c r="G531" s="1455"/>
      <c r="H531" s="1455"/>
      <c r="I531" s="1483"/>
      <c r="J531" s="1449"/>
      <c r="K531" s="1484"/>
      <c r="L531" s="1484"/>
      <c r="M531" s="1484"/>
      <c r="N531" s="1484"/>
      <c r="O531" s="1484"/>
      <c r="P531" s="1484"/>
      <c r="Q531" s="1484"/>
      <c r="R531" s="1484"/>
      <c r="S531" s="1484"/>
      <c r="T531" s="1484"/>
      <c r="U531" s="1484"/>
      <c r="V531" s="1484"/>
      <c r="W531" s="1484"/>
      <c r="X531" s="1484"/>
    </row>
    <row r="532" spans="1:24" ht="19.5" customHeight="1">
      <c r="A532" s="1470">
        <v>1</v>
      </c>
      <c r="B532" s="1502" t="s">
        <v>14</v>
      </c>
      <c r="C532" s="1449"/>
      <c r="D532" s="1521"/>
      <c r="E532" s="1450"/>
      <c r="F532" s="1450"/>
      <c r="G532" s="1455"/>
      <c r="H532" s="1455"/>
      <c r="I532" s="1483"/>
      <c r="J532" s="1521"/>
      <c r="K532" s="1524"/>
      <c r="L532" s="1524"/>
      <c r="M532" s="1524"/>
      <c r="N532" s="1524"/>
      <c r="O532" s="1524"/>
      <c r="P532" s="1524"/>
      <c r="Q532" s="1524"/>
      <c r="R532" s="1524"/>
      <c r="S532" s="1524"/>
      <c r="T532" s="1524"/>
      <c r="U532" s="1524"/>
      <c r="V532" s="1524"/>
      <c r="W532" s="1524"/>
      <c r="X532" s="1524"/>
    </row>
    <row r="533" spans="1:24" ht="19.5" hidden="1" customHeight="1" outlineLevel="1">
      <c r="A533" s="1451"/>
      <c r="B533" s="1505" t="s">
        <v>396</v>
      </c>
      <c r="C533" s="1449" t="s">
        <v>144</v>
      </c>
      <c r="D533" s="1467" t="s">
        <v>16</v>
      </c>
      <c r="E533" s="1450"/>
      <c r="F533" s="1450"/>
      <c r="G533" s="1455">
        <v>7454</v>
      </c>
      <c r="H533" s="1455">
        <v>7454</v>
      </c>
      <c r="I533" s="1483">
        <f>(H533-G533)/G533</f>
        <v>0</v>
      </c>
      <c r="J533" s="1521"/>
      <c r="K533" s="1524"/>
      <c r="L533" s="1524"/>
      <c r="M533" s="1524"/>
      <c r="N533" s="1524"/>
      <c r="O533" s="1524"/>
      <c r="P533" s="1524"/>
      <c r="Q533" s="1524"/>
      <c r="R533" s="1524"/>
      <c r="S533" s="1524"/>
      <c r="T533" s="1524"/>
      <c r="U533" s="1524"/>
      <c r="V533" s="1524"/>
      <c r="W533" s="1524"/>
      <c r="X533" s="1524"/>
    </row>
    <row r="534" spans="1:24" ht="19.5" hidden="1" customHeight="1" outlineLevel="1">
      <c r="A534" s="1451"/>
      <c r="B534" s="1505" t="s">
        <v>397</v>
      </c>
      <c r="C534" s="1449" t="s">
        <v>144</v>
      </c>
      <c r="D534" s="1521" t="s">
        <v>16</v>
      </c>
      <c r="E534" s="1450"/>
      <c r="F534" s="1450"/>
      <c r="G534" s="1455">
        <v>13500</v>
      </c>
      <c r="H534" s="1455">
        <v>13500</v>
      </c>
      <c r="I534" s="1483">
        <f>(H534-G534)/G534</f>
        <v>0</v>
      </c>
      <c r="J534" s="1521"/>
      <c r="K534" s="1524"/>
      <c r="L534" s="1524"/>
      <c r="M534" s="1524"/>
      <c r="N534" s="1524"/>
      <c r="O534" s="1524"/>
      <c r="P534" s="1524"/>
      <c r="Q534" s="1524"/>
      <c r="R534" s="1524"/>
      <c r="S534" s="1524"/>
      <c r="T534" s="1524"/>
      <c r="U534" s="1524"/>
      <c r="V534" s="1524"/>
      <c r="W534" s="1524"/>
      <c r="X534" s="1524"/>
    </row>
    <row r="535" spans="1:24" ht="19.5" hidden="1" customHeight="1" outlineLevel="1">
      <c r="A535" s="1451"/>
      <c r="B535" s="1505" t="s">
        <v>398</v>
      </c>
      <c r="C535" s="1449" t="s">
        <v>144</v>
      </c>
      <c r="D535" s="1521" t="s">
        <v>16</v>
      </c>
      <c r="E535" s="1450"/>
      <c r="F535" s="1450"/>
      <c r="G535" s="1450"/>
      <c r="H535" s="1455">
        <v>8864</v>
      </c>
      <c r="I535" s="1483"/>
      <c r="J535" s="1521"/>
      <c r="K535" s="1524"/>
      <c r="L535" s="1524"/>
      <c r="M535" s="1524"/>
      <c r="N535" s="1524"/>
      <c r="O535" s="1524"/>
      <c r="P535" s="1524"/>
      <c r="Q535" s="1524"/>
      <c r="R535" s="1524"/>
      <c r="S535" s="1524"/>
      <c r="T535" s="1524"/>
      <c r="U535" s="1524"/>
      <c r="V535" s="1524"/>
      <c r="W535" s="1524"/>
      <c r="X535" s="1524"/>
    </row>
    <row r="536" spans="1:24" ht="19.5" hidden="1" customHeight="1" outlineLevel="1">
      <c r="A536" s="1451"/>
      <c r="B536" s="1505" t="s">
        <v>399</v>
      </c>
      <c r="C536" s="1449" t="s">
        <v>144</v>
      </c>
      <c r="D536" s="1521" t="s">
        <v>16</v>
      </c>
      <c r="E536" s="1450"/>
      <c r="F536" s="1450"/>
      <c r="G536" s="1450"/>
      <c r="H536" s="1455">
        <v>21818</v>
      </c>
      <c r="I536" s="1483"/>
      <c r="J536" s="1521"/>
      <c r="K536" s="1524"/>
      <c r="L536" s="1524"/>
      <c r="M536" s="1524"/>
      <c r="N536" s="1524"/>
      <c r="O536" s="1524"/>
      <c r="P536" s="1524"/>
      <c r="Q536" s="1524"/>
      <c r="R536" s="1524"/>
      <c r="S536" s="1524"/>
      <c r="T536" s="1524"/>
      <c r="U536" s="1524"/>
      <c r="V536" s="1524"/>
      <c r="W536" s="1524"/>
      <c r="X536" s="1524"/>
    </row>
    <row r="537" spans="1:24" ht="19.5" hidden="1" customHeight="1" outlineLevel="1">
      <c r="A537" s="1451"/>
      <c r="B537" s="1505" t="s">
        <v>400</v>
      </c>
      <c r="C537" s="1449" t="s">
        <v>144</v>
      </c>
      <c r="D537" s="1521" t="s">
        <v>16</v>
      </c>
      <c r="E537" s="1450"/>
      <c r="F537" s="1450"/>
      <c r="G537" s="1450"/>
      <c r="H537" s="1455">
        <v>12273</v>
      </c>
      <c r="I537" s="1483"/>
      <c r="J537" s="1521"/>
      <c r="K537" s="1524"/>
      <c r="L537" s="1524"/>
      <c r="M537" s="1524"/>
      <c r="N537" s="1524"/>
      <c r="O537" s="1524"/>
      <c r="P537" s="1524"/>
      <c r="Q537" s="1524"/>
      <c r="R537" s="1524"/>
      <c r="S537" s="1524"/>
      <c r="T537" s="1524"/>
      <c r="U537" s="1524"/>
      <c r="V537" s="1524"/>
      <c r="W537" s="1524"/>
      <c r="X537" s="1524"/>
    </row>
    <row r="538" spans="1:24" ht="19.5" hidden="1" customHeight="1" outlineLevel="1">
      <c r="A538" s="1451"/>
      <c r="B538" s="1505" t="s">
        <v>401</v>
      </c>
      <c r="C538" s="1449" t="s">
        <v>144</v>
      </c>
      <c r="D538" s="1521" t="s">
        <v>16</v>
      </c>
      <c r="E538" s="1450"/>
      <c r="F538" s="1450"/>
      <c r="G538" s="1450"/>
      <c r="H538" s="1455">
        <v>35000</v>
      </c>
      <c r="I538" s="1483"/>
      <c r="J538" s="1521"/>
      <c r="K538" s="1524"/>
      <c r="L538" s="1524"/>
      <c r="M538" s="1524"/>
      <c r="N538" s="1524"/>
      <c r="O538" s="1524"/>
      <c r="P538" s="1524"/>
      <c r="Q538" s="1524"/>
      <c r="R538" s="1524"/>
      <c r="S538" s="1524"/>
      <c r="T538" s="1524"/>
      <c r="U538" s="1524"/>
      <c r="V538" s="1524"/>
      <c r="W538" s="1524"/>
      <c r="X538" s="1524"/>
    </row>
    <row r="539" spans="1:24" ht="19.5" customHeight="1" collapsed="1">
      <c r="A539" s="1470">
        <v>2</v>
      </c>
      <c r="B539" s="1502" t="s">
        <v>19</v>
      </c>
      <c r="C539" s="1449"/>
      <c r="D539" s="1521"/>
      <c r="E539" s="1450"/>
      <c r="F539" s="1450"/>
      <c r="G539" s="1455"/>
      <c r="H539" s="1455"/>
      <c r="I539" s="1483"/>
      <c r="J539" s="1521"/>
      <c r="K539" s="1524"/>
      <c r="L539" s="1524"/>
      <c r="M539" s="1524"/>
      <c r="N539" s="1524"/>
      <c r="O539" s="1524"/>
      <c r="P539" s="1524"/>
      <c r="Q539" s="1524"/>
      <c r="R539" s="1524"/>
      <c r="S539" s="1524"/>
      <c r="T539" s="1524"/>
      <c r="U539" s="1524"/>
      <c r="V539" s="1524"/>
      <c r="W539" s="1524"/>
      <c r="X539" s="1524"/>
    </row>
    <row r="540" spans="1:24" ht="19.5" hidden="1" customHeight="1" outlineLevel="1">
      <c r="A540" s="1451"/>
      <c r="B540" s="1505" t="s">
        <v>402</v>
      </c>
      <c r="C540" s="1449" t="s">
        <v>144</v>
      </c>
      <c r="D540" s="1521" t="s">
        <v>16</v>
      </c>
      <c r="E540" s="1450"/>
      <c r="F540" s="1450"/>
      <c r="G540" s="1455">
        <v>8000</v>
      </c>
      <c r="H540" s="1455">
        <v>8000</v>
      </c>
      <c r="I540" s="1483">
        <f>(H540-G540)/G540</f>
        <v>0</v>
      </c>
      <c r="J540" s="1521"/>
      <c r="K540" s="1524"/>
      <c r="L540" s="1524"/>
      <c r="M540" s="1524"/>
      <c r="N540" s="1524"/>
      <c r="O540" s="1524"/>
      <c r="P540" s="1524"/>
      <c r="Q540" s="1524"/>
      <c r="R540" s="1524"/>
      <c r="S540" s="1524"/>
      <c r="T540" s="1524"/>
      <c r="U540" s="1524"/>
      <c r="V540" s="1524"/>
      <c r="W540" s="1524"/>
      <c r="X540" s="1524"/>
    </row>
    <row r="541" spans="1:24" ht="19.5" hidden="1" customHeight="1" outlineLevel="1">
      <c r="A541" s="1451"/>
      <c r="B541" s="1505" t="s">
        <v>403</v>
      </c>
      <c r="C541" s="1449" t="s">
        <v>144</v>
      </c>
      <c r="D541" s="1521" t="s">
        <v>16</v>
      </c>
      <c r="E541" s="1450"/>
      <c r="F541" s="1450"/>
      <c r="G541" s="1455">
        <v>15000</v>
      </c>
      <c r="H541" s="1455">
        <v>15000</v>
      </c>
      <c r="I541" s="1483">
        <f>(H541-G541)/G541</f>
        <v>0</v>
      </c>
      <c r="J541" s="1521"/>
      <c r="K541" s="1524"/>
      <c r="L541" s="1524"/>
      <c r="M541" s="1524"/>
      <c r="N541" s="1524"/>
      <c r="O541" s="1524"/>
      <c r="P541" s="1524"/>
      <c r="Q541" s="1524"/>
      <c r="R541" s="1524"/>
      <c r="S541" s="1524"/>
      <c r="T541" s="1524"/>
      <c r="U541" s="1524"/>
      <c r="V541" s="1524"/>
      <c r="W541" s="1524"/>
      <c r="X541" s="1524"/>
    </row>
    <row r="542" spans="1:24" ht="19.5" customHeight="1" collapsed="1">
      <c r="A542" s="1470">
        <v>3</v>
      </c>
      <c r="B542" s="1502" t="s">
        <v>18</v>
      </c>
      <c r="C542" s="1449"/>
      <c r="D542" s="1521"/>
      <c r="E542" s="1450"/>
      <c r="F542" s="1450"/>
      <c r="G542" s="1455"/>
      <c r="H542" s="1455"/>
      <c r="I542" s="1483"/>
      <c r="J542" s="1521"/>
      <c r="K542" s="1524"/>
      <c r="L542" s="1524"/>
      <c r="M542" s="1524"/>
      <c r="N542" s="1524"/>
      <c r="O542" s="1524"/>
      <c r="P542" s="1524"/>
      <c r="Q542" s="1524"/>
      <c r="R542" s="1524"/>
      <c r="S542" s="1524"/>
      <c r="T542" s="1524"/>
      <c r="U542" s="1524"/>
      <c r="V542" s="1524"/>
      <c r="W542" s="1524"/>
      <c r="X542" s="1524"/>
    </row>
    <row r="543" spans="1:24" ht="19.5" hidden="1" customHeight="1" outlineLevel="1">
      <c r="A543" s="1451"/>
      <c r="B543" s="1505" t="s">
        <v>402</v>
      </c>
      <c r="C543" s="1449" t="s">
        <v>144</v>
      </c>
      <c r="D543" s="1521" t="s">
        <v>16</v>
      </c>
      <c r="E543" s="1450"/>
      <c r="F543" s="1450"/>
      <c r="G543" s="1455">
        <v>7454</v>
      </c>
      <c r="H543" s="1455">
        <v>7454</v>
      </c>
      <c r="I543" s="1483">
        <f>(H543-G543)/G543</f>
        <v>0</v>
      </c>
      <c r="J543" s="1521"/>
      <c r="K543" s="1524"/>
      <c r="L543" s="1524"/>
      <c r="M543" s="1524"/>
      <c r="N543" s="1524"/>
      <c r="O543" s="1524"/>
      <c r="P543" s="1524"/>
      <c r="Q543" s="1524"/>
      <c r="R543" s="1524"/>
      <c r="S543" s="1524"/>
      <c r="T543" s="1524"/>
      <c r="U543" s="1524"/>
      <c r="V543" s="1524"/>
      <c r="W543" s="1524"/>
      <c r="X543" s="1524"/>
    </row>
    <row r="544" spans="1:24" ht="19.5" hidden="1" customHeight="1" outlineLevel="1">
      <c r="A544" s="1451"/>
      <c r="B544" s="1505" t="s">
        <v>403</v>
      </c>
      <c r="C544" s="1449" t="s">
        <v>144</v>
      </c>
      <c r="D544" s="1521" t="s">
        <v>16</v>
      </c>
      <c r="E544" s="1450"/>
      <c r="F544" s="1450"/>
      <c r="G544" s="1455">
        <v>13500</v>
      </c>
      <c r="H544" s="1455">
        <v>13500</v>
      </c>
      <c r="I544" s="1483">
        <f>(H544-G544)/G544</f>
        <v>0</v>
      </c>
      <c r="J544" s="1521"/>
      <c r="K544" s="1524"/>
      <c r="L544" s="1524"/>
      <c r="M544" s="1524"/>
      <c r="N544" s="1524"/>
      <c r="O544" s="1524"/>
      <c r="P544" s="1524"/>
      <c r="Q544" s="1524"/>
      <c r="R544" s="1524"/>
      <c r="S544" s="1524"/>
      <c r="T544" s="1524"/>
      <c r="U544" s="1524"/>
      <c r="V544" s="1524"/>
      <c r="W544" s="1524"/>
      <c r="X544" s="1524"/>
    </row>
    <row r="545" spans="1:24" ht="19.5" customHeight="1" collapsed="1">
      <c r="A545" s="1470">
        <v>4</v>
      </c>
      <c r="B545" s="1502" t="s">
        <v>24</v>
      </c>
      <c r="C545" s="1449"/>
      <c r="D545" s="1521"/>
      <c r="E545" s="1450"/>
      <c r="F545" s="1450"/>
      <c r="G545" s="1455"/>
      <c r="H545" s="1455"/>
      <c r="I545" s="1483"/>
      <c r="J545" s="1521"/>
      <c r="K545" s="1524"/>
      <c r="L545" s="1524"/>
      <c r="M545" s="1524"/>
      <c r="N545" s="1524"/>
      <c r="O545" s="1524"/>
      <c r="P545" s="1524"/>
      <c r="Q545" s="1524"/>
      <c r="R545" s="1524"/>
      <c r="S545" s="1524"/>
      <c r="T545" s="1524"/>
      <c r="U545" s="1524"/>
      <c r="V545" s="1524"/>
      <c r="W545" s="1524"/>
      <c r="X545" s="1524"/>
    </row>
    <row r="546" spans="1:24" ht="19.5" hidden="1" customHeight="1" outlineLevel="1">
      <c r="A546" s="1451"/>
      <c r="B546" s="1505" t="s">
        <v>402</v>
      </c>
      <c r="C546" s="1449" t="s">
        <v>144</v>
      </c>
      <c r="D546" s="1521" t="s">
        <v>16</v>
      </c>
      <c r="E546" s="1450"/>
      <c r="F546" s="1450"/>
      <c r="G546" s="1455">
        <v>8500</v>
      </c>
      <c r="H546" s="1455">
        <v>8500</v>
      </c>
      <c r="I546" s="1483">
        <f>(H546-G546)/G546</f>
        <v>0</v>
      </c>
      <c r="J546" s="1521"/>
      <c r="K546" s="1524"/>
      <c r="L546" s="1524"/>
      <c r="M546" s="1524"/>
      <c r="N546" s="1524"/>
      <c r="O546" s="1524"/>
      <c r="P546" s="1524"/>
      <c r="Q546" s="1524"/>
      <c r="R546" s="1524"/>
      <c r="S546" s="1524"/>
      <c r="T546" s="1524"/>
      <c r="U546" s="1524"/>
      <c r="V546" s="1524"/>
      <c r="W546" s="1524"/>
      <c r="X546" s="1524"/>
    </row>
    <row r="547" spans="1:24" ht="19.5" hidden="1" customHeight="1" outlineLevel="1">
      <c r="A547" s="1451"/>
      <c r="B547" s="1505" t="s">
        <v>403</v>
      </c>
      <c r="C547" s="1449" t="s">
        <v>144</v>
      </c>
      <c r="D547" s="1521" t="s">
        <v>16</v>
      </c>
      <c r="E547" s="1450"/>
      <c r="F547" s="1450"/>
      <c r="G547" s="1455">
        <v>13500</v>
      </c>
      <c r="H547" s="1455">
        <v>13500</v>
      </c>
      <c r="I547" s="1483">
        <f>(H547-G547)/G547</f>
        <v>0</v>
      </c>
      <c r="J547" s="1521"/>
      <c r="K547" s="1524"/>
      <c r="L547" s="1524"/>
      <c r="M547" s="1524"/>
      <c r="N547" s="1524"/>
      <c r="O547" s="1524"/>
      <c r="P547" s="1524"/>
      <c r="Q547" s="1524"/>
      <c r="R547" s="1524"/>
      <c r="S547" s="1524"/>
      <c r="T547" s="1524"/>
      <c r="U547" s="1524"/>
      <c r="V547" s="1524"/>
      <c r="W547" s="1524"/>
      <c r="X547" s="1524"/>
    </row>
    <row r="548" spans="1:24" ht="19.5" customHeight="1" collapsed="1">
      <c r="A548" s="1470">
        <v>5</v>
      </c>
      <c r="B548" s="1502" t="s">
        <v>22</v>
      </c>
      <c r="C548" s="1449"/>
      <c r="D548" s="1521"/>
      <c r="E548" s="1450"/>
      <c r="F548" s="1450"/>
      <c r="G548" s="1455"/>
      <c r="H548" s="1455"/>
      <c r="I548" s="1483"/>
      <c r="J548" s="1521"/>
      <c r="K548" s="1524"/>
      <c r="L548" s="1524"/>
      <c r="M548" s="1524"/>
      <c r="N548" s="1524"/>
      <c r="O548" s="1524"/>
      <c r="P548" s="1524"/>
      <c r="Q548" s="1524"/>
      <c r="R548" s="1524"/>
      <c r="S548" s="1524"/>
      <c r="T548" s="1524"/>
      <c r="U548" s="1524"/>
      <c r="V548" s="1524"/>
      <c r="W548" s="1524"/>
      <c r="X548" s="1524"/>
    </row>
    <row r="549" spans="1:24" ht="19.5" hidden="1" customHeight="1" outlineLevel="1">
      <c r="A549" s="1470"/>
      <c r="B549" s="1505" t="s">
        <v>402</v>
      </c>
      <c r="C549" s="1449" t="s">
        <v>144</v>
      </c>
      <c r="D549" s="1521" t="s">
        <v>16</v>
      </c>
      <c r="E549" s="1450"/>
      <c r="F549" s="1450"/>
      <c r="G549" s="1455">
        <f>10000/1.1</f>
        <v>9090.9090909090901</v>
      </c>
      <c r="H549" s="1455">
        <f>10000/1.1</f>
        <v>9090.9090909090901</v>
      </c>
      <c r="I549" s="1483">
        <f>(H549-G549)/G549</f>
        <v>0</v>
      </c>
      <c r="J549" s="1521"/>
      <c r="K549" s="1524"/>
      <c r="L549" s="1524"/>
      <c r="M549" s="1524"/>
      <c r="N549" s="1524"/>
      <c r="O549" s="1524"/>
      <c r="P549" s="1524"/>
      <c r="Q549" s="1524"/>
      <c r="R549" s="1524"/>
      <c r="S549" s="1524"/>
      <c r="T549" s="1524"/>
      <c r="U549" s="1524"/>
      <c r="V549" s="1524"/>
      <c r="W549" s="1524"/>
      <c r="X549" s="1524"/>
    </row>
    <row r="550" spans="1:24" ht="19.5" hidden="1" customHeight="1" outlineLevel="1">
      <c r="A550" s="1451"/>
      <c r="B550" s="1505" t="s">
        <v>403</v>
      </c>
      <c r="C550" s="1449" t="s">
        <v>144</v>
      </c>
      <c r="D550" s="1521" t="s">
        <v>16</v>
      </c>
      <c r="E550" s="1450"/>
      <c r="F550" s="1450"/>
      <c r="G550" s="1455">
        <f>25000/1.1</f>
        <v>22727.272727272724</v>
      </c>
      <c r="H550" s="1455">
        <f>25000/1.1</f>
        <v>22727.272727272724</v>
      </c>
      <c r="I550" s="1483">
        <f>(H550-G550)/G550</f>
        <v>0</v>
      </c>
      <c r="J550" s="1521"/>
      <c r="K550" s="1524"/>
      <c r="L550" s="1524"/>
      <c r="M550" s="1524"/>
      <c r="N550" s="1524"/>
      <c r="O550" s="1524"/>
      <c r="P550" s="1524"/>
      <c r="Q550" s="1524"/>
      <c r="R550" s="1524"/>
      <c r="S550" s="1524"/>
      <c r="T550" s="1524"/>
      <c r="U550" s="1524"/>
      <c r="V550" s="1524"/>
      <c r="W550" s="1524"/>
      <c r="X550" s="1524"/>
    </row>
    <row r="551" spans="1:24" ht="19.5" customHeight="1" collapsed="1">
      <c r="A551" s="1470">
        <v>6</v>
      </c>
      <c r="B551" s="1502" t="s">
        <v>21</v>
      </c>
      <c r="C551" s="1449"/>
      <c r="D551" s="1521"/>
      <c r="E551" s="1450"/>
      <c r="F551" s="1450"/>
      <c r="G551" s="1455"/>
      <c r="H551" s="1455"/>
      <c r="I551" s="1483"/>
      <c r="J551" s="1521"/>
      <c r="K551" s="1524"/>
      <c r="L551" s="1524"/>
      <c r="M551" s="1524"/>
      <c r="N551" s="1524"/>
      <c r="O551" s="1524"/>
      <c r="P551" s="1524"/>
      <c r="Q551" s="1524"/>
      <c r="R551" s="1524"/>
      <c r="S551" s="1524"/>
      <c r="T551" s="1524"/>
      <c r="U551" s="1524"/>
      <c r="V551" s="1524"/>
      <c r="W551" s="1524"/>
      <c r="X551" s="1524"/>
    </row>
    <row r="552" spans="1:24" ht="19.5" hidden="1" customHeight="1" outlineLevel="1">
      <c r="A552" s="1451"/>
      <c r="B552" s="1505" t="s">
        <v>402</v>
      </c>
      <c r="C552" s="1449" t="s">
        <v>144</v>
      </c>
      <c r="D552" s="1521" t="s">
        <v>16</v>
      </c>
      <c r="E552" s="1450"/>
      <c r="F552" s="1450"/>
      <c r="G552" s="1455">
        <v>7000</v>
      </c>
      <c r="H552" s="1458">
        <v>7000</v>
      </c>
      <c r="I552" s="1483">
        <f>(H552-G552)/G552</f>
        <v>0</v>
      </c>
      <c r="J552" s="1521"/>
      <c r="K552" s="1524"/>
      <c r="L552" s="1524"/>
      <c r="M552" s="1524"/>
      <c r="N552" s="1524"/>
      <c r="O552" s="1524"/>
      <c r="P552" s="1524"/>
      <c r="Q552" s="1524"/>
      <c r="R552" s="1524"/>
      <c r="S552" s="1524"/>
      <c r="T552" s="1524"/>
      <c r="U552" s="1524"/>
      <c r="V552" s="1524"/>
      <c r="W552" s="1524"/>
      <c r="X552" s="1524"/>
    </row>
    <row r="553" spans="1:24" ht="19.5" hidden="1" customHeight="1" outlineLevel="1">
      <c r="A553" s="1522"/>
      <c r="B553" s="1505" t="s">
        <v>403</v>
      </c>
      <c r="C553" s="1449" t="s">
        <v>144</v>
      </c>
      <c r="D553" s="1521" t="s">
        <v>16</v>
      </c>
      <c r="E553" s="1450"/>
      <c r="F553" s="1450"/>
      <c r="G553" s="1455">
        <v>20000</v>
      </c>
      <c r="H553" s="1458">
        <v>20000</v>
      </c>
      <c r="I553" s="1483">
        <f>(H553-G553)/G553</f>
        <v>0</v>
      </c>
      <c r="J553" s="1521"/>
      <c r="K553" s="1524"/>
      <c r="L553" s="1524"/>
      <c r="M553" s="1524"/>
      <c r="N553" s="1524"/>
      <c r="O553" s="1524"/>
      <c r="P553" s="1524"/>
      <c r="Q553" s="1524"/>
      <c r="R553" s="1524"/>
      <c r="S553" s="1524"/>
      <c r="T553" s="1524"/>
      <c r="U553" s="1524"/>
      <c r="V553" s="1524"/>
      <c r="W553" s="1524"/>
      <c r="X553" s="1524"/>
    </row>
    <row r="554" spans="1:24" ht="15" hidden="1" customHeight="1">
      <c r="A554" s="1470">
        <v>1</v>
      </c>
      <c r="B554" s="1708" t="s">
        <v>404</v>
      </c>
      <c r="C554" s="1690"/>
      <c r="D554" s="1690"/>
      <c r="E554" s="1690"/>
      <c r="F554" s="1690"/>
      <c r="G554" s="1690"/>
      <c r="H554" s="1690"/>
      <c r="I554" s="1690"/>
      <c r="J554" s="1691"/>
      <c r="K554" s="1484"/>
      <c r="L554" s="1484"/>
      <c r="M554" s="1484"/>
      <c r="N554" s="1484"/>
      <c r="O554" s="1484"/>
      <c r="P554" s="1484"/>
      <c r="Q554" s="1484"/>
      <c r="R554" s="1484"/>
      <c r="S554" s="1484"/>
      <c r="T554" s="1484"/>
      <c r="U554" s="1484"/>
      <c r="V554" s="1484"/>
      <c r="W554" s="1484"/>
      <c r="X554" s="1484"/>
    </row>
    <row r="555" spans="1:24" ht="20.25" hidden="1" customHeight="1" outlineLevel="1">
      <c r="A555" s="1451"/>
      <c r="B555" s="1523" t="s">
        <v>405</v>
      </c>
      <c r="C555" s="1449"/>
      <c r="D555" s="1467"/>
      <c r="E555" s="1450"/>
      <c r="F555" s="1450"/>
      <c r="G555" s="1455"/>
      <c r="H555" s="1455"/>
      <c r="I555" s="1483"/>
      <c r="J555" s="1525"/>
      <c r="K555" s="1484"/>
      <c r="L555" s="1484"/>
      <c r="M555" s="1484"/>
      <c r="N555" s="1484"/>
      <c r="O555" s="1484"/>
      <c r="P555" s="1484"/>
      <c r="Q555" s="1484"/>
      <c r="R555" s="1484"/>
      <c r="S555" s="1484"/>
      <c r="T555" s="1484"/>
      <c r="U555" s="1484"/>
      <c r="V555" s="1484"/>
      <c r="W555" s="1484"/>
      <c r="X555" s="1484"/>
    </row>
    <row r="556" spans="1:24" ht="31.5" hidden="1" customHeight="1" outlineLevel="1">
      <c r="A556" s="1451"/>
      <c r="B556" s="1505" t="s">
        <v>406</v>
      </c>
      <c r="C556" s="1449" t="s">
        <v>152</v>
      </c>
      <c r="D556" s="1467" t="s">
        <v>407</v>
      </c>
      <c r="E556" s="1450">
        <v>13609</v>
      </c>
      <c r="F556" s="1450">
        <v>13609</v>
      </c>
      <c r="G556" s="1455"/>
      <c r="H556" s="1455"/>
      <c r="I556" s="1483">
        <f t="shared" ref="I556:I568" si="43">(G556-F556)/F556</f>
        <v>-1</v>
      </c>
      <c r="J556" s="1525"/>
      <c r="K556" s="1484"/>
      <c r="L556" s="1484"/>
      <c r="M556" s="1484"/>
      <c r="N556" s="1484"/>
      <c r="O556" s="1484"/>
      <c r="P556" s="1484"/>
      <c r="Q556" s="1484"/>
      <c r="R556" s="1484"/>
      <c r="S556" s="1484"/>
      <c r="T556" s="1484"/>
      <c r="U556" s="1484"/>
      <c r="V556" s="1484"/>
      <c r="W556" s="1484"/>
      <c r="X556" s="1484"/>
    </row>
    <row r="557" spans="1:24" ht="19.5" hidden="1" customHeight="1" outlineLevel="1">
      <c r="A557" s="1451"/>
      <c r="B557" s="1505" t="s">
        <v>408</v>
      </c>
      <c r="C557" s="1449" t="s">
        <v>152</v>
      </c>
      <c r="D557" s="1449" t="s">
        <v>16</v>
      </c>
      <c r="E557" s="1450">
        <v>23745</v>
      </c>
      <c r="F557" s="1450">
        <v>23745</v>
      </c>
      <c r="G557" s="1455"/>
      <c r="H557" s="1455"/>
      <c r="I557" s="1483">
        <f t="shared" si="43"/>
        <v>-1</v>
      </c>
      <c r="J557" s="1525"/>
      <c r="K557" s="1484"/>
      <c r="L557" s="1484"/>
      <c r="M557" s="1484"/>
      <c r="N557" s="1484"/>
      <c r="O557" s="1484"/>
      <c r="P557" s="1484"/>
      <c r="Q557" s="1484"/>
      <c r="R557" s="1484"/>
      <c r="S557" s="1484"/>
      <c r="T557" s="1484"/>
      <c r="U557" s="1484"/>
      <c r="V557" s="1484"/>
      <c r="W557" s="1484"/>
      <c r="X557" s="1484"/>
    </row>
    <row r="558" spans="1:24" ht="19.5" hidden="1" customHeight="1" outlineLevel="1">
      <c r="A558" s="1451"/>
      <c r="B558" s="1505" t="s">
        <v>409</v>
      </c>
      <c r="C558" s="1449" t="s">
        <v>152</v>
      </c>
      <c r="D558" s="1449" t="s">
        <v>16</v>
      </c>
      <c r="E558" s="1450">
        <v>23745</v>
      </c>
      <c r="F558" s="1450">
        <v>23745</v>
      </c>
      <c r="G558" s="1455"/>
      <c r="H558" s="1455"/>
      <c r="I558" s="1483">
        <f t="shared" si="43"/>
        <v>-1</v>
      </c>
      <c r="J558" s="1525"/>
      <c r="K558" s="1484"/>
      <c r="L558" s="1484"/>
      <c r="M558" s="1484"/>
      <c r="N558" s="1484"/>
      <c r="O558" s="1484"/>
      <c r="P558" s="1484"/>
      <c r="Q558" s="1484"/>
      <c r="R558" s="1484"/>
      <c r="S558" s="1484"/>
      <c r="T558" s="1484"/>
      <c r="U558" s="1484"/>
      <c r="V558" s="1484"/>
      <c r="W558" s="1484"/>
      <c r="X558" s="1484"/>
    </row>
    <row r="559" spans="1:24" ht="19.5" hidden="1" customHeight="1" outlineLevel="1">
      <c r="A559" s="1451"/>
      <c r="B559" s="1505" t="s">
        <v>410</v>
      </c>
      <c r="C559" s="1449" t="s">
        <v>152</v>
      </c>
      <c r="D559" s="1449" t="s">
        <v>16</v>
      </c>
      <c r="E559" s="1450">
        <v>35236</v>
      </c>
      <c r="F559" s="1450">
        <v>35236</v>
      </c>
      <c r="G559" s="1455"/>
      <c r="H559" s="1455"/>
      <c r="I559" s="1483">
        <f t="shared" si="43"/>
        <v>-1</v>
      </c>
      <c r="J559" s="1525"/>
      <c r="K559" s="1484"/>
      <c r="L559" s="1484"/>
      <c r="M559" s="1484"/>
      <c r="N559" s="1484"/>
      <c r="O559" s="1484"/>
      <c r="P559" s="1484"/>
      <c r="Q559" s="1484"/>
      <c r="R559" s="1484"/>
      <c r="S559" s="1484"/>
      <c r="T559" s="1484"/>
      <c r="U559" s="1484"/>
      <c r="V559" s="1484"/>
      <c r="W559" s="1484"/>
      <c r="X559" s="1484"/>
    </row>
    <row r="560" spans="1:24" ht="19.5" hidden="1" customHeight="1" outlineLevel="1">
      <c r="A560" s="1451"/>
      <c r="B560" s="1505" t="s">
        <v>411</v>
      </c>
      <c r="C560" s="1449" t="s">
        <v>152</v>
      </c>
      <c r="D560" s="1449" t="s">
        <v>16</v>
      </c>
      <c r="E560" s="1450">
        <v>35236</v>
      </c>
      <c r="F560" s="1450">
        <v>35236</v>
      </c>
      <c r="G560" s="1455"/>
      <c r="H560" s="1455"/>
      <c r="I560" s="1483">
        <f t="shared" si="43"/>
        <v>-1</v>
      </c>
      <c r="J560" s="1525"/>
      <c r="K560" s="1484"/>
      <c r="L560" s="1484"/>
      <c r="M560" s="1484"/>
      <c r="N560" s="1484"/>
      <c r="O560" s="1484"/>
      <c r="P560" s="1484"/>
      <c r="Q560" s="1484"/>
      <c r="R560" s="1484"/>
      <c r="S560" s="1484"/>
      <c r="T560" s="1484"/>
      <c r="U560" s="1484"/>
      <c r="V560" s="1484"/>
      <c r="W560" s="1484"/>
      <c r="X560" s="1484"/>
    </row>
    <row r="561" spans="1:24" ht="19.5" hidden="1" customHeight="1" outlineLevel="1">
      <c r="A561" s="1451"/>
      <c r="B561" s="1505" t="s">
        <v>412</v>
      </c>
      <c r="C561" s="1449" t="s">
        <v>152</v>
      </c>
      <c r="D561" s="1449" t="s">
        <v>16</v>
      </c>
      <c r="E561" s="1450">
        <v>36645</v>
      </c>
      <c r="F561" s="1450">
        <v>36645</v>
      </c>
      <c r="G561" s="1455"/>
      <c r="H561" s="1455"/>
      <c r="I561" s="1483">
        <f t="shared" si="43"/>
        <v>-1</v>
      </c>
      <c r="J561" s="1525"/>
      <c r="K561" s="1484"/>
      <c r="L561" s="1484"/>
      <c r="M561" s="1484"/>
      <c r="N561" s="1484"/>
      <c r="O561" s="1484"/>
      <c r="P561" s="1484"/>
      <c r="Q561" s="1484"/>
      <c r="R561" s="1484"/>
      <c r="S561" s="1484"/>
      <c r="T561" s="1484"/>
      <c r="U561" s="1484"/>
      <c r="V561" s="1484"/>
      <c r="W561" s="1484"/>
      <c r="X561" s="1484"/>
    </row>
    <row r="562" spans="1:24" ht="19.5" hidden="1" customHeight="1" outlineLevel="1">
      <c r="A562" s="1451"/>
      <c r="B562" s="1505" t="s">
        <v>413</v>
      </c>
      <c r="C562" s="1449" t="s">
        <v>152</v>
      </c>
      <c r="D562" s="1449" t="s">
        <v>16</v>
      </c>
      <c r="E562" s="1450">
        <v>36645</v>
      </c>
      <c r="F562" s="1450">
        <v>36645</v>
      </c>
      <c r="G562" s="1455"/>
      <c r="H562" s="1455"/>
      <c r="I562" s="1483">
        <f t="shared" si="43"/>
        <v>-1</v>
      </c>
      <c r="J562" s="1525"/>
      <c r="K562" s="1484"/>
      <c r="L562" s="1484"/>
      <c r="M562" s="1484"/>
      <c r="N562" s="1484"/>
      <c r="O562" s="1484"/>
      <c r="P562" s="1484"/>
      <c r="Q562" s="1484"/>
      <c r="R562" s="1484"/>
      <c r="S562" s="1484"/>
      <c r="T562" s="1484"/>
      <c r="U562" s="1484"/>
      <c r="V562" s="1484"/>
      <c r="W562" s="1484"/>
      <c r="X562" s="1484"/>
    </row>
    <row r="563" spans="1:24" ht="19.5" hidden="1" customHeight="1" outlineLevel="1">
      <c r="A563" s="1451"/>
      <c r="B563" s="1505" t="s">
        <v>414</v>
      </c>
      <c r="C563" s="1449" t="s">
        <v>152</v>
      </c>
      <c r="D563" s="1449" t="s">
        <v>16</v>
      </c>
      <c r="E563" s="1450">
        <v>53409</v>
      </c>
      <c r="F563" s="1450">
        <v>53409</v>
      </c>
      <c r="G563" s="1455"/>
      <c r="H563" s="1455"/>
      <c r="I563" s="1483">
        <f t="shared" si="43"/>
        <v>-1</v>
      </c>
      <c r="J563" s="1525"/>
      <c r="K563" s="1484"/>
      <c r="L563" s="1484"/>
      <c r="M563" s="1484"/>
      <c r="N563" s="1484"/>
      <c r="O563" s="1484"/>
      <c r="P563" s="1484"/>
      <c r="Q563" s="1484"/>
      <c r="R563" s="1484"/>
      <c r="S563" s="1484"/>
      <c r="T563" s="1484"/>
      <c r="U563" s="1484"/>
      <c r="V563" s="1484"/>
      <c r="W563" s="1484"/>
      <c r="X563" s="1484"/>
    </row>
    <row r="564" spans="1:24" ht="19.5" hidden="1" customHeight="1" outlineLevel="1">
      <c r="A564" s="1451"/>
      <c r="B564" s="1505" t="s">
        <v>415</v>
      </c>
      <c r="C564" s="1449" t="s">
        <v>152</v>
      </c>
      <c r="D564" s="1449" t="s">
        <v>16</v>
      </c>
      <c r="E564" s="1450">
        <v>53409</v>
      </c>
      <c r="F564" s="1450">
        <v>53409</v>
      </c>
      <c r="G564" s="1455"/>
      <c r="H564" s="1455"/>
      <c r="I564" s="1483">
        <f t="shared" si="43"/>
        <v>-1</v>
      </c>
      <c r="J564" s="1525"/>
      <c r="K564" s="1484"/>
      <c r="L564" s="1484"/>
      <c r="M564" s="1484"/>
      <c r="N564" s="1484"/>
      <c r="O564" s="1484"/>
      <c r="P564" s="1484"/>
      <c r="Q564" s="1484"/>
      <c r="R564" s="1484"/>
      <c r="S564" s="1484"/>
      <c r="T564" s="1484"/>
      <c r="U564" s="1484"/>
      <c r="V564" s="1484"/>
      <c r="W564" s="1484"/>
      <c r="X564" s="1484"/>
    </row>
    <row r="565" spans="1:24" ht="19.5" hidden="1" customHeight="1" outlineLevel="1">
      <c r="A565" s="1451"/>
      <c r="B565" s="1505" t="s">
        <v>416</v>
      </c>
      <c r="C565" s="1449" t="s">
        <v>152</v>
      </c>
      <c r="D565" s="1449" t="s">
        <v>16</v>
      </c>
      <c r="E565" s="1450">
        <v>186900</v>
      </c>
      <c r="F565" s="1450">
        <v>186900</v>
      </c>
      <c r="G565" s="1455"/>
      <c r="H565" s="1455"/>
      <c r="I565" s="1483">
        <f t="shared" si="43"/>
        <v>-1</v>
      </c>
      <c r="J565" s="1525"/>
      <c r="K565" s="1484"/>
      <c r="L565" s="1484"/>
      <c r="M565" s="1484"/>
      <c r="N565" s="1484"/>
      <c r="O565" s="1484"/>
      <c r="P565" s="1484"/>
      <c r="Q565" s="1484"/>
      <c r="R565" s="1484"/>
      <c r="S565" s="1484"/>
      <c r="T565" s="1484"/>
      <c r="U565" s="1484"/>
      <c r="V565" s="1484"/>
      <c r="W565" s="1484"/>
      <c r="X565" s="1484"/>
    </row>
    <row r="566" spans="1:24" ht="19.5" hidden="1" customHeight="1" outlineLevel="1">
      <c r="A566" s="1451"/>
      <c r="B566" s="1505" t="s">
        <v>417</v>
      </c>
      <c r="C566" s="1449" t="s">
        <v>152</v>
      </c>
      <c r="D566" s="1449" t="s">
        <v>16</v>
      </c>
      <c r="E566" s="1450">
        <v>186900</v>
      </c>
      <c r="F566" s="1450">
        <v>186900</v>
      </c>
      <c r="G566" s="1455"/>
      <c r="H566" s="1455"/>
      <c r="I566" s="1483">
        <f t="shared" si="43"/>
        <v>-1</v>
      </c>
      <c r="J566" s="1525"/>
      <c r="K566" s="1484"/>
      <c r="L566" s="1484"/>
      <c r="M566" s="1484"/>
      <c r="N566" s="1484"/>
      <c r="O566" s="1484"/>
      <c r="P566" s="1484"/>
      <c r="Q566" s="1484"/>
      <c r="R566" s="1484"/>
      <c r="S566" s="1484"/>
      <c r="T566" s="1484"/>
      <c r="U566" s="1484"/>
      <c r="V566" s="1484"/>
      <c r="W566" s="1484"/>
      <c r="X566" s="1484"/>
    </row>
    <row r="567" spans="1:24" ht="19.5" hidden="1" customHeight="1" outlineLevel="1">
      <c r="A567" s="1451"/>
      <c r="B567" s="1505" t="s">
        <v>418</v>
      </c>
      <c r="C567" s="1449" t="s">
        <v>419</v>
      </c>
      <c r="D567" s="1449"/>
      <c r="E567" s="1450">
        <v>98327</v>
      </c>
      <c r="F567" s="1450">
        <v>98327</v>
      </c>
      <c r="G567" s="1455"/>
      <c r="H567" s="1455"/>
      <c r="I567" s="1483">
        <f t="shared" si="43"/>
        <v>-1</v>
      </c>
      <c r="J567" s="1525"/>
      <c r="K567" s="1484"/>
      <c r="L567" s="1484"/>
      <c r="M567" s="1484"/>
      <c r="N567" s="1484"/>
      <c r="O567" s="1484"/>
      <c r="P567" s="1484"/>
      <c r="Q567" s="1484"/>
      <c r="R567" s="1484"/>
      <c r="S567" s="1484"/>
      <c r="T567" s="1484"/>
      <c r="U567" s="1484"/>
      <c r="V567" s="1484"/>
      <c r="W567" s="1484"/>
      <c r="X567" s="1484"/>
    </row>
    <row r="568" spans="1:24" ht="19.5" hidden="1" customHeight="1" outlineLevel="1">
      <c r="A568" s="1451"/>
      <c r="B568" s="1505" t="s">
        <v>420</v>
      </c>
      <c r="C568" s="1449" t="s">
        <v>421</v>
      </c>
      <c r="D568" s="1449"/>
      <c r="E568" s="1450">
        <v>445</v>
      </c>
      <c r="F568" s="1450">
        <v>445</v>
      </c>
      <c r="G568" s="1455"/>
      <c r="H568" s="1455"/>
      <c r="I568" s="1483">
        <f t="shared" si="43"/>
        <v>-1</v>
      </c>
      <c r="J568" s="1525"/>
      <c r="K568" s="1484"/>
      <c r="L568" s="1484"/>
      <c r="M568" s="1484"/>
      <c r="N568" s="1484"/>
      <c r="O568" s="1484"/>
      <c r="P568" s="1484"/>
      <c r="Q568" s="1484"/>
      <c r="R568" s="1484"/>
      <c r="S568" s="1484"/>
      <c r="T568" s="1484"/>
      <c r="U568" s="1484"/>
      <c r="V568" s="1484"/>
      <c r="W568" s="1484"/>
      <c r="X568" s="1484"/>
    </row>
    <row r="569" spans="1:24" ht="31.5" hidden="1" customHeight="1" outlineLevel="1">
      <c r="A569" s="1451"/>
      <c r="B569" s="1523" t="s">
        <v>422</v>
      </c>
      <c r="C569" s="1449"/>
      <c r="D569" s="1467" t="s">
        <v>423</v>
      </c>
      <c r="E569" s="1450"/>
      <c r="F569" s="1450"/>
      <c r="G569" s="1455"/>
      <c r="H569" s="1455"/>
      <c r="I569" s="1483"/>
      <c r="J569" s="1525"/>
      <c r="K569" s="1484"/>
      <c r="L569" s="1484"/>
      <c r="M569" s="1484"/>
      <c r="N569" s="1484"/>
      <c r="O569" s="1484"/>
      <c r="P569" s="1484"/>
      <c r="Q569" s="1484"/>
      <c r="R569" s="1484"/>
      <c r="S569" s="1484"/>
      <c r="T569" s="1484"/>
      <c r="U569" s="1484"/>
      <c r="V569" s="1484"/>
      <c r="W569" s="1484"/>
      <c r="X569" s="1484"/>
    </row>
    <row r="570" spans="1:24" ht="19.5" hidden="1" customHeight="1" outlineLevel="1">
      <c r="A570" s="1451"/>
      <c r="B570" s="1505" t="s">
        <v>424</v>
      </c>
      <c r="C570" s="1449" t="s">
        <v>152</v>
      </c>
      <c r="D570" s="1449" t="s">
        <v>16</v>
      </c>
      <c r="E570" s="1450">
        <v>7736</v>
      </c>
      <c r="F570" s="1450">
        <v>7736</v>
      </c>
      <c r="G570" s="1455"/>
      <c r="H570" s="1455"/>
      <c r="I570" s="1483">
        <f t="shared" ref="I570:I605" si="44">(G570-F570)/F570</f>
        <v>-1</v>
      </c>
      <c r="J570" s="1525"/>
      <c r="K570" s="1484"/>
      <c r="L570" s="1484"/>
      <c r="M570" s="1484"/>
      <c r="N570" s="1484"/>
      <c r="O570" s="1484"/>
      <c r="P570" s="1484"/>
      <c r="Q570" s="1484"/>
      <c r="R570" s="1484"/>
      <c r="S570" s="1484"/>
      <c r="T570" s="1484"/>
      <c r="U570" s="1484"/>
      <c r="V570" s="1484"/>
      <c r="W570" s="1484"/>
      <c r="X570" s="1484"/>
    </row>
    <row r="571" spans="1:24" ht="19.5" hidden="1" customHeight="1" outlineLevel="1">
      <c r="A571" s="1451"/>
      <c r="B571" s="1505" t="s">
        <v>425</v>
      </c>
      <c r="C571" s="1449" t="s">
        <v>152</v>
      </c>
      <c r="D571" s="1449" t="s">
        <v>16</v>
      </c>
      <c r="E571" s="1450">
        <v>8075</v>
      </c>
      <c r="F571" s="1450">
        <v>8075</v>
      </c>
      <c r="G571" s="1455"/>
      <c r="H571" s="1455"/>
      <c r="I571" s="1483">
        <f t="shared" si="44"/>
        <v>-1</v>
      </c>
      <c r="J571" s="1525"/>
      <c r="K571" s="1484"/>
      <c r="L571" s="1484"/>
      <c r="M571" s="1484"/>
      <c r="N571" s="1484"/>
      <c r="O571" s="1484"/>
      <c r="P571" s="1484"/>
      <c r="Q571" s="1484"/>
      <c r="R571" s="1484"/>
      <c r="S571" s="1484"/>
      <c r="T571" s="1484"/>
      <c r="U571" s="1484"/>
      <c r="V571" s="1484"/>
      <c r="W571" s="1484"/>
      <c r="X571" s="1484"/>
    </row>
    <row r="572" spans="1:24" ht="19.5" hidden="1" customHeight="1" outlineLevel="1">
      <c r="A572" s="1451"/>
      <c r="B572" s="1505" t="s">
        <v>426</v>
      </c>
      <c r="C572" s="1449" t="s">
        <v>152</v>
      </c>
      <c r="D572" s="1449" t="s">
        <v>16</v>
      </c>
      <c r="E572" s="1450">
        <v>7188</v>
      </c>
      <c r="F572" s="1450">
        <v>7188</v>
      </c>
      <c r="G572" s="1455"/>
      <c r="H572" s="1455"/>
      <c r="I572" s="1483">
        <f t="shared" si="44"/>
        <v>-1</v>
      </c>
      <c r="J572" s="1525"/>
      <c r="K572" s="1484"/>
      <c r="L572" s="1484"/>
      <c r="M572" s="1484"/>
      <c r="N572" s="1484"/>
      <c r="O572" s="1484"/>
      <c r="P572" s="1484"/>
      <c r="Q572" s="1484"/>
      <c r="R572" s="1484"/>
      <c r="S572" s="1484"/>
      <c r="T572" s="1484"/>
      <c r="U572" s="1484"/>
      <c r="V572" s="1484"/>
      <c r="W572" s="1484"/>
      <c r="X572" s="1484"/>
    </row>
    <row r="573" spans="1:24" ht="19.5" hidden="1" customHeight="1" outlineLevel="1">
      <c r="A573" s="1451"/>
      <c r="B573" s="1505" t="s">
        <v>427</v>
      </c>
      <c r="C573" s="1449" t="s">
        <v>152</v>
      </c>
      <c r="D573" s="1449" t="s">
        <v>16</v>
      </c>
      <c r="E573" s="1450">
        <v>4594</v>
      </c>
      <c r="F573" s="1450">
        <v>4594</v>
      </c>
      <c r="G573" s="1455"/>
      <c r="H573" s="1455"/>
      <c r="I573" s="1483">
        <f t="shared" si="44"/>
        <v>-1</v>
      </c>
      <c r="J573" s="1525"/>
      <c r="K573" s="1484"/>
      <c r="L573" s="1484"/>
      <c r="M573" s="1484"/>
      <c r="N573" s="1484"/>
      <c r="O573" s="1484"/>
      <c r="P573" s="1484"/>
      <c r="Q573" s="1484"/>
      <c r="R573" s="1484"/>
      <c r="S573" s="1484"/>
      <c r="T573" s="1484"/>
      <c r="U573" s="1484"/>
      <c r="V573" s="1484"/>
      <c r="W573" s="1484"/>
      <c r="X573" s="1484"/>
    </row>
    <row r="574" spans="1:24" ht="19.5" hidden="1" customHeight="1" outlineLevel="1">
      <c r="A574" s="1451"/>
      <c r="B574" s="1505" t="s">
        <v>428</v>
      </c>
      <c r="C574" s="1449" t="s">
        <v>152</v>
      </c>
      <c r="D574" s="1449" t="s">
        <v>16</v>
      </c>
      <c r="E574" s="1450">
        <v>4924</v>
      </c>
      <c r="F574" s="1450">
        <v>4924</v>
      </c>
      <c r="G574" s="1455"/>
      <c r="H574" s="1455"/>
      <c r="I574" s="1483">
        <f t="shared" si="44"/>
        <v>-1</v>
      </c>
      <c r="J574" s="1525"/>
      <c r="K574" s="1484"/>
      <c r="L574" s="1484"/>
      <c r="M574" s="1484"/>
      <c r="N574" s="1484"/>
      <c r="O574" s="1484"/>
      <c r="P574" s="1484"/>
      <c r="Q574" s="1484"/>
      <c r="R574" s="1484"/>
      <c r="S574" s="1484"/>
      <c r="T574" s="1484"/>
      <c r="U574" s="1484"/>
      <c r="V574" s="1484"/>
      <c r="W574" s="1484"/>
      <c r="X574" s="1484"/>
    </row>
    <row r="575" spans="1:24" ht="19.5" hidden="1" customHeight="1" outlineLevel="1">
      <c r="A575" s="1451"/>
      <c r="B575" s="1505" t="s">
        <v>429</v>
      </c>
      <c r="C575" s="1449" t="s">
        <v>152</v>
      </c>
      <c r="D575" s="1449" t="s">
        <v>16</v>
      </c>
      <c r="E575" s="1450">
        <v>15088</v>
      </c>
      <c r="F575" s="1450">
        <v>15088</v>
      </c>
      <c r="G575" s="1455"/>
      <c r="H575" s="1455"/>
      <c r="I575" s="1483">
        <f t="shared" si="44"/>
        <v>-1</v>
      </c>
      <c r="J575" s="1525"/>
      <c r="K575" s="1484"/>
      <c r="L575" s="1484"/>
      <c r="M575" s="1484"/>
      <c r="N575" s="1484"/>
      <c r="O575" s="1484"/>
      <c r="P575" s="1484"/>
      <c r="Q575" s="1484"/>
      <c r="R575" s="1484"/>
      <c r="S575" s="1484"/>
      <c r="T575" s="1484"/>
      <c r="U575" s="1484"/>
      <c r="V575" s="1484"/>
      <c r="W575" s="1484"/>
      <c r="X575" s="1484"/>
    </row>
    <row r="576" spans="1:24" ht="19.5" hidden="1" customHeight="1" outlineLevel="1">
      <c r="A576" s="1451"/>
      <c r="B576" s="1505" t="s">
        <v>430</v>
      </c>
      <c r="C576" s="1449" t="s">
        <v>152</v>
      </c>
      <c r="D576" s="1449" t="s">
        <v>16</v>
      </c>
      <c r="E576" s="1450">
        <v>15856</v>
      </c>
      <c r="F576" s="1450">
        <v>15856</v>
      </c>
      <c r="G576" s="1455"/>
      <c r="H576" s="1455"/>
      <c r="I576" s="1483">
        <f t="shared" si="44"/>
        <v>-1</v>
      </c>
      <c r="J576" s="1525"/>
      <c r="K576" s="1484"/>
      <c r="L576" s="1484"/>
      <c r="M576" s="1484"/>
      <c r="N576" s="1484"/>
      <c r="O576" s="1484"/>
      <c r="P576" s="1484"/>
      <c r="Q576" s="1484"/>
      <c r="R576" s="1484"/>
      <c r="S576" s="1484"/>
      <c r="T576" s="1484"/>
      <c r="U576" s="1484"/>
      <c r="V576" s="1484"/>
      <c r="W576" s="1484"/>
      <c r="X576" s="1484"/>
    </row>
    <row r="577" spans="1:24" ht="19.5" hidden="1" customHeight="1" outlineLevel="1">
      <c r="A577" s="1451"/>
      <c r="B577" s="1505" t="s">
        <v>431</v>
      </c>
      <c r="C577" s="1449" t="s">
        <v>152</v>
      </c>
      <c r="D577" s="1449" t="s">
        <v>16</v>
      </c>
      <c r="E577" s="1450">
        <v>17188</v>
      </c>
      <c r="F577" s="1450">
        <v>17188</v>
      </c>
      <c r="G577" s="1455"/>
      <c r="H577" s="1455"/>
      <c r="I577" s="1483">
        <f t="shared" si="44"/>
        <v>-1</v>
      </c>
      <c r="J577" s="1525"/>
      <c r="K577" s="1484"/>
      <c r="L577" s="1484"/>
      <c r="M577" s="1484"/>
      <c r="N577" s="1484"/>
      <c r="O577" s="1484"/>
      <c r="P577" s="1484"/>
      <c r="Q577" s="1484"/>
      <c r="R577" s="1484"/>
      <c r="S577" s="1484"/>
      <c r="T577" s="1484"/>
      <c r="U577" s="1484"/>
      <c r="V577" s="1484"/>
      <c r="W577" s="1484"/>
      <c r="X577" s="1484"/>
    </row>
    <row r="578" spans="1:24" ht="19.5" hidden="1" customHeight="1" outlineLevel="1">
      <c r="A578" s="1451"/>
      <c r="B578" s="1505" t="s">
        <v>432</v>
      </c>
      <c r="C578" s="1449" t="s">
        <v>152</v>
      </c>
      <c r="D578" s="1449" t="s">
        <v>16</v>
      </c>
      <c r="E578" s="1450">
        <v>37308</v>
      </c>
      <c r="F578" s="1450">
        <v>37308</v>
      </c>
      <c r="G578" s="1455"/>
      <c r="H578" s="1455"/>
      <c r="I578" s="1483">
        <f t="shared" si="44"/>
        <v>-1</v>
      </c>
      <c r="J578" s="1525"/>
      <c r="K578" s="1484"/>
      <c r="L578" s="1484"/>
      <c r="M578" s="1484"/>
      <c r="N578" s="1484"/>
      <c r="O578" s="1484"/>
      <c r="P578" s="1484"/>
      <c r="Q578" s="1484"/>
      <c r="R578" s="1484"/>
      <c r="S578" s="1484"/>
      <c r="T578" s="1484"/>
      <c r="U578" s="1484"/>
      <c r="V578" s="1484"/>
      <c r="W578" s="1484"/>
      <c r="X578" s="1484"/>
    </row>
    <row r="579" spans="1:24" ht="19.5" hidden="1" customHeight="1" outlineLevel="1">
      <c r="A579" s="1451"/>
      <c r="B579" s="1505" t="s">
        <v>433</v>
      </c>
      <c r="C579" s="1449" t="s">
        <v>152</v>
      </c>
      <c r="D579" s="1449" t="s">
        <v>16</v>
      </c>
      <c r="E579" s="1450">
        <v>71693</v>
      </c>
      <c r="F579" s="1450">
        <v>71693</v>
      </c>
      <c r="G579" s="1455"/>
      <c r="H579" s="1455"/>
      <c r="I579" s="1483">
        <f t="shared" si="44"/>
        <v>-1</v>
      </c>
      <c r="J579" s="1525"/>
      <c r="K579" s="1484"/>
      <c r="L579" s="1484"/>
      <c r="M579" s="1484"/>
      <c r="N579" s="1484"/>
      <c r="O579" s="1484"/>
      <c r="P579" s="1484"/>
      <c r="Q579" s="1484"/>
      <c r="R579" s="1484"/>
      <c r="S579" s="1484"/>
      <c r="T579" s="1484"/>
      <c r="U579" s="1484"/>
      <c r="V579" s="1484"/>
      <c r="W579" s="1484"/>
      <c r="X579" s="1484"/>
    </row>
    <row r="580" spans="1:24" ht="19.5" hidden="1" customHeight="1" outlineLevel="1">
      <c r="A580" s="1451"/>
      <c r="B580" s="1505" t="s">
        <v>434</v>
      </c>
      <c r="C580" s="1449" t="s">
        <v>152</v>
      </c>
      <c r="D580" s="1449" t="s">
        <v>16</v>
      </c>
      <c r="E580" s="1450">
        <v>87209</v>
      </c>
      <c r="F580" s="1450">
        <v>87209</v>
      </c>
      <c r="G580" s="1455"/>
      <c r="H580" s="1455"/>
      <c r="I580" s="1483">
        <f t="shared" si="44"/>
        <v>-1</v>
      </c>
      <c r="J580" s="1525"/>
      <c r="K580" s="1484"/>
      <c r="L580" s="1484"/>
      <c r="M580" s="1484"/>
      <c r="N580" s="1484"/>
      <c r="O580" s="1484"/>
      <c r="P580" s="1484"/>
      <c r="Q580" s="1484"/>
      <c r="R580" s="1484"/>
      <c r="S580" s="1484"/>
      <c r="T580" s="1484"/>
      <c r="U580" s="1484"/>
      <c r="V580" s="1484"/>
      <c r="W580" s="1484"/>
      <c r="X580" s="1484"/>
    </row>
    <row r="581" spans="1:24" ht="19.5" hidden="1" customHeight="1" outlineLevel="1">
      <c r="A581" s="1451"/>
      <c r="B581" s="1505" t="s">
        <v>435</v>
      </c>
      <c r="C581" s="1449" t="s">
        <v>152</v>
      </c>
      <c r="D581" s="1449" t="s">
        <v>16</v>
      </c>
      <c r="E581" s="1450">
        <v>5159</v>
      </c>
      <c r="F581" s="1450">
        <v>5159</v>
      </c>
      <c r="G581" s="1455"/>
      <c r="H581" s="1455"/>
      <c r="I581" s="1483">
        <f t="shared" si="44"/>
        <v>-1</v>
      </c>
      <c r="J581" s="1525"/>
      <c r="K581" s="1484"/>
      <c r="L581" s="1484"/>
      <c r="M581" s="1484"/>
      <c r="N581" s="1484"/>
      <c r="O581" s="1484"/>
      <c r="P581" s="1484"/>
      <c r="Q581" s="1484"/>
      <c r="R581" s="1484"/>
      <c r="S581" s="1484"/>
      <c r="T581" s="1484"/>
      <c r="U581" s="1484"/>
      <c r="V581" s="1484"/>
      <c r="W581" s="1484"/>
      <c r="X581" s="1484"/>
    </row>
    <row r="582" spans="1:24" ht="19.5" hidden="1" customHeight="1" outlineLevel="1">
      <c r="A582" s="1451"/>
      <c r="B582" s="1505" t="s">
        <v>436</v>
      </c>
      <c r="C582" s="1449" t="s">
        <v>152</v>
      </c>
      <c r="D582" s="1449" t="s">
        <v>16</v>
      </c>
      <c r="E582" s="1450">
        <v>5316</v>
      </c>
      <c r="F582" s="1450">
        <v>5316</v>
      </c>
      <c r="G582" s="1455"/>
      <c r="H582" s="1455"/>
      <c r="I582" s="1483">
        <f t="shared" si="44"/>
        <v>-1</v>
      </c>
      <c r="J582" s="1525"/>
      <c r="K582" s="1484"/>
      <c r="L582" s="1484"/>
      <c r="M582" s="1484"/>
      <c r="N582" s="1484"/>
      <c r="O582" s="1484"/>
      <c r="P582" s="1484"/>
      <c r="Q582" s="1484"/>
      <c r="R582" s="1484"/>
      <c r="S582" s="1484"/>
      <c r="T582" s="1484"/>
      <c r="U582" s="1484"/>
      <c r="V582" s="1484"/>
      <c r="W582" s="1484"/>
      <c r="X582" s="1484"/>
    </row>
    <row r="583" spans="1:24" ht="19.5" hidden="1" customHeight="1" outlineLevel="1">
      <c r="A583" s="1451"/>
      <c r="B583" s="1505" t="s">
        <v>437</v>
      </c>
      <c r="C583" s="1449" t="s">
        <v>152</v>
      </c>
      <c r="D583" s="1449" t="s">
        <v>16</v>
      </c>
      <c r="E583" s="1450">
        <v>5278</v>
      </c>
      <c r="F583" s="1450">
        <v>5278</v>
      </c>
      <c r="G583" s="1455"/>
      <c r="H583" s="1455"/>
      <c r="I583" s="1483">
        <f t="shared" si="44"/>
        <v>-1</v>
      </c>
      <c r="J583" s="1525"/>
      <c r="K583" s="1484"/>
      <c r="L583" s="1484"/>
      <c r="M583" s="1484"/>
      <c r="N583" s="1484"/>
      <c r="O583" s="1484"/>
      <c r="P583" s="1484"/>
      <c r="Q583" s="1484"/>
      <c r="R583" s="1484"/>
      <c r="S583" s="1484"/>
      <c r="T583" s="1484"/>
      <c r="U583" s="1484"/>
      <c r="V583" s="1484"/>
      <c r="W583" s="1484"/>
      <c r="X583" s="1484"/>
    </row>
    <row r="584" spans="1:24" ht="19.5" hidden="1" customHeight="1" outlineLevel="1">
      <c r="A584" s="1451"/>
      <c r="B584" s="1505" t="s">
        <v>438</v>
      </c>
      <c r="C584" s="1449" t="s">
        <v>152</v>
      </c>
      <c r="D584" s="1449" t="s">
        <v>16</v>
      </c>
      <c r="E584" s="1450">
        <v>5435</v>
      </c>
      <c r="F584" s="1450">
        <v>5435</v>
      </c>
      <c r="G584" s="1455"/>
      <c r="H584" s="1455"/>
      <c r="I584" s="1483">
        <f t="shared" si="44"/>
        <v>-1</v>
      </c>
      <c r="J584" s="1525"/>
      <c r="K584" s="1484"/>
      <c r="L584" s="1484"/>
      <c r="M584" s="1484"/>
      <c r="N584" s="1484"/>
      <c r="O584" s="1484"/>
      <c r="P584" s="1484"/>
      <c r="Q584" s="1484"/>
      <c r="R584" s="1484"/>
      <c r="S584" s="1484"/>
      <c r="T584" s="1484"/>
      <c r="U584" s="1484"/>
      <c r="V584" s="1484"/>
      <c r="W584" s="1484"/>
      <c r="X584" s="1484"/>
    </row>
    <row r="585" spans="1:24" ht="19.5" hidden="1" customHeight="1" outlineLevel="1">
      <c r="A585" s="1451"/>
      <c r="B585" s="1505" t="s">
        <v>439</v>
      </c>
      <c r="C585" s="1449" t="s">
        <v>440</v>
      </c>
      <c r="D585" s="1449" t="s">
        <v>16</v>
      </c>
      <c r="E585" s="1450">
        <v>52080</v>
      </c>
      <c r="F585" s="1450">
        <v>52080</v>
      </c>
      <c r="G585" s="1455"/>
      <c r="H585" s="1455"/>
      <c r="I585" s="1483">
        <f t="shared" si="44"/>
        <v>-1</v>
      </c>
      <c r="J585" s="1525"/>
      <c r="K585" s="1484"/>
      <c r="L585" s="1484"/>
      <c r="M585" s="1484"/>
      <c r="N585" s="1484"/>
      <c r="O585" s="1484"/>
      <c r="P585" s="1484"/>
      <c r="Q585" s="1484"/>
      <c r="R585" s="1484"/>
      <c r="S585" s="1484"/>
      <c r="T585" s="1484"/>
      <c r="U585" s="1484"/>
      <c r="V585" s="1484"/>
      <c r="W585" s="1484"/>
      <c r="X585" s="1484"/>
    </row>
    <row r="586" spans="1:24" ht="19.5" hidden="1" customHeight="1" outlineLevel="1">
      <c r="A586" s="1451"/>
      <c r="B586" s="1505" t="s">
        <v>441</v>
      </c>
      <c r="C586" s="1449" t="s">
        <v>440</v>
      </c>
      <c r="D586" s="1449" t="s">
        <v>16</v>
      </c>
      <c r="E586" s="1450">
        <v>52938</v>
      </c>
      <c r="F586" s="1450">
        <v>52938</v>
      </c>
      <c r="G586" s="1455"/>
      <c r="H586" s="1455"/>
      <c r="I586" s="1483">
        <f t="shared" si="44"/>
        <v>-1</v>
      </c>
      <c r="J586" s="1525"/>
      <c r="K586" s="1484"/>
      <c r="L586" s="1484"/>
      <c r="M586" s="1484"/>
      <c r="N586" s="1484"/>
      <c r="O586" s="1484"/>
      <c r="P586" s="1484"/>
      <c r="Q586" s="1484"/>
      <c r="R586" s="1484"/>
      <c r="S586" s="1484"/>
      <c r="T586" s="1484"/>
      <c r="U586" s="1484"/>
      <c r="V586" s="1484"/>
      <c r="W586" s="1484"/>
      <c r="X586" s="1484"/>
    </row>
    <row r="587" spans="1:24" ht="19.5" hidden="1" customHeight="1" outlineLevel="1">
      <c r="A587" s="1451"/>
      <c r="B587" s="1505" t="s">
        <v>442</v>
      </c>
      <c r="C587" s="1449" t="s">
        <v>152</v>
      </c>
      <c r="D587" s="1449" t="s">
        <v>16</v>
      </c>
      <c r="E587" s="1450">
        <v>5729</v>
      </c>
      <c r="F587" s="1450">
        <v>5729</v>
      </c>
      <c r="G587" s="1455"/>
      <c r="H587" s="1455"/>
      <c r="I587" s="1483">
        <f t="shared" si="44"/>
        <v>-1</v>
      </c>
      <c r="J587" s="1525"/>
      <c r="K587" s="1484"/>
      <c r="L587" s="1484"/>
      <c r="M587" s="1484"/>
      <c r="N587" s="1484"/>
      <c r="O587" s="1484"/>
      <c r="P587" s="1484"/>
      <c r="Q587" s="1484"/>
      <c r="R587" s="1484"/>
      <c r="S587" s="1484"/>
      <c r="T587" s="1484"/>
      <c r="U587" s="1484"/>
      <c r="V587" s="1484"/>
      <c r="W587" s="1484"/>
      <c r="X587" s="1484"/>
    </row>
    <row r="588" spans="1:24" ht="19.5" hidden="1" customHeight="1" outlineLevel="1">
      <c r="A588" s="1451"/>
      <c r="B588" s="1505" t="s">
        <v>443</v>
      </c>
      <c r="C588" s="1449" t="s">
        <v>152</v>
      </c>
      <c r="D588" s="1449" t="s">
        <v>16</v>
      </c>
      <c r="E588" s="1450">
        <v>6034</v>
      </c>
      <c r="F588" s="1450">
        <v>6034</v>
      </c>
      <c r="G588" s="1455"/>
      <c r="H588" s="1455"/>
      <c r="I588" s="1483">
        <f t="shared" si="44"/>
        <v>-1</v>
      </c>
      <c r="J588" s="1525"/>
      <c r="K588" s="1484"/>
      <c r="L588" s="1484"/>
      <c r="M588" s="1484"/>
      <c r="N588" s="1484"/>
      <c r="O588" s="1484"/>
      <c r="P588" s="1484"/>
      <c r="Q588" s="1484"/>
      <c r="R588" s="1484"/>
      <c r="S588" s="1484"/>
      <c r="T588" s="1484"/>
      <c r="U588" s="1484"/>
      <c r="V588" s="1484"/>
      <c r="W588" s="1484"/>
      <c r="X588" s="1484"/>
    </row>
    <row r="589" spans="1:24" ht="19.5" hidden="1" customHeight="1" outlineLevel="1">
      <c r="A589" s="1451"/>
      <c r="B589" s="1505" t="s">
        <v>444</v>
      </c>
      <c r="C589" s="1449" t="s">
        <v>152</v>
      </c>
      <c r="D589" s="1449" t="s">
        <v>16</v>
      </c>
      <c r="E589" s="1450">
        <v>6207</v>
      </c>
      <c r="F589" s="1450">
        <v>6207</v>
      </c>
      <c r="G589" s="1455"/>
      <c r="H589" s="1455"/>
      <c r="I589" s="1483">
        <f t="shared" si="44"/>
        <v>-1</v>
      </c>
      <c r="J589" s="1525"/>
      <c r="K589" s="1484"/>
      <c r="L589" s="1484"/>
      <c r="M589" s="1484"/>
      <c r="N589" s="1484"/>
      <c r="O589" s="1484"/>
      <c r="P589" s="1484"/>
      <c r="Q589" s="1484"/>
      <c r="R589" s="1484"/>
      <c r="S589" s="1484"/>
      <c r="T589" s="1484"/>
      <c r="U589" s="1484"/>
      <c r="V589" s="1484"/>
      <c r="W589" s="1484"/>
      <c r="X589" s="1484"/>
    </row>
    <row r="590" spans="1:24" ht="19.5" hidden="1" customHeight="1" outlineLevel="1">
      <c r="A590" s="1451"/>
      <c r="B590" s="1505" t="s">
        <v>445</v>
      </c>
      <c r="C590" s="1449" t="s">
        <v>152</v>
      </c>
      <c r="D590" s="1449" t="s">
        <v>16</v>
      </c>
      <c r="E590" s="1450">
        <v>6457</v>
      </c>
      <c r="F590" s="1450">
        <v>6457</v>
      </c>
      <c r="G590" s="1455"/>
      <c r="H590" s="1455"/>
      <c r="I590" s="1483">
        <f t="shared" si="44"/>
        <v>-1</v>
      </c>
      <c r="J590" s="1525"/>
      <c r="K590" s="1484"/>
      <c r="L590" s="1484"/>
      <c r="M590" s="1484"/>
      <c r="N590" s="1484"/>
      <c r="O590" s="1484"/>
      <c r="P590" s="1484"/>
      <c r="Q590" s="1484"/>
      <c r="R590" s="1484"/>
      <c r="S590" s="1484"/>
      <c r="T590" s="1484"/>
      <c r="U590" s="1484"/>
      <c r="V590" s="1484"/>
      <c r="W590" s="1484"/>
      <c r="X590" s="1484"/>
    </row>
    <row r="591" spans="1:24" ht="19.5" hidden="1" customHeight="1" outlineLevel="1">
      <c r="A591" s="1451"/>
      <c r="B591" s="1505" t="s">
        <v>446</v>
      </c>
      <c r="C591" s="1449" t="s">
        <v>152</v>
      </c>
      <c r="D591" s="1449" t="s">
        <v>16</v>
      </c>
      <c r="E591" s="1450">
        <v>4712</v>
      </c>
      <c r="F591" s="1450">
        <v>4712</v>
      </c>
      <c r="G591" s="1455"/>
      <c r="H591" s="1455"/>
      <c r="I591" s="1483">
        <f t="shared" si="44"/>
        <v>-1</v>
      </c>
      <c r="J591" s="1525"/>
      <c r="K591" s="1484"/>
      <c r="L591" s="1484"/>
      <c r="M591" s="1484"/>
      <c r="N591" s="1484"/>
      <c r="O591" s="1484"/>
      <c r="P591" s="1484"/>
      <c r="Q591" s="1484"/>
      <c r="R591" s="1484"/>
      <c r="S591" s="1484"/>
      <c r="T591" s="1484"/>
      <c r="U591" s="1484"/>
      <c r="V591" s="1484"/>
      <c r="W591" s="1484"/>
      <c r="X591" s="1484"/>
    </row>
    <row r="592" spans="1:24" ht="19.5" hidden="1" customHeight="1" outlineLevel="1">
      <c r="A592" s="1451"/>
      <c r="B592" s="1505" t="s">
        <v>447</v>
      </c>
      <c r="C592" s="1449" t="s">
        <v>152</v>
      </c>
      <c r="D592" s="1449" t="s">
        <v>16</v>
      </c>
      <c r="E592" s="1450">
        <v>4952</v>
      </c>
      <c r="F592" s="1450">
        <v>4952</v>
      </c>
      <c r="G592" s="1455"/>
      <c r="H592" s="1455"/>
      <c r="I592" s="1483">
        <f t="shared" si="44"/>
        <v>-1</v>
      </c>
      <c r="J592" s="1525"/>
      <c r="K592" s="1484"/>
      <c r="L592" s="1484"/>
      <c r="M592" s="1484"/>
      <c r="N592" s="1484"/>
      <c r="O592" s="1484"/>
      <c r="P592" s="1484"/>
      <c r="Q592" s="1484"/>
      <c r="R592" s="1484"/>
      <c r="S592" s="1484"/>
      <c r="T592" s="1484"/>
      <c r="U592" s="1484"/>
      <c r="V592" s="1484"/>
      <c r="W592" s="1484"/>
      <c r="X592" s="1484"/>
    </row>
    <row r="593" spans="1:24" ht="19.5" hidden="1" customHeight="1" outlineLevel="1">
      <c r="A593" s="1451"/>
      <c r="B593" s="1505" t="s">
        <v>448</v>
      </c>
      <c r="C593" s="1449" t="s">
        <v>152</v>
      </c>
      <c r="D593" s="1449" t="s">
        <v>16</v>
      </c>
      <c r="E593" s="1450">
        <v>5609</v>
      </c>
      <c r="F593" s="1450">
        <v>5609</v>
      </c>
      <c r="G593" s="1455"/>
      <c r="H593" s="1455"/>
      <c r="I593" s="1483">
        <f t="shared" si="44"/>
        <v>-1</v>
      </c>
      <c r="J593" s="1525"/>
      <c r="K593" s="1484"/>
      <c r="L593" s="1484"/>
      <c r="M593" s="1484"/>
      <c r="N593" s="1484"/>
      <c r="O593" s="1484"/>
      <c r="P593" s="1484"/>
      <c r="Q593" s="1484"/>
      <c r="R593" s="1484"/>
      <c r="S593" s="1484"/>
      <c r="T593" s="1484"/>
      <c r="U593" s="1484"/>
      <c r="V593" s="1484"/>
      <c r="W593" s="1484"/>
      <c r="X593" s="1484"/>
    </row>
    <row r="594" spans="1:24" ht="19.5" hidden="1" customHeight="1" outlineLevel="1">
      <c r="A594" s="1451"/>
      <c r="B594" s="1505" t="s">
        <v>449</v>
      </c>
      <c r="C594" s="1449" t="s">
        <v>152</v>
      </c>
      <c r="D594" s="1449" t="s">
        <v>16</v>
      </c>
      <c r="E594" s="1450">
        <v>5505</v>
      </c>
      <c r="F594" s="1450">
        <v>5505</v>
      </c>
      <c r="G594" s="1455"/>
      <c r="H594" s="1455"/>
      <c r="I594" s="1483">
        <f t="shared" si="44"/>
        <v>-1</v>
      </c>
      <c r="J594" s="1525"/>
      <c r="K594" s="1484"/>
      <c r="L594" s="1484"/>
      <c r="M594" s="1484"/>
      <c r="N594" s="1484"/>
      <c r="O594" s="1484"/>
      <c r="P594" s="1484"/>
      <c r="Q594" s="1484"/>
      <c r="R594" s="1484"/>
      <c r="S594" s="1484"/>
      <c r="T594" s="1484"/>
      <c r="U594" s="1484"/>
      <c r="V594" s="1484"/>
      <c r="W594" s="1484"/>
      <c r="X594" s="1484"/>
    </row>
    <row r="595" spans="1:24" ht="19.5" hidden="1" customHeight="1" outlineLevel="1">
      <c r="A595" s="1451"/>
      <c r="B595" s="1505" t="s">
        <v>450</v>
      </c>
      <c r="C595" s="1449" t="s">
        <v>152</v>
      </c>
      <c r="D595" s="1449" t="s">
        <v>16</v>
      </c>
      <c r="E595" s="1450">
        <v>5750</v>
      </c>
      <c r="F595" s="1450">
        <v>5750</v>
      </c>
      <c r="G595" s="1455"/>
      <c r="H595" s="1455"/>
      <c r="I595" s="1483">
        <f t="shared" si="44"/>
        <v>-1</v>
      </c>
      <c r="J595" s="1525"/>
      <c r="K595" s="1484"/>
      <c r="L595" s="1484"/>
      <c r="M595" s="1484"/>
      <c r="N595" s="1484"/>
      <c r="O595" s="1484"/>
      <c r="P595" s="1484"/>
      <c r="Q595" s="1484"/>
      <c r="R595" s="1484"/>
      <c r="S595" s="1484"/>
      <c r="T595" s="1484"/>
      <c r="U595" s="1484"/>
      <c r="V595" s="1484"/>
      <c r="W595" s="1484"/>
      <c r="X595" s="1484"/>
    </row>
    <row r="596" spans="1:24" ht="19.5" hidden="1" customHeight="1" outlineLevel="1">
      <c r="A596" s="1451"/>
      <c r="B596" s="1505" t="s">
        <v>451</v>
      </c>
      <c r="C596" s="1449" t="s">
        <v>152</v>
      </c>
      <c r="D596" s="1449" t="s">
        <v>16</v>
      </c>
      <c r="E596" s="1450">
        <v>3317</v>
      </c>
      <c r="F596" s="1450">
        <v>3317</v>
      </c>
      <c r="G596" s="1455"/>
      <c r="H596" s="1455"/>
      <c r="I596" s="1483">
        <f t="shared" si="44"/>
        <v>-1</v>
      </c>
      <c r="J596" s="1525"/>
      <c r="K596" s="1484"/>
      <c r="L596" s="1484"/>
      <c r="M596" s="1484"/>
      <c r="N596" s="1484"/>
      <c r="O596" s="1484"/>
      <c r="P596" s="1484"/>
      <c r="Q596" s="1484"/>
      <c r="R596" s="1484"/>
      <c r="S596" s="1484"/>
      <c r="T596" s="1484"/>
      <c r="U596" s="1484"/>
      <c r="V596" s="1484"/>
      <c r="W596" s="1484"/>
      <c r="X596" s="1484"/>
    </row>
    <row r="597" spans="1:24" ht="19.5" hidden="1" customHeight="1" outlineLevel="1">
      <c r="A597" s="1451"/>
      <c r="B597" s="1505" t="s">
        <v>452</v>
      </c>
      <c r="C597" s="1449" t="s">
        <v>152</v>
      </c>
      <c r="D597" s="1449" t="s">
        <v>16</v>
      </c>
      <c r="E597" s="1450">
        <v>3501</v>
      </c>
      <c r="F597" s="1450">
        <v>3501</v>
      </c>
      <c r="G597" s="1455"/>
      <c r="H597" s="1455"/>
      <c r="I597" s="1483">
        <f t="shared" si="44"/>
        <v>-1</v>
      </c>
      <c r="J597" s="1525"/>
      <c r="K597" s="1484"/>
      <c r="L597" s="1484"/>
      <c r="M597" s="1484"/>
      <c r="N597" s="1484"/>
      <c r="O597" s="1484"/>
      <c r="P597" s="1484"/>
      <c r="Q597" s="1484"/>
      <c r="R597" s="1484"/>
      <c r="S597" s="1484"/>
      <c r="T597" s="1484"/>
      <c r="U597" s="1484"/>
      <c r="V597" s="1484"/>
      <c r="W597" s="1484"/>
      <c r="X597" s="1484"/>
    </row>
    <row r="598" spans="1:24" ht="19.5" hidden="1" customHeight="1" outlineLevel="1">
      <c r="A598" s="1451"/>
      <c r="B598" s="1505" t="s">
        <v>453</v>
      </c>
      <c r="C598" s="1449" t="s">
        <v>152</v>
      </c>
      <c r="D598" s="1449" t="s">
        <v>16</v>
      </c>
      <c r="E598" s="1450">
        <v>8162</v>
      </c>
      <c r="F598" s="1450">
        <v>8162</v>
      </c>
      <c r="G598" s="1455"/>
      <c r="H598" s="1455"/>
      <c r="I598" s="1483">
        <f t="shared" si="44"/>
        <v>-1</v>
      </c>
      <c r="J598" s="1525"/>
      <c r="K598" s="1484"/>
      <c r="L598" s="1484"/>
      <c r="M598" s="1484"/>
      <c r="N598" s="1484"/>
      <c r="O598" s="1484"/>
      <c r="P598" s="1484"/>
      <c r="Q598" s="1484"/>
      <c r="R598" s="1484"/>
      <c r="S598" s="1484"/>
      <c r="T598" s="1484"/>
      <c r="U598" s="1484"/>
      <c r="V598" s="1484"/>
      <c r="W598" s="1484"/>
      <c r="X598" s="1484"/>
    </row>
    <row r="599" spans="1:24" ht="19.5" hidden="1" customHeight="1" outlineLevel="1">
      <c r="A599" s="1451"/>
      <c r="B599" s="1505" t="s">
        <v>454</v>
      </c>
      <c r="C599" s="1449" t="s">
        <v>152</v>
      </c>
      <c r="D599" s="1449" t="s">
        <v>16</v>
      </c>
      <c r="E599" s="1450">
        <v>8467</v>
      </c>
      <c r="F599" s="1450">
        <v>8467</v>
      </c>
      <c r="G599" s="1455"/>
      <c r="H599" s="1455"/>
      <c r="I599" s="1483">
        <f t="shared" si="44"/>
        <v>-1</v>
      </c>
      <c r="J599" s="1525"/>
      <c r="K599" s="1484"/>
      <c r="L599" s="1484"/>
      <c r="M599" s="1484"/>
      <c r="N599" s="1484"/>
      <c r="O599" s="1484"/>
      <c r="P599" s="1484"/>
      <c r="Q599" s="1484"/>
      <c r="R599" s="1484"/>
      <c r="S599" s="1484"/>
      <c r="T599" s="1484"/>
      <c r="U599" s="1484"/>
      <c r="V599" s="1484"/>
      <c r="W599" s="1484"/>
      <c r="X599" s="1484"/>
    </row>
    <row r="600" spans="1:24" ht="19.5" hidden="1" customHeight="1" outlineLevel="1">
      <c r="A600" s="1451"/>
      <c r="B600" s="1505" t="s">
        <v>455</v>
      </c>
      <c r="C600" s="1449" t="s">
        <v>152</v>
      </c>
      <c r="D600" s="1449" t="s">
        <v>16</v>
      </c>
      <c r="E600" s="1450">
        <v>4775</v>
      </c>
      <c r="F600" s="1450">
        <v>4775</v>
      </c>
      <c r="G600" s="1455"/>
      <c r="H600" s="1455"/>
      <c r="I600" s="1483">
        <f t="shared" si="44"/>
        <v>-1</v>
      </c>
      <c r="J600" s="1525"/>
      <c r="K600" s="1484"/>
      <c r="L600" s="1484"/>
      <c r="M600" s="1484"/>
      <c r="N600" s="1484"/>
      <c r="O600" s="1484"/>
      <c r="P600" s="1484"/>
      <c r="Q600" s="1484"/>
      <c r="R600" s="1484"/>
      <c r="S600" s="1484"/>
      <c r="T600" s="1484"/>
      <c r="U600" s="1484"/>
      <c r="V600" s="1484"/>
      <c r="W600" s="1484"/>
      <c r="X600" s="1484"/>
    </row>
    <row r="601" spans="1:24" ht="19.5" hidden="1" customHeight="1" outlineLevel="1">
      <c r="A601" s="1451"/>
      <c r="B601" s="1505" t="s">
        <v>456</v>
      </c>
      <c r="C601" s="1449" t="s">
        <v>152</v>
      </c>
      <c r="D601" s="1449" t="s">
        <v>16</v>
      </c>
      <c r="E601" s="1450">
        <v>10364</v>
      </c>
      <c r="F601" s="1450">
        <v>10364</v>
      </c>
      <c r="G601" s="1455"/>
      <c r="H601" s="1455"/>
      <c r="I601" s="1483">
        <f t="shared" si="44"/>
        <v>-1</v>
      </c>
      <c r="J601" s="1525"/>
      <c r="K601" s="1484"/>
      <c r="L601" s="1484"/>
      <c r="M601" s="1484"/>
      <c r="N601" s="1484"/>
      <c r="O601" s="1484"/>
      <c r="P601" s="1484"/>
      <c r="Q601" s="1484"/>
      <c r="R601" s="1484"/>
      <c r="S601" s="1484"/>
      <c r="T601" s="1484"/>
      <c r="U601" s="1484"/>
      <c r="V601" s="1484"/>
      <c r="W601" s="1484"/>
      <c r="X601" s="1484"/>
    </row>
    <row r="602" spans="1:24" ht="19.5" hidden="1" customHeight="1" outlineLevel="1">
      <c r="A602" s="1451"/>
      <c r="B602" s="1505" t="s">
        <v>457</v>
      </c>
      <c r="C602" s="1449" t="s">
        <v>152</v>
      </c>
      <c r="D602" s="1449" t="s">
        <v>16</v>
      </c>
      <c r="E602" s="1450">
        <v>10839</v>
      </c>
      <c r="F602" s="1450">
        <v>10839</v>
      </c>
      <c r="G602" s="1455"/>
      <c r="H602" s="1455"/>
      <c r="I602" s="1483">
        <f t="shared" si="44"/>
        <v>-1</v>
      </c>
      <c r="J602" s="1525"/>
      <c r="K602" s="1484"/>
      <c r="L602" s="1484"/>
      <c r="M602" s="1484"/>
      <c r="N602" s="1484"/>
      <c r="O602" s="1484"/>
      <c r="P602" s="1484"/>
      <c r="Q602" s="1484"/>
      <c r="R602" s="1484"/>
      <c r="S602" s="1484"/>
      <c r="T602" s="1484"/>
      <c r="U602" s="1484"/>
      <c r="V602" s="1484"/>
      <c r="W602" s="1484"/>
      <c r="X602" s="1484"/>
    </row>
    <row r="603" spans="1:24" ht="19.5" hidden="1" customHeight="1" outlineLevel="1">
      <c r="A603" s="1451"/>
      <c r="B603" s="1505" t="s">
        <v>458</v>
      </c>
      <c r="C603" s="1449" t="s">
        <v>152</v>
      </c>
      <c r="D603" s="1449" t="s">
        <v>16</v>
      </c>
      <c r="E603" s="1450">
        <v>6372</v>
      </c>
      <c r="F603" s="1450">
        <v>6372</v>
      </c>
      <c r="G603" s="1455"/>
      <c r="H603" s="1455"/>
      <c r="I603" s="1483">
        <f t="shared" si="44"/>
        <v>-1</v>
      </c>
      <c r="J603" s="1525"/>
      <c r="K603" s="1484"/>
      <c r="L603" s="1484"/>
      <c r="M603" s="1484"/>
      <c r="N603" s="1484"/>
      <c r="O603" s="1484"/>
      <c r="P603" s="1484"/>
      <c r="Q603" s="1484"/>
      <c r="R603" s="1484"/>
      <c r="S603" s="1484"/>
      <c r="T603" s="1484"/>
      <c r="U603" s="1484"/>
      <c r="V603" s="1484"/>
      <c r="W603" s="1484"/>
      <c r="X603" s="1484"/>
    </row>
    <row r="604" spans="1:24" ht="19.5" hidden="1" customHeight="1" outlineLevel="1">
      <c r="A604" s="1451"/>
      <c r="B604" s="1505" t="s">
        <v>459</v>
      </c>
      <c r="C604" s="1449" t="s">
        <v>152</v>
      </c>
      <c r="D604" s="1449" t="s">
        <v>16</v>
      </c>
      <c r="E604" s="1450">
        <v>8830</v>
      </c>
      <c r="F604" s="1450">
        <v>8830</v>
      </c>
      <c r="G604" s="1455"/>
      <c r="H604" s="1455"/>
      <c r="I604" s="1483">
        <f t="shared" si="44"/>
        <v>-1</v>
      </c>
      <c r="J604" s="1525"/>
      <c r="K604" s="1484"/>
      <c r="L604" s="1484"/>
      <c r="M604" s="1484"/>
      <c r="N604" s="1484"/>
      <c r="O604" s="1484"/>
      <c r="P604" s="1484"/>
      <c r="Q604" s="1484"/>
      <c r="R604" s="1484"/>
      <c r="S604" s="1484"/>
      <c r="T604" s="1484"/>
      <c r="U604" s="1484"/>
      <c r="V604" s="1484"/>
      <c r="W604" s="1484"/>
      <c r="X604" s="1484"/>
    </row>
    <row r="605" spans="1:24" ht="19.5" hidden="1" customHeight="1" outlineLevel="1">
      <c r="A605" s="1451"/>
      <c r="B605" s="1505" t="s">
        <v>460</v>
      </c>
      <c r="C605" s="1449" t="s">
        <v>152</v>
      </c>
      <c r="D605" s="1449" t="s">
        <v>16</v>
      </c>
      <c r="E605" s="1450">
        <v>6835</v>
      </c>
      <c r="F605" s="1450">
        <v>6835</v>
      </c>
      <c r="G605" s="1455"/>
      <c r="H605" s="1455"/>
      <c r="I605" s="1483">
        <f t="shared" si="44"/>
        <v>-1</v>
      </c>
      <c r="J605" s="1525"/>
      <c r="K605" s="1484"/>
      <c r="L605" s="1484"/>
      <c r="M605" s="1484"/>
      <c r="N605" s="1484"/>
      <c r="O605" s="1484"/>
      <c r="P605" s="1484"/>
      <c r="Q605" s="1484"/>
      <c r="R605" s="1484"/>
      <c r="S605" s="1484"/>
      <c r="T605" s="1484"/>
      <c r="U605" s="1484"/>
      <c r="V605" s="1484"/>
      <c r="W605" s="1484"/>
      <c r="X605" s="1484"/>
    </row>
    <row r="606" spans="1:24" ht="20.25" hidden="1" customHeight="1" outlineLevel="1">
      <c r="A606" s="1451"/>
      <c r="B606" s="1523" t="s">
        <v>461</v>
      </c>
      <c r="C606" s="1449"/>
      <c r="D606" s="1449"/>
      <c r="E606" s="1450"/>
      <c r="F606" s="1450"/>
      <c r="G606" s="1455"/>
      <c r="H606" s="1455"/>
      <c r="I606" s="1483"/>
      <c r="J606" s="1526"/>
      <c r="K606" s="1484"/>
      <c r="L606" s="1484"/>
      <c r="M606" s="1484"/>
      <c r="N606" s="1484"/>
      <c r="O606" s="1484"/>
      <c r="P606" s="1484"/>
      <c r="Q606" s="1484"/>
      <c r="R606" s="1484"/>
      <c r="S606" s="1484"/>
      <c r="T606" s="1484"/>
      <c r="U606" s="1484"/>
      <c r="V606" s="1484"/>
      <c r="W606" s="1484"/>
      <c r="X606" s="1484"/>
    </row>
    <row r="607" spans="1:24" ht="19.5" hidden="1" customHeight="1" outlineLevel="1">
      <c r="A607" s="1451"/>
      <c r="B607" s="1505" t="s">
        <v>462</v>
      </c>
      <c r="C607" s="1449" t="s">
        <v>152</v>
      </c>
      <c r="D607" s="1449" t="s">
        <v>16</v>
      </c>
      <c r="E607" s="1450">
        <v>7897</v>
      </c>
      <c r="F607" s="1450">
        <v>7897</v>
      </c>
      <c r="G607" s="1455"/>
      <c r="H607" s="1455"/>
      <c r="I607" s="1483">
        <f t="shared" ref="I607:I618" si="45">(G607-F607)/F607</f>
        <v>-1</v>
      </c>
      <c r="J607" s="1525"/>
      <c r="K607" s="1484"/>
      <c r="L607" s="1484"/>
      <c r="M607" s="1484"/>
      <c r="N607" s="1484"/>
      <c r="O607" s="1484"/>
      <c r="P607" s="1484"/>
      <c r="Q607" s="1484"/>
      <c r="R607" s="1484"/>
      <c r="S607" s="1484"/>
      <c r="T607" s="1484"/>
      <c r="U607" s="1484"/>
      <c r="V607" s="1484"/>
      <c r="W607" s="1484"/>
      <c r="X607" s="1484"/>
    </row>
    <row r="608" spans="1:24" ht="19.5" hidden="1" customHeight="1" outlineLevel="1">
      <c r="A608" s="1451"/>
      <c r="B608" s="1505" t="s">
        <v>463</v>
      </c>
      <c r="C608" s="1449" t="s">
        <v>152</v>
      </c>
      <c r="D608" s="1449" t="s">
        <v>16</v>
      </c>
      <c r="E608" s="1450">
        <v>8867</v>
      </c>
      <c r="F608" s="1450">
        <v>8867</v>
      </c>
      <c r="G608" s="1455"/>
      <c r="H608" s="1455"/>
      <c r="I608" s="1483">
        <f t="shared" si="45"/>
        <v>-1</v>
      </c>
      <c r="J608" s="1525"/>
      <c r="K608" s="1484"/>
      <c r="L608" s="1484"/>
      <c r="M608" s="1484"/>
      <c r="N608" s="1484"/>
      <c r="O608" s="1484"/>
      <c r="P608" s="1484"/>
      <c r="Q608" s="1484"/>
      <c r="R608" s="1484"/>
      <c r="S608" s="1484"/>
      <c r="T608" s="1484"/>
      <c r="U608" s="1484"/>
      <c r="V608" s="1484"/>
      <c r="W608" s="1484"/>
      <c r="X608" s="1484"/>
    </row>
    <row r="609" spans="1:24" ht="19.5" hidden="1" customHeight="1" outlineLevel="1">
      <c r="A609" s="1451"/>
      <c r="B609" s="1505" t="s">
        <v>464</v>
      </c>
      <c r="C609" s="1449" t="s">
        <v>152</v>
      </c>
      <c r="D609" s="1449" t="s">
        <v>16</v>
      </c>
      <c r="E609" s="1450">
        <v>13406</v>
      </c>
      <c r="F609" s="1450">
        <v>13406</v>
      </c>
      <c r="G609" s="1455"/>
      <c r="H609" s="1455"/>
      <c r="I609" s="1483">
        <f t="shared" si="45"/>
        <v>-1</v>
      </c>
      <c r="J609" s="1525"/>
      <c r="K609" s="1484"/>
      <c r="L609" s="1484"/>
      <c r="M609" s="1484"/>
      <c r="N609" s="1484"/>
      <c r="O609" s="1484"/>
      <c r="P609" s="1484"/>
      <c r="Q609" s="1484"/>
      <c r="R609" s="1484"/>
      <c r="S609" s="1484"/>
      <c r="T609" s="1484"/>
      <c r="U609" s="1484"/>
      <c r="V609" s="1484"/>
      <c r="W609" s="1484"/>
      <c r="X609" s="1484"/>
    </row>
    <row r="610" spans="1:24" ht="19.5" hidden="1" customHeight="1" outlineLevel="1">
      <c r="A610" s="1451"/>
      <c r="B610" s="1505" t="s">
        <v>465</v>
      </c>
      <c r="C610" s="1449" t="s">
        <v>152</v>
      </c>
      <c r="D610" s="1449" t="s">
        <v>16</v>
      </c>
      <c r="E610" s="1450">
        <v>14264</v>
      </c>
      <c r="F610" s="1450">
        <v>14264</v>
      </c>
      <c r="G610" s="1455"/>
      <c r="H610" s="1455"/>
      <c r="I610" s="1483">
        <f t="shared" si="45"/>
        <v>-1</v>
      </c>
      <c r="J610" s="1525"/>
      <c r="K610" s="1484"/>
      <c r="L610" s="1484"/>
      <c r="M610" s="1484"/>
      <c r="N610" s="1484"/>
      <c r="O610" s="1484"/>
      <c r="P610" s="1484"/>
      <c r="Q610" s="1484"/>
      <c r="R610" s="1484"/>
      <c r="S610" s="1484"/>
      <c r="T610" s="1484"/>
      <c r="U610" s="1484"/>
      <c r="V610" s="1484"/>
      <c r="W610" s="1484"/>
      <c r="X610" s="1484"/>
    </row>
    <row r="611" spans="1:24" ht="19.5" hidden="1" customHeight="1" outlineLevel="1">
      <c r="A611" s="1451"/>
      <c r="B611" s="1505" t="s">
        <v>466</v>
      </c>
      <c r="C611" s="1449" t="s">
        <v>152</v>
      </c>
      <c r="D611" s="1449" t="s">
        <v>16</v>
      </c>
      <c r="E611" s="1450">
        <v>17653</v>
      </c>
      <c r="F611" s="1450">
        <v>17653</v>
      </c>
      <c r="G611" s="1455"/>
      <c r="H611" s="1455"/>
      <c r="I611" s="1483">
        <f t="shared" si="45"/>
        <v>-1</v>
      </c>
      <c r="J611" s="1525"/>
      <c r="K611" s="1484"/>
      <c r="L611" s="1484"/>
      <c r="M611" s="1484"/>
      <c r="N611" s="1484"/>
      <c r="O611" s="1484"/>
      <c r="P611" s="1484"/>
      <c r="Q611" s="1484"/>
      <c r="R611" s="1484"/>
      <c r="S611" s="1484"/>
      <c r="T611" s="1484"/>
      <c r="U611" s="1484"/>
      <c r="V611" s="1484"/>
      <c r="W611" s="1484"/>
      <c r="X611" s="1484"/>
    </row>
    <row r="612" spans="1:24" ht="19.5" hidden="1" customHeight="1" outlineLevel="1">
      <c r="A612" s="1451"/>
      <c r="B612" s="1505" t="s">
        <v>467</v>
      </c>
      <c r="C612" s="1449" t="s">
        <v>152</v>
      </c>
      <c r="D612" s="1449" t="s">
        <v>16</v>
      </c>
      <c r="E612" s="1450">
        <v>12836</v>
      </c>
      <c r="F612" s="1450">
        <v>12836</v>
      </c>
      <c r="G612" s="1455"/>
      <c r="H612" s="1455"/>
      <c r="I612" s="1483">
        <f t="shared" si="45"/>
        <v>-1</v>
      </c>
      <c r="J612" s="1525"/>
      <c r="K612" s="1484"/>
      <c r="L612" s="1484"/>
      <c r="M612" s="1484"/>
      <c r="N612" s="1484"/>
      <c r="O612" s="1484"/>
      <c r="P612" s="1484"/>
      <c r="Q612" s="1484"/>
      <c r="R612" s="1484"/>
      <c r="S612" s="1484"/>
      <c r="T612" s="1484"/>
      <c r="U612" s="1484"/>
      <c r="V612" s="1484"/>
      <c r="W612" s="1484"/>
      <c r="X612" s="1484"/>
    </row>
    <row r="613" spans="1:24" ht="19.5" hidden="1" customHeight="1" outlineLevel="1">
      <c r="A613" s="1451"/>
      <c r="B613" s="1505" t="s">
        <v>468</v>
      </c>
      <c r="C613" s="1449" t="s">
        <v>152</v>
      </c>
      <c r="D613" s="1449" t="s">
        <v>16</v>
      </c>
      <c r="E613" s="1450">
        <v>13952</v>
      </c>
      <c r="F613" s="1450">
        <v>13952</v>
      </c>
      <c r="G613" s="1455"/>
      <c r="H613" s="1455"/>
      <c r="I613" s="1483">
        <f t="shared" si="45"/>
        <v>-1</v>
      </c>
      <c r="J613" s="1525"/>
      <c r="K613" s="1484"/>
      <c r="L613" s="1484"/>
      <c r="M613" s="1484"/>
      <c r="N613" s="1484"/>
      <c r="O613" s="1484"/>
      <c r="P613" s="1484"/>
      <c r="Q613" s="1484"/>
      <c r="R613" s="1484"/>
      <c r="S613" s="1484"/>
      <c r="T613" s="1484"/>
      <c r="U613" s="1484"/>
      <c r="V613" s="1484"/>
      <c r="W613" s="1484"/>
      <c r="X613" s="1484"/>
    </row>
    <row r="614" spans="1:24" ht="19.5" hidden="1" customHeight="1" outlineLevel="1">
      <c r="A614" s="1451"/>
      <c r="B614" s="1505" t="s">
        <v>469</v>
      </c>
      <c r="C614" s="1449" t="s">
        <v>152</v>
      </c>
      <c r="D614" s="1449" t="s">
        <v>16</v>
      </c>
      <c r="E614" s="1450">
        <v>83430</v>
      </c>
      <c r="F614" s="1450">
        <v>83430</v>
      </c>
      <c r="G614" s="1455"/>
      <c r="H614" s="1455"/>
      <c r="I614" s="1483">
        <f t="shared" si="45"/>
        <v>-1</v>
      </c>
      <c r="J614" s="1525"/>
      <c r="K614" s="1484"/>
      <c r="L614" s="1484"/>
      <c r="M614" s="1484"/>
      <c r="N614" s="1484"/>
      <c r="O614" s="1484"/>
      <c r="P614" s="1484"/>
      <c r="Q614" s="1484"/>
      <c r="R614" s="1484"/>
      <c r="S614" s="1484"/>
      <c r="T614" s="1484"/>
      <c r="U614" s="1484"/>
      <c r="V614" s="1484"/>
      <c r="W614" s="1484"/>
      <c r="X614" s="1484"/>
    </row>
    <row r="615" spans="1:24" ht="19.5" hidden="1" customHeight="1" outlineLevel="1">
      <c r="A615" s="1451"/>
      <c r="B615" s="1505" t="s">
        <v>470</v>
      </c>
      <c r="C615" s="1449" t="s">
        <v>152</v>
      </c>
      <c r="D615" s="1449" t="s">
        <v>16</v>
      </c>
      <c r="E615" s="1450">
        <v>10477</v>
      </c>
      <c r="F615" s="1450">
        <v>10477</v>
      </c>
      <c r="G615" s="1455"/>
      <c r="H615" s="1455"/>
      <c r="I615" s="1483">
        <f t="shared" si="45"/>
        <v>-1</v>
      </c>
      <c r="J615" s="1699"/>
      <c r="K615" s="1484"/>
      <c r="L615" s="1484"/>
      <c r="M615" s="1484"/>
      <c r="N615" s="1484"/>
      <c r="O615" s="1484"/>
      <c r="P615" s="1484"/>
      <c r="Q615" s="1484"/>
      <c r="R615" s="1484"/>
      <c r="S615" s="1484"/>
      <c r="T615" s="1484"/>
      <c r="U615" s="1484"/>
      <c r="V615" s="1484"/>
      <c r="W615" s="1484"/>
      <c r="X615" s="1484"/>
    </row>
    <row r="616" spans="1:24" ht="19.5" hidden="1" customHeight="1" outlineLevel="1">
      <c r="A616" s="1451"/>
      <c r="B616" s="1505" t="s">
        <v>471</v>
      </c>
      <c r="C616" s="1449" t="s">
        <v>152</v>
      </c>
      <c r="D616" s="1449" t="s">
        <v>16</v>
      </c>
      <c r="E616" s="1450">
        <v>10530</v>
      </c>
      <c r="F616" s="1450">
        <v>10530</v>
      </c>
      <c r="G616" s="1455"/>
      <c r="H616" s="1455"/>
      <c r="I616" s="1483">
        <f t="shared" si="45"/>
        <v>-1</v>
      </c>
      <c r="J616" s="1700"/>
      <c r="K616" s="1484"/>
      <c r="L616" s="1484"/>
      <c r="M616" s="1484"/>
      <c r="N616" s="1484"/>
      <c r="O616" s="1484"/>
      <c r="P616" s="1484"/>
      <c r="Q616" s="1484"/>
      <c r="R616" s="1484"/>
      <c r="S616" s="1484"/>
      <c r="T616" s="1484"/>
      <c r="U616" s="1484"/>
      <c r="V616" s="1484"/>
      <c r="W616" s="1484"/>
      <c r="X616" s="1484"/>
    </row>
    <row r="617" spans="1:24" ht="19.5" hidden="1" customHeight="1" outlineLevel="1">
      <c r="A617" s="1451"/>
      <c r="B617" s="1505" t="s">
        <v>472</v>
      </c>
      <c r="C617" s="1449" t="s">
        <v>152</v>
      </c>
      <c r="D617" s="1449" t="s">
        <v>16</v>
      </c>
      <c r="E617" s="1450">
        <v>21168</v>
      </c>
      <c r="F617" s="1450">
        <v>21168</v>
      </c>
      <c r="G617" s="1455"/>
      <c r="H617" s="1455"/>
      <c r="I617" s="1483">
        <f t="shared" si="45"/>
        <v>-1</v>
      </c>
      <c r="J617" s="1700"/>
      <c r="K617" s="1484"/>
      <c r="L617" s="1484"/>
      <c r="M617" s="1484"/>
      <c r="N617" s="1484"/>
      <c r="O617" s="1484"/>
      <c r="P617" s="1484"/>
      <c r="Q617" s="1484"/>
      <c r="R617" s="1484"/>
      <c r="S617" s="1484"/>
      <c r="T617" s="1484"/>
      <c r="U617" s="1484"/>
      <c r="V617" s="1484"/>
      <c r="W617" s="1484"/>
      <c r="X617" s="1484"/>
    </row>
    <row r="618" spans="1:24" ht="19.5" hidden="1" customHeight="1" outlineLevel="1">
      <c r="A618" s="1451"/>
      <c r="B618" s="1505" t="s">
        <v>473</v>
      </c>
      <c r="C618" s="1449" t="s">
        <v>152</v>
      </c>
      <c r="D618" s="1449" t="s">
        <v>16</v>
      </c>
      <c r="E618" s="1450">
        <v>34610</v>
      </c>
      <c r="F618" s="1450">
        <v>34610</v>
      </c>
      <c r="G618" s="1455"/>
      <c r="H618" s="1455"/>
      <c r="I618" s="1483">
        <f t="shared" si="45"/>
        <v>-1</v>
      </c>
      <c r="J618" s="1701"/>
      <c r="K618" s="1484"/>
      <c r="L618" s="1484"/>
      <c r="M618" s="1484"/>
      <c r="N618" s="1484"/>
      <c r="O618" s="1484"/>
      <c r="P618" s="1484"/>
      <c r="Q618" s="1484"/>
      <c r="R618" s="1484"/>
      <c r="S618" s="1484"/>
      <c r="T618" s="1484"/>
      <c r="U618" s="1484"/>
      <c r="V618" s="1484"/>
      <c r="W618" s="1484"/>
      <c r="X618" s="1484"/>
    </row>
    <row r="619" spans="1:24" ht="15" hidden="1" customHeight="1">
      <c r="A619" s="1500">
        <v>2</v>
      </c>
      <c r="B619" s="1734" t="s">
        <v>474</v>
      </c>
      <c r="C619" s="1690"/>
      <c r="D619" s="1690"/>
      <c r="E619" s="1690"/>
      <c r="F619" s="1690"/>
      <c r="G619" s="1690"/>
      <c r="H619" s="1690"/>
      <c r="I619" s="1690"/>
      <c r="J619" s="1691"/>
      <c r="K619" s="1507"/>
      <c r="L619" s="1507"/>
      <c r="M619" s="1507"/>
      <c r="N619" s="1507"/>
      <c r="O619" s="1507"/>
      <c r="P619" s="1507"/>
      <c r="Q619" s="1507"/>
      <c r="R619" s="1507"/>
      <c r="S619" s="1507"/>
      <c r="T619" s="1507"/>
      <c r="U619" s="1507"/>
      <c r="V619" s="1507"/>
      <c r="W619" s="1507"/>
      <c r="X619" s="1507"/>
    </row>
    <row r="620" spans="1:24" ht="31.5" hidden="1" customHeight="1" outlineLevel="1">
      <c r="A620" s="1451"/>
      <c r="B620" s="1505" t="s">
        <v>475</v>
      </c>
      <c r="C620" s="1449" t="s">
        <v>362</v>
      </c>
      <c r="D620" s="1467" t="s">
        <v>153</v>
      </c>
      <c r="E620" s="1450">
        <v>17500</v>
      </c>
      <c r="F620" s="1450">
        <v>17500</v>
      </c>
      <c r="G620" s="1455"/>
      <c r="H620" s="1455"/>
      <c r="I620" s="1483">
        <f t="shared" ref="I620:I627" si="46">(G620-F620)/F620</f>
        <v>-1</v>
      </c>
      <c r="J620" s="1699" t="s">
        <v>476</v>
      </c>
      <c r="K620" s="1484"/>
      <c r="L620" s="1484"/>
      <c r="M620" s="1484"/>
      <c r="N620" s="1484"/>
      <c r="O620" s="1484"/>
      <c r="P620" s="1484"/>
      <c r="Q620" s="1484"/>
      <c r="R620" s="1484"/>
      <c r="S620" s="1484"/>
      <c r="T620" s="1484"/>
      <c r="U620" s="1484"/>
      <c r="V620" s="1484"/>
      <c r="W620" s="1484"/>
      <c r="X620" s="1484"/>
    </row>
    <row r="621" spans="1:24" ht="19.5" hidden="1" customHeight="1" outlineLevel="1">
      <c r="A621" s="1451"/>
      <c r="B621" s="1505" t="s">
        <v>477</v>
      </c>
      <c r="C621" s="1449" t="s">
        <v>362</v>
      </c>
      <c r="D621" s="1449" t="s">
        <v>16</v>
      </c>
      <c r="E621" s="1450">
        <v>42500</v>
      </c>
      <c r="F621" s="1450">
        <v>42500</v>
      </c>
      <c r="G621" s="1455"/>
      <c r="H621" s="1455"/>
      <c r="I621" s="1483">
        <f t="shared" si="46"/>
        <v>-1</v>
      </c>
      <c r="J621" s="1700"/>
      <c r="K621" s="1484"/>
      <c r="L621" s="1484"/>
      <c r="M621" s="1484"/>
      <c r="N621" s="1484"/>
      <c r="O621" s="1484"/>
      <c r="P621" s="1484"/>
      <c r="Q621" s="1484"/>
      <c r="R621" s="1484"/>
      <c r="S621" s="1484"/>
      <c r="T621" s="1484"/>
      <c r="U621" s="1484"/>
      <c r="V621" s="1484"/>
      <c r="W621" s="1484"/>
      <c r="X621" s="1484"/>
    </row>
    <row r="622" spans="1:24" ht="19.5" hidden="1" customHeight="1" outlineLevel="1">
      <c r="A622" s="1451"/>
      <c r="B622" s="1505" t="s">
        <v>478</v>
      </c>
      <c r="C622" s="1449" t="s">
        <v>362</v>
      </c>
      <c r="D622" s="1449" t="s">
        <v>16</v>
      </c>
      <c r="E622" s="1450">
        <v>82500</v>
      </c>
      <c r="F622" s="1450">
        <v>82500</v>
      </c>
      <c r="G622" s="1455"/>
      <c r="H622" s="1455"/>
      <c r="I622" s="1483">
        <f t="shared" si="46"/>
        <v>-1</v>
      </c>
      <c r="J622" s="1700"/>
      <c r="K622" s="1484"/>
      <c r="L622" s="1484"/>
      <c r="M622" s="1484"/>
      <c r="N622" s="1484"/>
      <c r="O622" s="1484"/>
      <c r="P622" s="1484"/>
      <c r="Q622" s="1484"/>
      <c r="R622" s="1484"/>
      <c r="S622" s="1484"/>
      <c r="T622" s="1484"/>
      <c r="U622" s="1484"/>
      <c r="V622" s="1484"/>
      <c r="W622" s="1484"/>
      <c r="X622" s="1484"/>
    </row>
    <row r="623" spans="1:24" ht="19.5" hidden="1" customHeight="1" outlineLevel="1">
      <c r="A623" s="1451"/>
      <c r="B623" s="1505" t="s">
        <v>479</v>
      </c>
      <c r="C623" s="1449" t="s">
        <v>362</v>
      </c>
      <c r="D623" s="1449" t="s">
        <v>16</v>
      </c>
      <c r="E623" s="1450">
        <v>38750</v>
      </c>
      <c r="F623" s="1450">
        <v>38750</v>
      </c>
      <c r="G623" s="1455"/>
      <c r="H623" s="1455"/>
      <c r="I623" s="1483">
        <f t="shared" si="46"/>
        <v>-1</v>
      </c>
      <c r="J623" s="1700"/>
      <c r="K623" s="1484"/>
      <c r="L623" s="1484"/>
      <c r="M623" s="1484"/>
      <c r="N623" s="1484"/>
      <c r="O623" s="1484"/>
      <c r="P623" s="1484"/>
      <c r="Q623" s="1484"/>
      <c r="R623" s="1484"/>
      <c r="S623" s="1484"/>
      <c r="T623" s="1484"/>
      <c r="U623" s="1484"/>
      <c r="V623" s="1484"/>
      <c r="W623" s="1484"/>
      <c r="X623" s="1484"/>
    </row>
    <row r="624" spans="1:24" ht="19.5" hidden="1" customHeight="1" outlineLevel="1">
      <c r="A624" s="1451"/>
      <c r="B624" s="1505" t="s">
        <v>480</v>
      </c>
      <c r="C624" s="1449" t="s">
        <v>362</v>
      </c>
      <c r="D624" s="1449" t="s">
        <v>16</v>
      </c>
      <c r="E624" s="1450">
        <v>42500</v>
      </c>
      <c r="F624" s="1450">
        <v>42500</v>
      </c>
      <c r="G624" s="1455"/>
      <c r="H624" s="1455"/>
      <c r="I624" s="1483">
        <f t="shared" si="46"/>
        <v>-1</v>
      </c>
      <c r="J624" s="1700"/>
      <c r="K624" s="1484"/>
      <c r="L624" s="1484"/>
      <c r="M624" s="1484"/>
      <c r="N624" s="1484"/>
      <c r="O624" s="1484"/>
      <c r="P624" s="1484"/>
      <c r="Q624" s="1484"/>
      <c r="R624" s="1484"/>
      <c r="S624" s="1484"/>
      <c r="T624" s="1484"/>
      <c r="U624" s="1484"/>
      <c r="V624" s="1484"/>
      <c r="W624" s="1484"/>
      <c r="X624" s="1484"/>
    </row>
    <row r="625" spans="1:24" ht="19.5" hidden="1" customHeight="1" outlineLevel="1">
      <c r="A625" s="1451"/>
      <c r="B625" s="1505" t="s">
        <v>481</v>
      </c>
      <c r="C625" s="1449" t="s">
        <v>362</v>
      </c>
      <c r="D625" s="1449" t="s">
        <v>16</v>
      </c>
      <c r="E625" s="1450">
        <v>87500</v>
      </c>
      <c r="F625" s="1450">
        <v>87500</v>
      </c>
      <c r="G625" s="1455"/>
      <c r="H625" s="1455"/>
      <c r="I625" s="1483">
        <f t="shared" si="46"/>
        <v>-1</v>
      </c>
      <c r="J625" s="1700"/>
      <c r="K625" s="1484"/>
      <c r="L625" s="1484"/>
      <c r="M625" s="1484"/>
      <c r="N625" s="1484"/>
      <c r="O625" s="1484"/>
      <c r="P625" s="1484"/>
      <c r="Q625" s="1484"/>
      <c r="R625" s="1484"/>
      <c r="S625" s="1484"/>
      <c r="T625" s="1484"/>
      <c r="U625" s="1484"/>
      <c r="V625" s="1484"/>
      <c r="W625" s="1484"/>
      <c r="X625" s="1484"/>
    </row>
    <row r="626" spans="1:24" ht="19.5" hidden="1" customHeight="1" outlineLevel="1">
      <c r="A626" s="1451"/>
      <c r="B626" s="1505" t="s">
        <v>482</v>
      </c>
      <c r="C626" s="1449" t="s">
        <v>362</v>
      </c>
      <c r="D626" s="1449" t="s">
        <v>16</v>
      </c>
      <c r="E626" s="1450">
        <v>110000</v>
      </c>
      <c r="F626" s="1450">
        <v>110000</v>
      </c>
      <c r="G626" s="1455"/>
      <c r="H626" s="1455"/>
      <c r="I626" s="1483">
        <f t="shared" si="46"/>
        <v>-1</v>
      </c>
      <c r="J626" s="1701"/>
      <c r="K626" s="1484"/>
      <c r="L626" s="1484"/>
      <c r="M626" s="1484"/>
      <c r="N626" s="1484"/>
      <c r="O626" s="1484"/>
      <c r="P626" s="1484"/>
      <c r="Q626" s="1484"/>
      <c r="R626" s="1484"/>
      <c r="S626" s="1484"/>
      <c r="T626" s="1484"/>
      <c r="U626" s="1484"/>
      <c r="V626" s="1484"/>
      <c r="W626" s="1484"/>
      <c r="X626" s="1484"/>
    </row>
    <row r="627" spans="1:24" ht="19.5" hidden="1" customHeight="1" outlineLevel="1">
      <c r="A627" s="1451"/>
      <c r="B627" s="1505" t="s">
        <v>483</v>
      </c>
      <c r="C627" s="1449" t="s">
        <v>362</v>
      </c>
      <c r="D627" s="1449" t="s">
        <v>16</v>
      </c>
      <c r="E627" s="1450">
        <v>121250</v>
      </c>
      <c r="F627" s="1450">
        <v>121250</v>
      </c>
      <c r="G627" s="1455"/>
      <c r="H627" s="1455"/>
      <c r="I627" s="1483">
        <f t="shared" si="46"/>
        <v>-1</v>
      </c>
      <c r="J627" s="1527"/>
      <c r="K627" s="1484"/>
      <c r="L627" s="1484"/>
      <c r="M627" s="1484"/>
      <c r="N627" s="1484"/>
      <c r="O627" s="1484"/>
      <c r="P627" s="1484"/>
      <c r="Q627" s="1484"/>
      <c r="R627" s="1484"/>
      <c r="S627" s="1484"/>
      <c r="T627" s="1484"/>
      <c r="U627" s="1484"/>
      <c r="V627" s="1484"/>
      <c r="W627" s="1484"/>
      <c r="X627" s="1484"/>
    </row>
    <row r="628" spans="1:24" ht="19.5" customHeight="1">
      <c r="A628" s="1489" t="s">
        <v>484</v>
      </c>
      <c r="B628" s="1505"/>
      <c r="C628" s="1449"/>
      <c r="D628" s="1449"/>
      <c r="E628" s="1450"/>
      <c r="F628" s="1450"/>
      <c r="G628" s="1455"/>
      <c r="H628" s="1455"/>
      <c r="I628" s="1483"/>
      <c r="J628" s="1449"/>
      <c r="K628" s="1484"/>
      <c r="L628" s="1484"/>
      <c r="M628" s="1484"/>
      <c r="N628" s="1484"/>
      <c r="O628" s="1484"/>
      <c r="P628" s="1484"/>
      <c r="Q628" s="1484"/>
      <c r="R628" s="1484"/>
      <c r="S628" s="1484"/>
      <c r="T628" s="1484"/>
      <c r="U628" s="1484"/>
      <c r="V628" s="1484"/>
      <c r="W628" s="1484"/>
      <c r="X628" s="1484"/>
    </row>
    <row r="629" spans="1:24" ht="21" customHeight="1">
      <c r="A629" s="1445">
        <v>1</v>
      </c>
      <c r="B629" s="1715" t="s">
        <v>485</v>
      </c>
      <c r="C629" s="1690"/>
      <c r="D629" s="1690"/>
      <c r="E629" s="1690"/>
      <c r="F629" s="1690"/>
      <c r="G629" s="1690"/>
      <c r="H629" s="1690"/>
      <c r="I629" s="1690"/>
      <c r="J629" s="1691"/>
      <c r="K629" s="1482"/>
      <c r="L629" s="1482"/>
      <c r="M629" s="1482"/>
      <c r="N629" s="1482"/>
      <c r="O629" s="1482"/>
      <c r="P629" s="1482"/>
      <c r="Q629" s="1482"/>
      <c r="R629" s="1482"/>
      <c r="S629" s="1482"/>
      <c r="T629" s="1482"/>
      <c r="U629" s="1482"/>
      <c r="V629" s="1482"/>
      <c r="W629" s="1482"/>
      <c r="X629" s="1482"/>
    </row>
    <row r="630" spans="1:24" ht="31.5" hidden="1" customHeight="1" outlineLevel="1">
      <c r="A630" s="1451"/>
      <c r="B630" s="1452" t="s">
        <v>486</v>
      </c>
      <c r="C630" s="1449"/>
      <c r="D630" s="1467" t="s">
        <v>407</v>
      </c>
      <c r="E630" s="1450"/>
      <c r="F630" s="1450"/>
      <c r="G630" s="1455"/>
      <c r="H630" s="1455"/>
      <c r="I630" s="1483"/>
      <c r="J630" s="1525"/>
      <c r="K630" s="1484"/>
      <c r="L630" s="1484"/>
      <c r="M630" s="1484"/>
      <c r="N630" s="1484"/>
      <c r="O630" s="1484"/>
      <c r="P630" s="1484"/>
      <c r="Q630" s="1484"/>
      <c r="R630" s="1484"/>
      <c r="S630" s="1484"/>
      <c r="T630" s="1484"/>
      <c r="U630" s="1484"/>
      <c r="V630" s="1484"/>
      <c r="W630" s="1484"/>
      <c r="X630" s="1484"/>
    </row>
    <row r="631" spans="1:24" ht="66.75" hidden="1" customHeight="1" outlineLevel="1">
      <c r="A631" s="1451"/>
      <c r="B631" s="1469" t="s">
        <v>487</v>
      </c>
      <c r="C631" s="1449" t="s">
        <v>144</v>
      </c>
      <c r="D631" s="1449" t="s">
        <v>16</v>
      </c>
      <c r="E631" s="1450">
        <v>13182</v>
      </c>
      <c r="F631" s="1450">
        <v>13182</v>
      </c>
      <c r="G631" s="1455">
        <f t="shared" ref="G631:G640" si="47">F631</f>
        <v>13182</v>
      </c>
      <c r="H631" s="1458">
        <v>13182</v>
      </c>
      <c r="I631" s="1483">
        <f t="shared" ref="I631:I656" si="48">(H631-G631)/G631</f>
        <v>0</v>
      </c>
      <c r="J631" s="1699" t="s">
        <v>488</v>
      </c>
      <c r="K631" s="1484"/>
      <c r="L631" s="1484"/>
      <c r="M631" s="1484"/>
      <c r="N631" s="1484"/>
      <c r="O631" s="1484"/>
      <c r="P631" s="1484"/>
      <c r="Q631" s="1484"/>
      <c r="R631" s="1484"/>
      <c r="S631" s="1484"/>
      <c r="T631" s="1484"/>
      <c r="U631" s="1484"/>
      <c r="V631" s="1484"/>
      <c r="W631" s="1484"/>
      <c r="X631" s="1484"/>
    </row>
    <row r="632" spans="1:24" ht="92.25" hidden="1" customHeight="1" outlineLevel="1">
      <c r="A632" s="1451"/>
      <c r="B632" s="1469" t="s">
        <v>489</v>
      </c>
      <c r="C632" s="1449" t="s">
        <v>144</v>
      </c>
      <c r="D632" s="1449" t="s">
        <v>16</v>
      </c>
      <c r="E632" s="1450">
        <v>13636</v>
      </c>
      <c r="F632" s="1450">
        <v>13636</v>
      </c>
      <c r="G632" s="1455">
        <f t="shared" si="47"/>
        <v>13636</v>
      </c>
      <c r="H632" s="1458">
        <v>13636</v>
      </c>
      <c r="I632" s="1483">
        <f t="shared" si="48"/>
        <v>0</v>
      </c>
      <c r="J632" s="1700"/>
      <c r="K632" s="1484"/>
      <c r="L632" s="1484"/>
      <c r="M632" s="1484"/>
      <c r="N632" s="1484"/>
      <c r="O632" s="1484"/>
      <c r="P632" s="1484"/>
      <c r="Q632" s="1484"/>
      <c r="R632" s="1484"/>
      <c r="S632" s="1484"/>
      <c r="T632" s="1484"/>
      <c r="U632" s="1484"/>
      <c r="V632" s="1484"/>
      <c r="W632" s="1484"/>
      <c r="X632" s="1484"/>
    </row>
    <row r="633" spans="1:24" ht="22.5" hidden="1" customHeight="1" outlineLevel="1">
      <c r="A633" s="1451"/>
      <c r="B633" s="1505" t="s">
        <v>490</v>
      </c>
      <c r="C633" s="1449" t="s">
        <v>144</v>
      </c>
      <c r="D633" s="1449" t="s">
        <v>16</v>
      </c>
      <c r="E633" s="1450">
        <v>25454</v>
      </c>
      <c r="F633" s="1450">
        <v>25454</v>
      </c>
      <c r="G633" s="1455">
        <f t="shared" si="47"/>
        <v>25454</v>
      </c>
      <c r="H633" s="1458">
        <v>25454</v>
      </c>
      <c r="I633" s="1483">
        <f t="shared" si="48"/>
        <v>0</v>
      </c>
      <c r="J633" s="1700"/>
      <c r="K633" s="1484"/>
      <c r="L633" s="1484"/>
      <c r="M633" s="1484"/>
      <c r="N633" s="1484"/>
      <c r="O633" s="1484"/>
      <c r="P633" s="1484"/>
      <c r="Q633" s="1484"/>
      <c r="R633" s="1484"/>
      <c r="S633" s="1484"/>
      <c r="T633" s="1484"/>
      <c r="U633" s="1484"/>
      <c r="V633" s="1484"/>
      <c r="W633" s="1484"/>
      <c r="X633" s="1484"/>
    </row>
    <row r="634" spans="1:24" ht="22.5" hidden="1" customHeight="1" outlineLevel="1">
      <c r="A634" s="1451"/>
      <c r="B634" s="1505" t="s">
        <v>491</v>
      </c>
      <c r="C634" s="1449" t="s">
        <v>144</v>
      </c>
      <c r="D634" s="1449" t="s">
        <v>16</v>
      </c>
      <c r="E634" s="1450">
        <v>25454</v>
      </c>
      <c r="F634" s="1450">
        <v>25454</v>
      </c>
      <c r="G634" s="1455">
        <f t="shared" si="47"/>
        <v>25454</v>
      </c>
      <c r="H634" s="1458">
        <v>25454</v>
      </c>
      <c r="I634" s="1483">
        <f t="shared" si="48"/>
        <v>0</v>
      </c>
      <c r="J634" s="1700"/>
      <c r="K634" s="1484"/>
      <c r="L634" s="1484"/>
      <c r="M634" s="1484"/>
      <c r="N634" s="1484"/>
      <c r="O634" s="1484"/>
      <c r="P634" s="1484"/>
      <c r="Q634" s="1484"/>
      <c r="R634" s="1484"/>
      <c r="S634" s="1484"/>
      <c r="T634" s="1484"/>
      <c r="U634" s="1484"/>
      <c r="V634" s="1484"/>
      <c r="W634" s="1484"/>
      <c r="X634" s="1484"/>
    </row>
    <row r="635" spans="1:24" ht="22.5" hidden="1" customHeight="1" outlineLevel="1">
      <c r="A635" s="1451"/>
      <c r="B635" s="1505" t="s">
        <v>492</v>
      </c>
      <c r="C635" s="1449" t="s">
        <v>144</v>
      </c>
      <c r="D635" s="1449"/>
      <c r="E635" s="1450">
        <v>34545</v>
      </c>
      <c r="F635" s="1450">
        <v>34545</v>
      </c>
      <c r="G635" s="1455">
        <f t="shared" si="47"/>
        <v>34545</v>
      </c>
      <c r="H635" s="1458">
        <v>34545</v>
      </c>
      <c r="I635" s="1483">
        <f t="shared" si="48"/>
        <v>0</v>
      </c>
      <c r="J635" s="1700"/>
      <c r="K635" s="1484"/>
      <c r="L635" s="1484"/>
      <c r="M635" s="1484"/>
      <c r="N635" s="1484"/>
      <c r="O635" s="1484"/>
      <c r="P635" s="1484"/>
      <c r="Q635" s="1484"/>
      <c r="R635" s="1484"/>
      <c r="S635" s="1484"/>
      <c r="T635" s="1484"/>
      <c r="U635" s="1484"/>
      <c r="V635" s="1484"/>
      <c r="W635" s="1484"/>
      <c r="X635" s="1484"/>
    </row>
    <row r="636" spans="1:24" ht="22.5" hidden="1" customHeight="1" outlineLevel="1">
      <c r="A636" s="1451"/>
      <c r="B636" s="1505" t="s">
        <v>493</v>
      </c>
      <c r="C636" s="1449" t="s">
        <v>144</v>
      </c>
      <c r="D636" s="1449" t="s">
        <v>16</v>
      </c>
      <c r="E636" s="1450">
        <v>34545</v>
      </c>
      <c r="F636" s="1450">
        <v>34545</v>
      </c>
      <c r="G636" s="1455">
        <f t="shared" si="47"/>
        <v>34545</v>
      </c>
      <c r="H636" s="1458">
        <v>34545</v>
      </c>
      <c r="I636" s="1483">
        <f t="shared" si="48"/>
        <v>0</v>
      </c>
      <c r="J636" s="1700"/>
      <c r="K636" s="1484"/>
      <c r="L636" s="1484"/>
      <c r="M636" s="1484"/>
      <c r="N636" s="1484"/>
      <c r="O636" s="1484"/>
      <c r="P636" s="1484"/>
      <c r="Q636" s="1484"/>
      <c r="R636" s="1484"/>
      <c r="S636" s="1484"/>
      <c r="T636" s="1484"/>
      <c r="U636" s="1484"/>
      <c r="V636" s="1484"/>
      <c r="W636" s="1484"/>
      <c r="X636" s="1484"/>
    </row>
    <row r="637" spans="1:24" ht="22.5" hidden="1" customHeight="1" outlineLevel="1">
      <c r="A637" s="1451"/>
      <c r="B637" s="1505" t="s">
        <v>494</v>
      </c>
      <c r="C637" s="1449" t="s">
        <v>144</v>
      </c>
      <c r="D637" s="1449" t="s">
        <v>16</v>
      </c>
      <c r="E637" s="1450">
        <v>38636</v>
      </c>
      <c r="F637" s="1450">
        <v>38636</v>
      </c>
      <c r="G637" s="1455">
        <f t="shared" si="47"/>
        <v>38636</v>
      </c>
      <c r="H637" s="1458">
        <v>38636</v>
      </c>
      <c r="I637" s="1483">
        <f t="shared" si="48"/>
        <v>0</v>
      </c>
      <c r="J637" s="1700"/>
      <c r="K637" s="1484"/>
      <c r="L637" s="1484"/>
      <c r="M637" s="1484"/>
      <c r="N637" s="1484"/>
      <c r="O637" s="1484"/>
      <c r="P637" s="1484"/>
      <c r="Q637" s="1484"/>
      <c r="R637" s="1484"/>
      <c r="S637" s="1484"/>
      <c r="T637" s="1484"/>
      <c r="U637" s="1484"/>
      <c r="V637" s="1484"/>
      <c r="W637" s="1484"/>
      <c r="X637" s="1484"/>
    </row>
    <row r="638" spans="1:24" ht="22.5" hidden="1" customHeight="1" outlineLevel="1">
      <c r="A638" s="1451"/>
      <c r="B638" s="1505" t="s">
        <v>495</v>
      </c>
      <c r="C638" s="1449" t="s">
        <v>144</v>
      </c>
      <c r="D638" s="1449" t="s">
        <v>16</v>
      </c>
      <c r="E638" s="1450">
        <v>38636</v>
      </c>
      <c r="F638" s="1450">
        <v>38636</v>
      </c>
      <c r="G638" s="1455">
        <f t="shared" si="47"/>
        <v>38636</v>
      </c>
      <c r="H638" s="1458">
        <v>38636</v>
      </c>
      <c r="I638" s="1483">
        <f t="shared" si="48"/>
        <v>0</v>
      </c>
      <c r="J638" s="1700"/>
      <c r="K638" s="1484"/>
      <c r="L638" s="1484"/>
      <c r="M638" s="1484"/>
      <c r="N638" s="1484"/>
      <c r="O638" s="1484"/>
      <c r="P638" s="1484"/>
      <c r="Q638" s="1484"/>
      <c r="R638" s="1484"/>
      <c r="S638" s="1484"/>
      <c r="T638" s="1484"/>
      <c r="U638" s="1484"/>
      <c r="V638" s="1484"/>
      <c r="W638" s="1484"/>
      <c r="X638" s="1484"/>
    </row>
    <row r="639" spans="1:24" ht="22.5" hidden="1" customHeight="1" outlineLevel="1">
      <c r="A639" s="1451"/>
      <c r="B639" s="1505" t="s">
        <v>496</v>
      </c>
      <c r="C639" s="1449" t="s">
        <v>144</v>
      </c>
      <c r="D639" s="1449" t="s">
        <v>16</v>
      </c>
      <c r="E639" s="1450">
        <v>44545</v>
      </c>
      <c r="F639" s="1450">
        <v>44545</v>
      </c>
      <c r="G639" s="1455">
        <f t="shared" si="47"/>
        <v>44545</v>
      </c>
      <c r="H639" s="1458">
        <v>44545</v>
      </c>
      <c r="I639" s="1483">
        <f t="shared" si="48"/>
        <v>0</v>
      </c>
      <c r="J639" s="1700"/>
      <c r="K639" s="1484"/>
      <c r="L639" s="1484"/>
      <c r="M639" s="1484"/>
      <c r="N639" s="1484"/>
      <c r="O639" s="1484"/>
      <c r="P639" s="1484"/>
      <c r="Q639" s="1484"/>
      <c r="R639" s="1484"/>
      <c r="S639" s="1484"/>
      <c r="T639" s="1484"/>
      <c r="U639" s="1484"/>
      <c r="V639" s="1484"/>
      <c r="W639" s="1484"/>
      <c r="X639" s="1484"/>
    </row>
    <row r="640" spans="1:24" ht="22.5" hidden="1" customHeight="1" outlineLevel="1">
      <c r="A640" s="1451"/>
      <c r="B640" s="1505" t="s">
        <v>497</v>
      </c>
      <c r="C640" s="1449" t="s">
        <v>144</v>
      </c>
      <c r="D640" s="1449" t="s">
        <v>16</v>
      </c>
      <c r="E640" s="1450">
        <v>44545</v>
      </c>
      <c r="F640" s="1450">
        <v>44545</v>
      </c>
      <c r="G640" s="1455">
        <f t="shared" si="47"/>
        <v>44545</v>
      </c>
      <c r="H640" s="1458">
        <v>44545</v>
      </c>
      <c r="I640" s="1483">
        <f t="shared" si="48"/>
        <v>0</v>
      </c>
      <c r="J640" s="1701"/>
      <c r="K640" s="1484"/>
      <c r="L640" s="1484"/>
      <c r="M640" s="1484"/>
      <c r="N640" s="1484"/>
      <c r="O640" s="1484"/>
      <c r="P640" s="1484"/>
      <c r="Q640" s="1484"/>
      <c r="R640" s="1484"/>
      <c r="S640" s="1484"/>
      <c r="T640" s="1484"/>
      <c r="U640" s="1484"/>
      <c r="V640" s="1484"/>
      <c r="W640" s="1484"/>
      <c r="X640" s="1484"/>
    </row>
    <row r="641" spans="1:24" ht="21" hidden="1" customHeight="1" outlineLevel="1">
      <c r="A641" s="1451"/>
      <c r="B641" s="1523" t="s">
        <v>498</v>
      </c>
      <c r="C641" s="1449"/>
      <c r="D641" s="1449"/>
      <c r="E641" s="1450"/>
      <c r="F641" s="1450"/>
      <c r="G641" s="1455"/>
      <c r="H641" s="1458"/>
      <c r="I641" s="1483" t="e">
        <f t="shared" si="48"/>
        <v>#DIV/0!</v>
      </c>
      <c r="J641" s="1449"/>
      <c r="K641" s="1484"/>
      <c r="L641" s="1484"/>
      <c r="M641" s="1484"/>
      <c r="N641" s="1484"/>
      <c r="O641" s="1484"/>
      <c r="P641" s="1484"/>
      <c r="Q641" s="1484"/>
      <c r="R641" s="1484"/>
      <c r="S641" s="1484"/>
      <c r="T641" s="1484"/>
      <c r="U641" s="1484"/>
      <c r="V641" s="1484"/>
      <c r="W641" s="1484"/>
      <c r="X641" s="1484"/>
    </row>
    <row r="642" spans="1:24" ht="21" hidden="1" customHeight="1" outlineLevel="1">
      <c r="A642" s="1451"/>
      <c r="B642" s="1505" t="s">
        <v>499</v>
      </c>
      <c r="C642" s="1449" t="s">
        <v>500</v>
      </c>
      <c r="D642" s="1449"/>
      <c r="E642" s="1450">
        <v>14081818</v>
      </c>
      <c r="F642" s="1450">
        <v>14081818</v>
      </c>
      <c r="G642" s="1455">
        <f t="shared" ref="G642:G647" si="49">F642</f>
        <v>14081818</v>
      </c>
      <c r="H642" s="1458">
        <v>14081818</v>
      </c>
      <c r="I642" s="1483">
        <f t="shared" si="48"/>
        <v>0</v>
      </c>
      <c r="J642" s="1699" t="s">
        <v>501</v>
      </c>
      <c r="K642" s="1484"/>
      <c r="L642" s="1484"/>
      <c r="M642" s="1484"/>
      <c r="N642" s="1484"/>
      <c r="O642" s="1484"/>
      <c r="P642" s="1484"/>
      <c r="Q642" s="1484"/>
      <c r="R642" s="1484"/>
      <c r="S642" s="1484"/>
      <c r="T642" s="1484"/>
      <c r="U642" s="1484"/>
      <c r="V642" s="1484"/>
      <c r="W642" s="1484"/>
      <c r="X642" s="1484"/>
    </row>
    <row r="643" spans="1:24" ht="21" hidden="1" customHeight="1" outlineLevel="1">
      <c r="A643" s="1451"/>
      <c r="B643" s="1505" t="s">
        <v>502</v>
      </c>
      <c r="C643" s="1449" t="s">
        <v>500</v>
      </c>
      <c r="D643" s="1449"/>
      <c r="E643" s="1450">
        <v>17718182</v>
      </c>
      <c r="F643" s="1450">
        <v>17718182</v>
      </c>
      <c r="G643" s="1455">
        <f t="shared" si="49"/>
        <v>17718182</v>
      </c>
      <c r="H643" s="1458">
        <v>17718182</v>
      </c>
      <c r="I643" s="1483">
        <f t="shared" si="48"/>
        <v>0</v>
      </c>
      <c r="J643" s="1700"/>
      <c r="K643" s="1484"/>
      <c r="L643" s="1484"/>
      <c r="M643" s="1484"/>
      <c r="N643" s="1484"/>
      <c r="O643" s="1484"/>
      <c r="P643" s="1484"/>
      <c r="Q643" s="1484"/>
      <c r="R643" s="1484"/>
      <c r="S643" s="1484"/>
      <c r="T643" s="1484"/>
      <c r="U643" s="1484"/>
      <c r="V643" s="1484"/>
      <c r="W643" s="1484"/>
      <c r="X643" s="1484"/>
    </row>
    <row r="644" spans="1:24" ht="21" hidden="1" customHeight="1" outlineLevel="1">
      <c r="A644" s="1451"/>
      <c r="B644" s="1505" t="s">
        <v>503</v>
      </c>
      <c r="C644" s="1449" t="s">
        <v>504</v>
      </c>
      <c r="D644" s="1449"/>
      <c r="E644" s="1450">
        <v>3272727</v>
      </c>
      <c r="F644" s="1450">
        <v>3272727</v>
      </c>
      <c r="G644" s="1455">
        <f t="shared" si="49"/>
        <v>3272727</v>
      </c>
      <c r="H644" s="1458">
        <v>3272727</v>
      </c>
      <c r="I644" s="1483">
        <f t="shared" si="48"/>
        <v>0</v>
      </c>
      <c r="J644" s="1700"/>
      <c r="K644" s="1484"/>
      <c r="L644" s="1484"/>
      <c r="M644" s="1484"/>
      <c r="N644" s="1484"/>
      <c r="O644" s="1484"/>
      <c r="P644" s="1484"/>
      <c r="Q644" s="1484"/>
      <c r="R644" s="1484"/>
      <c r="S644" s="1484"/>
      <c r="T644" s="1484"/>
      <c r="U644" s="1484"/>
      <c r="V644" s="1484"/>
      <c r="W644" s="1484"/>
      <c r="X644" s="1484"/>
    </row>
    <row r="645" spans="1:24" ht="39" hidden="1" customHeight="1" outlineLevel="1">
      <c r="A645" s="1451"/>
      <c r="B645" s="1469" t="s">
        <v>505</v>
      </c>
      <c r="C645" s="1449" t="s">
        <v>504</v>
      </c>
      <c r="D645" s="1449"/>
      <c r="E645" s="1450">
        <v>2636364</v>
      </c>
      <c r="F645" s="1450">
        <v>2636364</v>
      </c>
      <c r="G645" s="1455">
        <f t="shared" si="49"/>
        <v>2636364</v>
      </c>
      <c r="H645" s="1458">
        <v>2636364</v>
      </c>
      <c r="I645" s="1483">
        <f t="shared" si="48"/>
        <v>0</v>
      </c>
      <c r="J645" s="1700"/>
      <c r="K645" s="1484"/>
      <c r="L645" s="1484"/>
      <c r="M645" s="1484"/>
      <c r="N645" s="1484"/>
      <c r="O645" s="1484"/>
      <c r="P645" s="1484"/>
      <c r="Q645" s="1484"/>
      <c r="R645" s="1484"/>
      <c r="S645" s="1484"/>
      <c r="T645" s="1484"/>
      <c r="U645" s="1484"/>
      <c r="V645" s="1484"/>
      <c r="W645" s="1484"/>
      <c r="X645" s="1484"/>
    </row>
    <row r="646" spans="1:24" ht="39" hidden="1" customHeight="1" outlineLevel="1">
      <c r="A646" s="1451"/>
      <c r="B646" s="1469" t="s">
        <v>506</v>
      </c>
      <c r="C646" s="1449" t="s">
        <v>504</v>
      </c>
      <c r="D646" s="1449"/>
      <c r="E646" s="1450">
        <v>17170909</v>
      </c>
      <c r="F646" s="1450">
        <v>17170909</v>
      </c>
      <c r="G646" s="1455">
        <f t="shared" si="49"/>
        <v>17170909</v>
      </c>
      <c r="H646" s="1458">
        <v>17170909</v>
      </c>
      <c r="I646" s="1483">
        <f t="shared" si="48"/>
        <v>0</v>
      </c>
      <c r="J646" s="1700"/>
      <c r="K646" s="1484"/>
      <c r="L646" s="1484"/>
      <c r="M646" s="1484"/>
      <c r="N646" s="1484"/>
      <c r="O646" s="1484"/>
      <c r="P646" s="1484"/>
      <c r="Q646" s="1484"/>
      <c r="R646" s="1484"/>
      <c r="S646" s="1484"/>
      <c r="T646" s="1484"/>
      <c r="U646" s="1484"/>
      <c r="V646" s="1484"/>
      <c r="W646" s="1484"/>
      <c r="X646" s="1484"/>
    </row>
    <row r="647" spans="1:24" ht="39" hidden="1" customHeight="1" outlineLevel="1">
      <c r="A647" s="1451"/>
      <c r="B647" s="1469" t="s">
        <v>507</v>
      </c>
      <c r="C647" s="1449" t="s">
        <v>504</v>
      </c>
      <c r="D647" s="1449"/>
      <c r="E647" s="1450">
        <v>20807272</v>
      </c>
      <c r="F647" s="1450">
        <v>20807272</v>
      </c>
      <c r="G647" s="1455">
        <f t="shared" si="49"/>
        <v>20807272</v>
      </c>
      <c r="H647" s="1458">
        <v>20807272</v>
      </c>
      <c r="I647" s="1483">
        <f t="shared" si="48"/>
        <v>0</v>
      </c>
      <c r="J647" s="1701"/>
      <c r="K647" s="1484"/>
      <c r="L647" s="1484"/>
      <c r="M647" s="1484"/>
      <c r="N647" s="1484"/>
      <c r="O647" s="1484"/>
      <c r="P647" s="1484"/>
      <c r="Q647" s="1484"/>
      <c r="R647" s="1484"/>
      <c r="S647" s="1484"/>
      <c r="T647" s="1484"/>
      <c r="U647" s="1484"/>
      <c r="V647" s="1484"/>
      <c r="W647" s="1484"/>
      <c r="X647" s="1484"/>
    </row>
    <row r="648" spans="1:24" ht="20.25" hidden="1" customHeight="1" outlineLevel="1">
      <c r="A648" s="1451"/>
      <c r="B648" s="1523" t="s">
        <v>508</v>
      </c>
      <c r="C648" s="1449"/>
      <c r="D648" s="1449"/>
      <c r="E648" s="1450"/>
      <c r="F648" s="1450"/>
      <c r="G648" s="1455"/>
      <c r="H648" s="1458"/>
      <c r="I648" s="1483" t="e">
        <f t="shared" si="48"/>
        <v>#DIV/0!</v>
      </c>
      <c r="J648" s="1530"/>
      <c r="K648" s="1484"/>
      <c r="L648" s="1484"/>
      <c r="M648" s="1484"/>
      <c r="N648" s="1484"/>
      <c r="O648" s="1484"/>
      <c r="P648" s="1484"/>
      <c r="Q648" s="1484"/>
      <c r="R648" s="1484"/>
      <c r="S648" s="1484"/>
      <c r="T648" s="1484"/>
      <c r="U648" s="1484"/>
      <c r="V648" s="1484"/>
      <c r="W648" s="1484"/>
      <c r="X648" s="1484"/>
    </row>
    <row r="649" spans="1:24" ht="19.5" hidden="1" customHeight="1" outlineLevel="1">
      <c r="A649" s="1451"/>
      <c r="B649" s="1505" t="s">
        <v>509</v>
      </c>
      <c r="C649" s="1449" t="s">
        <v>510</v>
      </c>
      <c r="D649" s="1449"/>
      <c r="E649" s="1450">
        <v>709091</v>
      </c>
      <c r="F649" s="1450">
        <v>709091</v>
      </c>
      <c r="G649" s="1455">
        <f t="shared" ref="G649:G656" si="50">F649</f>
        <v>709091</v>
      </c>
      <c r="H649" s="1458">
        <v>709091</v>
      </c>
      <c r="I649" s="1483">
        <f t="shared" si="48"/>
        <v>0</v>
      </c>
      <c r="J649" s="1699"/>
      <c r="K649" s="1484"/>
      <c r="L649" s="1484"/>
      <c r="M649" s="1484"/>
      <c r="N649" s="1484"/>
      <c r="O649" s="1484"/>
      <c r="P649" s="1484"/>
      <c r="Q649" s="1484"/>
      <c r="R649" s="1484"/>
      <c r="S649" s="1484"/>
      <c r="T649" s="1484"/>
      <c r="U649" s="1484"/>
      <c r="V649" s="1484"/>
      <c r="W649" s="1484"/>
      <c r="X649" s="1484"/>
    </row>
    <row r="650" spans="1:24" ht="19.5" hidden="1" customHeight="1" outlineLevel="1">
      <c r="A650" s="1451"/>
      <c r="B650" s="1505" t="s">
        <v>511</v>
      </c>
      <c r="C650" s="1449" t="s">
        <v>510</v>
      </c>
      <c r="D650" s="1449"/>
      <c r="E650" s="1450">
        <v>1068181</v>
      </c>
      <c r="F650" s="1450">
        <v>1068181</v>
      </c>
      <c r="G650" s="1455">
        <f t="shared" si="50"/>
        <v>1068181</v>
      </c>
      <c r="H650" s="1458">
        <v>1068181</v>
      </c>
      <c r="I650" s="1483">
        <f t="shared" si="48"/>
        <v>0</v>
      </c>
      <c r="J650" s="1700"/>
      <c r="K650" s="1484"/>
      <c r="L650" s="1484"/>
      <c r="M650" s="1484"/>
      <c r="N650" s="1484"/>
      <c r="O650" s="1484"/>
      <c r="P650" s="1484"/>
      <c r="Q650" s="1484"/>
      <c r="R650" s="1484"/>
      <c r="S650" s="1484"/>
      <c r="T650" s="1484"/>
      <c r="U650" s="1484"/>
      <c r="V650" s="1484"/>
      <c r="W650" s="1484"/>
      <c r="X650" s="1484"/>
    </row>
    <row r="651" spans="1:24" ht="19.5" hidden="1" customHeight="1" outlineLevel="1">
      <c r="A651" s="1451"/>
      <c r="B651" s="1505" t="s">
        <v>512</v>
      </c>
      <c r="C651" s="1449" t="s">
        <v>513</v>
      </c>
      <c r="D651" s="1449"/>
      <c r="E651" s="1450">
        <v>62727</v>
      </c>
      <c r="F651" s="1450">
        <v>62727</v>
      </c>
      <c r="G651" s="1455">
        <f t="shared" si="50"/>
        <v>62727</v>
      </c>
      <c r="H651" s="1458">
        <v>62727</v>
      </c>
      <c r="I651" s="1483">
        <f t="shared" si="48"/>
        <v>0</v>
      </c>
      <c r="J651" s="1700"/>
      <c r="K651" s="1484"/>
      <c r="L651" s="1484"/>
      <c r="M651" s="1484"/>
      <c r="N651" s="1484"/>
      <c r="O651" s="1484"/>
      <c r="P651" s="1484"/>
      <c r="Q651" s="1484"/>
      <c r="R651" s="1484"/>
      <c r="S651" s="1484"/>
      <c r="T651" s="1484"/>
      <c r="U651" s="1484"/>
      <c r="V651" s="1484"/>
      <c r="W651" s="1484"/>
      <c r="X651" s="1484"/>
    </row>
    <row r="652" spans="1:24" ht="19.5" hidden="1" customHeight="1" outlineLevel="1">
      <c r="A652" s="1451"/>
      <c r="B652" s="1505" t="s">
        <v>514</v>
      </c>
      <c r="C652" s="1449" t="s">
        <v>500</v>
      </c>
      <c r="D652" s="1449"/>
      <c r="E652" s="1450">
        <v>31818</v>
      </c>
      <c r="F652" s="1450">
        <v>31818</v>
      </c>
      <c r="G652" s="1455">
        <f t="shared" si="50"/>
        <v>31818</v>
      </c>
      <c r="H652" s="1458">
        <v>31818</v>
      </c>
      <c r="I652" s="1483">
        <f t="shared" si="48"/>
        <v>0</v>
      </c>
      <c r="J652" s="1700"/>
      <c r="K652" s="1484"/>
      <c r="L652" s="1484"/>
      <c r="M652" s="1484"/>
      <c r="N652" s="1484"/>
      <c r="O652" s="1484"/>
      <c r="P652" s="1484"/>
      <c r="Q652" s="1484"/>
      <c r="R652" s="1484"/>
      <c r="S652" s="1484"/>
      <c r="T652" s="1484"/>
      <c r="U652" s="1484"/>
      <c r="V652" s="1484"/>
      <c r="W652" s="1484"/>
      <c r="X652" s="1484"/>
    </row>
    <row r="653" spans="1:24" ht="19.5" hidden="1" customHeight="1" outlineLevel="1">
      <c r="A653" s="1451"/>
      <c r="B653" s="1505" t="s">
        <v>515</v>
      </c>
      <c r="C653" s="1449" t="s">
        <v>500</v>
      </c>
      <c r="D653" s="1449"/>
      <c r="E653" s="1450">
        <v>109091</v>
      </c>
      <c r="F653" s="1450">
        <v>109091</v>
      </c>
      <c r="G653" s="1455">
        <f t="shared" si="50"/>
        <v>109091</v>
      </c>
      <c r="H653" s="1458">
        <v>109091</v>
      </c>
      <c r="I653" s="1483">
        <f t="shared" si="48"/>
        <v>0</v>
      </c>
      <c r="J653" s="1700"/>
      <c r="K653" s="1484"/>
      <c r="L653" s="1484"/>
      <c r="M653" s="1484"/>
      <c r="N653" s="1484"/>
      <c r="O653" s="1484"/>
      <c r="P653" s="1484"/>
      <c r="Q653" s="1484"/>
      <c r="R653" s="1484"/>
      <c r="S653" s="1484"/>
      <c r="T653" s="1484"/>
      <c r="U653" s="1484"/>
      <c r="V653" s="1484"/>
      <c r="W653" s="1484"/>
      <c r="X653" s="1484"/>
    </row>
    <row r="654" spans="1:24" ht="19.5" hidden="1" customHeight="1" outlineLevel="1">
      <c r="A654" s="1451"/>
      <c r="B654" s="1505" t="s">
        <v>516</v>
      </c>
      <c r="C654" s="1449" t="s">
        <v>517</v>
      </c>
      <c r="D654" s="1449"/>
      <c r="E654" s="1450">
        <v>24545</v>
      </c>
      <c r="F654" s="1450">
        <v>24545</v>
      </c>
      <c r="G654" s="1455">
        <f t="shared" si="50"/>
        <v>24545</v>
      </c>
      <c r="H654" s="1458">
        <v>24545</v>
      </c>
      <c r="I654" s="1483">
        <f t="shared" si="48"/>
        <v>0</v>
      </c>
      <c r="J654" s="1700"/>
      <c r="K654" s="1484"/>
      <c r="L654" s="1484"/>
      <c r="M654" s="1484"/>
      <c r="N654" s="1484"/>
      <c r="O654" s="1484"/>
      <c r="P654" s="1484"/>
      <c r="Q654" s="1484"/>
      <c r="R654" s="1484"/>
      <c r="S654" s="1484"/>
      <c r="T654" s="1484"/>
      <c r="U654" s="1484"/>
      <c r="V654" s="1484"/>
      <c r="W654" s="1484"/>
      <c r="X654" s="1484"/>
    </row>
    <row r="655" spans="1:24" ht="19.5" hidden="1" customHeight="1" outlineLevel="1">
      <c r="A655" s="1451"/>
      <c r="B655" s="1505" t="s">
        <v>518</v>
      </c>
      <c r="C655" s="1449" t="s">
        <v>500</v>
      </c>
      <c r="D655" s="1449"/>
      <c r="E655" s="1450">
        <v>9545</v>
      </c>
      <c r="F655" s="1450">
        <v>9545</v>
      </c>
      <c r="G655" s="1455">
        <f t="shared" si="50"/>
        <v>9545</v>
      </c>
      <c r="H655" s="1458">
        <v>9545</v>
      </c>
      <c r="I655" s="1483">
        <f t="shared" si="48"/>
        <v>0</v>
      </c>
      <c r="J655" s="1700"/>
      <c r="K655" s="1484"/>
      <c r="L655" s="1484"/>
      <c r="M655" s="1484"/>
      <c r="N655" s="1484"/>
      <c r="O655" s="1484"/>
      <c r="P655" s="1484"/>
      <c r="Q655" s="1484"/>
      <c r="R655" s="1484"/>
      <c r="S655" s="1484"/>
      <c r="T655" s="1484"/>
      <c r="U655" s="1484"/>
      <c r="V655" s="1484"/>
      <c r="W655" s="1484"/>
      <c r="X655" s="1484"/>
    </row>
    <row r="656" spans="1:24" ht="19.5" hidden="1" customHeight="1" outlineLevel="1">
      <c r="A656" s="1451"/>
      <c r="B656" s="1505" t="s">
        <v>519</v>
      </c>
      <c r="C656" s="1449" t="s">
        <v>500</v>
      </c>
      <c r="D656" s="1449"/>
      <c r="E656" s="1450">
        <v>10000</v>
      </c>
      <c r="F656" s="1450">
        <v>10000</v>
      </c>
      <c r="G656" s="1455">
        <f t="shared" si="50"/>
        <v>10000</v>
      </c>
      <c r="H656" s="1458">
        <v>10000</v>
      </c>
      <c r="I656" s="1483">
        <f t="shared" si="48"/>
        <v>0</v>
      </c>
      <c r="J656" s="1701"/>
      <c r="K656" s="1484"/>
      <c r="L656" s="1484"/>
      <c r="M656" s="1484"/>
      <c r="N656" s="1484"/>
      <c r="O656" s="1484"/>
      <c r="P656" s="1484"/>
      <c r="Q656" s="1484"/>
      <c r="R656" s="1484"/>
      <c r="S656" s="1484"/>
      <c r="T656" s="1484"/>
      <c r="U656" s="1484"/>
      <c r="V656" s="1484"/>
      <c r="W656" s="1484"/>
      <c r="X656" s="1484"/>
    </row>
    <row r="657" spans="1:24" ht="15" hidden="1" customHeight="1">
      <c r="A657" s="1470">
        <v>2</v>
      </c>
      <c r="B657" s="1708" t="s">
        <v>520</v>
      </c>
      <c r="C657" s="1690"/>
      <c r="D657" s="1690"/>
      <c r="E657" s="1690"/>
      <c r="F657" s="1690"/>
      <c r="G657" s="1690"/>
      <c r="H657" s="1690"/>
      <c r="I657" s="1690"/>
      <c r="J657" s="1691"/>
      <c r="K657" s="1484"/>
      <c r="L657" s="1484"/>
      <c r="M657" s="1484"/>
      <c r="N657" s="1484"/>
      <c r="O657" s="1484"/>
      <c r="P657" s="1484"/>
      <c r="Q657" s="1484"/>
      <c r="R657" s="1484"/>
      <c r="S657" s="1484"/>
      <c r="T657" s="1484"/>
      <c r="U657" s="1484"/>
      <c r="V657" s="1484"/>
      <c r="W657" s="1484"/>
      <c r="X657" s="1484"/>
    </row>
    <row r="658" spans="1:24" ht="39" hidden="1" customHeight="1">
      <c r="A658" s="1451"/>
      <c r="B658" s="1469" t="s">
        <v>521</v>
      </c>
      <c r="C658" s="1449" t="s">
        <v>152</v>
      </c>
      <c r="D658" s="1449"/>
      <c r="E658" s="1450">
        <v>13000</v>
      </c>
      <c r="F658" s="1450">
        <v>13000</v>
      </c>
      <c r="G658" s="1455"/>
      <c r="H658" s="1455"/>
      <c r="I658" s="1483">
        <f t="shared" ref="I658:I671" si="51">(F658-E658)/E658</f>
        <v>0</v>
      </c>
      <c r="J658" s="1699" t="s">
        <v>522</v>
      </c>
      <c r="K658" s="1484"/>
      <c r="L658" s="1484"/>
      <c r="M658" s="1484"/>
      <c r="N658" s="1484"/>
      <c r="O658" s="1484"/>
      <c r="P658" s="1484"/>
      <c r="Q658" s="1484"/>
      <c r="R658" s="1484"/>
      <c r="S658" s="1484"/>
      <c r="T658" s="1484"/>
      <c r="U658" s="1484"/>
      <c r="V658" s="1484"/>
      <c r="W658" s="1484"/>
      <c r="X658" s="1484"/>
    </row>
    <row r="659" spans="1:24" ht="19.5" hidden="1" customHeight="1">
      <c r="A659" s="1451"/>
      <c r="B659" s="1505" t="s">
        <v>523</v>
      </c>
      <c r="C659" s="1449" t="s">
        <v>152</v>
      </c>
      <c r="D659" s="1449"/>
      <c r="E659" s="1450">
        <v>15000</v>
      </c>
      <c r="F659" s="1450">
        <v>15000</v>
      </c>
      <c r="G659" s="1455"/>
      <c r="H659" s="1455"/>
      <c r="I659" s="1483">
        <f t="shared" si="51"/>
        <v>0</v>
      </c>
      <c r="J659" s="1700"/>
      <c r="K659" s="1484"/>
      <c r="L659" s="1484"/>
      <c r="M659" s="1484"/>
      <c r="N659" s="1484"/>
      <c r="O659" s="1484"/>
      <c r="P659" s="1484"/>
      <c r="Q659" s="1484"/>
      <c r="R659" s="1484"/>
      <c r="S659" s="1484"/>
      <c r="T659" s="1484"/>
      <c r="U659" s="1484"/>
      <c r="V659" s="1484"/>
      <c r="W659" s="1484"/>
      <c r="X659" s="1484"/>
    </row>
    <row r="660" spans="1:24" ht="58.5" hidden="1" customHeight="1">
      <c r="A660" s="1451"/>
      <c r="B660" s="1469" t="s">
        <v>524</v>
      </c>
      <c r="C660" s="1449" t="s">
        <v>152</v>
      </c>
      <c r="D660" s="1449"/>
      <c r="E660" s="1450">
        <v>22000</v>
      </c>
      <c r="F660" s="1450">
        <v>22000</v>
      </c>
      <c r="G660" s="1455"/>
      <c r="H660" s="1455"/>
      <c r="I660" s="1483">
        <f t="shared" si="51"/>
        <v>0</v>
      </c>
      <c r="J660" s="1700"/>
      <c r="K660" s="1484"/>
      <c r="L660" s="1484"/>
      <c r="M660" s="1484"/>
      <c r="N660" s="1484"/>
      <c r="O660" s="1484"/>
      <c r="P660" s="1484"/>
      <c r="Q660" s="1484"/>
      <c r="R660" s="1484"/>
      <c r="S660" s="1484"/>
      <c r="T660" s="1484"/>
      <c r="U660" s="1484"/>
      <c r="V660" s="1484"/>
      <c r="W660" s="1484"/>
      <c r="X660" s="1484"/>
    </row>
    <row r="661" spans="1:24" ht="58.5" hidden="1" customHeight="1">
      <c r="A661" s="1451"/>
      <c r="B661" s="1469" t="s">
        <v>525</v>
      </c>
      <c r="C661" s="1449" t="s">
        <v>152</v>
      </c>
      <c r="D661" s="1449"/>
      <c r="E661" s="1450">
        <v>25000</v>
      </c>
      <c r="F661" s="1450">
        <v>25000</v>
      </c>
      <c r="G661" s="1455"/>
      <c r="H661" s="1455"/>
      <c r="I661" s="1483">
        <f t="shared" si="51"/>
        <v>0</v>
      </c>
      <c r="J661" s="1700"/>
      <c r="K661" s="1484"/>
      <c r="L661" s="1484"/>
      <c r="M661" s="1484"/>
      <c r="N661" s="1484"/>
      <c r="O661" s="1484"/>
      <c r="P661" s="1484"/>
      <c r="Q661" s="1484"/>
      <c r="R661" s="1484"/>
      <c r="S661" s="1484"/>
      <c r="T661" s="1484"/>
      <c r="U661" s="1484"/>
      <c r="V661" s="1484"/>
      <c r="W661" s="1484"/>
      <c r="X661" s="1484"/>
    </row>
    <row r="662" spans="1:24" ht="58.5" hidden="1" customHeight="1">
      <c r="A662" s="1451"/>
      <c r="B662" s="1469" t="s">
        <v>526</v>
      </c>
      <c r="C662" s="1449" t="s">
        <v>152</v>
      </c>
      <c r="D662" s="1449"/>
      <c r="E662" s="1450">
        <v>31000</v>
      </c>
      <c r="F662" s="1450">
        <v>31000</v>
      </c>
      <c r="G662" s="1455"/>
      <c r="H662" s="1455"/>
      <c r="I662" s="1483">
        <f t="shared" si="51"/>
        <v>0</v>
      </c>
      <c r="J662" s="1700"/>
      <c r="K662" s="1484"/>
      <c r="L662" s="1484"/>
      <c r="M662" s="1484"/>
      <c r="N662" s="1484"/>
      <c r="O662" s="1484"/>
      <c r="P662" s="1484"/>
      <c r="Q662" s="1484"/>
      <c r="R662" s="1484"/>
      <c r="S662" s="1484"/>
      <c r="T662" s="1484"/>
      <c r="U662" s="1484"/>
      <c r="V662" s="1484"/>
      <c r="W662" s="1484"/>
      <c r="X662" s="1484"/>
    </row>
    <row r="663" spans="1:24" ht="58.5" hidden="1" customHeight="1">
      <c r="A663" s="1451"/>
      <c r="B663" s="1469" t="s">
        <v>527</v>
      </c>
      <c r="C663" s="1449" t="s">
        <v>152</v>
      </c>
      <c r="D663" s="1449"/>
      <c r="E663" s="1450">
        <v>34000</v>
      </c>
      <c r="F663" s="1450">
        <v>34000</v>
      </c>
      <c r="G663" s="1455"/>
      <c r="H663" s="1455"/>
      <c r="I663" s="1483">
        <f t="shared" si="51"/>
        <v>0</v>
      </c>
      <c r="J663" s="1701"/>
      <c r="K663" s="1484"/>
      <c r="L663" s="1484"/>
      <c r="M663" s="1484"/>
      <c r="N663" s="1484"/>
      <c r="O663" s="1484"/>
      <c r="P663" s="1484"/>
      <c r="Q663" s="1484"/>
      <c r="R663" s="1484"/>
      <c r="S663" s="1484"/>
      <c r="T663" s="1484"/>
      <c r="U663" s="1484"/>
      <c r="V663" s="1484"/>
      <c r="W663" s="1484"/>
      <c r="X663" s="1484"/>
    </row>
    <row r="664" spans="1:24" ht="78" hidden="1" customHeight="1">
      <c r="A664" s="1451"/>
      <c r="B664" s="1469" t="s">
        <v>528</v>
      </c>
      <c r="C664" s="1449" t="s">
        <v>152</v>
      </c>
      <c r="D664" s="1449"/>
      <c r="E664" s="1450">
        <v>36000</v>
      </c>
      <c r="F664" s="1450">
        <v>36000</v>
      </c>
      <c r="G664" s="1455"/>
      <c r="H664" s="1455"/>
      <c r="I664" s="1483">
        <f t="shared" si="51"/>
        <v>0</v>
      </c>
      <c r="J664" s="1699" t="s">
        <v>522</v>
      </c>
      <c r="K664" s="1484"/>
      <c r="L664" s="1484"/>
      <c r="M664" s="1484"/>
      <c r="N664" s="1484"/>
      <c r="O664" s="1484"/>
      <c r="P664" s="1484"/>
      <c r="Q664" s="1484"/>
      <c r="R664" s="1484"/>
      <c r="S664" s="1484"/>
      <c r="T664" s="1484"/>
      <c r="U664" s="1484"/>
      <c r="V664" s="1484"/>
      <c r="W664" s="1484"/>
      <c r="X664" s="1484"/>
    </row>
    <row r="665" spans="1:24" ht="39" hidden="1" customHeight="1">
      <c r="A665" s="1451"/>
      <c r="B665" s="1469" t="s">
        <v>529</v>
      </c>
      <c r="C665" s="1449" t="s">
        <v>152</v>
      </c>
      <c r="D665" s="1449"/>
      <c r="E665" s="1450">
        <v>34000</v>
      </c>
      <c r="F665" s="1450">
        <v>34000</v>
      </c>
      <c r="G665" s="1455"/>
      <c r="H665" s="1455"/>
      <c r="I665" s="1483">
        <f t="shared" si="51"/>
        <v>0</v>
      </c>
      <c r="J665" s="1700"/>
      <c r="K665" s="1484"/>
      <c r="L665" s="1484"/>
      <c r="M665" s="1484"/>
      <c r="N665" s="1484"/>
      <c r="O665" s="1484"/>
      <c r="P665" s="1484"/>
      <c r="Q665" s="1484"/>
      <c r="R665" s="1484"/>
      <c r="S665" s="1484"/>
      <c r="T665" s="1484"/>
      <c r="U665" s="1484"/>
      <c r="V665" s="1484"/>
      <c r="W665" s="1484"/>
      <c r="X665" s="1484"/>
    </row>
    <row r="666" spans="1:24" ht="58.5" hidden="1" customHeight="1">
      <c r="A666" s="1451"/>
      <c r="B666" s="1469" t="s">
        <v>530</v>
      </c>
      <c r="C666" s="1449" t="s">
        <v>152</v>
      </c>
      <c r="D666" s="1449"/>
      <c r="E666" s="1450">
        <v>49000</v>
      </c>
      <c r="F666" s="1450">
        <v>49000</v>
      </c>
      <c r="G666" s="1455"/>
      <c r="H666" s="1455"/>
      <c r="I666" s="1483">
        <f t="shared" si="51"/>
        <v>0</v>
      </c>
      <c r="J666" s="1701"/>
      <c r="K666" s="1484"/>
      <c r="L666" s="1484"/>
      <c r="M666" s="1484"/>
      <c r="N666" s="1484"/>
      <c r="O666" s="1484"/>
      <c r="P666" s="1484"/>
      <c r="Q666" s="1484"/>
      <c r="R666" s="1484"/>
      <c r="S666" s="1484"/>
      <c r="T666" s="1484"/>
      <c r="U666" s="1484"/>
      <c r="V666" s="1484"/>
      <c r="W666" s="1484"/>
      <c r="X666" s="1484"/>
    </row>
    <row r="667" spans="1:24" ht="39" hidden="1" customHeight="1">
      <c r="A667" s="1451"/>
      <c r="B667" s="1469" t="s">
        <v>531</v>
      </c>
      <c r="C667" s="1449" t="s">
        <v>152</v>
      </c>
      <c r="D667" s="1449"/>
      <c r="E667" s="1450">
        <v>50000</v>
      </c>
      <c r="F667" s="1450">
        <v>50000</v>
      </c>
      <c r="G667" s="1455"/>
      <c r="H667" s="1455"/>
      <c r="I667" s="1483">
        <f t="shared" si="51"/>
        <v>0</v>
      </c>
      <c r="J667" s="1699" t="s">
        <v>522</v>
      </c>
      <c r="K667" s="1484"/>
      <c r="L667" s="1484"/>
      <c r="M667" s="1484"/>
      <c r="N667" s="1484"/>
      <c r="O667" s="1484"/>
      <c r="P667" s="1484"/>
      <c r="Q667" s="1484"/>
      <c r="R667" s="1484"/>
      <c r="S667" s="1484"/>
      <c r="T667" s="1484"/>
      <c r="U667" s="1484"/>
      <c r="V667" s="1484"/>
      <c r="W667" s="1484"/>
      <c r="X667" s="1484"/>
    </row>
    <row r="668" spans="1:24" ht="58.5" hidden="1" customHeight="1">
      <c r="A668" s="1451"/>
      <c r="B668" s="1469" t="s">
        <v>532</v>
      </c>
      <c r="C668" s="1449" t="s">
        <v>152</v>
      </c>
      <c r="D668" s="1449"/>
      <c r="E668" s="1450">
        <v>200000</v>
      </c>
      <c r="F668" s="1450">
        <v>200000</v>
      </c>
      <c r="G668" s="1455"/>
      <c r="H668" s="1455"/>
      <c r="I668" s="1483">
        <f t="shared" si="51"/>
        <v>0</v>
      </c>
      <c r="J668" s="1700"/>
      <c r="K668" s="1484"/>
      <c r="L668" s="1484"/>
      <c r="M668" s="1484"/>
      <c r="N668" s="1484"/>
      <c r="O668" s="1484"/>
      <c r="P668" s="1484"/>
      <c r="Q668" s="1484"/>
      <c r="R668" s="1484"/>
      <c r="S668" s="1484"/>
      <c r="T668" s="1484"/>
      <c r="U668" s="1484"/>
      <c r="V668" s="1484"/>
      <c r="W668" s="1484"/>
      <c r="X668" s="1484"/>
    </row>
    <row r="669" spans="1:24" ht="39" hidden="1" customHeight="1">
      <c r="A669" s="1451"/>
      <c r="B669" s="1469" t="s">
        <v>533</v>
      </c>
      <c r="C669" s="1449" t="s">
        <v>152</v>
      </c>
      <c r="D669" s="1449"/>
      <c r="E669" s="1450">
        <v>219000</v>
      </c>
      <c r="F669" s="1450">
        <v>219000</v>
      </c>
      <c r="G669" s="1455"/>
      <c r="H669" s="1455"/>
      <c r="I669" s="1483">
        <f t="shared" si="51"/>
        <v>0</v>
      </c>
      <c r="J669" s="1700"/>
      <c r="K669" s="1484"/>
      <c r="L669" s="1484"/>
      <c r="M669" s="1484"/>
      <c r="N669" s="1484"/>
      <c r="O669" s="1484"/>
      <c r="P669" s="1484"/>
      <c r="Q669" s="1484"/>
      <c r="R669" s="1484"/>
      <c r="S669" s="1484"/>
      <c r="T669" s="1484"/>
      <c r="U669" s="1484"/>
      <c r="V669" s="1484"/>
      <c r="W669" s="1484"/>
      <c r="X669" s="1484"/>
    </row>
    <row r="670" spans="1:24" ht="78" hidden="1" customHeight="1">
      <c r="A670" s="1451"/>
      <c r="B670" s="1469" t="s">
        <v>534</v>
      </c>
      <c r="C670" s="1449" t="s">
        <v>152</v>
      </c>
      <c r="D670" s="1449"/>
      <c r="E670" s="1450">
        <v>200000</v>
      </c>
      <c r="F670" s="1450">
        <v>200000</v>
      </c>
      <c r="G670" s="1455"/>
      <c r="H670" s="1455"/>
      <c r="I670" s="1483">
        <f t="shared" si="51"/>
        <v>0</v>
      </c>
      <c r="J670" s="1700"/>
      <c r="K670" s="1484"/>
      <c r="L670" s="1484"/>
      <c r="M670" s="1484"/>
      <c r="N670" s="1484"/>
      <c r="O670" s="1484"/>
      <c r="P670" s="1484"/>
      <c r="Q670" s="1484"/>
      <c r="R670" s="1484"/>
      <c r="S670" s="1484"/>
      <c r="T670" s="1484"/>
      <c r="U670" s="1484"/>
      <c r="V670" s="1484"/>
      <c r="W670" s="1484"/>
      <c r="X670" s="1484"/>
    </row>
    <row r="671" spans="1:24" ht="58.5" hidden="1" customHeight="1">
      <c r="A671" s="1451"/>
      <c r="B671" s="1469" t="s">
        <v>535</v>
      </c>
      <c r="C671" s="1449" t="s">
        <v>152</v>
      </c>
      <c r="D671" s="1449"/>
      <c r="E671" s="1450">
        <v>219000</v>
      </c>
      <c r="F671" s="1450">
        <v>219000</v>
      </c>
      <c r="G671" s="1455"/>
      <c r="H671" s="1455"/>
      <c r="I671" s="1483">
        <f t="shared" si="51"/>
        <v>0</v>
      </c>
      <c r="J671" s="1701"/>
      <c r="K671" s="1484"/>
      <c r="L671" s="1484"/>
      <c r="M671" s="1484"/>
      <c r="N671" s="1484"/>
      <c r="O671" s="1484"/>
      <c r="P671" s="1484"/>
      <c r="Q671" s="1484"/>
      <c r="R671" s="1484"/>
      <c r="S671" s="1484"/>
      <c r="T671" s="1484"/>
      <c r="U671" s="1484"/>
      <c r="V671" s="1484"/>
      <c r="W671" s="1484"/>
      <c r="X671" s="1484"/>
    </row>
    <row r="672" spans="1:24" ht="21.75" customHeight="1">
      <c r="A672" s="1444">
        <v>2</v>
      </c>
      <c r="B672" s="1709" t="s">
        <v>536</v>
      </c>
      <c r="C672" s="1690"/>
      <c r="D672" s="1690"/>
      <c r="E672" s="1690"/>
      <c r="F672" s="1690"/>
      <c r="G672" s="1690"/>
      <c r="H672" s="1690"/>
      <c r="I672" s="1690"/>
      <c r="J672" s="1691"/>
      <c r="K672" s="1482"/>
      <c r="L672" s="1482"/>
      <c r="M672" s="1482"/>
      <c r="N672" s="1482"/>
      <c r="O672" s="1482"/>
      <c r="P672" s="1482"/>
      <c r="Q672" s="1482"/>
      <c r="R672" s="1482"/>
      <c r="S672" s="1482"/>
      <c r="T672" s="1482"/>
      <c r="U672" s="1482"/>
      <c r="V672" s="1482"/>
      <c r="W672" s="1482"/>
      <c r="X672" s="1482"/>
    </row>
    <row r="673" spans="1:24" ht="31.5" hidden="1" customHeight="1" outlineLevel="1">
      <c r="A673" s="1451"/>
      <c r="B673" s="1510" t="s">
        <v>537</v>
      </c>
      <c r="C673" s="1449"/>
      <c r="D673" s="1467" t="s">
        <v>179</v>
      </c>
      <c r="E673" s="1450"/>
      <c r="F673" s="1450"/>
      <c r="G673" s="1455"/>
      <c r="H673" s="1455"/>
      <c r="I673" s="1483"/>
      <c r="J673" s="1699" t="s">
        <v>538</v>
      </c>
      <c r="K673" s="1484"/>
      <c r="L673" s="1484"/>
      <c r="M673" s="1484"/>
      <c r="N673" s="1484"/>
      <c r="O673" s="1484"/>
      <c r="P673" s="1484"/>
      <c r="Q673" s="1484"/>
      <c r="R673" s="1484"/>
      <c r="S673" s="1484"/>
      <c r="T673" s="1484"/>
      <c r="U673" s="1484"/>
      <c r="V673" s="1484"/>
      <c r="W673" s="1484"/>
      <c r="X673" s="1484"/>
    </row>
    <row r="674" spans="1:24" ht="22.5" hidden="1" customHeight="1" outlineLevel="1">
      <c r="A674" s="1451"/>
      <c r="B674" s="1469" t="s">
        <v>539</v>
      </c>
      <c r="C674" s="1467" t="s">
        <v>167</v>
      </c>
      <c r="D674" s="1467" t="s">
        <v>16</v>
      </c>
      <c r="E674" s="1459">
        <v>12500</v>
      </c>
      <c r="F674" s="1459">
        <v>12500</v>
      </c>
      <c r="G674" s="1460">
        <v>13000</v>
      </c>
      <c r="H674" s="1460">
        <v>13000</v>
      </c>
      <c r="I674" s="1483">
        <f t="shared" ref="I674:I682" si="52">(H674-G674)/G674</f>
        <v>0</v>
      </c>
      <c r="J674" s="1700"/>
      <c r="K674" s="1484"/>
      <c r="L674" s="1484"/>
      <c r="M674" s="1484"/>
      <c r="N674" s="1484"/>
      <c r="O674" s="1484"/>
      <c r="P674" s="1484"/>
      <c r="Q674" s="1484"/>
      <c r="R674" s="1484"/>
      <c r="S674" s="1484"/>
      <c r="T674" s="1484"/>
      <c r="U674" s="1484"/>
      <c r="V674" s="1484"/>
      <c r="W674" s="1484"/>
      <c r="X674" s="1484"/>
    </row>
    <row r="675" spans="1:24" ht="22.5" hidden="1" customHeight="1" outlineLevel="1">
      <c r="A675" s="1451"/>
      <c r="B675" s="1469" t="s">
        <v>540</v>
      </c>
      <c r="C675" s="1467" t="s">
        <v>167</v>
      </c>
      <c r="D675" s="1467" t="s">
        <v>16</v>
      </c>
      <c r="E675" s="1459">
        <v>22000</v>
      </c>
      <c r="F675" s="1459">
        <v>22000</v>
      </c>
      <c r="G675" s="1460">
        <v>24000</v>
      </c>
      <c r="H675" s="1460">
        <v>24000</v>
      </c>
      <c r="I675" s="1483">
        <f t="shared" si="52"/>
        <v>0</v>
      </c>
      <c r="J675" s="1700"/>
      <c r="K675" s="1484"/>
      <c r="L675" s="1484"/>
      <c r="M675" s="1484"/>
      <c r="N675" s="1484"/>
      <c r="O675" s="1484"/>
      <c r="P675" s="1484"/>
      <c r="Q675" s="1484"/>
      <c r="R675" s="1484"/>
      <c r="S675" s="1484"/>
      <c r="T675" s="1484"/>
      <c r="U675" s="1484"/>
      <c r="V675" s="1484"/>
      <c r="W675" s="1484"/>
      <c r="X675" s="1484"/>
    </row>
    <row r="676" spans="1:24" ht="22.5" hidden="1" customHeight="1" outlineLevel="1">
      <c r="A676" s="1451"/>
      <c r="B676" s="1469" t="s">
        <v>412</v>
      </c>
      <c r="C676" s="1467" t="s">
        <v>167</v>
      </c>
      <c r="D676" s="1467" t="s">
        <v>16</v>
      </c>
      <c r="E676" s="1459">
        <v>30200</v>
      </c>
      <c r="F676" s="1459">
        <v>30200</v>
      </c>
      <c r="G676" s="1460">
        <v>32000</v>
      </c>
      <c r="H676" s="1460">
        <v>32000</v>
      </c>
      <c r="I676" s="1483">
        <f t="shared" si="52"/>
        <v>0</v>
      </c>
      <c r="J676" s="1700"/>
      <c r="K676" s="1484"/>
      <c r="L676" s="1484"/>
      <c r="M676" s="1484"/>
      <c r="N676" s="1484"/>
      <c r="O676" s="1484"/>
      <c r="P676" s="1484"/>
      <c r="Q676" s="1484"/>
      <c r="R676" s="1484"/>
      <c r="S676" s="1484"/>
      <c r="T676" s="1484"/>
      <c r="U676" s="1484"/>
      <c r="V676" s="1484"/>
      <c r="W676" s="1484"/>
      <c r="X676" s="1484"/>
    </row>
    <row r="677" spans="1:24" ht="22.5" hidden="1" customHeight="1" outlineLevel="1">
      <c r="A677" s="1451"/>
      <c r="B677" s="1469" t="s">
        <v>413</v>
      </c>
      <c r="C677" s="1467" t="s">
        <v>167</v>
      </c>
      <c r="D677" s="1467" t="s">
        <v>16</v>
      </c>
      <c r="E677" s="1459">
        <v>30200</v>
      </c>
      <c r="F677" s="1459">
        <v>30200</v>
      </c>
      <c r="G677" s="1460">
        <v>32000</v>
      </c>
      <c r="H677" s="1460">
        <v>32000</v>
      </c>
      <c r="I677" s="1483">
        <f t="shared" si="52"/>
        <v>0</v>
      </c>
      <c r="J677" s="1700"/>
      <c r="K677" s="1484"/>
      <c r="L677" s="1484"/>
      <c r="M677" s="1484"/>
      <c r="N677" s="1484"/>
      <c r="O677" s="1484"/>
      <c r="P677" s="1484"/>
      <c r="Q677" s="1484"/>
      <c r="R677" s="1484"/>
      <c r="S677" s="1484"/>
      <c r="T677" s="1484"/>
      <c r="U677" s="1484"/>
      <c r="V677" s="1484"/>
      <c r="W677" s="1484"/>
      <c r="X677" s="1484"/>
    </row>
    <row r="678" spans="1:24" ht="22.5" hidden="1" customHeight="1" outlineLevel="1">
      <c r="A678" s="1451"/>
      <c r="B678" s="1469" t="s">
        <v>491</v>
      </c>
      <c r="C678" s="1467" t="s">
        <v>167</v>
      </c>
      <c r="D678" s="1467" t="s">
        <v>16</v>
      </c>
      <c r="E678" s="1459">
        <v>22000</v>
      </c>
      <c r="F678" s="1459">
        <v>22000</v>
      </c>
      <c r="G678" s="1460">
        <v>24000</v>
      </c>
      <c r="H678" s="1460">
        <v>24000</v>
      </c>
      <c r="I678" s="1483">
        <f t="shared" si="52"/>
        <v>0</v>
      </c>
      <c r="J678" s="1700"/>
      <c r="K678" s="1484"/>
      <c r="L678" s="1484"/>
      <c r="M678" s="1484"/>
      <c r="N678" s="1484"/>
      <c r="O678" s="1484"/>
      <c r="P678" s="1484"/>
      <c r="Q678" s="1484"/>
      <c r="R678" s="1484"/>
      <c r="S678" s="1484"/>
      <c r="T678" s="1484"/>
      <c r="U678" s="1484"/>
      <c r="V678" s="1484"/>
      <c r="W678" s="1484"/>
      <c r="X678" s="1484"/>
    </row>
    <row r="679" spans="1:24" ht="22.5" hidden="1" customHeight="1" outlineLevel="1">
      <c r="A679" s="1451"/>
      <c r="B679" s="1469" t="s">
        <v>492</v>
      </c>
      <c r="C679" s="1467" t="s">
        <v>167</v>
      </c>
      <c r="D679" s="1467" t="s">
        <v>16</v>
      </c>
      <c r="E679" s="1459">
        <v>30200</v>
      </c>
      <c r="F679" s="1459">
        <v>30200</v>
      </c>
      <c r="G679" s="1460">
        <v>32000</v>
      </c>
      <c r="H679" s="1460">
        <v>32000</v>
      </c>
      <c r="I679" s="1483">
        <f t="shared" si="52"/>
        <v>0</v>
      </c>
      <c r="J679" s="1700"/>
      <c r="K679" s="1484"/>
      <c r="L679" s="1484"/>
      <c r="M679" s="1484"/>
      <c r="N679" s="1484"/>
      <c r="O679" s="1484"/>
      <c r="P679" s="1484"/>
      <c r="Q679" s="1484"/>
      <c r="R679" s="1484"/>
      <c r="S679" s="1484"/>
      <c r="T679" s="1484"/>
      <c r="U679" s="1484"/>
      <c r="V679" s="1484"/>
      <c r="W679" s="1484"/>
      <c r="X679" s="1484"/>
    </row>
    <row r="680" spans="1:24" ht="22.5" hidden="1" customHeight="1" outlineLevel="1">
      <c r="A680" s="1451"/>
      <c r="B680" s="1469" t="s">
        <v>541</v>
      </c>
      <c r="C680" s="1467" t="s">
        <v>167</v>
      </c>
      <c r="D680" s="1467" t="s">
        <v>16</v>
      </c>
      <c r="E680" s="1459">
        <v>33200</v>
      </c>
      <c r="F680" s="1459">
        <v>33200</v>
      </c>
      <c r="G680" s="1460">
        <v>35000</v>
      </c>
      <c r="H680" s="1460">
        <v>35000</v>
      </c>
      <c r="I680" s="1483">
        <f t="shared" si="52"/>
        <v>0</v>
      </c>
      <c r="J680" s="1700"/>
      <c r="K680" s="1484"/>
      <c r="L680" s="1484"/>
      <c r="M680" s="1484"/>
      <c r="N680" s="1484"/>
      <c r="O680" s="1484"/>
      <c r="P680" s="1484"/>
      <c r="Q680" s="1484"/>
      <c r="R680" s="1484"/>
      <c r="S680" s="1484"/>
      <c r="T680" s="1484"/>
      <c r="U680" s="1484"/>
      <c r="V680" s="1484"/>
      <c r="W680" s="1484"/>
      <c r="X680" s="1484"/>
    </row>
    <row r="681" spans="1:24" ht="22.5" hidden="1" customHeight="1" outlineLevel="1">
      <c r="A681" s="1451"/>
      <c r="B681" s="1469" t="s">
        <v>542</v>
      </c>
      <c r="C681" s="1467" t="s">
        <v>167</v>
      </c>
      <c r="D681" s="1467" t="s">
        <v>16</v>
      </c>
      <c r="E681" s="1459">
        <v>33200</v>
      </c>
      <c r="F681" s="1459">
        <v>33200</v>
      </c>
      <c r="G681" s="1460">
        <v>35000</v>
      </c>
      <c r="H681" s="1460">
        <v>35000</v>
      </c>
      <c r="I681" s="1483">
        <f t="shared" si="52"/>
        <v>0</v>
      </c>
      <c r="J681" s="1700"/>
      <c r="K681" s="1484"/>
      <c r="L681" s="1484"/>
      <c r="M681" s="1484"/>
      <c r="N681" s="1484"/>
      <c r="O681" s="1484"/>
      <c r="P681" s="1484"/>
      <c r="Q681" s="1484"/>
      <c r="R681" s="1484"/>
      <c r="S681" s="1484"/>
      <c r="T681" s="1484"/>
      <c r="U681" s="1484"/>
      <c r="V681" s="1484"/>
      <c r="W681" s="1484"/>
      <c r="X681" s="1484"/>
    </row>
    <row r="682" spans="1:24" ht="22.5" hidden="1" customHeight="1" outlineLevel="1">
      <c r="A682" s="1451"/>
      <c r="B682" s="1469" t="s">
        <v>415</v>
      </c>
      <c r="C682" s="1467" t="s">
        <v>167</v>
      </c>
      <c r="D682" s="1467" t="s">
        <v>16</v>
      </c>
      <c r="E682" s="1459">
        <v>37200</v>
      </c>
      <c r="F682" s="1459">
        <v>37200</v>
      </c>
      <c r="G682" s="1460">
        <v>39000</v>
      </c>
      <c r="H682" s="1460">
        <v>39000</v>
      </c>
      <c r="I682" s="1483">
        <f t="shared" si="52"/>
        <v>0</v>
      </c>
      <c r="J682" s="1701"/>
      <c r="K682" s="1484"/>
      <c r="L682" s="1484"/>
      <c r="M682" s="1484"/>
      <c r="N682" s="1484"/>
      <c r="O682" s="1484"/>
      <c r="P682" s="1484"/>
      <c r="Q682" s="1484"/>
      <c r="R682" s="1484"/>
      <c r="S682" s="1484"/>
      <c r="T682" s="1484"/>
      <c r="U682" s="1484"/>
      <c r="V682" s="1484"/>
      <c r="W682" s="1484"/>
      <c r="X682" s="1484"/>
    </row>
    <row r="683" spans="1:24" ht="20.25" customHeight="1">
      <c r="A683" s="1689" t="s">
        <v>543</v>
      </c>
      <c r="B683" s="1690"/>
      <c r="C683" s="1690"/>
      <c r="D683" s="1690"/>
      <c r="E683" s="1690"/>
      <c r="F683" s="1690"/>
      <c r="G683" s="1690"/>
      <c r="H683" s="1690"/>
      <c r="I683" s="1690"/>
      <c r="J683" s="1691"/>
      <c r="K683" s="1484"/>
      <c r="L683" s="1484"/>
      <c r="M683" s="1484"/>
      <c r="N683" s="1484"/>
      <c r="O683" s="1484"/>
      <c r="P683" s="1484"/>
      <c r="Q683" s="1484"/>
      <c r="R683" s="1484"/>
      <c r="S683" s="1484"/>
      <c r="T683" s="1484"/>
      <c r="U683" s="1484"/>
      <c r="V683" s="1484"/>
      <c r="W683" s="1484"/>
      <c r="X683" s="1484"/>
    </row>
    <row r="684" spans="1:24" ht="20.25" customHeight="1">
      <c r="A684" s="1444">
        <v>1</v>
      </c>
      <c r="B684" s="1713" t="s">
        <v>544</v>
      </c>
      <c r="C684" s="1690"/>
      <c r="D684" s="1690"/>
      <c r="E684" s="1690"/>
      <c r="F684" s="1690"/>
      <c r="G684" s="1690"/>
      <c r="H684" s="1690"/>
      <c r="I684" s="1690"/>
      <c r="J684" s="1691"/>
      <c r="K684" s="1482"/>
      <c r="L684" s="1482"/>
      <c r="M684" s="1482"/>
      <c r="N684" s="1482"/>
      <c r="O684" s="1482"/>
      <c r="P684" s="1482"/>
      <c r="Q684" s="1482"/>
      <c r="R684" s="1482"/>
      <c r="S684" s="1482"/>
      <c r="T684" s="1482"/>
      <c r="U684" s="1482"/>
      <c r="V684" s="1482"/>
      <c r="W684" s="1482"/>
      <c r="X684" s="1482"/>
    </row>
    <row r="685" spans="1:24" ht="31.5" hidden="1" customHeight="1" outlineLevel="1">
      <c r="A685" s="1451"/>
      <c r="B685" s="1466" t="s">
        <v>14</v>
      </c>
      <c r="C685" s="1467" t="s">
        <v>545</v>
      </c>
      <c r="D685" s="1467" t="s">
        <v>179</v>
      </c>
      <c r="E685" s="1459">
        <v>440000</v>
      </c>
      <c r="F685" s="1459">
        <v>380000</v>
      </c>
      <c r="G685" s="1460">
        <v>440000</v>
      </c>
      <c r="H685" s="1461">
        <v>380000</v>
      </c>
      <c r="I685" s="1483">
        <f t="shared" ref="I685:I693" si="53">(H685-G685)/G685</f>
        <v>-0.13636363636363635</v>
      </c>
      <c r="J685" s="1467"/>
      <c r="K685" s="1484"/>
      <c r="L685" s="1484"/>
      <c r="M685" s="1484"/>
      <c r="N685" s="1484"/>
      <c r="O685" s="1484"/>
      <c r="P685" s="1484"/>
      <c r="Q685" s="1484"/>
      <c r="R685" s="1484"/>
      <c r="S685" s="1484"/>
      <c r="T685" s="1484"/>
      <c r="U685" s="1484"/>
      <c r="V685" s="1484"/>
      <c r="W685" s="1484"/>
      <c r="X685" s="1484"/>
    </row>
    <row r="686" spans="1:24" ht="19.5" hidden="1" customHeight="1" outlineLevel="1">
      <c r="A686" s="1451"/>
      <c r="B686" s="1466" t="s">
        <v>19</v>
      </c>
      <c r="C686" s="1467" t="s">
        <v>545</v>
      </c>
      <c r="D686" s="1467" t="s">
        <v>16</v>
      </c>
      <c r="E686" s="1459">
        <v>300000</v>
      </c>
      <c r="F686" s="1459">
        <v>300000</v>
      </c>
      <c r="G686" s="1460">
        <v>300000</v>
      </c>
      <c r="H686" s="1461">
        <f>G686</f>
        <v>300000</v>
      </c>
      <c r="I686" s="1483">
        <f t="shared" si="53"/>
        <v>0</v>
      </c>
      <c r="J686" s="1525"/>
      <c r="K686" s="1484"/>
      <c r="L686" s="1484"/>
      <c r="M686" s="1484"/>
      <c r="N686" s="1484"/>
      <c r="O686" s="1484"/>
      <c r="P686" s="1484"/>
      <c r="Q686" s="1484"/>
      <c r="R686" s="1484"/>
      <c r="S686" s="1484"/>
      <c r="T686" s="1484"/>
      <c r="U686" s="1484"/>
      <c r="V686" s="1484"/>
      <c r="W686" s="1484"/>
      <c r="X686" s="1484"/>
    </row>
    <row r="687" spans="1:24" ht="19.5" hidden="1" customHeight="1" outlineLevel="1">
      <c r="A687" s="1451"/>
      <c r="B687" s="1466" t="s">
        <v>18</v>
      </c>
      <c r="C687" s="1467" t="s">
        <v>545</v>
      </c>
      <c r="D687" s="1467" t="s">
        <v>16</v>
      </c>
      <c r="E687" s="1459">
        <v>300000</v>
      </c>
      <c r="F687" s="1459">
        <v>300000</v>
      </c>
      <c r="G687" s="1460">
        <v>300000</v>
      </c>
      <c r="H687" s="1461">
        <f>G687</f>
        <v>300000</v>
      </c>
      <c r="I687" s="1483">
        <f t="shared" si="53"/>
        <v>0</v>
      </c>
      <c r="J687" s="1527"/>
      <c r="K687" s="1484"/>
      <c r="L687" s="1484"/>
      <c r="M687" s="1484"/>
      <c r="N687" s="1484"/>
      <c r="O687" s="1484"/>
      <c r="P687" s="1484"/>
      <c r="Q687" s="1484"/>
      <c r="R687" s="1484"/>
      <c r="S687" s="1484"/>
      <c r="T687" s="1484"/>
      <c r="U687" s="1484"/>
      <c r="V687" s="1484"/>
      <c r="W687" s="1484"/>
      <c r="X687" s="1484"/>
    </row>
    <row r="688" spans="1:24" ht="19.5" hidden="1" customHeight="1" outlineLevel="1">
      <c r="A688" s="1451"/>
      <c r="B688" s="1466" t="s">
        <v>21</v>
      </c>
      <c r="C688" s="1467" t="s">
        <v>545</v>
      </c>
      <c r="D688" s="1467" t="s">
        <v>16</v>
      </c>
      <c r="E688" s="1459">
        <v>300000</v>
      </c>
      <c r="F688" s="1459">
        <v>300000</v>
      </c>
      <c r="G688" s="1460">
        <v>300000</v>
      </c>
      <c r="H688" s="1461">
        <f>G688</f>
        <v>300000</v>
      </c>
      <c r="I688" s="1483">
        <f t="shared" si="53"/>
        <v>0</v>
      </c>
      <c r="J688" s="1527"/>
      <c r="K688" s="1484"/>
      <c r="L688" s="1484"/>
      <c r="M688" s="1484"/>
      <c r="N688" s="1484"/>
      <c r="O688" s="1484"/>
      <c r="P688" s="1484"/>
      <c r="Q688" s="1484"/>
      <c r="R688" s="1484"/>
      <c r="S688" s="1484"/>
      <c r="T688" s="1484"/>
      <c r="U688" s="1484"/>
      <c r="V688" s="1484"/>
      <c r="W688" s="1484"/>
      <c r="X688" s="1484"/>
    </row>
    <row r="689" spans="1:24" ht="19.5" hidden="1" customHeight="1" outlineLevel="1">
      <c r="A689" s="1451"/>
      <c r="B689" s="1466" t="s">
        <v>28</v>
      </c>
      <c r="C689" s="1467" t="s">
        <v>545</v>
      </c>
      <c r="D689" s="1467" t="s">
        <v>16</v>
      </c>
      <c r="E689" s="1459">
        <v>350000</v>
      </c>
      <c r="F689" s="1459">
        <v>350000</v>
      </c>
      <c r="G689" s="1460">
        <v>350000</v>
      </c>
      <c r="H689" s="1461">
        <v>350000</v>
      </c>
      <c r="I689" s="1483">
        <f t="shared" si="53"/>
        <v>0</v>
      </c>
      <c r="J689" s="1527"/>
      <c r="K689" s="1484"/>
      <c r="L689" s="1484"/>
      <c r="M689" s="1484"/>
      <c r="N689" s="1484"/>
      <c r="O689" s="1484"/>
      <c r="P689" s="1484"/>
      <c r="Q689" s="1484"/>
      <c r="R689" s="1484"/>
      <c r="S689" s="1484"/>
      <c r="T689" s="1484"/>
      <c r="U689" s="1484"/>
      <c r="V689" s="1484"/>
      <c r="W689" s="1484"/>
      <c r="X689" s="1484"/>
    </row>
    <row r="690" spans="1:24" ht="19.5" hidden="1" customHeight="1" outlineLevel="1">
      <c r="A690" s="1451"/>
      <c r="B690" s="1466" t="s">
        <v>22</v>
      </c>
      <c r="C690" s="1467" t="s">
        <v>545</v>
      </c>
      <c r="D690" s="1467" t="s">
        <v>16</v>
      </c>
      <c r="E690" s="1459">
        <v>300000</v>
      </c>
      <c r="F690" s="1459">
        <v>300000</v>
      </c>
      <c r="G690" s="1460">
        <f>330000/1.1</f>
        <v>300000</v>
      </c>
      <c r="H690" s="1461">
        <f>330000/1.1</f>
        <v>300000</v>
      </c>
      <c r="I690" s="1483">
        <f t="shared" si="53"/>
        <v>0</v>
      </c>
      <c r="J690" s="1527"/>
      <c r="K690" s="1484"/>
      <c r="L690" s="1484"/>
      <c r="M690" s="1484"/>
      <c r="N690" s="1484"/>
      <c r="O690" s="1484"/>
      <c r="P690" s="1484"/>
      <c r="Q690" s="1484"/>
      <c r="R690" s="1484"/>
      <c r="S690" s="1484"/>
      <c r="T690" s="1484"/>
      <c r="U690" s="1484"/>
      <c r="V690" s="1484"/>
      <c r="W690" s="1484"/>
      <c r="X690" s="1484"/>
    </row>
    <row r="691" spans="1:24" ht="19.5" hidden="1" customHeight="1" outlineLevel="1">
      <c r="A691" s="1451"/>
      <c r="B691" s="1466" t="s">
        <v>23</v>
      </c>
      <c r="C691" s="1467" t="s">
        <v>545</v>
      </c>
      <c r="D691" s="1467" t="s">
        <v>16</v>
      </c>
      <c r="E691" s="1459">
        <v>400000</v>
      </c>
      <c r="F691" s="1459">
        <v>400000</v>
      </c>
      <c r="G691" s="1460">
        <v>400000</v>
      </c>
      <c r="H691" s="1461">
        <f>G691</f>
        <v>400000</v>
      </c>
      <c r="I691" s="1483">
        <f t="shared" si="53"/>
        <v>0</v>
      </c>
      <c r="J691" s="1527"/>
      <c r="K691" s="1484"/>
      <c r="L691" s="1484"/>
      <c r="M691" s="1484"/>
      <c r="N691" s="1484"/>
      <c r="O691" s="1484"/>
      <c r="P691" s="1484"/>
      <c r="Q691" s="1484"/>
      <c r="R691" s="1484"/>
      <c r="S691" s="1484"/>
      <c r="T691" s="1484"/>
      <c r="U691" s="1484"/>
      <c r="V691" s="1484"/>
      <c r="W691" s="1484"/>
      <c r="X691" s="1484"/>
    </row>
    <row r="692" spans="1:24" ht="19.5" hidden="1" customHeight="1" outlineLevel="1">
      <c r="A692" s="1451"/>
      <c r="B692" s="1466" t="s">
        <v>24</v>
      </c>
      <c r="C692" s="1467" t="s">
        <v>545</v>
      </c>
      <c r="D692" s="1467" t="s">
        <v>16</v>
      </c>
      <c r="E692" s="1459">
        <v>350000</v>
      </c>
      <c r="F692" s="1459">
        <v>350000</v>
      </c>
      <c r="G692" s="1460">
        <v>350000</v>
      </c>
      <c r="H692" s="1461">
        <v>350000</v>
      </c>
      <c r="I692" s="1483">
        <f t="shared" si="53"/>
        <v>0</v>
      </c>
      <c r="J692" s="1527"/>
      <c r="K692" s="1484"/>
      <c r="L692" s="1484"/>
      <c r="M692" s="1484"/>
      <c r="N692" s="1484"/>
      <c r="O692" s="1484"/>
      <c r="P692" s="1484"/>
      <c r="Q692" s="1484"/>
      <c r="R692" s="1484"/>
      <c r="S692" s="1484"/>
      <c r="T692" s="1484"/>
      <c r="U692" s="1484"/>
      <c r="V692" s="1484"/>
      <c r="W692" s="1484"/>
      <c r="X692" s="1484"/>
    </row>
    <row r="693" spans="1:24" ht="19.5" hidden="1" customHeight="1" outlineLevel="1">
      <c r="A693" s="1451"/>
      <c r="B693" s="1466" t="s">
        <v>25</v>
      </c>
      <c r="C693" s="1467" t="s">
        <v>545</v>
      </c>
      <c r="D693" s="1467" t="s">
        <v>16</v>
      </c>
      <c r="E693" s="1459">
        <v>325000</v>
      </c>
      <c r="F693" s="1459">
        <v>325000</v>
      </c>
      <c r="G693" s="1460">
        <v>300000</v>
      </c>
      <c r="H693" s="1461">
        <v>300000</v>
      </c>
      <c r="I693" s="1483">
        <f t="shared" si="53"/>
        <v>0</v>
      </c>
      <c r="J693" s="1527"/>
      <c r="K693" s="1484"/>
      <c r="L693" s="1484"/>
      <c r="M693" s="1484"/>
      <c r="N693" s="1484"/>
      <c r="O693" s="1484"/>
      <c r="P693" s="1484"/>
      <c r="Q693" s="1484"/>
      <c r="R693" s="1484"/>
      <c r="S693" s="1484"/>
      <c r="T693" s="1484"/>
      <c r="U693" s="1484"/>
      <c r="V693" s="1484"/>
      <c r="W693" s="1484"/>
      <c r="X693" s="1484"/>
    </row>
    <row r="694" spans="1:24" ht="19.5" hidden="1" customHeight="1" outlineLevel="1">
      <c r="A694" s="1451"/>
      <c r="B694" s="1466" t="s">
        <v>26</v>
      </c>
      <c r="C694" s="1467" t="s">
        <v>545</v>
      </c>
      <c r="D694" s="1467" t="s">
        <v>16</v>
      </c>
      <c r="E694" s="1459">
        <v>240000</v>
      </c>
      <c r="F694" s="1459">
        <v>240000</v>
      </c>
      <c r="G694" s="1460" t="s">
        <v>27</v>
      </c>
      <c r="H694" s="1461" t="s">
        <v>27</v>
      </c>
      <c r="I694" s="1483"/>
      <c r="J694" s="1527"/>
      <c r="K694" s="1484"/>
      <c r="L694" s="1484"/>
      <c r="M694" s="1484"/>
      <c r="N694" s="1484"/>
      <c r="O694" s="1484"/>
      <c r="P694" s="1484"/>
      <c r="Q694" s="1484"/>
      <c r="R694" s="1484"/>
      <c r="S694" s="1484"/>
      <c r="T694" s="1484"/>
      <c r="U694" s="1484"/>
      <c r="V694" s="1484"/>
      <c r="W694" s="1484"/>
      <c r="X694" s="1484"/>
    </row>
    <row r="695" spans="1:24" ht="19.5" hidden="1" customHeight="1" outlineLevel="1">
      <c r="A695" s="1451"/>
      <c r="B695" s="1466" t="s">
        <v>32</v>
      </c>
      <c r="C695" s="1467" t="s">
        <v>545</v>
      </c>
      <c r="D695" s="1467" t="s">
        <v>16</v>
      </c>
      <c r="E695" s="1459">
        <v>350000</v>
      </c>
      <c r="F695" s="1459">
        <v>330000</v>
      </c>
      <c r="G695" s="1460">
        <v>330000</v>
      </c>
      <c r="H695" s="1461">
        <v>335000</v>
      </c>
      <c r="I695" s="1483">
        <f>(H695-G695)/G695</f>
        <v>1.5151515151515152E-2</v>
      </c>
      <c r="J695" s="1527"/>
      <c r="K695" s="1484"/>
      <c r="L695" s="1484"/>
      <c r="M695" s="1484"/>
      <c r="N695" s="1484"/>
      <c r="O695" s="1484"/>
      <c r="P695" s="1484"/>
      <c r="Q695" s="1484"/>
      <c r="R695" s="1484"/>
      <c r="S695" s="1484"/>
      <c r="T695" s="1484"/>
      <c r="U695" s="1484"/>
      <c r="V695" s="1484"/>
      <c r="W695" s="1484"/>
      <c r="X695" s="1484"/>
    </row>
    <row r="696" spans="1:24" ht="36" hidden="1" customHeight="1" collapsed="1">
      <c r="A696" s="1444">
        <v>2</v>
      </c>
      <c r="B696" s="1714" t="s">
        <v>546</v>
      </c>
      <c r="C696" s="1690"/>
      <c r="D696" s="1690"/>
      <c r="E696" s="1690"/>
      <c r="F696" s="1690"/>
      <c r="G696" s="1690"/>
      <c r="H696" s="1690"/>
      <c r="I696" s="1690"/>
      <c r="J696" s="1691"/>
      <c r="K696" s="1482"/>
      <c r="L696" s="1482"/>
      <c r="M696" s="1482"/>
      <c r="N696" s="1482"/>
      <c r="O696" s="1482"/>
      <c r="P696" s="1482"/>
      <c r="Q696" s="1482"/>
      <c r="R696" s="1482"/>
      <c r="S696" s="1482"/>
      <c r="T696" s="1482"/>
      <c r="U696" s="1482"/>
      <c r="V696" s="1482"/>
      <c r="W696" s="1482"/>
      <c r="X696" s="1482"/>
    </row>
    <row r="697" spans="1:24" ht="19.5" hidden="1" customHeight="1" outlineLevel="1">
      <c r="A697" s="1725"/>
      <c r="B697" s="1726" t="s">
        <v>547</v>
      </c>
      <c r="C697" s="1699" t="s">
        <v>548</v>
      </c>
      <c r="D697" s="1699" t="s">
        <v>179</v>
      </c>
      <c r="E697" s="1727"/>
      <c r="F697" s="1728">
        <v>405000</v>
      </c>
      <c r="G697" s="1729">
        <f>F697</f>
        <v>405000</v>
      </c>
      <c r="H697" s="1528"/>
      <c r="I697" s="1730">
        <v>0</v>
      </c>
      <c r="J697" s="1699"/>
      <c r="K697" s="1484"/>
      <c r="L697" s="1484"/>
      <c r="M697" s="1484"/>
      <c r="N697" s="1484"/>
      <c r="O697" s="1484"/>
      <c r="P697" s="1484"/>
      <c r="Q697" s="1484"/>
      <c r="R697" s="1484"/>
      <c r="S697" s="1484"/>
      <c r="T697" s="1484"/>
      <c r="U697" s="1484"/>
      <c r="V697" s="1484"/>
      <c r="W697" s="1484"/>
      <c r="X697" s="1484"/>
    </row>
    <row r="698" spans="1:24" ht="19.5" hidden="1" customHeight="1" outlineLevel="1">
      <c r="A698" s="1701"/>
      <c r="B698" s="1701"/>
      <c r="C698" s="1701"/>
      <c r="D698" s="1701"/>
      <c r="E698" s="1701"/>
      <c r="F698" s="1701"/>
      <c r="G698" s="1701"/>
      <c r="H698" s="1528"/>
      <c r="I698" s="1701"/>
      <c r="J698" s="1701"/>
      <c r="K698" s="1484"/>
      <c r="L698" s="1484"/>
      <c r="M698" s="1484"/>
      <c r="N698" s="1484"/>
      <c r="O698" s="1484"/>
      <c r="P698" s="1484"/>
      <c r="Q698" s="1484"/>
      <c r="R698" s="1484"/>
      <c r="S698" s="1484"/>
      <c r="T698" s="1484"/>
      <c r="U698" s="1484"/>
      <c r="V698" s="1484"/>
      <c r="W698" s="1484"/>
      <c r="X698" s="1484"/>
    </row>
    <row r="699" spans="1:24" ht="16.5" customHeight="1" collapsed="1">
      <c r="A699" s="1444">
        <v>2</v>
      </c>
      <c r="B699" s="1715" t="s">
        <v>549</v>
      </c>
      <c r="C699" s="1690"/>
      <c r="D699" s="1690"/>
      <c r="E699" s="1690"/>
      <c r="F699" s="1690"/>
      <c r="G699" s="1690"/>
      <c r="H699" s="1690"/>
      <c r="I699" s="1690"/>
      <c r="J699" s="1691"/>
      <c r="K699" s="1482"/>
      <c r="L699" s="1482"/>
      <c r="M699" s="1482"/>
      <c r="N699" s="1482"/>
      <c r="O699" s="1482"/>
      <c r="P699" s="1482"/>
      <c r="Q699" s="1482"/>
      <c r="R699" s="1482"/>
      <c r="S699" s="1482"/>
      <c r="T699" s="1482"/>
      <c r="U699" s="1482"/>
      <c r="V699" s="1482"/>
      <c r="W699" s="1482"/>
      <c r="X699" s="1482"/>
    </row>
    <row r="700" spans="1:24" ht="31.5" hidden="1" customHeight="1" outlineLevel="1">
      <c r="A700" s="1470"/>
      <c r="B700" s="1469" t="s">
        <v>211</v>
      </c>
      <c r="C700" s="1467" t="s">
        <v>548</v>
      </c>
      <c r="D700" s="1467" t="s">
        <v>179</v>
      </c>
      <c r="E700" s="1529"/>
      <c r="F700" s="1529"/>
      <c r="G700" s="1528">
        <v>250000</v>
      </c>
      <c r="H700" s="1528">
        <v>250000</v>
      </c>
      <c r="I700" s="1483">
        <f>(H700-G700)/G700</f>
        <v>0</v>
      </c>
      <c r="J700" s="1699"/>
      <c r="K700" s="1484"/>
      <c r="L700" s="1484"/>
      <c r="M700" s="1484"/>
      <c r="N700" s="1484"/>
      <c r="O700" s="1484"/>
      <c r="P700" s="1484"/>
      <c r="Q700" s="1484"/>
      <c r="R700" s="1484"/>
      <c r="S700" s="1484"/>
      <c r="T700" s="1484"/>
      <c r="U700" s="1484"/>
      <c r="V700" s="1484"/>
      <c r="W700" s="1484"/>
      <c r="X700" s="1484"/>
    </row>
    <row r="701" spans="1:24" ht="19.5" hidden="1" customHeight="1" outlineLevel="1">
      <c r="A701" s="1451"/>
      <c r="B701" s="1469" t="s">
        <v>213</v>
      </c>
      <c r="C701" s="1467" t="s">
        <v>548</v>
      </c>
      <c r="D701" s="1467" t="s">
        <v>16</v>
      </c>
      <c r="E701" s="1459">
        <v>300000</v>
      </c>
      <c r="F701" s="1459">
        <v>300000</v>
      </c>
      <c r="G701" s="1528">
        <v>250000</v>
      </c>
      <c r="H701" s="1528">
        <v>250000</v>
      </c>
      <c r="I701" s="1483">
        <f>(H701-G701)/G701</f>
        <v>0</v>
      </c>
      <c r="J701" s="1701"/>
      <c r="K701" s="1484"/>
      <c r="L701" s="1484"/>
      <c r="M701" s="1484"/>
      <c r="N701" s="1484"/>
      <c r="O701" s="1484"/>
      <c r="P701" s="1484"/>
      <c r="Q701" s="1484"/>
      <c r="R701" s="1484"/>
      <c r="S701" s="1484"/>
      <c r="T701" s="1484"/>
      <c r="U701" s="1484"/>
      <c r="V701" s="1484"/>
      <c r="W701" s="1484"/>
      <c r="X701" s="1484"/>
    </row>
    <row r="702" spans="1:24" ht="20.25" customHeight="1">
      <c r="A702" s="1689" t="s">
        <v>550</v>
      </c>
      <c r="B702" s="1690"/>
      <c r="C702" s="1690"/>
      <c r="D702" s="1690"/>
      <c r="E702" s="1690"/>
      <c r="F702" s="1690"/>
      <c r="G702" s="1690"/>
      <c r="H702" s="1690"/>
      <c r="I702" s="1690"/>
      <c r="J702" s="1691"/>
      <c r="K702" s="1484"/>
      <c r="L702" s="1484"/>
      <c r="M702" s="1484"/>
      <c r="N702" s="1484"/>
      <c r="O702" s="1484"/>
      <c r="P702" s="1484"/>
      <c r="Q702" s="1484"/>
      <c r="R702" s="1484"/>
      <c r="S702" s="1484"/>
      <c r="T702" s="1484"/>
      <c r="U702" s="1484"/>
      <c r="V702" s="1484"/>
      <c r="W702" s="1484"/>
      <c r="X702" s="1484"/>
    </row>
    <row r="703" spans="1:24" ht="20.25" customHeight="1">
      <c r="A703" s="1445">
        <v>1</v>
      </c>
      <c r="B703" s="1716" t="s">
        <v>551</v>
      </c>
      <c r="C703" s="1690"/>
      <c r="D703" s="1690"/>
      <c r="E703" s="1690"/>
      <c r="F703" s="1690"/>
      <c r="G703" s="1690"/>
      <c r="H703" s="1690"/>
      <c r="I703" s="1690"/>
      <c r="J703" s="1691"/>
      <c r="K703" s="1482"/>
      <c r="L703" s="1482"/>
      <c r="M703" s="1482"/>
      <c r="N703" s="1482"/>
      <c r="O703" s="1482"/>
      <c r="P703" s="1482"/>
      <c r="Q703" s="1482"/>
      <c r="R703" s="1482"/>
      <c r="S703" s="1482"/>
      <c r="T703" s="1482"/>
      <c r="U703" s="1482"/>
      <c r="V703" s="1482"/>
      <c r="W703" s="1482"/>
      <c r="X703" s="1482"/>
    </row>
    <row r="704" spans="1:24" ht="31.5" hidden="1" customHeight="1" outlineLevel="1">
      <c r="A704" s="1451"/>
      <c r="B704" s="1466" t="s">
        <v>14</v>
      </c>
      <c r="C704" s="1467" t="s">
        <v>167</v>
      </c>
      <c r="D704" s="1467" t="s">
        <v>145</v>
      </c>
      <c r="E704" s="1459">
        <v>4200</v>
      </c>
      <c r="F704" s="1459">
        <v>4200</v>
      </c>
      <c r="G704" s="1460">
        <v>4200</v>
      </c>
      <c r="H704" s="1461">
        <v>4200</v>
      </c>
      <c r="I704" s="1483">
        <f t="shared" ref="I704:I711" si="54">(H704-G704)/G704</f>
        <v>0</v>
      </c>
      <c r="J704" s="1699"/>
      <c r="K704" s="1484"/>
      <c r="L704" s="1484"/>
      <c r="M704" s="1484"/>
      <c r="N704" s="1484"/>
      <c r="O704" s="1484"/>
      <c r="P704" s="1484"/>
      <c r="Q704" s="1484"/>
      <c r="R704" s="1484"/>
      <c r="S704" s="1484"/>
      <c r="T704" s="1484"/>
      <c r="U704" s="1484"/>
      <c r="V704" s="1484"/>
      <c r="W704" s="1484"/>
      <c r="X704" s="1484"/>
    </row>
    <row r="705" spans="1:24" ht="21.75" hidden="1" customHeight="1" outlineLevel="1">
      <c r="A705" s="1451"/>
      <c r="B705" s="1466" t="s">
        <v>19</v>
      </c>
      <c r="C705" s="1467" t="s">
        <v>167</v>
      </c>
      <c r="D705" s="1467" t="s">
        <v>16</v>
      </c>
      <c r="E705" s="1459">
        <v>4000</v>
      </c>
      <c r="F705" s="1459">
        <v>4000</v>
      </c>
      <c r="G705" s="1460">
        <v>4000</v>
      </c>
      <c r="H705" s="1461">
        <f>G705</f>
        <v>4000</v>
      </c>
      <c r="I705" s="1483">
        <f t="shared" si="54"/>
        <v>0</v>
      </c>
      <c r="J705" s="1700"/>
      <c r="K705" s="1484"/>
      <c r="L705" s="1484"/>
      <c r="M705" s="1484"/>
      <c r="N705" s="1484"/>
      <c r="O705" s="1484"/>
      <c r="P705" s="1484"/>
      <c r="Q705" s="1484"/>
      <c r="R705" s="1484"/>
      <c r="S705" s="1484"/>
      <c r="T705" s="1484"/>
      <c r="U705" s="1484"/>
      <c r="V705" s="1484"/>
      <c r="W705" s="1484"/>
      <c r="X705" s="1484"/>
    </row>
    <row r="706" spans="1:24" ht="21.75" hidden="1" customHeight="1" outlineLevel="1">
      <c r="A706" s="1451"/>
      <c r="B706" s="1466" t="s">
        <v>21</v>
      </c>
      <c r="C706" s="1467" t="s">
        <v>167</v>
      </c>
      <c r="D706" s="1467" t="s">
        <v>16</v>
      </c>
      <c r="E706" s="1459">
        <v>7000</v>
      </c>
      <c r="F706" s="1459">
        <v>7000</v>
      </c>
      <c r="G706" s="1460">
        <v>7000</v>
      </c>
      <c r="H706" s="1461">
        <f>G706</f>
        <v>7000</v>
      </c>
      <c r="I706" s="1483">
        <f t="shared" si="54"/>
        <v>0</v>
      </c>
      <c r="J706" s="1700"/>
      <c r="K706" s="1484"/>
      <c r="L706" s="1484"/>
      <c r="M706" s="1484"/>
      <c r="N706" s="1484"/>
      <c r="O706" s="1484"/>
      <c r="P706" s="1484"/>
      <c r="Q706" s="1484"/>
      <c r="R706" s="1484"/>
      <c r="S706" s="1484"/>
      <c r="T706" s="1484"/>
      <c r="U706" s="1484"/>
      <c r="V706" s="1484"/>
      <c r="W706" s="1484"/>
      <c r="X706" s="1484"/>
    </row>
    <row r="707" spans="1:24" ht="21.75" hidden="1" customHeight="1" outlineLevel="1">
      <c r="A707" s="1451"/>
      <c r="B707" s="1466" t="s">
        <v>28</v>
      </c>
      <c r="C707" s="1467" t="s">
        <v>167</v>
      </c>
      <c r="D707" s="1467" t="s">
        <v>16</v>
      </c>
      <c r="E707" s="1459">
        <v>5000</v>
      </c>
      <c r="F707" s="1459">
        <v>5000</v>
      </c>
      <c r="G707" s="1460">
        <v>5000</v>
      </c>
      <c r="H707" s="1461">
        <v>5000</v>
      </c>
      <c r="I707" s="1483">
        <f t="shared" si="54"/>
        <v>0</v>
      </c>
      <c r="J707" s="1700"/>
      <c r="K707" s="1484"/>
      <c r="L707" s="1484"/>
      <c r="M707" s="1484"/>
      <c r="N707" s="1484"/>
      <c r="O707" s="1484"/>
      <c r="P707" s="1484"/>
      <c r="Q707" s="1484"/>
      <c r="R707" s="1484"/>
      <c r="S707" s="1484"/>
      <c r="T707" s="1484"/>
      <c r="U707" s="1484"/>
      <c r="V707" s="1484"/>
      <c r="W707" s="1484"/>
      <c r="X707" s="1484"/>
    </row>
    <row r="708" spans="1:24" ht="21.75" hidden="1" customHeight="1" outlineLevel="1">
      <c r="A708" s="1451"/>
      <c r="B708" s="1466" t="s">
        <v>22</v>
      </c>
      <c r="C708" s="1467" t="s">
        <v>167</v>
      </c>
      <c r="D708" s="1467" t="s">
        <v>16</v>
      </c>
      <c r="E708" s="1459">
        <v>4364</v>
      </c>
      <c r="F708" s="1459">
        <v>4364</v>
      </c>
      <c r="G708" s="1460">
        <f>4800/1.1</f>
        <v>4363.6363636363631</v>
      </c>
      <c r="H708" s="1461">
        <f>4800/1.1</f>
        <v>4363.6363636363631</v>
      </c>
      <c r="I708" s="1483">
        <f t="shared" si="54"/>
        <v>0</v>
      </c>
      <c r="J708" s="1700"/>
      <c r="K708" s="1484"/>
      <c r="L708" s="1484"/>
      <c r="M708" s="1484"/>
      <c r="N708" s="1484"/>
      <c r="O708" s="1484"/>
      <c r="P708" s="1484"/>
      <c r="Q708" s="1484"/>
      <c r="R708" s="1484"/>
      <c r="S708" s="1484"/>
      <c r="T708" s="1484"/>
      <c r="U708" s="1484"/>
      <c r="V708" s="1484"/>
      <c r="W708" s="1484"/>
      <c r="X708" s="1484"/>
    </row>
    <row r="709" spans="1:24" ht="21.75" hidden="1" customHeight="1" outlineLevel="1">
      <c r="A709" s="1451"/>
      <c r="B709" s="1466" t="s">
        <v>18</v>
      </c>
      <c r="C709" s="1467" t="s">
        <v>167</v>
      </c>
      <c r="D709" s="1467" t="s">
        <v>16</v>
      </c>
      <c r="E709" s="1459">
        <v>4100</v>
      </c>
      <c r="F709" s="1459">
        <v>4100</v>
      </c>
      <c r="G709" s="1460">
        <v>4100</v>
      </c>
      <c r="H709" s="1461">
        <f>G709</f>
        <v>4100</v>
      </c>
      <c r="I709" s="1483">
        <f t="shared" si="54"/>
        <v>0</v>
      </c>
      <c r="J709" s="1700"/>
      <c r="K709" s="1484"/>
      <c r="L709" s="1484"/>
      <c r="M709" s="1484"/>
      <c r="N709" s="1484"/>
      <c r="O709" s="1484"/>
      <c r="P709" s="1484"/>
      <c r="Q709" s="1484"/>
      <c r="R709" s="1484"/>
      <c r="S709" s="1484"/>
      <c r="T709" s="1484"/>
      <c r="U709" s="1484"/>
      <c r="V709" s="1484"/>
      <c r="W709" s="1484"/>
      <c r="X709" s="1484"/>
    </row>
    <row r="710" spans="1:24" ht="21.75" hidden="1" customHeight="1" outlineLevel="1">
      <c r="A710" s="1451"/>
      <c r="B710" s="1466" t="s">
        <v>24</v>
      </c>
      <c r="C710" s="1467" t="s">
        <v>167</v>
      </c>
      <c r="D710" s="1467" t="s">
        <v>16</v>
      </c>
      <c r="E710" s="1459">
        <v>6500</v>
      </c>
      <c r="F710" s="1459">
        <v>6500</v>
      </c>
      <c r="G710" s="1460">
        <v>6500</v>
      </c>
      <c r="H710" s="1461">
        <f>G710</f>
        <v>6500</v>
      </c>
      <c r="I710" s="1483">
        <f t="shared" si="54"/>
        <v>0</v>
      </c>
      <c r="J710" s="1700"/>
      <c r="K710" s="1484"/>
      <c r="L710" s="1484"/>
      <c r="M710" s="1484"/>
      <c r="N710" s="1484"/>
      <c r="O710" s="1484"/>
      <c r="P710" s="1484"/>
      <c r="Q710" s="1484"/>
      <c r="R710" s="1484"/>
      <c r="S710" s="1484"/>
      <c r="T710" s="1484"/>
      <c r="U710" s="1484"/>
      <c r="V710" s="1484"/>
      <c r="W710" s="1484"/>
      <c r="X710" s="1484"/>
    </row>
    <row r="711" spans="1:24" ht="21.75" hidden="1" customHeight="1" outlineLevel="1">
      <c r="A711" s="1451"/>
      <c r="B711" s="1466" t="s">
        <v>25</v>
      </c>
      <c r="C711" s="1467" t="s">
        <v>167</v>
      </c>
      <c r="D711" s="1467" t="s">
        <v>16</v>
      </c>
      <c r="E711" s="1459">
        <v>9000</v>
      </c>
      <c r="F711" s="1459">
        <v>9000</v>
      </c>
      <c r="G711" s="1460">
        <v>9000</v>
      </c>
      <c r="H711" s="1461">
        <f>G711</f>
        <v>9000</v>
      </c>
      <c r="I711" s="1483">
        <f t="shared" si="54"/>
        <v>0</v>
      </c>
      <c r="J711" s="1700"/>
      <c r="K711" s="1484"/>
      <c r="L711" s="1484"/>
      <c r="M711" s="1484"/>
      <c r="N711" s="1484"/>
      <c r="O711" s="1484"/>
      <c r="P711" s="1484"/>
      <c r="Q711" s="1484"/>
      <c r="R711" s="1484"/>
      <c r="S711" s="1484"/>
      <c r="T711" s="1484"/>
      <c r="U711" s="1484"/>
      <c r="V711" s="1484"/>
      <c r="W711" s="1484"/>
      <c r="X711" s="1484"/>
    </row>
    <row r="712" spans="1:24" ht="19.5" hidden="1" customHeight="1" outlineLevel="1">
      <c r="A712" s="1451"/>
      <c r="B712" s="1466" t="s">
        <v>26</v>
      </c>
      <c r="C712" s="1467" t="s">
        <v>167</v>
      </c>
      <c r="D712" s="1467" t="s">
        <v>16</v>
      </c>
      <c r="E712" s="1459">
        <v>5000</v>
      </c>
      <c r="F712" s="1459">
        <v>5000</v>
      </c>
      <c r="G712" s="1460">
        <v>0</v>
      </c>
      <c r="H712" s="1461">
        <v>5000</v>
      </c>
      <c r="I712" s="1483" t="s">
        <v>27</v>
      </c>
      <c r="J712" s="1700"/>
      <c r="K712" s="1484"/>
      <c r="L712" s="1484"/>
      <c r="M712" s="1484"/>
      <c r="N712" s="1484"/>
      <c r="O712" s="1484"/>
      <c r="P712" s="1484"/>
      <c r="Q712" s="1484"/>
      <c r="R712" s="1484"/>
      <c r="S712" s="1484"/>
      <c r="T712" s="1484"/>
      <c r="U712" s="1484"/>
      <c r="V712" s="1484"/>
      <c r="W712" s="1484"/>
      <c r="X712" s="1484"/>
    </row>
    <row r="713" spans="1:24" ht="19.5" hidden="1" customHeight="1" outlineLevel="1">
      <c r="A713" s="1451"/>
      <c r="B713" s="1466" t="s">
        <v>32</v>
      </c>
      <c r="C713" s="1467" t="s">
        <v>167</v>
      </c>
      <c r="D713" s="1467" t="s">
        <v>16</v>
      </c>
      <c r="E713" s="1459">
        <v>4200</v>
      </c>
      <c r="F713" s="1459">
        <v>4200</v>
      </c>
      <c r="G713" s="1460">
        <v>4200</v>
      </c>
      <c r="H713" s="1461">
        <v>4200</v>
      </c>
      <c r="I713" s="1483">
        <f>(H713-G713)/G713</f>
        <v>0</v>
      </c>
      <c r="J713" s="1701"/>
      <c r="K713" s="1484"/>
      <c r="L713" s="1484"/>
      <c r="M713" s="1484"/>
      <c r="N713" s="1484"/>
      <c r="O713" s="1484"/>
      <c r="P713" s="1484"/>
      <c r="Q713" s="1484"/>
      <c r="R713" s="1484"/>
      <c r="S713" s="1484"/>
      <c r="T713" s="1484"/>
      <c r="U713" s="1484"/>
      <c r="V713" s="1484"/>
      <c r="W713" s="1484"/>
      <c r="X713" s="1484"/>
    </row>
    <row r="714" spans="1:24" ht="22.5" customHeight="1" collapsed="1">
      <c r="A714" s="1445">
        <v>2</v>
      </c>
      <c r="B714" s="1716" t="s">
        <v>552</v>
      </c>
      <c r="C714" s="1690"/>
      <c r="D714" s="1690"/>
      <c r="E714" s="1690"/>
      <c r="F714" s="1690"/>
      <c r="G714" s="1690"/>
      <c r="H714" s="1690"/>
      <c r="I714" s="1690"/>
      <c r="J714" s="1691"/>
      <c r="K714" s="1482"/>
      <c r="L714" s="1482"/>
      <c r="M714" s="1482"/>
      <c r="N714" s="1482"/>
      <c r="O714" s="1482"/>
      <c r="P714" s="1482"/>
      <c r="Q714" s="1482"/>
      <c r="R714" s="1482"/>
      <c r="S714" s="1482"/>
      <c r="T714" s="1482"/>
      <c r="U714" s="1482"/>
      <c r="V714" s="1482"/>
      <c r="W714" s="1482"/>
      <c r="X714" s="1482"/>
    </row>
    <row r="715" spans="1:24" ht="22.5" hidden="1" customHeight="1" outlineLevel="1">
      <c r="A715" s="1451"/>
      <c r="B715" s="1466" t="s">
        <v>14</v>
      </c>
      <c r="C715" s="1467" t="s">
        <v>548</v>
      </c>
      <c r="D715" s="1467" t="s">
        <v>145</v>
      </c>
      <c r="E715" s="1459"/>
      <c r="F715" s="1459"/>
      <c r="G715" s="1460">
        <v>280000</v>
      </c>
      <c r="H715" s="1461">
        <v>272727</v>
      </c>
      <c r="I715" s="1483">
        <f t="shared" ref="I715:I721" si="55">(H715-G715)/G715</f>
        <v>-2.5975000000000002E-2</v>
      </c>
      <c r="J715" s="1699"/>
      <c r="K715" s="1484"/>
      <c r="L715" s="1484"/>
      <c r="M715" s="1484"/>
      <c r="N715" s="1484"/>
      <c r="O715" s="1484"/>
      <c r="P715" s="1484"/>
      <c r="Q715" s="1484"/>
      <c r="R715" s="1484"/>
      <c r="S715" s="1484"/>
      <c r="T715" s="1484"/>
      <c r="U715" s="1484"/>
      <c r="V715" s="1484"/>
      <c r="W715" s="1484"/>
      <c r="X715" s="1484"/>
    </row>
    <row r="716" spans="1:24" ht="22.5" hidden="1" customHeight="1" outlineLevel="1">
      <c r="A716" s="1451"/>
      <c r="B716" s="1466" t="s">
        <v>19</v>
      </c>
      <c r="C716" s="1467" t="s">
        <v>548</v>
      </c>
      <c r="D716" s="1467" t="s">
        <v>16</v>
      </c>
      <c r="E716" s="1459"/>
      <c r="F716" s="1459"/>
      <c r="G716" s="1460">
        <v>230000</v>
      </c>
      <c r="H716" s="1461">
        <f>G716</f>
        <v>230000</v>
      </c>
      <c r="I716" s="1483">
        <f t="shared" si="55"/>
        <v>0</v>
      </c>
      <c r="J716" s="1700"/>
      <c r="K716" s="1484"/>
      <c r="L716" s="1484"/>
      <c r="M716" s="1484"/>
      <c r="N716" s="1484"/>
      <c r="O716" s="1484"/>
      <c r="P716" s="1484"/>
      <c r="Q716" s="1484"/>
      <c r="R716" s="1484"/>
      <c r="S716" s="1484"/>
      <c r="T716" s="1484"/>
      <c r="U716" s="1484"/>
      <c r="V716" s="1484"/>
      <c r="W716" s="1484"/>
      <c r="X716" s="1484"/>
    </row>
    <row r="717" spans="1:24" ht="22.5" hidden="1" customHeight="1" outlineLevel="1">
      <c r="A717" s="1451"/>
      <c r="B717" s="1466" t="s">
        <v>21</v>
      </c>
      <c r="C717" s="1467" t="s">
        <v>548</v>
      </c>
      <c r="D717" s="1467" t="s">
        <v>16</v>
      </c>
      <c r="E717" s="1459"/>
      <c r="F717" s="1459"/>
      <c r="G717" s="1460">
        <v>350000</v>
      </c>
      <c r="H717" s="1461">
        <f>G717</f>
        <v>350000</v>
      </c>
      <c r="I717" s="1483">
        <f t="shared" si="55"/>
        <v>0</v>
      </c>
      <c r="J717" s="1700"/>
      <c r="K717" s="1484"/>
      <c r="L717" s="1484"/>
      <c r="M717" s="1484"/>
      <c r="N717" s="1484"/>
      <c r="O717" s="1484"/>
      <c r="P717" s="1484"/>
      <c r="Q717" s="1484"/>
      <c r="R717" s="1484"/>
      <c r="S717" s="1484"/>
      <c r="T717" s="1484"/>
      <c r="U717" s="1484"/>
      <c r="V717" s="1484"/>
      <c r="W717" s="1484"/>
      <c r="X717" s="1484"/>
    </row>
    <row r="718" spans="1:24" ht="22.5" hidden="1" customHeight="1" outlineLevel="1">
      <c r="A718" s="1451"/>
      <c r="B718" s="1466" t="s">
        <v>28</v>
      </c>
      <c r="C718" s="1467" t="s">
        <v>548</v>
      </c>
      <c r="D718" s="1467" t="s">
        <v>16</v>
      </c>
      <c r="E718" s="1459"/>
      <c r="F718" s="1459"/>
      <c r="G718" s="1460">
        <v>350000</v>
      </c>
      <c r="H718" s="1461">
        <v>350000</v>
      </c>
      <c r="I718" s="1483">
        <f t="shared" si="55"/>
        <v>0</v>
      </c>
      <c r="J718" s="1700"/>
      <c r="K718" s="1484"/>
      <c r="L718" s="1484"/>
      <c r="M718" s="1484"/>
      <c r="N718" s="1484"/>
      <c r="O718" s="1484"/>
      <c r="P718" s="1484"/>
      <c r="Q718" s="1484"/>
      <c r="R718" s="1484"/>
      <c r="S718" s="1484"/>
      <c r="T718" s="1484"/>
      <c r="U718" s="1484"/>
      <c r="V718" s="1484"/>
      <c r="W718" s="1484"/>
      <c r="X718" s="1484"/>
    </row>
    <row r="719" spans="1:24" ht="22.5" hidden="1" customHeight="1" outlineLevel="1">
      <c r="A719" s="1451"/>
      <c r="B719" s="1466" t="s">
        <v>18</v>
      </c>
      <c r="C719" s="1467" t="s">
        <v>548</v>
      </c>
      <c r="D719" s="1467" t="s">
        <v>16</v>
      </c>
      <c r="E719" s="1459"/>
      <c r="F719" s="1459"/>
      <c r="G719" s="1460">
        <v>290909</v>
      </c>
      <c r="H719" s="1461">
        <v>290909</v>
      </c>
      <c r="I719" s="1483">
        <f t="shared" si="55"/>
        <v>0</v>
      </c>
      <c r="J719" s="1700"/>
      <c r="K719" s="1484"/>
      <c r="L719" s="1484"/>
      <c r="M719" s="1484"/>
      <c r="N719" s="1484"/>
      <c r="O719" s="1484"/>
      <c r="P719" s="1484"/>
      <c r="Q719" s="1484"/>
      <c r="R719" s="1484"/>
      <c r="S719" s="1484"/>
      <c r="T719" s="1484"/>
      <c r="U719" s="1484"/>
      <c r="V719" s="1484"/>
      <c r="W719" s="1484"/>
      <c r="X719" s="1484"/>
    </row>
    <row r="720" spans="1:24" ht="22.5" hidden="1" customHeight="1" outlineLevel="1">
      <c r="A720" s="1451"/>
      <c r="B720" s="1466" t="s">
        <v>24</v>
      </c>
      <c r="C720" s="1467" t="s">
        <v>548</v>
      </c>
      <c r="D720" s="1467" t="s">
        <v>16</v>
      </c>
      <c r="E720" s="1459"/>
      <c r="F720" s="1459"/>
      <c r="G720" s="1460">
        <v>400000</v>
      </c>
      <c r="H720" s="1461">
        <f>G720</f>
        <v>400000</v>
      </c>
      <c r="I720" s="1483">
        <f t="shared" si="55"/>
        <v>0</v>
      </c>
      <c r="J720" s="1700"/>
      <c r="K720" s="1484"/>
      <c r="L720" s="1484"/>
      <c r="M720" s="1484"/>
      <c r="N720" s="1484"/>
      <c r="O720" s="1484"/>
      <c r="P720" s="1484"/>
      <c r="Q720" s="1484"/>
      <c r="R720" s="1484"/>
      <c r="S720" s="1484"/>
      <c r="T720" s="1484"/>
      <c r="U720" s="1484"/>
      <c r="V720" s="1484"/>
      <c r="W720" s="1484"/>
      <c r="X720" s="1484"/>
    </row>
    <row r="721" spans="1:24" ht="22.5" hidden="1" customHeight="1" outlineLevel="1">
      <c r="A721" s="1451"/>
      <c r="B721" s="1466" t="s">
        <v>25</v>
      </c>
      <c r="C721" s="1467" t="s">
        <v>548</v>
      </c>
      <c r="D721" s="1467" t="s">
        <v>16</v>
      </c>
      <c r="E721" s="1459"/>
      <c r="F721" s="1459"/>
      <c r="G721" s="1460">
        <f>(380000+450000)/2</f>
        <v>415000</v>
      </c>
      <c r="H721" s="1461">
        <f>G721</f>
        <v>415000</v>
      </c>
      <c r="I721" s="1483">
        <f t="shared" si="55"/>
        <v>0</v>
      </c>
      <c r="J721" s="1700"/>
      <c r="K721" s="1484"/>
      <c r="L721" s="1484"/>
      <c r="M721" s="1484"/>
      <c r="N721" s="1484"/>
      <c r="O721" s="1484"/>
      <c r="P721" s="1484"/>
      <c r="Q721" s="1484"/>
      <c r="R721" s="1484"/>
      <c r="S721" s="1484"/>
      <c r="T721" s="1484"/>
      <c r="U721" s="1484"/>
      <c r="V721" s="1484"/>
      <c r="W721" s="1484"/>
      <c r="X721" s="1484"/>
    </row>
    <row r="722" spans="1:24" ht="19.5" hidden="1" customHeight="1" outlineLevel="1">
      <c r="A722" s="1451"/>
      <c r="B722" s="1466" t="s">
        <v>26</v>
      </c>
      <c r="C722" s="1467" t="s">
        <v>548</v>
      </c>
      <c r="D722" s="1467" t="s">
        <v>16</v>
      </c>
      <c r="E722" s="1459"/>
      <c r="F722" s="1459"/>
      <c r="G722" s="1460"/>
      <c r="H722" s="1531" t="s">
        <v>27</v>
      </c>
      <c r="I722" s="1483"/>
      <c r="J722" s="1700"/>
      <c r="K722" s="1484"/>
      <c r="L722" s="1484"/>
      <c r="M722" s="1484"/>
      <c r="N722" s="1484"/>
      <c r="O722" s="1484"/>
      <c r="P722" s="1484"/>
      <c r="Q722" s="1484"/>
      <c r="R722" s="1484"/>
      <c r="S722" s="1484"/>
      <c r="T722" s="1484"/>
      <c r="U722" s="1484"/>
      <c r="V722" s="1484"/>
      <c r="W722" s="1484"/>
      <c r="X722" s="1484"/>
    </row>
    <row r="723" spans="1:24" ht="19.5" hidden="1" customHeight="1" outlineLevel="1">
      <c r="A723" s="1451"/>
      <c r="B723" s="1466" t="s">
        <v>23</v>
      </c>
      <c r="C723" s="1467" t="s">
        <v>548</v>
      </c>
      <c r="D723" s="1467" t="s">
        <v>16</v>
      </c>
      <c r="E723" s="1459"/>
      <c r="F723" s="1459"/>
      <c r="G723" s="1460">
        <v>236363</v>
      </c>
      <c r="H723" s="1461">
        <f>G723</f>
        <v>236363</v>
      </c>
      <c r="I723" s="1483">
        <f>(H723-G723)/G723</f>
        <v>0</v>
      </c>
      <c r="J723" s="1700"/>
      <c r="K723" s="1484"/>
      <c r="L723" s="1484"/>
      <c r="M723" s="1484"/>
      <c r="N723" s="1484"/>
      <c r="O723" s="1484"/>
      <c r="P723" s="1484"/>
      <c r="Q723" s="1484"/>
      <c r="R723" s="1484"/>
      <c r="S723" s="1484"/>
      <c r="T723" s="1484"/>
      <c r="U723" s="1484"/>
      <c r="V723" s="1484"/>
      <c r="W723" s="1484"/>
      <c r="X723" s="1484"/>
    </row>
    <row r="724" spans="1:24" ht="19.5" hidden="1" customHeight="1" outlineLevel="1">
      <c r="A724" s="1451"/>
      <c r="B724" s="1466" t="s">
        <v>32</v>
      </c>
      <c r="C724" s="1467" t="s">
        <v>548</v>
      </c>
      <c r="D724" s="1467" t="s">
        <v>16</v>
      </c>
      <c r="E724" s="1459"/>
      <c r="F724" s="1459"/>
      <c r="G724" s="1460">
        <v>250000</v>
      </c>
      <c r="H724" s="1461">
        <v>250000</v>
      </c>
      <c r="I724" s="1483">
        <f>(H724-G724)/G724</f>
        <v>0</v>
      </c>
      <c r="J724" s="1701"/>
      <c r="K724" s="1484"/>
      <c r="L724" s="1484"/>
      <c r="M724" s="1484"/>
      <c r="N724" s="1484"/>
      <c r="O724" s="1484"/>
      <c r="P724" s="1484"/>
      <c r="Q724" s="1484"/>
      <c r="R724" s="1484"/>
      <c r="S724" s="1484"/>
      <c r="T724" s="1484"/>
      <c r="U724" s="1484"/>
      <c r="V724" s="1484"/>
      <c r="W724" s="1484"/>
      <c r="X724" s="1484"/>
    </row>
    <row r="725" spans="1:24" ht="16.5" customHeight="1" collapsed="1">
      <c r="A725" s="1445">
        <v>3</v>
      </c>
      <c r="B725" s="1716" t="s">
        <v>553</v>
      </c>
      <c r="C725" s="1690"/>
      <c r="D725" s="1690"/>
      <c r="E725" s="1690"/>
      <c r="F725" s="1690"/>
      <c r="G725" s="1690"/>
      <c r="H725" s="1690"/>
      <c r="I725" s="1690"/>
      <c r="J725" s="1691"/>
      <c r="K725" s="1482"/>
      <c r="L725" s="1482"/>
      <c r="M725" s="1482"/>
      <c r="N725" s="1482"/>
      <c r="O725" s="1482"/>
      <c r="P725" s="1482"/>
      <c r="Q725" s="1482"/>
      <c r="R725" s="1482"/>
      <c r="S725" s="1482"/>
      <c r="T725" s="1482"/>
      <c r="U725" s="1482"/>
      <c r="V725" s="1482"/>
      <c r="W725" s="1482"/>
      <c r="X725" s="1482"/>
    </row>
    <row r="726" spans="1:24" ht="31.5" hidden="1" customHeight="1" outlineLevel="1">
      <c r="A726" s="1451"/>
      <c r="B726" s="1466" t="s">
        <v>14</v>
      </c>
      <c r="C726" s="1467" t="s">
        <v>548</v>
      </c>
      <c r="D726" s="1467" t="s">
        <v>145</v>
      </c>
      <c r="E726" s="1459"/>
      <c r="F726" s="1459"/>
      <c r="G726" s="1460">
        <v>250000</v>
      </c>
      <c r="H726" s="1461">
        <v>254545</v>
      </c>
      <c r="I726" s="1483">
        <f t="shared" ref="I726:I733" si="56">(H726-G726)/G726</f>
        <v>1.8180000000000002E-2</v>
      </c>
      <c r="J726" s="1699"/>
      <c r="K726" s="1484"/>
      <c r="L726" s="1484"/>
      <c r="M726" s="1484"/>
      <c r="N726" s="1484"/>
      <c r="O726" s="1484"/>
      <c r="P726" s="1484"/>
      <c r="Q726" s="1484"/>
      <c r="R726" s="1484"/>
      <c r="S726" s="1484"/>
      <c r="T726" s="1484"/>
      <c r="U726" s="1484"/>
      <c r="V726" s="1484"/>
      <c r="W726" s="1484"/>
      <c r="X726" s="1484"/>
    </row>
    <row r="727" spans="1:24" ht="22.5" hidden="1" customHeight="1" outlineLevel="1">
      <c r="A727" s="1451"/>
      <c r="B727" s="1466" t="s">
        <v>19</v>
      </c>
      <c r="C727" s="1467" t="s">
        <v>548</v>
      </c>
      <c r="D727" s="1467" t="s">
        <v>16</v>
      </c>
      <c r="E727" s="1459"/>
      <c r="F727" s="1459"/>
      <c r="G727" s="1460">
        <v>160000</v>
      </c>
      <c r="H727" s="1461">
        <f>G727</f>
        <v>160000</v>
      </c>
      <c r="I727" s="1483">
        <f t="shared" si="56"/>
        <v>0</v>
      </c>
      <c r="J727" s="1700"/>
      <c r="K727" s="1484"/>
      <c r="L727" s="1484"/>
      <c r="M727" s="1484"/>
      <c r="N727" s="1484"/>
      <c r="O727" s="1484"/>
      <c r="P727" s="1484"/>
      <c r="Q727" s="1484"/>
      <c r="R727" s="1484"/>
      <c r="S727" s="1484"/>
      <c r="T727" s="1484"/>
      <c r="U727" s="1484"/>
      <c r="V727" s="1484"/>
      <c r="W727" s="1484"/>
      <c r="X727" s="1484"/>
    </row>
    <row r="728" spans="1:24" ht="22.5" hidden="1" customHeight="1" outlineLevel="1">
      <c r="A728" s="1451"/>
      <c r="B728" s="1466" t="s">
        <v>21</v>
      </c>
      <c r="C728" s="1467" t="s">
        <v>548</v>
      </c>
      <c r="D728" s="1467" t="s">
        <v>16</v>
      </c>
      <c r="E728" s="1459"/>
      <c r="F728" s="1459"/>
      <c r="G728" s="1460">
        <v>320000</v>
      </c>
      <c r="H728" s="1461">
        <f>G728</f>
        <v>320000</v>
      </c>
      <c r="I728" s="1483">
        <f t="shared" si="56"/>
        <v>0</v>
      </c>
      <c r="J728" s="1700"/>
      <c r="K728" s="1484"/>
      <c r="L728" s="1484"/>
      <c r="M728" s="1484"/>
      <c r="N728" s="1484"/>
      <c r="O728" s="1484"/>
      <c r="P728" s="1484"/>
      <c r="Q728" s="1484"/>
      <c r="R728" s="1484"/>
      <c r="S728" s="1484"/>
      <c r="T728" s="1484"/>
      <c r="U728" s="1484"/>
      <c r="V728" s="1484"/>
      <c r="W728" s="1484"/>
      <c r="X728" s="1484"/>
    </row>
    <row r="729" spans="1:24" ht="22.5" hidden="1" customHeight="1" outlineLevel="1">
      <c r="A729" s="1451"/>
      <c r="B729" s="1466" t="s">
        <v>28</v>
      </c>
      <c r="C729" s="1467" t="s">
        <v>548</v>
      </c>
      <c r="D729" s="1467" t="s">
        <v>16</v>
      </c>
      <c r="E729" s="1459"/>
      <c r="F729" s="1459"/>
      <c r="G729" s="1460">
        <v>300000</v>
      </c>
      <c r="H729" s="1461">
        <v>300000</v>
      </c>
      <c r="I729" s="1483">
        <f t="shared" si="56"/>
        <v>0</v>
      </c>
      <c r="J729" s="1700"/>
      <c r="K729" s="1484"/>
      <c r="L729" s="1484"/>
      <c r="M729" s="1484"/>
      <c r="N729" s="1484"/>
      <c r="O729" s="1484"/>
      <c r="P729" s="1484"/>
      <c r="Q729" s="1484"/>
      <c r="R729" s="1484"/>
      <c r="S729" s="1484"/>
      <c r="T729" s="1484"/>
      <c r="U729" s="1484"/>
      <c r="V729" s="1484"/>
      <c r="W729" s="1484"/>
      <c r="X729" s="1484"/>
    </row>
    <row r="730" spans="1:24" ht="22.5" hidden="1" customHeight="1" outlineLevel="1">
      <c r="A730" s="1451"/>
      <c r="B730" s="1466" t="s">
        <v>22</v>
      </c>
      <c r="C730" s="1467" t="s">
        <v>548</v>
      </c>
      <c r="D730" s="1467" t="s">
        <v>16</v>
      </c>
      <c r="E730" s="1459"/>
      <c r="F730" s="1459"/>
      <c r="G730" s="1460">
        <f>310000/1.1</f>
        <v>281818.18181818182</v>
      </c>
      <c r="H730" s="1461">
        <f>310000/1.1</f>
        <v>281818.18181818182</v>
      </c>
      <c r="I730" s="1483">
        <f t="shared" si="56"/>
        <v>0</v>
      </c>
      <c r="J730" s="1700"/>
      <c r="K730" s="1484"/>
      <c r="L730" s="1484"/>
      <c r="M730" s="1484"/>
      <c r="N730" s="1484"/>
      <c r="O730" s="1484"/>
      <c r="P730" s="1484"/>
      <c r="Q730" s="1484"/>
      <c r="R730" s="1484"/>
      <c r="S730" s="1484"/>
      <c r="T730" s="1484"/>
      <c r="U730" s="1484"/>
      <c r="V730" s="1484"/>
      <c r="W730" s="1484"/>
      <c r="X730" s="1484"/>
    </row>
    <row r="731" spans="1:24" ht="22.5" hidden="1" customHeight="1" outlineLevel="1">
      <c r="A731" s="1451"/>
      <c r="B731" s="1466" t="s">
        <v>18</v>
      </c>
      <c r="C731" s="1467" t="s">
        <v>548</v>
      </c>
      <c r="D731" s="1467" t="s">
        <v>16</v>
      </c>
      <c r="E731" s="1459"/>
      <c r="F731" s="1459"/>
      <c r="G731" s="1460">
        <v>272727</v>
      </c>
      <c r="H731" s="1461">
        <v>272727</v>
      </c>
      <c r="I731" s="1483">
        <f t="shared" si="56"/>
        <v>0</v>
      </c>
      <c r="J731" s="1700"/>
      <c r="K731" s="1484"/>
      <c r="L731" s="1484"/>
      <c r="M731" s="1484"/>
      <c r="N731" s="1484"/>
      <c r="O731" s="1484"/>
      <c r="P731" s="1484"/>
      <c r="Q731" s="1484"/>
      <c r="R731" s="1484"/>
      <c r="S731" s="1484"/>
      <c r="T731" s="1484"/>
      <c r="U731" s="1484"/>
      <c r="V731" s="1484"/>
      <c r="W731" s="1484"/>
      <c r="X731" s="1484"/>
    </row>
    <row r="732" spans="1:24" ht="22.5" hidden="1" customHeight="1" outlineLevel="1">
      <c r="A732" s="1451"/>
      <c r="B732" s="1466" t="s">
        <v>24</v>
      </c>
      <c r="C732" s="1467" t="s">
        <v>548</v>
      </c>
      <c r="D732" s="1467" t="s">
        <v>16</v>
      </c>
      <c r="E732" s="1459"/>
      <c r="F732" s="1459"/>
      <c r="G732" s="1460">
        <v>350000</v>
      </c>
      <c r="H732" s="1461">
        <f>G732</f>
        <v>350000</v>
      </c>
      <c r="I732" s="1483">
        <f t="shared" si="56"/>
        <v>0</v>
      </c>
      <c r="J732" s="1700"/>
      <c r="K732" s="1484"/>
      <c r="L732" s="1484"/>
      <c r="M732" s="1484"/>
      <c r="N732" s="1484"/>
      <c r="O732" s="1484"/>
      <c r="P732" s="1484"/>
      <c r="Q732" s="1484"/>
      <c r="R732" s="1484"/>
      <c r="S732" s="1484"/>
      <c r="T732" s="1484"/>
      <c r="U732" s="1484"/>
      <c r="V732" s="1484"/>
      <c r="W732" s="1484"/>
      <c r="X732" s="1484"/>
    </row>
    <row r="733" spans="1:24" ht="22.5" hidden="1" customHeight="1" outlineLevel="1">
      <c r="A733" s="1451"/>
      <c r="B733" s="1466" t="s">
        <v>25</v>
      </c>
      <c r="C733" s="1467" t="s">
        <v>548</v>
      </c>
      <c r="D733" s="1467" t="s">
        <v>16</v>
      </c>
      <c r="E733" s="1459"/>
      <c r="F733" s="1459"/>
      <c r="G733" s="1460">
        <f>(380000+420000)/2</f>
        <v>400000</v>
      </c>
      <c r="H733" s="1461">
        <f>(380000+420000)/2</f>
        <v>400000</v>
      </c>
      <c r="I733" s="1483">
        <f t="shared" si="56"/>
        <v>0</v>
      </c>
      <c r="J733" s="1700"/>
      <c r="K733" s="1484"/>
      <c r="L733" s="1484"/>
      <c r="M733" s="1484"/>
      <c r="N733" s="1484"/>
      <c r="O733" s="1484"/>
      <c r="P733" s="1484"/>
      <c r="Q733" s="1484"/>
      <c r="R733" s="1484"/>
      <c r="S733" s="1484"/>
      <c r="T733" s="1484"/>
      <c r="U733" s="1484"/>
      <c r="V733" s="1484"/>
      <c r="W733" s="1484"/>
      <c r="X733" s="1484"/>
    </row>
    <row r="734" spans="1:24" ht="19.5" hidden="1" customHeight="1" outlineLevel="1">
      <c r="A734" s="1451"/>
      <c r="B734" s="1466" t="s">
        <v>26</v>
      </c>
      <c r="C734" s="1467" t="s">
        <v>548</v>
      </c>
      <c r="D734" s="1467" t="s">
        <v>16</v>
      </c>
      <c r="E734" s="1459"/>
      <c r="F734" s="1459"/>
      <c r="G734" s="1460"/>
      <c r="H734" s="1460"/>
      <c r="I734" s="1483"/>
      <c r="J734" s="1700"/>
      <c r="K734" s="1484"/>
      <c r="L734" s="1484"/>
      <c r="M734" s="1484"/>
      <c r="N734" s="1484"/>
      <c r="O734" s="1484"/>
      <c r="P734" s="1484"/>
      <c r="Q734" s="1484"/>
      <c r="R734" s="1484"/>
      <c r="S734" s="1484"/>
      <c r="T734" s="1484"/>
      <c r="U734" s="1484"/>
      <c r="V734" s="1484"/>
      <c r="W734" s="1484"/>
      <c r="X734" s="1484"/>
    </row>
    <row r="735" spans="1:24" ht="23.25" hidden="1" customHeight="1" outlineLevel="1">
      <c r="A735" s="1451"/>
      <c r="B735" s="1466" t="s">
        <v>23</v>
      </c>
      <c r="C735" s="1467" t="s">
        <v>548</v>
      </c>
      <c r="D735" s="1467" t="s">
        <v>16</v>
      </c>
      <c r="E735" s="1459"/>
      <c r="F735" s="1459"/>
      <c r="G735" s="1460">
        <v>172727</v>
      </c>
      <c r="H735" s="1460">
        <f>G735</f>
        <v>172727</v>
      </c>
      <c r="I735" s="1483">
        <f>(H735-G735)/G735</f>
        <v>0</v>
      </c>
      <c r="J735" s="1700"/>
      <c r="K735" s="1484"/>
      <c r="L735" s="1484"/>
      <c r="M735" s="1484"/>
      <c r="N735" s="1484"/>
      <c r="O735" s="1484"/>
      <c r="P735" s="1484"/>
      <c r="Q735" s="1484"/>
      <c r="R735" s="1484"/>
      <c r="S735" s="1484"/>
      <c r="T735" s="1484"/>
      <c r="U735" s="1484"/>
      <c r="V735" s="1484"/>
      <c r="W735" s="1484"/>
      <c r="X735" s="1484"/>
    </row>
    <row r="736" spans="1:24" ht="23.25" hidden="1" customHeight="1" outlineLevel="1">
      <c r="A736" s="1451"/>
      <c r="B736" s="1466" t="s">
        <v>32</v>
      </c>
      <c r="C736" s="1467" t="s">
        <v>548</v>
      </c>
      <c r="D736" s="1467" t="s">
        <v>16</v>
      </c>
      <c r="E736" s="1459"/>
      <c r="F736" s="1459"/>
      <c r="G736" s="1460">
        <v>200000</v>
      </c>
      <c r="H736" s="1460">
        <v>200000</v>
      </c>
      <c r="I736" s="1483">
        <f>(H736-G736)/G736</f>
        <v>0</v>
      </c>
      <c r="J736" s="1701"/>
      <c r="K736" s="1484"/>
      <c r="L736" s="1484"/>
      <c r="M736" s="1484"/>
      <c r="N736" s="1484"/>
      <c r="O736" s="1484"/>
      <c r="P736" s="1484"/>
      <c r="Q736" s="1484"/>
      <c r="R736" s="1484"/>
      <c r="S736" s="1484"/>
      <c r="T736" s="1484"/>
      <c r="U736" s="1484"/>
      <c r="V736" s="1484"/>
      <c r="W736" s="1484"/>
      <c r="X736" s="1484"/>
    </row>
    <row r="737" spans="1:24" ht="16.5" customHeight="1" collapsed="1">
      <c r="A737" s="1445">
        <v>4</v>
      </c>
      <c r="B737" s="1716" t="s">
        <v>554</v>
      </c>
      <c r="C737" s="1690"/>
      <c r="D737" s="1690"/>
      <c r="E737" s="1690"/>
      <c r="F737" s="1690"/>
      <c r="G737" s="1690"/>
      <c r="H737" s="1690"/>
      <c r="I737" s="1690"/>
      <c r="J737" s="1691"/>
      <c r="K737" s="1482"/>
      <c r="L737" s="1482"/>
      <c r="M737" s="1482"/>
      <c r="N737" s="1482"/>
      <c r="O737" s="1482"/>
      <c r="P737" s="1482"/>
      <c r="Q737" s="1482"/>
      <c r="R737" s="1482"/>
      <c r="S737" s="1482"/>
      <c r="T737" s="1482"/>
      <c r="U737" s="1482"/>
      <c r="V737" s="1482"/>
      <c r="W737" s="1482"/>
      <c r="X737" s="1482"/>
    </row>
    <row r="738" spans="1:24" ht="31.5" hidden="1" customHeight="1" outlineLevel="1">
      <c r="A738" s="1451"/>
      <c r="B738" s="1466" t="s">
        <v>14</v>
      </c>
      <c r="C738" s="1467" t="s">
        <v>548</v>
      </c>
      <c r="D738" s="1467" t="s">
        <v>145</v>
      </c>
      <c r="E738" s="1459"/>
      <c r="F738" s="1459"/>
      <c r="G738" s="1460"/>
      <c r="H738" s="1460"/>
      <c r="I738" s="1483"/>
      <c r="J738" s="1699"/>
      <c r="K738" s="1484"/>
      <c r="L738" s="1484"/>
      <c r="M738" s="1484"/>
      <c r="N738" s="1484"/>
      <c r="O738" s="1484"/>
      <c r="P738" s="1484"/>
      <c r="Q738" s="1484"/>
      <c r="R738" s="1484"/>
      <c r="S738" s="1484"/>
      <c r="T738" s="1484"/>
      <c r="U738" s="1484"/>
      <c r="V738" s="1484"/>
      <c r="W738" s="1484"/>
      <c r="X738" s="1484"/>
    </row>
    <row r="739" spans="1:24" ht="19.5" hidden="1" customHeight="1" outlineLevel="1">
      <c r="A739" s="1451"/>
      <c r="B739" s="1466" t="s">
        <v>19</v>
      </c>
      <c r="C739" s="1467" t="s">
        <v>548</v>
      </c>
      <c r="D739" s="1467" t="s">
        <v>16</v>
      </c>
      <c r="E739" s="1459"/>
      <c r="F739" s="1459"/>
      <c r="G739" s="1460">
        <v>160000</v>
      </c>
      <c r="H739" s="1460">
        <f>G739</f>
        <v>160000</v>
      </c>
      <c r="I739" s="1483">
        <f>(H739-G739)/G739</f>
        <v>0</v>
      </c>
      <c r="J739" s="1700"/>
      <c r="K739" s="1484"/>
      <c r="L739" s="1484"/>
      <c r="M739" s="1484"/>
      <c r="N739" s="1484"/>
      <c r="O739" s="1484"/>
      <c r="P739" s="1484"/>
      <c r="Q739" s="1484"/>
      <c r="R739" s="1484"/>
      <c r="S739" s="1484"/>
      <c r="T739" s="1484"/>
      <c r="U739" s="1484"/>
      <c r="V739" s="1484"/>
      <c r="W739" s="1484"/>
      <c r="X739" s="1484"/>
    </row>
    <row r="740" spans="1:24" ht="19.5" hidden="1" customHeight="1" outlineLevel="1">
      <c r="A740" s="1451"/>
      <c r="B740" s="1466" t="s">
        <v>21</v>
      </c>
      <c r="C740" s="1467" t="s">
        <v>548</v>
      </c>
      <c r="D740" s="1467" t="s">
        <v>16</v>
      </c>
      <c r="E740" s="1459"/>
      <c r="F740" s="1459"/>
      <c r="G740" s="1460">
        <v>320000</v>
      </c>
      <c r="H740" s="1460">
        <f>G740</f>
        <v>320000</v>
      </c>
      <c r="I740" s="1483">
        <f>(H740-G740)/G740</f>
        <v>0</v>
      </c>
      <c r="J740" s="1700"/>
      <c r="K740" s="1484"/>
      <c r="L740" s="1484"/>
      <c r="M740" s="1484"/>
      <c r="N740" s="1484"/>
      <c r="O740" s="1484"/>
      <c r="P740" s="1484"/>
      <c r="Q740" s="1484"/>
      <c r="R740" s="1484"/>
      <c r="S740" s="1484"/>
      <c r="T740" s="1484"/>
      <c r="U740" s="1484"/>
      <c r="V740" s="1484"/>
      <c r="W740" s="1484"/>
      <c r="X740" s="1484"/>
    </row>
    <row r="741" spans="1:24" ht="19.5" hidden="1" customHeight="1" outlineLevel="1">
      <c r="A741" s="1451"/>
      <c r="B741" s="1466" t="s">
        <v>28</v>
      </c>
      <c r="C741" s="1467" t="s">
        <v>548</v>
      </c>
      <c r="D741" s="1467" t="s">
        <v>16</v>
      </c>
      <c r="E741" s="1459"/>
      <c r="F741" s="1459"/>
      <c r="G741" s="1460">
        <v>300000</v>
      </c>
      <c r="H741" s="1460">
        <v>300000</v>
      </c>
      <c r="I741" s="1483">
        <f>(H741-G741)/G741</f>
        <v>0</v>
      </c>
      <c r="J741" s="1700"/>
      <c r="K741" s="1484"/>
      <c r="L741" s="1484"/>
      <c r="M741" s="1484"/>
      <c r="N741" s="1484"/>
      <c r="O741" s="1484"/>
      <c r="P741" s="1484"/>
      <c r="Q741" s="1484"/>
      <c r="R741" s="1484"/>
      <c r="S741" s="1484"/>
      <c r="T741" s="1484"/>
      <c r="U741" s="1484"/>
      <c r="V741" s="1484"/>
      <c r="W741" s="1484"/>
      <c r="X741" s="1484"/>
    </row>
    <row r="742" spans="1:24" ht="19.5" hidden="1" customHeight="1" outlineLevel="1">
      <c r="A742" s="1451"/>
      <c r="B742" s="1466" t="s">
        <v>22</v>
      </c>
      <c r="C742" s="1467" t="s">
        <v>548</v>
      </c>
      <c r="D742" s="1467" t="s">
        <v>16</v>
      </c>
      <c r="E742" s="1459"/>
      <c r="F742" s="1459"/>
      <c r="G742" s="1460">
        <f>310000/1.1</f>
        <v>281818.18181818182</v>
      </c>
      <c r="H742" s="1460">
        <f>310000/1.1</f>
        <v>281818.18181818182</v>
      </c>
      <c r="I742" s="1483">
        <f>(H742-G742)/G742</f>
        <v>0</v>
      </c>
      <c r="J742" s="1700"/>
      <c r="K742" s="1484"/>
      <c r="L742" s="1484"/>
      <c r="M742" s="1484"/>
      <c r="N742" s="1484"/>
      <c r="O742" s="1484"/>
      <c r="P742" s="1484"/>
      <c r="Q742" s="1484"/>
      <c r="R742" s="1484"/>
      <c r="S742" s="1484"/>
      <c r="T742" s="1484"/>
      <c r="U742" s="1484"/>
      <c r="V742" s="1484"/>
      <c r="W742" s="1484"/>
      <c r="X742" s="1484"/>
    </row>
    <row r="743" spans="1:24" ht="19.5" hidden="1" customHeight="1" outlineLevel="1">
      <c r="A743" s="1451"/>
      <c r="B743" s="1466" t="s">
        <v>18</v>
      </c>
      <c r="C743" s="1467" t="s">
        <v>548</v>
      </c>
      <c r="D743" s="1467" t="s">
        <v>16</v>
      </c>
      <c r="E743" s="1459"/>
      <c r="F743" s="1459"/>
      <c r="G743" s="1460"/>
      <c r="H743" s="1460"/>
      <c r="I743" s="1483"/>
      <c r="J743" s="1700"/>
      <c r="K743" s="1484"/>
      <c r="L743" s="1484"/>
      <c r="M743" s="1484"/>
      <c r="N743" s="1484"/>
      <c r="O743" s="1484"/>
      <c r="P743" s="1484"/>
      <c r="Q743" s="1484"/>
      <c r="R743" s="1484"/>
      <c r="S743" s="1484"/>
      <c r="T743" s="1484"/>
      <c r="U743" s="1484"/>
      <c r="V743" s="1484"/>
      <c r="W743" s="1484"/>
      <c r="X743" s="1484"/>
    </row>
    <row r="744" spans="1:24" ht="19.5" hidden="1" customHeight="1" outlineLevel="1">
      <c r="A744" s="1451"/>
      <c r="B744" s="1466" t="s">
        <v>24</v>
      </c>
      <c r="C744" s="1467" t="s">
        <v>548</v>
      </c>
      <c r="D744" s="1467" t="s">
        <v>16</v>
      </c>
      <c r="E744" s="1459"/>
      <c r="F744" s="1459"/>
      <c r="G744" s="1460">
        <v>350000</v>
      </c>
      <c r="H744" s="1460">
        <f>G744</f>
        <v>350000</v>
      </c>
      <c r="I744" s="1483">
        <f>(H744-G744)/G744</f>
        <v>0</v>
      </c>
      <c r="J744" s="1701"/>
      <c r="K744" s="1484"/>
      <c r="L744" s="1484"/>
      <c r="M744" s="1484"/>
      <c r="N744" s="1484"/>
      <c r="O744" s="1484"/>
      <c r="P744" s="1484"/>
      <c r="Q744" s="1484"/>
      <c r="R744" s="1484"/>
      <c r="S744" s="1484"/>
      <c r="T744" s="1484"/>
      <c r="U744" s="1484"/>
      <c r="V744" s="1484"/>
      <c r="W744" s="1484"/>
      <c r="X744" s="1484"/>
    </row>
    <row r="745" spans="1:24" ht="15" hidden="1" customHeight="1">
      <c r="A745" s="1532">
        <v>2</v>
      </c>
      <c r="B745" s="1717" t="s">
        <v>555</v>
      </c>
      <c r="C745" s="1690"/>
      <c r="D745" s="1690"/>
      <c r="E745" s="1690"/>
      <c r="F745" s="1690"/>
      <c r="G745" s="1690"/>
      <c r="H745" s="1690"/>
      <c r="I745" s="1690"/>
      <c r="J745" s="1691"/>
      <c r="K745" s="1484"/>
      <c r="L745" s="1484"/>
      <c r="M745" s="1484"/>
      <c r="N745" s="1484"/>
      <c r="O745" s="1484"/>
      <c r="P745" s="1484"/>
      <c r="Q745" s="1484"/>
      <c r="R745" s="1484"/>
      <c r="S745" s="1484"/>
      <c r="T745" s="1484"/>
      <c r="U745" s="1484"/>
      <c r="V745" s="1484"/>
      <c r="W745" s="1484"/>
      <c r="X745" s="1484"/>
    </row>
    <row r="746" spans="1:24" ht="31.5" hidden="1" customHeight="1">
      <c r="A746" s="1451"/>
      <c r="B746" s="1469" t="s">
        <v>556</v>
      </c>
      <c r="C746" s="1467" t="s">
        <v>557</v>
      </c>
      <c r="D746" s="1467" t="s">
        <v>145</v>
      </c>
      <c r="E746" s="1459">
        <v>227273</v>
      </c>
      <c r="F746" s="1459">
        <v>227273</v>
      </c>
      <c r="G746" s="1460"/>
      <c r="H746" s="1460"/>
      <c r="I746" s="1483">
        <f t="shared" ref="I746:I758" si="57">(F746-E746)/E746</f>
        <v>0</v>
      </c>
      <c r="J746" s="1699" t="s">
        <v>558</v>
      </c>
      <c r="K746" s="1484"/>
      <c r="L746" s="1484"/>
      <c r="M746" s="1484"/>
      <c r="N746" s="1484"/>
      <c r="O746" s="1484"/>
      <c r="P746" s="1484"/>
      <c r="Q746" s="1484"/>
      <c r="R746" s="1484"/>
      <c r="S746" s="1484"/>
      <c r="T746" s="1484"/>
      <c r="U746" s="1484"/>
      <c r="V746" s="1484"/>
      <c r="W746" s="1484"/>
      <c r="X746" s="1484"/>
    </row>
    <row r="747" spans="1:24" ht="19.5" hidden="1" customHeight="1">
      <c r="A747" s="1451"/>
      <c r="B747" s="1469" t="s">
        <v>559</v>
      </c>
      <c r="C747" s="1467" t="s">
        <v>557</v>
      </c>
      <c r="D747" s="1467" t="s">
        <v>16</v>
      </c>
      <c r="E747" s="1459">
        <v>218182</v>
      </c>
      <c r="F747" s="1459">
        <v>218182</v>
      </c>
      <c r="G747" s="1460"/>
      <c r="H747" s="1460"/>
      <c r="I747" s="1483">
        <f t="shared" si="57"/>
        <v>0</v>
      </c>
      <c r="J747" s="1700"/>
      <c r="K747" s="1484"/>
      <c r="L747" s="1484"/>
      <c r="M747" s="1484"/>
      <c r="N747" s="1484"/>
      <c r="O747" s="1484"/>
      <c r="P747" s="1484"/>
      <c r="Q747" s="1484"/>
      <c r="R747" s="1484"/>
      <c r="S747" s="1484"/>
      <c r="T747" s="1484"/>
      <c r="U747" s="1484"/>
      <c r="V747" s="1484"/>
      <c r="W747" s="1484"/>
      <c r="X747" s="1484"/>
    </row>
    <row r="748" spans="1:24" ht="19.5" hidden="1" customHeight="1">
      <c r="A748" s="1451"/>
      <c r="B748" s="1469" t="s">
        <v>560</v>
      </c>
      <c r="C748" s="1467" t="s">
        <v>557</v>
      </c>
      <c r="D748" s="1467" t="s">
        <v>16</v>
      </c>
      <c r="E748" s="1459">
        <v>209091</v>
      </c>
      <c r="F748" s="1459">
        <v>209091</v>
      </c>
      <c r="G748" s="1460"/>
      <c r="H748" s="1460"/>
      <c r="I748" s="1483">
        <f t="shared" si="57"/>
        <v>0</v>
      </c>
      <c r="J748" s="1701"/>
      <c r="K748" s="1484"/>
      <c r="L748" s="1484"/>
      <c r="M748" s="1484"/>
      <c r="N748" s="1484"/>
      <c r="O748" s="1484"/>
      <c r="P748" s="1484"/>
      <c r="Q748" s="1484"/>
      <c r="R748" s="1484"/>
      <c r="S748" s="1484"/>
      <c r="T748" s="1484"/>
      <c r="U748" s="1484"/>
      <c r="V748" s="1484"/>
      <c r="W748" s="1484"/>
      <c r="X748" s="1484"/>
    </row>
    <row r="749" spans="1:24" ht="19.5" hidden="1" customHeight="1">
      <c r="A749" s="1451"/>
      <c r="B749" s="1469" t="s">
        <v>561</v>
      </c>
      <c r="C749" s="1467" t="s">
        <v>557</v>
      </c>
      <c r="D749" s="1467" t="s">
        <v>16</v>
      </c>
      <c r="E749" s="1459">
        <v>163636</v>
      </c>
      <c r="F749" s="1459">
        <v>163636</v>
      </c>
      <c r="G749" s="1460"/>
      <c r="H749" s="1460"/>
      <c r="I749" s="1483">
        <f t="shared" si="57"/>
        <v>0</v>
      </c>
      <c r="J749" s="1699" t="s">
        <v>562</v>
      </c>
      <c r="K749" s="1484"/>
      <c r="L749" s="1484"/>
      <c r="M749" s="1484"/>
      <c r="N749" s="1484"/>
      <c r="O749" s="1484"/>
      <c r="P749" s="1484"/>
      <c r="Q749" s="1484"/>
      <c r="R749" s="1484"/>
      <c r="S749" s="1484"/>
      <c r="T749" s="1484"/>
      <c r="U749" s="1484"/>
      <c r="V749" s="1484"/>
      <c r="W749" s="1484"/>
      <c r="X749" s="1484"/>
    </row>
    <row r="750" spans="1:24" ht="19.5" hidden="1" customHeight="1">
      <c r="A750" s="1451"/>
      <c r="B750" s="1469" t="s">
        <v>563</v>
      </c>
      <c r="C750" s="1467" t="s">
        <v>557</v>
      </c>
      <c r="D750" s="1467" t="s">
        <v>16</v>
      </c>
      <c r="E750" s="1459">
        <v>154545</v>
      </c>
      <c r="F750" s="1459">
        <v>154545</v>
      </c>
      <c r="G750" s="1460"/>
      <c r="H750" s="1460"/>
      <c r="I750" s="1483">
        <f t="shared" si="57"/>
        <v>0</v>
      </c>
      <c r="J750" s="1700"/>
      <c r="K750" s="1484"/>
      <c r="L750" s="1484"/>
      <c r="M750" s="1484"/>
      <c r="N750" s="1484"/>
      <c r="O750" s="1484"/>
      <c r="P750" s="1484"/>
      <c r="Q750" s="1484"/>
      <c r="R750" s="1484"/>
      <c r="S750" s="1484"/>
      <c r="T750" s="1484"/>
      <c r="U750" s="1484"/>
      <c r="V750" s="1484"/>
      <c r="W750" s="1484"/>
      <c r="X750" s="1484"/>
    </row>
    <row r="751" spans="1:24" ht="19.5" hidden="1" customHeight="1">
      <c r="A751" s="1451"/>
      <c r="B751" s="1469" t="s">
        <v>564</v>
      </c>
      <c r="C751" s="1467" t="s">
        <v>557</v>
      </c>
      <c r="D751" s="1467" t="s">
        <v>16</v>
      </c>
      <c r="E751" s="1459">
        <v>154545</v>
      </c>
      <c r="F751" s="1459">
        <v>154545</v>
      </c>
      <c r="G751" s="1460"/>
      <c r="H751" s="1460"/>
      <c r="I751" s="1483">
        <f t="shared" si="57"/>
        <v>0</v>
      </c>
      <c r="J751" s="1700"/>
      <c r="K751" s="1484"/>
      <c r="L751" s="1484"/>
      <c r="M751" s="1484"/>
      <c r="N751" s="1484"/>
      <c r="O751" s="1484"/>
      <c r="P751" s="1484"/>
      <c r="Q751" s="1484"/>
      <c r="R751" s="1484"/>
      <c r="S751" s="1484"/>
      <c r="T751" s="1484"/>
      <c r="U751" s="1484"/>
      <c r="V751" s="1484"/>
      <c r="W751" s="1484"/>
      <c r="X751" s="1484"/>
    </row>
    <row r="752" spans="1:24" ht="19.5" hidden="1" customHeight="1">
      <c r="A752" s="1451"/>
      <c r="B752" s="1469" t="s">
        <v>565</v>
      </c>
      <c r="C752" s="1467" t="s">
        <v>557</v>
      </c>
      <c r="D752" s="1467" t="s">
        <v>16</v>
      </c>
      <c r="E752" s="1459">
        <v>136364</v>
      </c>
      <c r="F752" s="1459">
        <v>136364</v>
      </c>
      <c r="G752" s="1460"/>
      <c r="H752" s="1460"/>
      <c r="I752" s="1483">
        <f t="shared" si="57"/>
        <v>0</v>
      </c>
      <c r="J752" s="1700"/>
      <c r="K752" s="1484"/>
      <c r="L752" s="1484"/>
      <c r="M752" s="1484"/>
      <c r="N752" s="1484"/>
      <c r="O752" s="1484"/>
      <c r="P752" s="1484"/>
      <c r="Q752" s="1484"/>
      <c r="R752" s="1484"/>
      <c r="S752" s="1484"/>
      <c r="T752" s="1484"/>
      <c r="U752" s="1484"/>
      <c r="V752" s="1484"/>
      <c r="W752" s="1484"/>
      <c r="X752" s="1484"/>
    </row>
    <row r="753" spans="1:24" ht="19.5" hidden="1" customHeight="1">
      <c r="A753" s="1451"/>
      <c r="B753" s="1469" t="s">
        <v>566</v>
      </c>
      <c r="C753" s="1467" t="s">
        <v>557</v>
      </c>
      <c r="D753" s="1467" t="s">
        <v>16</v>
      </c>
      <c r="E753" s="1459">
        <v>136364</v>
      </c>
      <c r="F753" s="1459">
        <v>136364</v>
      </c>
      <c r="G753" s="1460"/>
      <c r="H753" s="1460"/>
      <c r="I753" s="1483">
        <f t="shared" si="57"/>
        <v>0</v>
      </c>
      <c r="J753" s="1700"/>
      <c r="K753" s="1484"/>
      <c r="L753" s="1484"/>
      <c r="M753" s="1484"/>
      <c r="N753" s="1484"/>
      <c r="O753" s="1484"/>
      <c r="P753" s="1484"/>
      <c r="Q753" s="1484"/>
      <c r="R753" s="1484"/>
      <c r="S753" s="1484"/>
      <c r="T753" s="1484"/>
      <c r="U753" s="1484"/>
      <c r="V753" s="1484"/>
      <c r="W753" s="1484"/>
      <c r="X753" s="1484"/>
    </row>
    <row r="754" spans="1:24" ht="19.5" hidden="1" customHeight="1">
      <c r="A754" s="1451"/>
      <c r="B754" s="1469" t="s">
        <v>567</v>
      </c>
      <c r="C754" s="1467" t="s">
        <v>557</v>
      </c>
      <c r="D754" s="1467" t="s">
        <v>16</v>
      </c>
      <c r="E754" s="1459">
        <v>127273</v>
      </c>
      <c r="F754" s="1459">
        <v>127273</v>
      </c>
      <c r="G754" s="1460"/>
      <c r="H754" s="1460"/>
      <c r="I754" s="1483">
        <f t="shared" si="57"/>
        <v>0</v>
      </c>
      <c r="J754" s="1700"/>
      <c r="K754" s="1484"/>
      <c r="L754" s="1484"/>
      <c r="M754" s="1484"/>
      <c r="N754" s="1484"/>
      <c r="O754" s="1484"/>
      <c r="P754" s="1484"/>
      <c r="Q754" s="1484"/>
      <c r="R754" s="1484"/>
      <c r="S754" s="1484"/>
      <c r="T754" s="1484"/>
      <c r="U754" s="1484"/>
      <c r="V754" s="1484"/>
      <c r="W754" s="1484"/>
      <c r="X754" s="1484"/>
    </row>
    <row r="755" spans="1:24" ht="19.5" hidden="1" customHeight="1">
      <c r="A755" s="1451"/>
      <c r="B755" s="1469" t="s">
        <v>568</v>
      </c>
      <c r="C755" s="1467" t="s">
        <v>557</v>
      </c>
      <c r="D755" s="1467"/>
      <c r="E755" s="1459">
        <v>163636</v>
      </c>
      <c r="F755" s="1459">
        <v>163636</v>
      </c>
      <c r="G755" s="1460"/>
      <c r="H755" s="1460"/>
      <c r="I755" s="1483">
        <f t="shared" si="57"/>
        <v>0</v>
      </c>
      <c r="J755" s="1700"/>
      <c r="K755" s="1484"/>
      <c r="L755" s="1484"/>
      <c r="M755" s="1484"/>
      <c r="N755" s="1484"/>
      <c r="O755" s="1484"/>
      <c r="P755" s="1484"/>
      <c r="Q755" s="1484"/>
      <c r="R755" s="1484"/>
      <c r="S755" s="1484"/>
      <c r="T755" s="1484"/>
      <c r="U755" s="1484"/>
      <c r="V755" s="1484"/>
      <c r="W755" s="1484"/>
      <c r="X755" s="1484"/>
    </row>
    <row r="756" spans="1:24" ht="19.5" hidden="1" customHeight="1">
      <c r="A756" s="1451"/>
      <c r="B756" s="1469" t="s">
        <v>569</v>
      </c>
      <c r="C756" s="1467" t="s">
        <v>557</v>
      </c>
      <c r="D756" s="1467"/>
      <c r="E756" s="1459">
        <v>109091</v>
      </c>
      <c r="F756" s="1459">
        <v>109091</v>
      </c>
      <c r="G756" s="1460"/>
      <c r="H756" s="1460"/>
      <c r="I756" s="1483">
        <f t="shared" si="57"/>
        <v>0</v>
      </c>
      <c r="J756" s="1700"/>
      <c r="K756" s="1484"/>
      <c r="L756" s="1484"/>
      <c r="M756" s="1484"/>
      <c r="N756" s="1484"/>
      <c r="O756" s="1484"/>
      <c r="P756" s="1484"/>
      <c r="Q756" s="1484"/>
      <c r="R756" s="1484"/>
      <c r="S756" s="1484"/>
      <c r="T756" s="1484"/>
      <c r="U756" s="1484"/>
      <c r="V756" s="1484"/>
      <c r="W756" s="1484"/>
      <c r="X756" s="1484"/>
    </row>
    <row r="757" spans="1:24" ht="19.5" hidden="1" customHeight="1">
      <c r="A757" s="1451"/>
      <c r="B757" s="1469" t="s">
        <v>570</v>
      </c>
      <c r="C757" s="1467" t="s">
        <v>557</v>
      </c>
      <c r="D757" s="1467"/>
      <c r="E757" s="1459">
        <v>127273</v>
      </c>
      <c r="F757" s="1459">
        <v>127273</v>
      </c>
      <c r="G757" s="1460"/>
      <c r="H757" s="1460"/>
      <c r="I757" s="1483">
        <f t="shared" si="57"/>
        <v>0</v>
      </c>
      <c r="J757" s="1700"/>
      <c r="K757" s="1484"/>
      <c r="L757" s="1484"/>
      <c r="M757" s="1484"/>
      <c r="N757" s="1484"/>
      <c r="O757" s="1484"/>
      <c r="P757" s="1484"/>
      <c r="Q757" s="1484"/>
      <c r="R757" s="1484"/>
      <c r="S757" s="1484"/>
      <c r="T757" s="1484"/>
      <c r="U757" s="1484"/>
      <c r="V757" s="1484"/>
      <c r="W757" s="1484"/>
      <c r="X757" s="1484"/>
    </row>
    <row r="758" spans="1:24" ht="19.5" hidden="1" customHeight="1">
      <c r="A758" s="1451"/>
      <c r="B758" s="1469" t="s">
        <v>571</v>
      </c>
      <c r="C758" s="1467" t="s">
        <v>557</v>
      </c>
      <c r="D758" s="1467"/>
      <c r="E758" s="1459">
        <v>100000</v>
      </c>
      <c r="F758" s="1459">
        <v>100000</v>
      </c>
      <c r="G758" s="1460"/>
      <c r="H758" s="1460"/>
      <c r="I758" s="1483">
        <f t="shared" si="57"/>
        <v>0</v>
      </c>
      <c r="J758" s="1700"/>
      <c r="K758" s="1484"/>
      <c r="L758" s="1484"/>
      <c r="M758" s="1484"/>
      <c r="N758" s="1484"/>
      <c r="O758" s="1484"/>
      <c r="P758" s="1484"/>
      <c r="Q758" s="1484"/>
      <c r="R758" s="1484"/>
      <c r="S758" s="1484"/>
      <c r="T758" s="1484"/>
      <c r="U758" s="1484"/>
      <c r="V758" s="1484"/>
      <c r="W758" s="1484"/>
      <c r="X758" s="1484"/>
    </row>
    <row r="759" spans="1:24" ht="19.5" hidden="1" customHeight="1">
      <c r="A759" s="1451"/>
      <c r="B759" s="1469" t="s">
        <v>572</v>
      </c>
      <c r="C759" s="1467"/>
      <c r="D759" s="1467"/>
      <c r="E759" s="1474"/>
      <c r="F759" s="1474"/>
      <c r="G759" s="1488"/>
      <c r="H759" s="1488"/>
      <c r="I759" s="1483"/>
      <c r="J759" s="1700"/>
      <c r="K759" s="1484"/>
      <c r="L759" s="1484"/>
      <c r="M759" s="1484"/>
      <c r="N759" s="1484"/>
      <c r="O759" s="1484"/>
      <c r="P759" s="1484"/>
      <c r="Q759" s="1484"/>
      <c r="R759" s="1484"/>
      <c r="S759" s="1484"/>
      <c r="T759" s="1484"/>
      <c r="U759" s="1484"/>
      <c r="V759" s="1484"/>
      <c r="W759" s="1484"/>
      <c r="X759" s="1484"/>
    </row>
    <row r="760" spans="1:24" ht="19.5" hidden="1" customHeight="1">
      <c r="A760" s="1451"/>
      <c r="B760" s="1469" t="s">
        <v>556</v>
      </c>
      <c r="C760" s="1467" t="s">
        <v>557</v>
      </c>
      <c r="D760" s="1467"/>
      <c r="E760" s="1459">
        <v>245454</v>
      </c>
      <c r="F760" s="1459">
        <v>245454</v>
      </c>
      <c r="G760" s="1460"/>
      <c r="H760" s="1460"/>
      <c r="I760" s="1483">
        <f>(F760-E760)/E760</f>
        <v>0</v>
      </c>
      <c r="J760" s="1700"/>
      <c r="K760" s="1484"/>
      <c r="L760" s="1484"/>
      <c r="M760" s="1484"/>
      <c r="N760" s="1484"/>
      <c r="O760" s="1484"/>
      <c r="P760" s="1484"/>
      <c r="Q760" s="1484"/>
      <c r="R760" s="1484"/>
      <c r="S760" s="1484"/>
      <c r="T760" s="1484"/>
      <c r="U760" s="1484"/>
      <c r="V760" s="1484"/>
      <c r="W760" s="1484"/>
      <c r="X760" s="1484"/>
    </row>
    <row r="761" spans="1:24" ht="19.5" hidden="1" customHeight="1">
      <c r="A761" s="1451"/>
      <c r="B761" s="1469" t="s">
        <v>573</v>
      </c>
      <c r="C761" s="1467" t="s">
        <v>557</v>
      </c>
      <c r="D761" s="1467"/>
      <c r="E761" s="1459">
        <v>236363</v>
      </c>
      <c r="F761" s="1459">
        <v>236363</v>
      </c>
      <c r="G761" s="1460"/>
      <c r="H761" s="1460"/>
      <c r="I761" s="1483">
        <f>(F761-E761)/E761</f>
        <v>0</v>
      </c>
      <c r="J761" s="1700"/>
      <c r="K761" s="1484"/>
      <c r="L761" s="1484"/>
      <c r="M761" s="1484"/>
      <c r="N761" s="1484"/>
      <c r="O761" s="1484"/>
      <c r="P761" s="1484"/>
      <c r="Q761" s="1484"/>
      <c r="R761" s="1484"/>
      <c r="S761" s="1484"/>
      <c r="T761" s="1484"/>
      <c r="U761" s="1484"/>
      <c r="V761" s="1484"/>
      <c r="W761" s="1484"/>
      <c r="X761" s="1484"/>
    </row>
    <row r="762" spans="1:24" ht="19.5" hidden="1" customHeight="1">
      <c r="A762" s="1451"/>
      <c r="B762" s="1469" t="s">
        <v>574</v>
      </c>
      <c r="C762" s="1467" t="s">
        <v>557</v>
      </c>
      <c r="D762" s="1467"/>
      <c r="E762" s="1459">
        <v>227272</v>
      </c>
      <c r="F762" s="1459">
        <v>227272</v>
      </c>
      <c r="G762" s="1460"/>
      <c r="H762" s="1460"/>
      <c r="I762" s="1483">
        <f>(F762-E762)/E762</f>
        <v>0</v>
      </c>
      <c r="J762" s="1700"/>
      <c r="K762" s="1484"/>
      <c r="L762" s="1484"/>
      <c r="M762" s="1484"/>
      <c r="N762" s="1484"/>
      <c r="O762" s="1484"/>
      <c r="P762" s="1484"/>
      <c r="Q762" s="1484"/>
      <c r="R762" s="1484"/>
      <c r="S762" s="1484"/>
      <c r="T762" s="1484"/>
      <c r="U762" s="1484"/>
      <c r="V762" s="1484"/>
      <c r="W762" s="1484"/>
      <c r="X762" s="1484"/>
    </row>
    <row r="763" spans="1:24" ht="19.5" hidden="1" customHeight="1">
      <c r="A763" s="1451"/>
      <c r="B763" s="1469" t="s">
        <v>575</v>
      </c>
      <c r="C763" s="1467" t="s">
        <v>557</v>
      </c>
      <c r="D763" s="1467"/>
      <c r="E763" s="1459">
        <v>254545</v>
      </c>
      <c r="F763" s="1459">
        <v>254545</v>
      </c>
      <c r="G763" s="1460"/>
      <c r="H763" s="1460"/>
      <c r="I763" s="1483">
        <f>(F763-E763)/E763</f>
        <v>0</v>
      </c>
      <c r="J763" s="1701"/>
      <c r="K763" s="1484"/>
      <c r="L763" s="1484"/>
      <c r="M763" s="1484"/>
      <c r="N763" s="1484"/>
      <c r="O763" s="1484"/>
      <c r="P763" s="1484"/>
      <c r="Q763" s="1484"/>
      <c r="R763" s="1484"/>
      <c r="S763" s="1484"/>
      <c r="T763" s="1484"/>
      <c r="U763" s="1484"/>
      <c r="V763" s="1484"/>
      <c r="W763" s="1484"/>
      <c r="X763" s="1484"/>
    </row>
    <row r="764" spans="1:24" ht="42" customHeight="1">
      <c r="A764" s="1444">
        <v>5</v>
      </c>
      <c r="B764" s="1718" t="s">
        <v>576</v>
      </c>
      <c r="C764" s="1690"/>
      <c r="D764" s="1690"/>
      <c r="E764" s="1690"/>
      <c r="F764" s="1690"/>
      <c r="G764" s="1690"/>
      <c r="H764" s="1690"/>
      <c r="I764" s="1690"/>
      <c r="J764" s="1691"/>
      <c r="K764" s="1482"/>
      <c r="L764" s="1482"/>
      <c r="M764" s="1482"/>
      <c r="N764" s="1482"/>
      <c r="O764" s="1482"/>
      <c r="P764" s="1482"/>
      <c r="Q764" s="1482"/>
      <c r="R764" s="1482"/>
      <c r="S764" s="1482"/>
      <c r="T764" s="1482"/>
      <c r="U764" s="1482"/>
      <c r="V764" s="1482"/>
      <c r="W764" s="1482"/>
      <c r="X764" s="1482"/>
    </row>
    <row r="765" spans="1:24" ht="39" hidden="1" customHeight="1" outlineLevel="1">
      <c r="A765" s="1451" t="s">
        <v>577</v>
      </c>
      <c r="B765" s="1533" t="s">
        <v>578</v>
      </c>
      <c r="C765" s="1484"/>
      <c r="D765" s="1467" t="s">
        <v>145</v>
      </c>
      <c r="E765" s="1474"/>
      <c r="F765" s="1474"/>
      <c r="G765" s="1488"/>
      <c r="H765" s="1488"/>
      <c r="I765" s="1483"/>
      <c r="J765" s="1699" t="s">
        <v>579</v>
      </c>
      <c r="K765" s="1484"/>
      <c r="L765" s="1484"/>
      <c r="M765" s="1484"/>
      <c r="N765" s="1484"/>
      <c r="O765" s="1484"/>
      <c r="P765" s="1484"/>
      <c r="Q765" s="1484"/>
      <c r="R765" s="1484"/>
      <c r="S765" s="1484"/>
      <c r="T765" s="1484"/>
      <c r="U765" s="1484"/>
      <c r="V765" s="1484"/>
      <c r="W765" s="1484"/>
      <c r="X765" s="1484"/>
    </row>
    <row r="766" spans="1:24" ht="19.5" hidden="1" customHeight="1" outlineLevel="1">
      <c r="A766" s="1451"/>
      <c r="B766" s="1469" t="s">
        <v>580</v>
      </c>
      <c r="C766" s="1467" t="s">
        <v>548</v>
      </c>
      <c r="D766" s="1467" t="s">
        <v>16</v>
      </c>
      <c r="E766" s="1474"/>
      <c r="F766" s="1474"/>
      <c r="G766" s="1488"/>
      <c r="H766" s="1501">
        <v>350000</v>
      </c>
      <c r="I766" s="1483" t="s">
        <v>27</v>
      </c>
      <c r="J766" s="1700"/>
      <c r="K766" s="1484"/>
      <c r="L766" s="1484"/>
      <c r="M766" s="1484"/>
      <c r="N766" s="1484"/>
      <c r="O766" s="1484"/>
      <c r="P766" s="1484"/>
      <c r="Q766" s="1484"/>
      <c r="R766" s="1484"/>
      <c r="S766" s="1484"/>
      <c r="T766" s="1484"/>
      <c r="U766" s="1484"/>
      <c r="V766" s="1484"/>
      <c r="W766" s="1484"/>
      <c r="X766" s="1484"/>
    </row>
    <row r="767" spans="1:24" ht="19.5" hidden="1" customHeight="1" outlineLevel="1">
      <c r="A767" s="1451"/>
      <c r="B767" s="1469" t="s">
        <v>581</v>
      </c>
      <c r="C767" s="1467" t="s">
        <v>548</v>
      </c>
      <c r="D767" s="1467" t="s">
        <v>16</v>
      </c>
      <c r="E767" s="1459">
        <v>240000</v>
      </c>
      <c r="F767" s="1459">
        <v>240000</v>
      </c>
      <c r="G767" s="1460">
        <v>240000</v>
      </c>
      <c r="H767" s="1501">
        <v>300000</v>
      </c>
      <c r="I767" s="1483">
        <f t="shared" ref="I767:I774" si="58">(H767-G767)/G767</f>
        <v>0.25</v>
      </c>
      <c r="J767" s="1700"/>
      <c r="K767" s="1484"/>
      <c r="L767" s="1484"/>
      <c r="M767" s="1484"/>
      <c r="N767" s="1484"/>
      <c r="O767" s="1484"/>
      <c r="P767" s="1484"/>
      <c r="Q767" s="1484"/>
      <c r="R767" s="1484"/>
      <c r="S767" s="1484"/>
      <c r="T767" s="1484"/>
      <c r="U767" s="1484"/>
      <c r="V767" s="1484"/>
      <c r="W767" s="1484"/>
      <c r="X767" s="1484"/>
    </row>
    <row r="768" spans="1:24" ht="19.5" hidden="1" customHeight="1" outlineLevel="1">
      <c r="A768" s="1451"/>
      <c r="B768" s="1469" t="s">
        <v>582</v>
      </c>
      <c r="C768" s="1467" t="s">
        <v>548</v>
      </c>
      <c r="D768" s="1467" t="s">
        <v>16</v>
      </c>
      <c r="E768" s="1459">
        <v>170000</v>
      </c>
      <c r="F768" s="1459">
        <v>170000</v>
      </c>
      <c r="G768" s="1460">
        <v>170000</v>
      </c>
      <c r="H768" s="1501">
        <v>213000</v>
      </c>
      <c r="I768" s="1483">
        <f t="shared" si="58"/>
        <v>0.25294117647058822</v>
      </c>
      <c r="J768" s="1700"/>
      <c r="K768" s="1484"/>
      <c r="L768" s="1484"/>
      <c r="M768" s="1484"/>
      <c r="N768" s="1484"/>
      <c r="O768" s="1484"/>
      <c r="P768" s="1484"/>
      <c r="Q768" s="1484"/>
      <c r="R768" s="1484"/>
      <c r="S768" s="1484"/>
      <c r="T768" s="1484"/>
      <c r="U768" s="1484"/>
      <c r="V768" s="1484"/>
      <c r="W768" s="1484"/>
      <c r="X768" s="1484"/>
    </row>
    <row r="769" spans="1:24" ht="19.5" hidden="1" customHeight="1" outlineLevel="1">
      <c r="A769" s="1451"/>
      <c r="B769" s="1469" t="s">
        <v>583</v>
      </c>
      <c r="C769" s="1467" t="s">
        <v>548</v>
      </c>
      <c r="D769" s="1467" t="s">
        <v>16</v>
      </c>
      <c r="E769" s="1459">
        <v>190000</v>
      </c>
      <c r="F769" s="1459">
        <v>190000</v>
      </c>
      <c r="G769" s="1460">
        <v>190000</v>
      </c>
      <c r="H769" s="1501">
        <v>238000</v>
      </c>
      <c r="I769" s="1483">
        <f t="shared" si="58"/>
        <v>0.25263157894736843</v>
      </c>
      <c r="J769" s="1700"/>
      <c r="K769" s="1484"/>
      <c r="L769" s="1484"/>
      <c r="M769" s="1484"/>
      <c r="N769" s="1484"/>
      <c r="O769" s="1484"/>
      <c r="P769" s="1484"/>
      <c r="Q769" s="1484"/>
      <c r="R769" s="1484"/>
      <c r="S769" s="1484"/>
      <c r="T769" s="1484"/>
      <c r="U769" s="1484"/>
      <c r="V769" s="1484"/>
      <c r="W769" s="1484"/>
      <c r="X769" s="1484"/>
    </row>
    <row r="770" spans="1:24" ht="19.5" hidden="1" customHeight="1" outlineLevel="1">
      <c r="A770" s="1451"/>
      <c r="B770" s="1469" t="s">
        <v>584</v>
      </c>
      <c r="C770" s="1467" t="s">
        <v>548</v>
      </c>
      <c r="D770" s="1467" t="s">
        <v>16</v>
      </c>
      <c r="E770" s="1459">
        <v>190000</v>
      </c>
      <c r="F770" s="1459">
        <v>190000</v>
      </c>
      <c r="G770" s="1460">
        <v>190000</v>
      </c>
      <c r="H770" s="1501">
        <v>238000</v>
      </c>
      <c r="I770" s="1483">
        <f t="shared" si="58"/>
        <v>0.25263157894736843</v>
      </c>
      <c r="J770" s="1700"/>
      <c r="K770" s="1484"/>
      <c r="L770" s="1484"/>
      <c r="M770" s="1484"/>
      <c r="N770" s="1484"/>
      <c r="O770" s="1484"/>
      <c r="P770" s="1484"/>
      <c r="Q770" s="1484"/>
      <c r="R770" s="1484"/>
      <c r="S770" s="1484"/>
      <c r="T770" s="1484"/>
      <c r="U770" s="1484"/>
      <c r="V770" s="1484"/>
      <c r="W770" s="1484"/>
      <c r="X770" s="1484"/>
    </row>
    <row r="771" spans="1:24" ht="19.5" hidden="1" customHeight="1" outlineLevel="1">
      <c r="A771" s="1451"/>
      <c r="B771" s="1469" t="s">
        <v>585</v>
      </c>
      <c r="C771" s="1467" t="s">
        <v>548</v>
      </c>
      <c r="D771" s="1467" t="s">
        <v>16</v>
      </c>
      <c r="E771" s="1459">
        <v>190000</v>
      </c>
      <c r="F771" s="1459">
        <v>190000</v>
      </c>
      <c r="G771" s="1460">
        <v>190000</v>
      </c>
      <c r="H771" s="1501">
        <v>238000</v>
      </c>
      <c r="I771" s="1483">
        <f t="shared" si="58"/>
        <v>0.25263157894736843</v>
      </c>
      <c r="J771" s="1700"/>
      <c r="K771" s="1484"/>
      <c r="L771" s="1484"/>
      <c r="M771" s="1484"/>
      <c r="N771" s="1484"/>
      <c r="O771" s="1484"/>
      <c r="P771" s="1484"/>
      <c r="Q771" s="1484"/>
      <c r="R771" s="1484"/>
      <c r="S771" s="1484"/>
      <c r="T771" s="1484"/>
      <c r="U771" s="1484"/>
      <c r="V771" s="1484"/>
      <c r="W771" s="1484"/>
      <c r="X771" s="1484"/>
    </row>
    <row r="772" spans="1:24" ht="19.5" hidden="1" customHeight="1" outlineLevel="1">
      <c r="A772" s="1451"/>
      <c r="B772" s="1469" t="s">
        <v>586</v>
      </c>
      <c r="C772" s="1467" t="s">
        <v>548</v>
      </c>
      <c r="D772" s="1467" t="s">
        <v>16</v>
      </c>
      <c r="E772" s="1459">
        <v>190000</v>
      </c>
      <c r="F772" s="1459">
        <v>190000</v>
      </c>
      <c r="G772" s="1460">
        <v>190000</v>
      </c>
      <c r="H772" s="1501">
        <v>238000</v>
      </c>
      <c r="I772" s="1483">
        <f t="shared" si="58"/>
        <v>0.25263157894736843</v>
      </c>
      <c r="J772" s="1700"/>
      <c r="K772" s="1484"/>
      <c r="L772" s="1484"/>
      <c r="M772" s="1484"/>
      <c r="N772" s="1484"/>
      <c r="O772" s="1484"/>
      <c r="P772" s="1484"/>
      <c r="Q772" s="1484"/>
      <c r="R772" s="1484"/>
      <c r="S772" s="1484"/>
      <c r="T772" s="1484"/>
      <c r="U772" s="1484"/>
      <c r="V772" s="1484"/>
      <c r="W772" s="1484"/>
      <c r="X772" s="1484"/>
    </row>
    <row r="773" spans="1:24" ht="19.5" hidden="1" customHeight="1" outlineLevel="1">
      <c r="A773" s="1451"/>
      <c r="B773" s="1469" t="s">
        <v>587</v>
      </c>
      <c r="C773" s="1467" t="s">
        <v>548</v>
      </c>
      <c r="D773" s="1467" t="s">
        <v>16</v>
      </c>
      <c r="E773" s="1459">
        <v>115000</v>
      </c>
      <c r="F773" s="1459">
        <v>115000</v>
      </c>
      <c r="G773" s="1460">
        <v>115000</v>
      </c>
      <c r="H773" s="1501">
        <v>144000</v>
      </c>
      <c r="I773" s="1483">
        <f t="shared" si="58"/>
        <v>0.25217391304347825</v>
      </c>
      <c r="J773" s="1700"/>
      <c r="K773" s="1484"/>
      <c r="L773" s="1484"/>
      <c r="M773" s="1484"/>
      <c r="N773" s="1484"/>
      <c r="O773" s="1484"/>
      <c r="P773" s="1484"/>
      <c r="Q773" s="1484"/>
      <c r="R773" s="1484"/>
      <c r="S773" s="1484"/>
      <c r="T773" s="1484"/>
      <c r="U773" s="1484"/>
      <c r="V773" s="1484"/>
      <c r="W773" s="1484"/>
      <c r="X773" s="1484"/>
    </row>
    <row r="774" spans="1:24" ht="19.5" hidden="1" customHeight="1" outlineLevel="1">
      <c r="A774" s="1451"/>
      <c r="B774" s="1469" t="s">
        <v>588</v>
      </c>
      <c r="C774" s="1467" t="s">
        <v>548</v>
      </c>
      <c r="D774" s="1467" t="s">
        <v>16</v>
      </c>
      <c r="E774" s="1459">
        <v>81818</v>
      </c>
      <c r="F774" s="1459">
        <v>81818</v>
      </c>
      <c r="G774" s="1460">
        <v>63636</v>
      </c>
      <c r="H774" s="1501">
        <v>85000</v>
      </c>
      <c r="I774" s="1483">
        <f t="shared" si="58"/>
        <v>0.33572191841096233</v>
      </c>
      <c r="J774" s="1700"/>
      <c r="K774" s="1484"/>
      <c r="L774" s="1484"/>
      <c r="M774" s="1484"/>
      <c r="N774" s="1484"/>
      <c r="O774" s="1484"/>
      <c r="P774" s="1484"/>
      <c r="Q774" s="1484"/>
      <c r="R774" s="1484"/>
      <c r="S774" s="1484"/>
      <c r="T774" s="1484"/>
      <c r="U774" s="1484"/>
      <c r="V774" s="1484"/>
      <c r="W774" s="1484"/>
      <c r="X774" s="1484"/>
    </row>
    <row r="775" spans="1:24" ht="31.5" hidden="1" customHeight="1" outlineLevel="1">
      <c r="A775" s="1451" t="s">
        <v>589</v>
      </c>
      <c r="B775" s="1533" t="s">
        <v>590</v>
      </c>
      <c r="C775" s="1467"/>
      <c r="D775" s="1467" t="s">
        <v>145</v>
      </c>
      <c r="E775" s="1474"/>
      <c r="F775" s="1474"/>
      <c r="G775" s="1488"/>
      <c r="H775" s="1488"/>
      <c r="I775" s="1483"/>
      <c r="J775" s="1700"/>
      <c r="K775" s="1484"/>
      <c r="L775" s="1484"/>
      <c r="M775" s="1484"/>
      <c r="N775" s="1484"/>
      <c r="O775" s="1484"/>
      <c r="P775" s="1484"/>
      <c r="Q775" s="1484"/>
      <c r="R775" s="1484"/>
      <c r="S775" s="1484"/>
      <c r="T775" s="1484"/>
      <c r="U775" s="1484"/>
      <c r="V775" s="1484"/>
      <c r="W775" s="1484"/>
      <c r="X775" s="1484"/>
    </row>
    <row r="776" spans="1:24" ht="19.5" hidden="1" customHeight="1" outlineLevel="1">
      <c r="A776" s="1451"/>
      <c r="B776" s="1469" t="s">
        <v>591</v>
      </c>
      <c r="C776" s="1467" t="s">
        <v>548</v>
      </c>
      <c r="D776" s="1467" t="s">
        <v>16</v>
      </c>
      <c r="E776" s="1459">
        <v>242727</v>
      </c>
      <c r="F776" s="1459">
        <v>242727</v>
      </c>
      <c r="G776" s="1460">
        <f t="shared" ref="G776:G782" si="59">F776</f>
        <v>242727</v>
      </c>
      <c r="H776" s="1461">
        <v>300000</v>
      </c>
      <c r="I776" s="1483">
        <f t="shared" ref="I776:I782" si="60">(G776-F776)/F776</f>
        <v>0</v>
      </c>
      <c r="J776" s="1700"/>
      <c r="K776" s="1484"/>
      <c r="L776" s="1484"/>
      <c r="M776" s="1484"/>
      <c r="N776" s="1484"/>
      <c r="O776" s="1484"/>
      <c r="P776" s="1484"/>
      <c r="Q776" s="1484"/>
      <c r="R776" s="1484"/>
      <c r="S776" s="1484"/>
      <c r="T776" s="1484"/>
      <c r="U776" s="1484"/>
      <c r="V776" s="1484"/>
      <c r="W776" s="1484"/>
      <c r="X776" s="1484"/>
    </row>
    <row r="777" spans="1:24" ht="19.5" hidden="1" customHeight="1" outlineLevel="1">
      <c r="A777" s="1451"/>
      <c r="B777" s="1469" t="s">
        <v>582</v>
      </c>
      <c r="C777" s="1467" t="s">
        <v>548</v>
      </c>
      <c r="D777" s="1467" t="s">
        <v>16</v>
      </c>
      <c r="E777" s="1459">
        <v>170000</v>
      </c>
      <c r="F777" s="1459">
        <v>170000</v>
      </c>
      <c r="G777" s="1460">
        <f t="shared" si="59"/>
        <v>170000</v>
      </c>
      <c r="H777" s="1461">
        <v>213000</v>
      </c>
      <c r="I777" s="1483">
        <f t="shared" si="60"/>
        <v>0</v>
      </c>
      <c r="J777" s="1700"/>
      <c r="K777" s="1484"/>
      <c r="L777" s="1484"/>
      <c r="M777" s="1484"/>
      <c r="N777" s="1484"/>
      <c r="O777" s="1484"/>
      <c r="P777" s="1484"/>
      <c r="Q777" s="1484"/>
      <c r="R777" s="1484"/>
      <c r="S777" s="1484"/>
      <c r="T777" s="1484"/>
      <c r="U777" s="1484"/>
      <c r="V777" s="1484"/>
      <c r="W777" s="1484"/>
      <c r="X777" s="1484"/>
    </row>
    <row r="778" spans="1:24" ht="19.5" hidden="1" customHeight="1" outlineLevel="1">
      <c r="A778" s="1451"/>
      <c r="B778" s="1469" t="s">
        <v>584</v>
      </c>
      <c r="C778" s="1467" t="s">
        <v>548</v>
      </c>
      <c r="D778" s="1467" t="s">
        <v>16</v>
      </c>
      <c r="E778" s="1459">
        <v>190000</v>
      </c>
      <c r="F778" s="1459">
        <v>190000</v>
      </c>
      <c r="G778" s="1460">
        <f t="shared" si="59"/>
        <v>190000</v>
      </c>
      <c r="H778" s="1461">
        <v>238000</v>
      </c>
      <c r="I778" s="1483">
        <f t="shared" si="60"/>
        <v>0</v>
      </c>
      <c r="J778" s="1700"/>
      <c r="K778" s="1484"/>
      <c r="L778" s="1484"/>
      <c r="M778" s="1484"/>
      <c r="N778" s="1484"/>
      <c r="O778" s="1484"/>
      <c r="P778" s="1484"/>
      <c r="Q778" s="1484"/>
      <c r="R778" s="1484"/>
      <c r="S778" s="1484"/>
      <c r="T778" s="1484"/>
      <c r="U778" s="1484"/>
      <c r="V778" s="1484"/>
      <c r="W778" s="1484"/>
      <c r="X778" s="1484"/>
    </row>
    <row r="779" spans="1:24" ht="19.5" hidden="1" customHeight="1" outlineLevel="1">
      <c r="A779" s="1451"/>
      <c r="B779" s="1469" t="s">
        <v>585</v>
      </c>
      <c r="C779" s="1467" t="s">
        <v>548</v>
      </c>
      <c r="D779" s="1467" t="s">
        <v>16</v>
      </c>
      <c r="E779" s="1459">
        <v>171818</v>
      </c>
      <c r="F779" s="1459">
        <v>171818</v>
      </c>
      <c r="G779" s="1460">
        <f t="shared" si="59"/>
        <v>171818</v>
      </c>
      <c r="H779" s="1461">
        <v>210000</v>
      </c>
      <c r="I779" s="1483">
        <f t="shared" si="60"/>
        <v>0</v>
      </c>
      <c r="J779" s="1700"/>
      <c r="K779" s="1484"/>
      <c r="L779" s="1484"/>
      <c r="M779" s="1484"/>
      <c r="N779" s="1484"/>
      <c r="O779" s="1484"/>
      <c r="P779" s="1484"/>
      <c r="Q779" s="1484"/>
      <c r="R779" s="1484"/>
      <c r="S779" s="1484"/>
      <c r="T779" s="1484"/>
      <c r="U779" s="1484"/>
      <c r="V779" s="1484"/>
      <c r="W779" s="1484"/>
      <c r="X779" s="1484"/>
    </row>
    <row r="780" spans="1:24" ht="19.5" hidden="1" customHeight="1" outlineLevel="1">
      <c r="A780" s="1451"/>
      <c r="B780" s="1469" t="s">
        <v>586</v>
      </c>
      <c r="C780" s="1467" t="s">
        <v>548</v>
      </c>
      <c r="D780" s="1467" t="s">
        <v>16</v>
      </c>
      <c r="E780" s="1459">
        <v>151818</v>
      </c>
      <c r="F780" s="1459">
        <v>151818</v>
      </c>
      <c r="G780" s="1460">
        <f t="shared" si="59"/>
        <v>151818</v>
      </c>
      <c r="H780" s="1461">
        <v>190000</v>
      </c>
      <c r="I780" s="1483">
        <f t="shared" si="60"/>
        <v>0</v>
      </c>
      <c r="J780" s="1700"/>
      <c r="K780" s="1484"/>
      <c r="L780" s="1484"/>
      <c r="M780" s="1484"/>
      <c r="N780" s="1484"/>
      <c r="O780" s="1484"/>
      <c r="P780" s="1484"/>
      <c r="Q780" s="1484"/>
      <c r="R780" s="1484"/>
      <c r="S780" s="1484"/>
      <c r="T780" s="1484"/>
      <c r="U780" s="1484"/>
      <c r="V780" s="1484"/>
      <c r="W780" s="1484"/>
      <c r="X780" s="1484"/>
    </row>
    <row r="781" spans="1:24" ht="19.5" hidden="1" customHeight="1" outlineLevel="1">
      <c r="A781" s="1451"/>
      <c r="B781" s="1469" t="s">
        <v>587</v>
      </c>
      <c r="C781" s="1467" t="s">
        <v>548</v>
      </c>
      <c r="D781" s="1467" t="s">
        <v>16</v>
      </c>
      <c r="E781" s="1459">
        <v>142727</v>
      </c>
      <c r="F781" s="1459">
        <v>142727</v>
      </c>
      <c r="G781" s="1460">
        <f t="shared" si="59"/>
        <v>142727</v>
      </c>
      <c r="H781" s="1461">
        <v>144000</v>
      </c>
      <c r="I781" s="1483">
        <f t="shared" si="60"/>
        <v>0</v>
      </c>
      <c r="J781" s="1700"/>
      <c r="K781" s="1484"/>
      <c r="L781" s="1484"/>
      <c r="M781" s="1484"/>
      <c r="N781" s="1484"/>
      <c r="O781" s="1484"/>
      <c r="P781" s="1484"/>
      <c r="Q781" s="1484"/>
      <c r="R781" s="1484"/>
      <c r="S781" s="1484"/>
      <c r="T781" s="1484"/>
      <c r="U781" s="1484"/>
      <c r="V781" s="1484"/>
      <c r="W781" s="1484"/>
      <c r="X781" s="1484"/>
    </row>
    <row r="782" spans="1:24" ht="19.5" hidden="1" customHeight="1" outlineLevel="1">
      <c r="A782" s="1451"/>
      <c r="B782" s="1469" t="s">
        <v>588</v>
      </c>
      <c r="C782" s="1467" t="s">
        <v>548</v>
      </c>
      <c r="D782" s="1467" t="s">
        <v>16</v>
      </c>
      <c r="E782" s="1459">
        <v>72727</v>
      </c>
      <c r="F782" s="1459">
        <v>72727</v>
      </c>
      <c r="G782" s="1460">
        <f t="shared" si="59"/>
        <v>72727</v>
      </c>
      <c r="H782" s="1461">
        <v>85000</v>
      </c>
      <c r="I782" s="1483">
        <f t="shared" si="60"/>
        <v>0</v>
      </c>
      <c r="J782" s="1701"/>
      <c r="K782" s="1484"/>
      <c r="L782" s="1484"/>
      <c r="M782" s="1484"/>
      <c r="N782" s="1484"/>
      <c r="O782" s="1484"/>
      <c r="P782" s="1484"/>
      <c r="Q782" s="1484"/>
      <c r="R782" s="1484"/>
      <c r="S782" s="1484"/>
      <c r="T782" s="1484"/>
      <c r="U782" s="1484"/>
      <c r="V782" s="1484"/>
      <c r="W782" s="1484"/>
      <c r="X782" s="1484"/>
    </row>
    <row r="783" spans="1:24" ht="29.25" hidden="1" customHeight="1" collapsed="1">
      <c r="A783" s="1470">
        <v>6</v>
      </c>
      <c r="B783" s="1698" t="s">
        <v>592</v>
      </c>
      <c r="C783" s="1690"/>
      <c r="D783" s="1690"/>
      <c r="E783" s="1690"/>
      <c r="F783" s="1690"/>
      <c r="G783" s="1690"/>
      <c r="H783" s="1690"/>
      <c r="I783" s="1690"/>
      <c r="J783" s="1691"/>
      <c r="K783" s="1484"/>
      <c r="L783" s="1484"/>
      <c r="M783" s="1484"/>
      <c r="N783" s="1484"/>
      <c r="O783" s="1484"/>
      <c r="P783" s="1484"/>
      <c r="Q783" s="1484"/>
      <c r="R783" s="1484"/>
      <c r="S783" s="1484"/>
      <c r="T783" s="1484"/>
      <c r="U783" s="1484"/>
      <c r="V783" s="1484"/>
      <c r="W783" s="1484"/>
      <c r="X783" s="1484"/>
    </row>
    <row r="784" spans="1:24" ht="31.5" hidden="1" customHeight="1" outlineLevel="1">
      <c r="A784" s="1451"/>
      <c r="B784" s="1469" t="s">
        <v>593</v>
      </c>
      <c r="C784" s="1467" t="s">
        <v>548</v>
      </c>
      <c r="D784" s="1467" t="s">
        <v>153</v>
      </c>
      <c r="E784" s="1459"/>
      <c r="F784" s="1459"/>
      <c r="G784" s="1460">
        <f>360000/1.1</f>
        <v>327272.72727272724</v>
      </c>
      <c r="H784" s="1460"/>
      <c r="I784" s="1486">
        <v>0</v>
      </c>
      <c r="J784" s="1699" t="s">
        <v>594</v>
      </c>
      <c r="K784" s="1484"/>
      <c r="L784" s="1484"/>
      <c r="M784" s="1484"/>
      <c r="N784" s="1484"/>
      <c r="O784" s="1484"/>
      <c r="P784" s="1484"/>
      <c r="Q784" s="1484"/>
      <c r="R784" s="1484"/>
      <c r="S784" s="1484"/>
      <c r="T784" s="1484"/>
      <c r="U784" s="1484"/>
      <c r="V784" s="1484"/>
      <c r="W784" s="1484"/>
      <c r="X784" s="1484"/>
    </row>
    <row r="785" spans="1:24" ht="19.5" hidden="1" customHeight="1" outlineLevel="1">
      <c r="A785" s="1451"/>
      <c r="B785" s="1469" t="s">
        <v>595</v>
      </c>
      <c r="C785" s="1467" t="s">
        <v>548</v>
      </c>
      <c r="D785" s="1467" t="s">
        <v>16</v>
      </c>
      <c r="E785" s="1459"/>
      <c r="F785" s="1459"/>
      <c r="G785" s="1460">
        <f>325000/1.1</f>
        <v>295454.54545454541</v>
      </c>
      <c r="H785" s="1460"/>
      <c r="I785" s="1486">
        <v>0</v>
      </c>
      <c r="J785" s="1700"/>
      <c r="K785" s="1484"/>
      <c r="L785" s="1484"/>
      <c r="M785" s="1484"/>
      <c r="N785" s="1484"/>
      <c r="O785" s="1484"/>
      <c r="P785" s="1484"/>
      <c r="Q785" s="1484"/>
      <c r="R785" s="1484"/>
      <c r="S785" s="1484"/>
      <c r="T785" s="1484"/>
      <c r="U785" s="1484"/>
      <c r="V785" s="1484"/>
      <c r="W785" s="1484"/>
      <c r="X785" s="1484"/>
    </row>
    <row r="786" spans="1:24" ht="19.5" hidden="1" customHeight="1" outlineLevel="1">
      <c r="A786" s="1451"/>
      <c r="B786" s="1469" t="s">
        <v>596</v>
      </c>
      <c r="C786" s="1467" t="s">
        <v>548</v>
      </c>
      <c r="D786" s="1467" t="s">
        <v>16</v>
      </c>
      <c r="E786" s="1459"/>
      <c r="F786" s="1459"/>
      <c r="G786" s="1460">
        <f>300000/1.1</f>
        <v>272727.27272727271</v>
      </c>
      <c r="H786" s="1460"/>
      <c r="I786" s="1486">
        <v>0</v>
      </c>
      <c r="J786" s="1700"/>
      <c r="K786" s="1484"/>
      <c r="L786" s="1484"/>
      <c r="M786" s="1484"/>
      <c r="N786" s="1484"/>
      <c r="O786" s="1484"/>
      <c r="P786" s="1484"/>
      <c r="Q786" s="1484"/>
      <c r="R786" s="1484"/>
      <c r="S786" s="1484"/>
      <c r="T786" s="1484"/>
      <c r="U786" s="1484"/>
      <c r="V786" s="1484"/>
      <c r="W786" s="1484"/>
      <c r="X786" s="1484"/>
    </row>
    <row r="787" spans="1:24" ht="19.5" hidden="1" customHeight="1" outlineLevel="1">
      <c r="A787" s="1451"/>
      <c r="B787" s="1469" t="s">
        <v>597</v>
      </c>
      <c r="C787" s="1467" t="s">
        <v>548</v>
      </c>
      <c r="D787" s="1467" t="s">
        <v>16</v>
      </c>
      <c r="E787" s="1495"/>
      <c r="F787" s="1495"/>
      <c r="G787" s="1460">
        <f>240000/1.1</f>
        <v>218181.81818181818</v>
      </c>
      <c r="H787" s="1460"/>
      <c r="I787" s="1486">
        <v>0</v>
      </c>
      <c r="J787" s="1700"/>
      <c r="K787" s="1484"/>
      <c r="L787" s="1484"/>
      <c r="M787" s="1484"/>
      <c r="N787" s="1484"/>
      <c r="O787" s="1484"/>
      <c r="P787" s="1484"/>
      <c r="Q787" s="1484"/>
      <c r="R787" s="1484"/>
      <c r="S787" s="1484"/>
      <c r="T787" s="1484"/>
      <c r="U787" s="1484"/>
      <c r="V787" s="1484"/>
      <c r="W787" s="1484"/>
      <c r="X787" s="1484"/>
    </row>
    <row r="788" spans="1:24" ht="19.5" hidden="1" customHeight="1" outlineLevel="1">
      <c r="A788" s="1451"/>
      <c r="B788" s="1469" t="s">
        <v>598</v>
      </c>
      <c r="C788" s="1467" t="s">
        <v>548</v>
      </c>
      <c r="D788" s="1467" t="s">
        <v>16</v>
      </c>
      <c r="E788" s="1495"/>
      <c r="F788" s="1495"/>
      <c r="G788" s="1460">
        <f>240000/1.1</f>
        <v>218181.81818181818</v>
      </c>
      <c r="H788" s="1460"/>
      <c r="I788" s="1486">
        <v>0</v>
      </c>
      <c r="J788" s="1700"/>
      <c r="K788" s="1484"/>
      <c r="L788" s="1484"/>
      <c r="M788" s="1484"/>
      <c r="N788" s="1484"/>
      <c r="O788" s="1484"/>
      <c r="P788" s="1484"/>
      <c r="Q788" s="1484"/>
      <c r="R788" s="1484"/>
      <c r="S788" s="1484"/>
      <c r="T788" s="1484"/>
      <c r="U788" s="1484"/>
      <c r="V788" s="1484"/>
      <c r="W788" s="1484"/>
      <c r="X788" s="1484"/>
    </row>
    <row r="789" spans="1:24" ht="19.5" hidden="1" customHeight="1" outlineLevel="1">
      <c r="A789" s="1451"/>
      <c r="B789" s="1469" t="s">
        <v>575</v>
      </c>
      <c r="C789" s="1467" t="s">
        <v>548</v>
      </c>
      <c r="D789" s="1467" t="s">
        <v>16</v>
      </c>
      <c r="E789" s="1495"/>
      <c r="F789" s="1495"/>
      <c r="G789" s="1460">
        <f>250000/1.1</f>
        <v>227272.72727272726</v>
      </c>
      <c r="H789" s="1460"/>
      <c r="I789" s="1486">
        <v>0</v>
      </c>
      <c r="J789" s="1700"/>
      <c r="K789" s="1484"/>
      <c r="L789" s="1484"/>
      <c r="M789" s="1484"/>
      <c r="N789" s="1484"/>
      <c r="O789" s="1484"/>
      <c r="P789" s="1484"/>
      <c r="Q789" s="1484"/>
      <c r="R789" s="1484"/>
      <c r="S789" s="1484"/>
      <c r="T789" s="1484"/>
      <c r="U789" s="1484"/>
      <c r="V789" s="1484"/>
      <c r="W789" s="1484"/>
      <c r="X789" s="1484"/>
    </row>
    <row r="790" spans="1:24" ht="19.5" hidden="1" customHeight="1" outlineLevel="1">
      <c r="A790" s="1451"/>
      <c r="B790" s="1469" t="s">
        <v>571</v>
      </c>
      <c r="C790" s="1467" t="s">
        <v>548</v>
      </c>
      <c r="D790" s="1467"/>
      <c r="E790" s="1459"/>
      <c r="F790" s="1459"/>
      <c r="G790" s="1460">
        <f>210000/1.1</f>
        <v>190909.09090909088</v>
      </c>
      <c r="H790" s="1460"/>
      <c r="I790" s="1486">
        <v>0</v>
      </c>
      <c r="J790" s="1701"/>
      <c r="K790" s="1484"/>
      <c r="L790" s="1484"/>
      <c r="M790" s="1484"/>
      <c r="N790" s="1484"/>
      <c r="O790" s="1484"/>
      <c r="P790" s="1484"/>
      <c r="Q790" s="1484"/>
      <c r="R790" s="1484"/>
      <c r="S790" s="1484"/>
      <c r="T790" s="1484"/>
      <c r="U790" s="1484"/>
      <c r="V790" s="1484"/>
      <c r="W790" s="1484"/>
      <c r="X790" s="1484"/>
    </row>
    <row r="791" spans="1:24" ht="28.5" customHeight="1" collapsed="1">
      <c r="A791" s="1445">
        <v>6</v>
      </c>
      <c r="B791" s="1716" t="s">
        <v>599</v>
      </c>
      <c r="C791" s="1690"/>
      <c r="D791" s="1690"/>
      <c r="E791" s="1690"/>
      <c r="F791" s="1690"/>
      <c r="G791" s="1690"/>
      <c r="H791" s="1690"/>
      <c r="I791" s="1690"/>
      <c r="J791" s="1691"/>
      <c r="K791" s="1482"/>
      <c r="L791" s="1482"/>
      <c r="M791" s="1482"/>
      <c r="N791" s="1482"/>
      <c r="O791" s="1482"/>
      <c r="P791" s="1482"/>
      <c r="Q791" s="1482"/>
      <c r="R791" s="1482"/>
      <c r="S791" s="1482"/>
      <c r="T791" s="1482"/>
      <c r="U791" s="1482"/>
      <c r="V791" s="1482"/>
      <c r="W791" s="1482"/>
      <c r="X791" s="1482"/>
    </row>
    <row r="792" spans="1:24" ht="31.5" hidden="1" customHeight="1" outlineLevel="1">
      <c r="A792" s="1532" t="s">
        <v>600</v>
      </c>
      <c r="B792" s="1534" t="s">
        <v>601</v>
      </c>
      <c r="C792" s="1467"/>
      <c r="D792" s="1467" t="s">
        <v>153</v>
      </c>
      <c r="E792" s="1459"/>
      <c r="F792" s="1459"/>
      <c r="G792" s="1460"/>
      <c r="H792" s="1460"/>
      <c r="I792" s="1483"/>
      <c r="J792" s="1699" t="s">
        <v>602</v>
      </c>
      <c r="K792" s="1484"/>
      <c r="L792" s="1484"/>
      <c r="M792" s="1484"/>
      <c r="N792" s="1484"/>
      <c r="O792" s="1484"/>
      <c r="P792" s="1484"/>
      <c r="Q792" s="1484"/>
      <c r="R792" s="1484"/>
      <c r="S792" s="1484"/>
      <c r="T792" s="1484"/>
      <c r="U792" s="1484"/>
      <c r="V792" s="1484"/>
      <c r="W792" s="1484"/>
      <c r="X792" s="1484"/>
    </row>
    <row r="793" spans="1:24" ht="19.5" hidden="1" customHeight="1" outlineLevel="1">
      <c r="A793" s="1451"/>
      <c r="B793" s="1469" t="s">
        <v>603</v>
      </c>
      <c r="C793" s="1467" t="s">
        <v>548</v>
      </c>
      <c r="D793" s="1467" t="s">
        <v>16</v>
      </c>
      <c r="E793" s="1459">
        <v>115000</v>
      </c>
      <c r="F793" s="1459">
        <v>115000</v>
      </c>
      <c r="G793" s="1460">
        <v>115000</v>
      </c>
      <c r="H793" s="1460">
        <v>145000</v>
      </c>
      <c r="I793" s="1483">
        <f>(H793-G793)/G793</f>
        <v>0.2608695652173913</v>
      </c>
      <c r="J793" s="1700"/>
      <c r="K793" s="1484"/>
      <c r="L793" s="1484"/>
      <c r="M793" s="1484"/>
      <c r="N793" s="1484"/>
      <c r="O793" s="1484"/>
      <c r="P793" s="1484"/>
      <c r="Q793" s="1484"/>
      <c r="R793" s="1484"/>
      <c r="S793" s="1484"/>
      <c r="T793" s="1484"/>
      <c r="U793" s="1484"/>
      <c r="V793" s="1484"/>
      <c r="W793" s="1484"/>
      <c r="X793" s="1484"/>
    </row>
    <row r="794" spans="1:24" ht="19.5" hidden="1" customHeight="1" outlineLevel="1">
      <c r="A794" s="1451"/>
      <c r="B794" s="1469" t="s">
        <v>591</v>
      </c>
      <c r="C794" s="1467" t="s">
        <v>548</v>
      </c>
      <c r="D794" s="1467" t="s">
        <v>16</v>
      </c>
      <c r="E794" s="1459">
        <v>240000</v>
      </c>
      <c r="F794" s="1459">
        <v>240000</v>
      </c>
      <c r="G794" s="1460">
        <v>240000</v>
      </c>
      <c r="H794" s="1460">
        <v>325000</v>
      </c>
      <c r="I794" s="1483">
        <f>(H794-G794)/G794</f>
        <v>0.35416666666666669</v>
      </c>
      <c r="J794" s="1700"/>
      <c r="K794" s="1484"/>
      <c r="L794" s="1484"/>
      <c r="M794" s="1484"/>
      <c r="N794" s="1484"/>
      <c r="O794" s="1484"/>
      <c r="P794" s="1484"/>
      <c r="Q794" s="1484"/>
      <c r="R794" s="1484"/>
      <c r="S794" s="1484"/>
      <c r="T794" s="1484"/>
      <c r="U794" s="1484"/>
      <c r="V794" s="1484"/>
      <c r="W794" s="1484"/>
      <c r="X794" s="1484"/>
    </row>
    <row r="795" spans="1:24" ht="19.5" hidden="1" customHeight="1" outlineLevel="1">
      <c r="A795" s="1451"/>
      <c r="B795" s="1469" t="s">
        <v>582</v>
      </c>
      <c r="C795" s="1467" t="s">
        <v>548</v>
      </c>
      <c r="D795" s="1467" t="s">
        <v>16</v>
      </c>
      <c r="E795" s="1459">
        <v>170000</v>
      </c>
      <c r="F795" s="1459">
        <v>170000</v>
      </c>
      <c r="G795" s="1460">
        <v>170000</v>
      </c>
      <c r="H795" s="1460">
        <v>270000</v>
      </c>
      <c r="I795" s="1483">
        <f>(H795-G795)/G795</f>
        <v>0.58823529411764708</v>
      </c>
      <c r="J795" s="1700"/>
      <c r="K795" s="1484"/>
      <c r="L795" s="1484"/>
      <c r="M795" s="1484"/>
      <c r="N795" s="1484"/>
      <c r="O795" s="1484"/>
      <c r="P795" s="1484"/>
      <c r="Q795" s="1484"/>
      <c r="R795" s="1484"/>
      <c r="S795" s="1484"/>
      <c r="T795" s="1484"/>
      <c r="U795" s="1484"/>
      <c r="V795" s="1484"/>
      <c r="W795" s="1484"/>
      <c r="X795" s="1484"/>
    </row>
    <row r="796" spans="1:24" ht="19.5" hidden="1" customHeight="1" outlineLevel="1">
      <c r="A796" s="1451"/>
      <c r="B796" s="1469" t="s">
        <v>604</v>
      </c>
      <c r="C796" s="1467" t="s">
        <v>548</v>
      </c>
      <c r="D796" s="1467" t="s">
        <v>16</v>
      </c>
      <c r="E796" s="1459"/>
      <c r="F796" s="1459"/>
      <c r="G796" s="1460"/>
      <c r="H796" s="1460">
        <v>290000</v>
      </c>
      <c r="I796" s="1483" t="s">
        <v>27</v>
      </c>
      <c r="J796" s="1700"/>
      <c r="K796" s="1484"/>
      <c r="L796" s="1484"/>
      <c r="M796" s="1484"/>
      <c r="N796" s="1484"/>
      <c r="O796" s="1484"/>
      <c r="P796" s="1484"/>
      <c r="Q796" s="1484"/>
      <c r="R796" s="1484"/>
      <c r="S796" s="1484"/>
      <c r="T796" s="1484"/>
      <c r="U796" s="1484"/>
      <c r="V796" s="1484"/>
      <c r="W796" s="1484"/>
      <c r="X796" s="1484"/>
    </row>
    <row r="797" spans="1:24" ht="19.5" hidden="1" customHeight="1" outlineLevel="1">
      <c r="A797" s="1451"/>
      <c r="B797" s="1469" t="s">
        <v>585</v>
      </c>
      <c r="C797" s="1467" t="s">
        <v>548</v>
      </c>
      <c r="D797" s="1467" t="s">
        <v>16</v>
      </c>
      <c r="E797" s="1459">
        <v>190000</v>
      </c>
      <c r="F797" s="1459">
        <v>190000</v>
      </c>
      <c r="G797" s="1460">
        <v>190000</v>
      </c>
      <c r="H797" s="1460">
        <v>270000</v>
      </c>
      <c r="I797" s="1483">
        <f>(H797-G797)/G797</f>
        <v>0.42105263157894735</v>
      </c>
      <c r="J797" s="1701"/>
      <c r="K797" s="1484"/>
      <c r="L797" s="1484"/>
      <c r="M797" s="1484"/>
      <c r="N797" s="1484"/>
      <c r="O797" s="1484"/>
      <c r="P797" s="1484"/>
      <c r="Q797" s="1484"/>
      <c r="R797" s="1484"/>
      <c r="S797" s="1484"/>
      <c r="T797" s="1484"/>
      <c r="U797" s="1484"/>
      <c r="V797" s="1484"/>
      <c r="W797" s="1484"/>
      <c r="X797" s="1484"/>
    </row>
    <row r="798" spans="1:24" ht="19.5" hidden="1" customHeight="1" outlineLevel="1">
      <c r="A798" s="1451"/>
      <c r="B798" s="1469" t="s">
        <v>605</v>
      </c>
      <c r="C798" s="1467" t="s">
        <v>548</v>
      </c>
      <c r="D798" s="1467"/>
      <c r="E798" s="1459"/>
      <c r="F798" s="1459"/>
      <c r="G798" s="1460"/>
      <c r="H798" s="1460">
        <v>350000</v>
      </c>
      <c r="I798" s="1483" t="s">
        <v>27</v>
      </c>
      <c r="J798" s="1449"/>
      <c r="K798" s="1484"/>
      <c r="L798" s="1484"/>
      <c r="M798" s="1484"/>
      <c r="N798" s="1484"/>
      <c r="O798" s="1484"/>
      <c r="P798" s="1484"/>
      <c r="Q798" s="1484"/>
      <c r="R798" s="1484"/>
      <c r="S798" s="1484"/>
      <c r="T798" s="1484"/>
      <c r="U798" s="1484"/>
      <c r="V798" s="1484"/>
      <c r="W798" s="1484"/>
      <c r="X798" s="1484"/>
    </row>
    <row r="799" spans="1:24" ht="31.5" hidden="1" customHeight="1" outlineLevel="1">
      <c r="A799" s="1470" t="s">
        <v>606</v>
      </c>
      <c r="B799" s="1534" t="s">
        <v>607</v>
      </c>
      <c r="C799" s="1467"/>
      <c r="D799" s="1467" t="s">
        <v>153</v>
      </c>
      <c r="E799" s="1474"/>
      <c r="F799" s="1474"/>
      <c r="G799" s="1488"/>
      <c r="H799" s="1488"/>
      <c r="I799" s="1483"/>
      <c r="J799" s="1449"/>
      <c r="K799" s="1484"/>
      <c r="L799" s="1484"/>
      <c r="M799" s="1484"/>
      <c r="N799" s="1484"/>
      <c r="O799" s="1484"/>
      <c r="P799" s="1484"/>
      <c r="Q799" s="1484"/>
      <c r="R799" s="1484"/>
      <c r="S799" s="1484"/>
      <c r="T799" s="1484"/>
      <c r="U799" s="1484"/>
      <c r="V799" s="1484"/>
      <c r="W799" s="1484"/>
      <c r="X799" s="1484"/>
    </row>
    <row r="800" spans="1:24" ht="19.5" hidden="1" customHeight="1" outlineLevel="1">
      <c r="A800" s="1451"/>
      <c r="B800" s="1469" t="s">
        <v>603</v>
      </c>
      <c r="C800" s="1467" t="s">
        <v>548</v>
      </c>
      <c r="D800" s="1467" t="s">
        <v>16</v>
      </c>
      <c r="E800" s="1495">
        <v>115000</v>
      </c>
      <c r="F800" s="1495">
        <v>115000</v>
      </c>
      <c r="G800" s="1460">
        <v>115000</v>
      </c>
      <c r="H800" s="1460">
        <v>145000</v>
      </c>
      <c r="I800" s="1483">
        <f>(H800-G800)/G800</f>
        <v>0.2608695652173913</v>
      </c>
      <c r="J800" s="1699" t="s">
        <v>602</v>
      </c>
      <c r="K800" s="1484"/>
      <c r="L800" s="1484"/>
      <c r="M800" s="1484"/>
      <c r="N800" s="1484"/>
      <c r="O800" s="1484"/>
      <c r="P800" s="1484"/>
      <c r="Q800" s="1484"/>
      <c r="R800" s="1484"/>
      <c r="S800" s="1484"/>
      <c r="T800" s="1484"/>
      <c r="U800" s="1484"/>
      <c r="V800" s="1484"/>
      <c r="W800" s="1484"/>
      <c r="X800" s="1484"/>
    </row>
    <row r="801" spans="1:24" ht="19.5" hidden="1" customHeight="1" outlineLevel="1">
      <c r="A801" s="1451"/>
      <c r="B801" s="1469" t="s">
        <v>591</v>
      </c>
      <c r="C801" s="1467" t="s">
        <v>548</v>
      </c>
      <c r="D801" s="1467" t="s">
        <v>16</v>
      </c>
      <c r="E801" s="1459">
        <v>240000</v>
      </c>
      <c r="F801" s="1459">
        <v>240000</v>
      </c>
      <c r="G801" s="1460">
        <v>240000</v>
      </c>
      <c r="H801" s="1460">
        <v>305000</v>
      </c>
      <c r="I801" s="1483">
        <f>(H801-G801)/G801</f>
        <v>0.27083333333333331</v>
      </c>
      <c r="J801" s="1700"/>
      <c r="K801" s="1484"/>
      <c r="L801" s="1484"/>
      <c r="M801" s="1484"/>
      <c r="N801" s="1484"/>
      <c r="O801" s="1484"/>
      <c r="P801" s="1484"/>
      <c r="Q801" s="1484"/>
      <c r="R801" s="1484"/>
      <c r="S801" s="1484"/>
      <c r="T801" s="1484"/>
      <c r="U801" s="1484"/>
      <c r="V801" s="1484"/>
      <c r="W801" s="1484"/>
      <c r="X801" s="1484"/>
    </row>
    <row r="802" spans="1:24" ht="19.5" hidden="1" customHeight="1" outlineLevel="1">
      <c r="A802" s="1451"/>
      <c r="B802" s="1469" t="s">
        <v>604</v>
      </c>
      <c r="C802" s="1467" t="s">
        <v>548</v>
      </c>
      <c r="D802" s="1467" t="s">
        <v>16</v>
      </c>
      <c r="E802" s="1459">
        <v>170000</v>
      </c>
      <c r="F802" s="1459">
        <v>170000</v>
      </c>
      <c r="G802" s="1460">
        <v>170000</v>
      </c>
      <c r="H802" s="1460">
        <v>250000</v>
      </c>
      <c r="I802" s="1483">
        <f>(H802-G802)/G802</f>
        <v>0.47058823529411764</v>
      </c>
      <c r="J802" s="1700"/>
      <c r="K802" s="1484"/>
      <c r="L802" s="1484"/>
      <c r="M802" s="1484"/>
      <c r="N802" s="1484"/>
      <c r="O802" s="1484"/>
      <c r="P802" s="1484"/>
      <c r="Q802" s="1484"/>
      <c r="R802" s="1484"/>
      <c r="S802" s="1484"/>
      <c r="T802" s="1484"/>
      <c r="U802" s="1484"/>
      <c r="V802" s="1484"/>
      <c r="W802" s="1484"/>
      <c r="X802" s="1484"/>
    </row>
    <row r="803" spans="1:24" ht="19.5" hidden="1" customHeight="1" outlineLevel="1">
      <c r="A803" s="1451"/>
      <c r="B803" s="1469" t="s">
        <v>608</v>
      </c>
      <c r="C803" s="1467" t="s">
        <v>548</v>
      </c>
      <c r="D803" s="1467" t="s">
        <v>16</v>
      </c>
      <c r="E803" s="1459"/>
      <c r="F803" s="1459"/>
      <c r="G803" s="1460"/>
      <c r="H803" s="1460">
        <v>220000</v>
      </c>
      <c r="I803" s="1483" t="s">
        <v>27</v>
      </c>
      <c r="J803" s="1700"/>
      <c r="K803" s="1484"/>
      <c r="L803" s="1484"/>
      <c r="M803" s="1484"/>
      <c r="N803" s="1484"/>
      <c r="O803" s="1484"/>
      <c r="P803" s="1484"/>
      <c r="Q803" s="1484"/>
      <c r="R803" s="1484"/>
      <c r="S803" s="1484"/>
      <c r="T803" s="1484"/>
      <c r="U803" s="1484"/>
      <c r="V803" s="1484"/>
      <c r="W803" s="1484"/>
      <c r="X803" s="1484"/>
    </row>
    <row r="804" spans="1:24" ht="19.5" hidden="1" customHeight="1" outlineLevel="1">
      <c r="A804" s="1451"/>
      <c r="B804" s="1469" t="s">
        <v>585</v>
      </c>
      <c r="C804" s="1467" t="s">
        <v>548</v>
      </c>
      <c r="D804" s="1467" t="s">
        <v>16</v>
      </c>
      <c r="E804" s="1459">
        <v>190000</v>
      </c>
      <c r="F804" s="1459">
        <v>190000</v>
      </c>
      <c r="G804" s="1460">
        <v>190000</v>
      </c>
      <c r="H804" s="1460">
        <v>250000</v>
      </c>
      <c r="I804" s="1483">
        <f>(H804-G804)/G804</f>
        <v>0.31578947368421051</v>
      </c>
      <c r="J804" s="1701"/>
      <c r="K804" s="1484"/>
      <c r="L804" s="1484"/>
      <c r="M804" s="1484"/>
      <c r="N804" s="1484"/>
      <c r="O804" s="1484"/>
      <c r="P804" s="1484"/>
      <c r="Q804" s="1484"/>
      <c r="R804" s="1484"/>
      <c r="S804" s="1484"/>
      <c r="T804" s="1484"/>
      <c r="U804" s="1484"/>
      <c r="V804" s="1484"/>
      <c r="W804" s="1484"/>
      <c r="X804" s="1484"/>
    </row>
    <row r="805" spans="1:24" ht="40.5" customHeight="1" collapsed="1">
      <c r="A805" s="1470">
        <v>7</v>
      </c>
      <c r="B805" s="1719" t="s">
        <v>609</v>
      </c>
      <c r="C805" s="1690"/>
      <c r="D805" s="1690"/>
      <c r="E805" s="1690"/>
      <c r="F805" s="1690"/>
      <c r="G805" s="1690"/>
      <c r="H805" s="1690"/>
      <c r="I805" s="1690"/>
      <c r="J805" s="1691"/>
      <c r="K805" s="1484"/>
      <c r="L805" s="1484"/>
      <c r="M805" s="1484"/>
      <c r="N805" s="1484"/>
      <c r="O805" s="1484"/>
      <c r="P805" s="1484"/>
      <c r="Q805" s="1484"/>
      <c r="R805" s="1484"/>
      <c r="S805" s="1484"/>
      <c r="T805" s="1484"/>
      <c r="U805" s="1484"/>
      <c r="V805" s="1484"/>
      <c r="W805" s="1484"/>
      <c r="X805" s="1484"/>
    </row>
    <row r="806" spans="1:24" ht="32.25" hidden="1" customHeight="1" outlineLevel="1">
      <c r="A806" s="1451"/>
      <c r="B806" s="1720" t="s">
        <v>610</v>
      </c>
      <c r="C806" s="1691"/>
      <c r="D806" s="1467" t="s">
        <v>179</v>
      </c>
      <c r="E806" s="1474"/>
      <c r="F806" s="1474"/>
      <c r="G806" s="1488"/>
      <c r="H806" s="1488"/>
      <c r="I806" s="1483"/>
      <c r="J806" s="1699" t="s">
        <v>611</v>
      </c>
      <c r="K806" s="1484"/>
      <c r="L806" s="1484"/>
      <c r="M806" s="1484"/>
      <c r="N806" s="1484"/>
      <c r="O806" s="1484"/>
      <c r="P806" s="1484"/>
      <c r="Q806" s="1484"/>
      <c r="R806" s="1484"/>
      <c r="S806" s="1484"/>
      <c r="T806" s="1484"/>
      <c r="U806" s="1484"/>
      <c r="V806" s="1484"/>
      <c r="W806" s="1484"/>
      <c r="X806" s="1484"/>
    </row>
    <row r="807" spans="1:24" ht="19.5" hidden="1" customHeight="1" outlineLevel="1">
      <c r="A807" s="1451"/>
      <c r="B807" s="1469" t="s">
        <v>612</v>
      </c>
      <c r="C807" s="1467" t="s">
        <v>548</v>
      </c>
      <c r="D807" s="1449" t="s">
        <v>16</v>
      </c>
      <c r="E807" s="1459">
        <v>230000</v>
      </c>
      <c r="F807" s="1459">
        <v>335000</v>
      </c>
      <c r="G807" s="1460">
        <f>F807</f>
        <v>335000</v>
      </c>
      <c r="H807" s="1461">
        <v>275000</v>
      </c>
      <c r="I807" s="1483">
        <f>(H807-G807)/G807</f>
        <v>-0.17910447761194029</v>
      </c>
      <c r="J807" s="1700"/>
      <c r="K807" s="1484"/>
      <c r="L807" s="1484"/>
      <c r="M807" s="1484"/>
      <c r="N807" s="1484"/>
      <c r="O807" s="1484"/>
      <c r="P807" s="1484"/>
      <c r="Q807" s="1484"/>
      <c r="R807" s="1484"/>
      <c r="S807" s="1484"/>
      <c r="T807" s="1484"/>
      <c r="U807" s="1484"/>
      <c r="V807" s="1484"/>
      <c r="W807" s="1484"/>
      <c r="X807" s="1484"/>
    </row>
    <row r="808" spans="1:24" ht="19.5" hidden="1" customHeight="1" outlineLevel="1">
      <c r="A808" s="1451"/>
      <c r="B808" s="1469" t="s">
        <v>613</v>
      </c>
      <c r="C808" s="1467" t="s">
        <v>548</v>
      </c>
      <c r="D808" s="1449" t="s">
        <v>16</v>
      </c>
      <c r="E808" s="1459"/>
      <c r="F808" s="1459"/>
      <c r="G808" s="1460"/>
      <c r="H808" s="1461">
        <v>308000</v>
      </c>
      <c r="I808" s="1483" t="s">
        <v>27</v>
      </c>
      <c r="J808" s="1700"/>
      <c r="K808" s="1484"/>
      <c r="L808" s="1484"/>
      <c r="M808" s="1484"/>
      <c r="N808" s="1484"/>
      <c r="O808" s="1484"/>
      <c r="P808" s="1484"/>
      <c r="Q808" s="1484"/>
      <c r="R808" s="1484"/>
      <c r="S808" s="1484"/>
      <c r="T808" s="1484"/>
      <c r="U808" s="1484"/>
      <c r="V808" s="1484"/>
      <c r="W808" s="1484"/>
      <c r="X808" s="1484"/>
    </row>
    <row r="809" spans="1:24" ht="19.5" hidden="1" customHeight="1" outlineLevel="1">
      <c r="A809" s="1451"/>
      <c r="B809" s="1469" t="s">
        <v>582</v>
      </c>
      <c r="C809" s="1467" t="s">
        <v>548</v>
      </c>
      <c r="D809" s="1449" t="s">
        <v>16</v>
      </c>
      <c r="E809" s="1459"/>
      <c r="F809" s="1459"/>
      <c r="G809" s="1460"/>
      <c r="H809" s="1461">
        <v>176000</v>
      </c>
      <c r="I809" s="1483"/>
      <c r="J809" s="1700"/>
      <c r="K809" s="1484"/>
      <c r="L809" s="1484"/>
      <c r="M809" s="1484"/>
      <c r="N809" s="1484"/>
      <c r="O809" s="1484"/>
      <c r="P809" s="1484"/>
      <c r="Q809" s="1484"/>
      <c r="R809" s="1484"/>
      <c r="S809" s="1484"/>
      <c r="T809" s="1484"/>
      <c r="U809" s="1484"/>
      <c r="V809" s="1484"/>
      <c r="W809" s="1484"/>
      <c r="X809" s="1484"/>
    </row>
    <row r="810" spans="1:24" ht="19.5" hidden="1" customHeight="1" outlineLevel="1">
      <c r="A810" s="1451"/>
      <c r="B810" s="1469" t="s">
        <v>614</v>
      </c>
      <c r="C810" s="1467" t="s">
        <v>548</v>
      </c>
      <c r="D810" s="1467" t="s">
        <v>16</v>
      </c>
      <c r="E810" s="1459">
        <v>240000</v>
      </c>
      <c r="F810" s="1459">
        <v>315000</v>
      </c>
      <c r="G810" s="1460">
        <f t="shared" ref="G810:G817" si="61">F810</f>
        <v>315000</v>
      </c>
      <c r="H810" s="1461">
        <v>275000</v>
      </c>
      <c r="I810" s="1483">
        <f t="shared" ref="I810:I817" si="62">(H810-G810)/G810</f>
        <v>-0.12698412698412698</v>
      </c>
      <c r="J810" s="1700"/>
      <c r="K810" s="1484"/>
      <c r="L810" s="1484"/>
      <c r="M810" s="1484"/>
      <c r="N810" s="1484"/>
      <c r="O810" s="1484"/>
      <c r="P810" s="1484"/>
      <c r="Q810" s="1484"/>
      <c r="R810" s="1484"/>
      <c r="S810" s="1484"/>
      <c r="T810" s="1484"/>
      <c r="U810" s="1484"/>
      <c r="V810" s="1484"/>
      <c r="W810" s="1484"/>
      <c r="X810" s="1484"/>
    </row>
    <row r="811" spans="1:24" ht="19.5" hidden="1" customHeight="1" outlineLevel="1">
      <c r="A811" s="1451"/>
      <c r="B811" s="1469" t="s">
        <v>575</v>
      </c>
      <c r="C811" s="1467" t="s">
        <v>548</v>
      </c>
      <c r="D811" s="1467" t="s">
        <v>16</v>
      </c>
      <c r="E811" s="1459">
        <v>160000</v>
      </c>
      <c r="F811" s="1459">
        <v>285000</v>
      </c>
      <c r="G811" s="1460">
        <f t="shared" si="61"/>
        <v>285000</v>
      </c>
      <c r="H811" s="1461">
        <v>182000</v>
      </c>
      <c r="I811" s="1483">
        <f t="shared" si="62"/>
        <v>-0.36140350877192984</v>
      </c>
      <c r="J811" s="1700"/>
      <c r="K811" s="1484"/>
      <c r="L811" s="1484"/>
      <c r="M811" s="1484"/>
      <c r="N811" s="1484"/>
      <c r="O811" s="1484"/>
      <c r="P811" s="1484"/>
      <c r="Q811" s="1484"/>
      <c r="R811" s="1484"/>
      <c r="S811" s="1484"/>
      <c r="T811" s="1484"/>
      <c r="U811" s="1484"/>
      <c r="V811" s="1484"/>
      <c r="W811" s="1484"/>
      <c r="X811" s="1484"/>
    </row>
    <row r="812" spans="1:24" ht="19.5" hidden="1" customHeight="1" outlineLevel="1">
      <c r="A812" s="1451"/>
      <c r="B812" s="1469" t="s">
        <v>615</v>
      </c>
      <c r="C812" s="1467" t="s">
        <v>548</v>
      </c>
      <c r="D812" s="1467" t="s">
        <v>16</v>
      </c>
      <c r="E812" s="1495">
        <v>140000</v>
      </c>
      <c r="F812" s="1495">
        <v>140000</v>
      </c>
      <c r="G812" s="1460">
        <f t="shared" si="61"/>
        <v>140000</v>
      </c>
      <c r="H812" s="1461">
        <v>154000</v>
      </c>
      <c r="I812" s="1483">
        <f t="shared" si="62"/>
        <v>0.1</v>
      </c>
      <c r="J812" s="1700"/>
      <c r="K812" s="1484"/>
      <c r="L812" s="1484"/>
      <c r="M812" s="1484"/>
      <c r="N812" s="1484"/>
      <c r="O812" s="1484"/>
      <c r="P812" s="1484"/>
      <c r="Q812" s="1484"/>
      <c r="R812" s="1484"/>
      <c r="S812" s="1484"/>
      <c r="T812" s="1484"/>
      <c r="U812" s="1484"/>
      <c r="V812" s="1484"/>
      <c r="W812" s="1484"/>
      <c r="X812" s="1484"/>
    </row>
    <row r="813" spans="1:24" ht="19.5" hidden="1" customHeight="1" outlineLevel="1">
      <c r="A813" s="1451"/>
      <c r="B813" s="1469" t="s">
        <v>585</v>
      </c>
      <c r="C813" s="1467" t="s">
        <v>548</v>
      </c>
      <c r="D813" s="1467" t="s">
        <v>16</v>
      </c>
      <c r="E813" s="1459">
        <v>160000</v>
      </c>
      <c r="F813" s="1459">
        <v>160000</v>
      </c>
      <c r="G813" s="1460">
        <f t="shared" si="61"/>
        <v>160000</v>
      </c>
      <c r="H813" s="1461">
        <v>176000</v>
      </c>
      <c r="I813" s="1483">
        <f t="shared" si="62"/>
        <v>0.1</v>
      </c>
      <c r="J813" s="1700"/>
      <c r="K813" s="1484"/>
      <c r="L813" s="1484"/>
      <c r="M813" s="1484"/>
      <c r="N813" s="1484"/>
      <c r="O813" s="1484"/>
      <c r="P813" s="1484"/>
      <c r="Q813" s="1484"/>
      <c r="R813" s="1484"/>
      <c r="S813" s="1484"/>
      <c r="T813" s="1484"/>
      <c r="U813" s="1484"/>
      <c r="V813" s="1484"/>
      <c r="W813" s="1484"/>
      <c r="X813" s="1484"/>
    </row>
    <row r="814" spans="1:24" ht="19.5" hidden="1" customHeight="1" outlineLevel="1">
      <c r="A814" s="1451"/>
      <c r="B814" s="1469" t="s">
        <v>616</v>
      </c>
      <c r="C814" s="1467" t="s">
        <v>548</v>
      </c>
      <c r="D814" s="1467" t="s">
        <v>16</v>
      </c>
      <c r="E814" s="1459">
        <v>140000</v>
      </c>
      <c r="F814" s="1459">
        <v>140000</v>
      </c>
      <c r="G814" s="1460">
        <f t="shared" si="61"/>
        <v>140000</v>
      </c>
      <c r="H814" s="1461">
        <v>154000</v>
      </c>
      <c r="I814" s="1483">
        <f t="shared" si="62"/>
        <v>0.1</v>
      </c>
      <c r="J814" s="1700"/>
      <c r="K814" s="1484"/>
      <c r="L814" s="1484"/>
      <c r="M814" s="1484"/>
      <c r="N814" s="1484"/>
      <c r="O814" s="1484"/>
      <c r="P814" s="1484"/>
      <c r="Q814" s="1484"/>
      <c r="R814" s="1484"/>
      <c r="S814" s="1484"/>
      <c r="T814" s="1484"/>
      <c r="U814" s="1484"/>
      <c r="V814" s="1484"/>
      <c r="W814" s="1484"/>
      <c r="X814" s="1484"/>
    </row>
    <row r="815" spans="1:24" ht="19.5" hidden="1" customHeight="1" outlineLevel="1">
      <c r="A815" s="1451"/>
      <c r="B815" s="1469" t="s">
        <v>617</v>
      </c>
      <c r="C815" s="1467" t="s">
        <v>548</v>
      </c>
      <c r="D815" s="1467" t="s">
        <v>16</v>
      </c>
      <c r="E815" s="1459">
        <v>110000</v>
      </c>
      <c r="F815" s="1459">
        <v>110000</v>
      </c>
      <c r="G815" s="1460">
        <f t="shared" si="61"/>
        <v>110000</v>
      </c>
      <c r="H815" s="1461">
        <v>121000</v>
      </c>
      <c r="I815" s="1483">
        <f t="shared" si="62"/>
        <v>0.1</v>
      </c>
      <c r="J815" s="1700"/>
      <c r="K815" s="1484"/>
      <c r="L815" s="1484"/>
      <c r="M815" s="1484"/>
      <c r="N815" s="1484"/>
      <c r="O815" s="1484"/>
      <c r="P815" s="1484"/>
      <c r="Q815" s="1484"/>
      <c r="R815" s="1484"/>
      <c r="S815" s="1484"/>
      <c r="T815" s="1484"/>
      <c r="U815" s="1484"/>
      <c r="V815" s="1484"/>
      <c r="W815" s="1484"/>
      <c r="X815" s="1484"/>
    </row>
    <row r="816" spans="1:24" ht="19.5" hidden="1" customHeight="1" outlineLevel="1">
      <c r="A816" s="1451"/>
      <c r="B816" s="1469" t="s">
        <v>618</v>
      </c>
      <c r="C816" s="1467" t="s">
        <v>548</v>
      </c>
      <c r="D816" s="1467" t="s">
        <v>16</v>
      </c>
      <c r="E816" s="1459">
        <v>150000</v>
      </c>
      <c r="F816" s="1459">
        <v>220000</v>
      </c>
      <c r="G816" s="1460">
        <f t="shared" si="61"/>
        <v>220000</v>
      </c>
      <c r="H816" s="1461">
        <v>176000</v>
      </c>
      <c r="I816" s="1483">
        <f t="shared" si="62"/>
        <v>-0.2</v>
      </c>
      <c r="J816" s="1700"/>
      <c r="K816" s="1484"/>
      <c r="L816" s="1484"/>
      <c r="M816" s="1484"/>
      <c r="N816" s="1484"/>
      <c r="O816" s="1484"/>
      <c r="P816" s="1484"/>
      <c r="Q816" s="1484"/>
      <c r="R816" s="1484"/>
      <c r="S816" s="1484"/>
      <c r="T816" s="1484"/>
      <c r="U816" s="1484"/>
      <c r="V816" s="1484"/>
      <c r="W816" s="1484"/>
      <c r="X816" s="1484"/>
    </row>
    <row r="817" spans="1:24" ht="19.5" hidden="1" customHeight="1" outlineLevel="1">
      <c r="A817" s="1451"/>
      <c r="B817" s="1469" t="s">
        <v>619</v>
      </c>
      <c r="C817" s="1467" t="s">
        <v>548</v>
      </c>
      <c r="D817" s="1467" t="s">
        <v>16</v>
      </c>
      <c r="E817" s="1459">
        <v>160000</v>
      </c>
      <c r="F817" s="1459">
        <v>235000</v>
      </c>
      <c r="G817" s="1460">
        <f t="shared" si="61"/>
        <v>235000</v>
      </c>
      <c r="H817" s="1461">
        <v>187000</v>
      </c>
      <c r="I817" s="1483">
        <f t="shared" si="62"/>
        <v>-0.20425531914893616</v>
      </c>
      <c r="J817" s="1701"/>
      <c r="K817" s="1484"/>
      <c r="L817" s="1484"/>
      <c r="M817" s="1484"/>
      <c r="N817" s="1484"/>
      <c r="O817" s="1484"/>
      <c r="P817" s="1484"/>
      <c r="Q817" s="1484"/>
      <c r="R817" s="1484"/>
      <c r="S817" s="1484"/>
      <c r="T817" s="1484"/>
      <c r="U817" s="1484"/>
      <c r="V817" s="1484"/>
      <c r="W817" s="1484"/>
      <c r="X817" s="1484"/>
    </row>
    <row r="818" spans="1:24" ht="25.5" customHeight="1" collapsed="1">
      <c r="A818" s="1444">
        <v>8</v>
      </c>
      <c r="B818" s="1695" t="s">
        <v>620</v>
      </c>
      <c r="C818" s="1690"/>
      <c r="D818" s="1690"/>
      <c r="E818" s="1690"/>
      <c r="F818" s="1690"/>
      <c r="G818" s="1690"/>
      <c r="H818" s="1690"/>
      <c r="I818" s="1690"/>
      <c r="J818" s="1691"/>
      <c r="K818" s="1482"/>
      <c r="L818" s="1482"/>
      <c r="M818" s="1482"/>
      <c r="N818" s="1482"/>
      <c r="O818" s="1482"/>
      <c r="P818" s="1482"/>
      <c r="Q818" s="1482"/>
      <c r="R818" s="1482"/>
      <c r="S818" s="1482"/>
      <c r="T818" s="1482"/>
      <c r="U818" s="1482"/>
      <c r="V818" s="1482"/>
      <c r="W818" s="1482"/>
      <c r="X818" s="1482"/>
    </row>
    <row r="819" spans="1:24" ht="31.5" hidden="1" customHeight="1" outlineLevel="1">
      <c r="A819" s="1451"/>
      <c r="B819" s="1469" t="s">
        <v>621</v>
      </c>
      <c r="C819" s="1467" t="s">
        <v>548</v>
      </c>
      <c r="D819" s="1467" t="s">
        <v>622</v>
      </c>
      <c r="E819" s="1459"/>
      <c r="F819" s="1459">
        <v>272727</v>
      </c>
      <c r="G819" s="1460">
        <f t="shared" ref="G819:G824" si="63">F819</f>
        <v>272727</v>
      </c>
      <c r="H819" s="1461">
        <v>272727</v>
      </c>
      <c r="I819" s="1483">
        <f t="shared" ref="I819:I824" si="64">(G819-F819)/F819</f>
        <v>0</v>
      </c>
      <c r="J819" s="1699" t="s">
        <v>623</v>
      </c>
      <c r="K819" s="1484"/>
      <c r="L819" s="1484"/>
      <c r="M819" s="1484"/>
      <c r="N819" s="1484"/>
      <c r="O819" s="1484"/>
      <c r="P819" s="1484"/>
      <c r="Q819" s="1484"/>
      <c r="R819" s="1484"/>
      <c r="S819" s="1484"/>
      <c r="T819" s="1484"/>
      <c r="U819" s="1484"/>
      <c r="V819" s="1484"/>
      <c r="W819" s="1484"/>
      <c r="X819" s="1484"/>
    </row>
    <row r="820" spans="1:24" ht="19.5" hidden="1" customHeight="1" outlineLevel="1">
      <c r="A820" s="1451"/>
      <c r="B820" s="1469" t="s">
        <v>624</v>
      </c>
      <c r="C820" s="1467" t="s">
        <v>548</v>
      </c>
      <c r="D820" s="1467" t="s">
        <v>16</v>
      </c>
      <c r="E820" s="1459"/>
      <c r="F820" s="1459">
        <v>245455</v>
      </c>
      <c r="G820" s="1460">
        <f t="shared" si="63"/>
        <v>245455</v>
      </c>
      <c r="H820" s="1461">
        <v>245455</v>
      </c>
      <c r="I820" s="1483">
        <f t="shared" si="64"/>
        <v>0</v>
      </c>
      <c r="J820" s="1700"/>
      <c r="K820" s="1484"/>
      <c r="L820" s="1484"/>
      <c r="M820" s="1484"/>
      <c r="N820" s="1484"/>
      <c r="O820" s="1484"/>
      <c r="P820" s="1484"/>
      <c r="Q820" s="1484"/>
      <c r="R820" s="1484"/>
      <c r="S820" s="1484"/>
      <c r="T820" s="1484"/>
      <c r="U820" s="1484"/>
      <c r="V820" s="1484"/>
      <c r="W820" s="1484"/>
      <c r="X820" s="1484"/>
    </row>
    <row r="821" spans="1:24" ht="19.5" hidden="1" customHeight="1" outlineLevel="1">
      <c r="A821" s="1451"/>
      <c r="B821" s="1469" t="s">
        <v>625</v>
      </c>
      <c r="C821" s="1467" t="s">
        <v>548</v>
      </c>
      <c r="D821" s="1467" t="s">
        <v>16</v>
      </c>
      <c r="E821" s="1459"/>
      <c r="F821" s="1459">
        <v>170000</v>
      </c>
      <c r="G821" s="1460">
        <f t="shared" si="63"/>
        <v>170000</v>
      </c>
      <c r="H821" s="1461">
        <v>170000</v>
      </c>
      <c r="I821" s="1483">
        <f t="shared" si="64"/>
        <v>0</v>
      </c>
      <c r="J821" s="1700"/>
      <c r="K821" s="1484"/>
      <c r="L821" s="1484"/>
      <c r="M821" s="1484"/>
      <c r="N821" s="1484"/>
      <c r="O821" s="1484"/>
      <c r="P821" s="1484"/>
      <c r="Q821" s="1484"/>
      <c r="R821" s="1484"/>
      <c r="S821" s="1484"/>
      <c r="T821" s="1484"/>
      <c r="U821" s="1484"/>
      <c r="V821" s="1484"/>
      <c r="W821" s="1484"/>
      <c r="X821" s="1484"/>
    </row>
    <row r="822" spans="1:24" ht="19.5" hidden="1" customHeight="1" outlineLevel="1">
      <c r="A822" s="1451"/>
      <c r="B822" s="1469" t="s">
        <v>626</v>
      </c>
      <c r="C822" s="1467" t="s">
        <v>548</v>
      </c>
      <c r="D822" s="1467" t="s">
        <v>16</v>
      </c>
      <c r="E822" s="1459"/>
      <c r="F822" s="1459">
        <v>230000</v>
      </c>
      <c r="G822" s="1460">
        <f t="shared" si="63"/>
        <v>230000</v>
      </c>
      <c r="H822" s="1461">
        <v>230000</v>
      </c>
      <c r="I822" s="1483">
        <f t="shared" si="64"/>
        <v>0</v>
      </c>
      <c r="J822" s="1700"/>
      <c r="K822" s="1484"/>
      <c r="L822" s="1484"/>
      <c r="M822" s="1484"/>
      <c r="N822" s="1484"/>
      <c r="O822" s="1484"/>
      <c r="P822" s="1484"/>
      <c r="Q822" s="1484"/>
      <c r="R822" s="1484"/>
      <c r="S822" s="1484"/>
      <c r="T822" s="1484"/>
      <c r="U822" s="1484"/>
      <c r="V822" s="1484"/>
      <c r="W822" s="1484"/>
      <c r="X822" s="1484"/>
    </row>
    <row r="823" spans="1:24" ht="19.5" hidden="1" customHeight="1" outlineLevel="1">
      <c r="A823" s="1451"/>
      <c r="B823" s="1469" t="s">
        <v>627</v>
      </c>
      <c r="C823" s="1467" t="s">
        <v>548</v>
      </c>
      <c r="D823" s="1467" t="s">
        <v>16</v>
      </c>
      <c r="E823" s="1459"/>
      <c r="F823" s="1459">
        <v>172727</v>
      </c>
      <c r="G823" s="1460">
        <f t="shared" si="63"/>
        <v>172727</v>
      </c>
      <c r="H823" s="1461">
        <v>172727</v>
      </c>
      <c r="I823" s="1483">
        <f t="shared" si="64"/>
        <v>0</v>
      </c>
      <c r="J823" s="1701"/>
      <c r="K823" s="1484"/>
      <c r="L823" s="1484"/>
      <c r="M823" s="1484"/>
      <c r="N823" s="1484"/>
      <c r="O823" s="1484"/>
      <c r="P823" s="1484"/>
      <c r="Q823" s="1484"/>
      <c r="R823" s="1484"/>
      <c r="S823" s="1484"/>
      <c r="T823" s="1484"/>
      <c r="U823" s="1484"/>
      <c r="V823" s="1484"/>
      <c r="W823" s="1484"/>
      <c r="X823" s="1484"/>
    </row>
    <row r="824" spans="1:24" ht="19.5" hidden="1" customHeight="1" outlineLevel="1">
      <c r="A824" s="1451"/>
      <c r="B824" s="1505" t="s">
        <v>628</v>
      </c>
      <c r="C824" s="1467" t="s">
        <v>548</v>
      </c>
      <c r="D824" s="1449" t="s">
        <v>16</v>
      </c>
      <c r="E824" s="1451"/>
      <c r="F824" s="1462">
        <v>145455</v>
      </c>
      <c r="G824" s="1460">
        <f t="shared" si="63"/>
        <v>145455</v>
      </c>
      <c r="H824" s="1461">
        <v>145455</v>
      </c>
      <c r="I824" s="1483">
        <f t="shared" si="64"/>
        <v>0</v>
      </c>
      <c r="J824" s="1525"/>
      <c r="K824" s="1484"/>
      <c r="L824" s="1484"/>
      <c r="M824" s="1484"/>
      <c r="N824" s="1484"/>
      <c r="O824" s="1484"/>
      <c r="P824" s="1484"/>
      <c r="Q824" s="1484"/>
      <c r="R824" s="1484"/>
      <c r="S824" s="1484"/>
      <c r="T824" s="1484"/>
      <c r="U824" s="1484"/>
      <c r="V824" s="1484"/>
      <c r="W824" s="1484"/>
      <c r="X824" s="1484"/>
    </row>
    <row r="825" spans="1:24" ht="16.5" customHeight="1" collapsed="1">
      <c r="A825" s="1444">
        <v>9</v>
      </c>
      <c r="B825" s="1713" t="s">
        <v>629</v>
      </c>
      <c r="C825" s="1690"/>
      <c r="D825" s="1690"/>
      <c r="E825" s="1690"/>
      <c r="F825" s="1690"/>
      <c r="G825" s="1690"/>
      <c r="H825" s="1690"/>
      <c r="I825" s="1690"/>
      <c r="J825" s="1691"/>
      <c r="K825" s="1484"/>
      <c r="L825" s="1484"/>
      <c r="M825" s="1484"/>
      <c r="N825" s="1484"/>
      <c r="O825" s="1484"/>
      <c r="P825" s="1484"/>
      <c r="Q825" s="1484"/>
      <c r="R825" s="1484"/>
      <c r="S825" s="1484"/>
      <c r="T825" s="1484"/>
      <c r="U825" s="1484"/>
      <c r="V825" s="1484"/>
      <c r="W825" s="1484"/>
      <c r="X825" s="1484"/>
    </row>
    <row r="826" spans="1:24" ht="19.5" hidden="1" customHeight="1" outlineLevel="1">
      <c r="A826" s="1451"/>
      <c r="B826" s="1505" t="s">
        <v>624</v>
      </c>
      <c r="C826" s="1467"/>
      <c r="D826" s="1449"/>
      <c r="E826" s="1451"/>
      <c r="F826" s="1462"/>
      <c r="G826" s="1460"/>
      <c r="H826" s="1460">
        <f>330000/1.1</f>
        <v>300000</v>
      </c>
      <c r="I826" s="1483">
        <v>0</v>
      </c>
      <c r="J826" s="1525"/>
      <c r="K826" s="1484"/>
      <c r="L826" s="1484"/>
      <c r="M826" s="1484"/>
      <c r="N826" s="1484"/>
      <c r="O826" s="1484"/>
      <c r="P826" s="1484"/>
      <c r="Q826" s="1484"/>
      <c r="R826" s="1484"/>
      <c r="S826" s="1484"/>
      <c r="T826" s="1484"/>
      <c r="U826" s="1484"/>
      <c r="V826" s="1484"/>
      <c r="W826" s="1484"/>
      <c r="X826" s="1484"/>
    </row>
    <row r="827" spans="1:24" ht="19.5" hidden="1" customHeight="1" outlineLevel="1">
      <c r="A827" s="1451"/>
      <c r="B827" s="1505" t="s">
        <v>625</v>
      </c>
      <c r="C827" s="1467"/>
      <c r="D827" s="1449"/>
      <c r="E827" s="1451"/>
      <c r="F827" s="1462"/>
      <c r="G827" s="1460"/>
      <c r="H827" s="1460">
        <f>257000/1.1</f>
        <v>233636.36363636362</v>
      </c>
      <c r="I827" s="1483">
        <v>0</v>
      </c>
      <c r="J827" s="1525"/>
      <c r="K827" s="1484"/>
      <c r="L827" s="1484"/>
      <c r="M827" s="1484"/>
      <c r="N827" s="1484"/>
      <c r="O827" s="1484"/>
      <c r="P827" s="1484"/>
      <c r="Q827" s="1484"/>
      <c r="R827" s="1484"/>
      <c r="S827" s="1484"/>
      <c r="T827" s="1484"/>
      <c r="U827" s="1484"/>
      <c r="V827" s="1484"/>
      <c r="W827" s="1484"/>
      <c r="X827" s="1484"/>
    </row>
    <row r="828" spans="1:24" ht="19.5" hidden="1" customHeight="1" outlineLevel="1">
      <c r="A828" s="1451"/>
      <c r="B828" s="1505" t="s">
        <v>630</v>
      </c>
      <c r="C828" s="1467"/>
      <c r="D828" s="1449"/>
      <c r="E828" s="1451"/>
      <c r="F828" s="1462"/>
      <c r="G828" s="1460"/>
      <c r="H828" s="1460">
        <f>261000/1.1</f>
        <v>237272.72727272726</v>
      </c>
      <c r="I828" s="1483">
        <v>0</v>
      </c>
      <c r="J828" s="1525"/>
      <c r="K828" s="1484"/>
      <c r="L828" s="1484"/>
      <c r="M828" s="1484"/>
      <c r="N828" s="1484"/>
      <c r="O828" s="1484"/>
      <c r="P828" s="1484"/>
      <c r="Q828" s="1484"/>
      <c r="R828" s="1484"/>
      <c r="S828" s="1484"/>
      <c r="T828" s="1484"/>
      <c r="U828" s="1484"/>
      <c r="V828" s="1484"/>
      <c r="W828" s="1484"/>
      <c r="X828" s="1484"/>
    </row>
    <row r="829" spans="1:24" ht="19.5" hidden="1" customHeight="1" outlineLevel="1">
      <c r="A829" s="1451"/>
      <c r="B829" s="1505" t="s">
        <v>575</v>
      </c>
      <c r="C829" s="1467"/>
      <c r="D829" s="1449"/>
      <c r="E829" s="1451"/>
      <c r="F829" s="1462"/>
      <c r="G829" s="1460"/>
      <c r="H829" s="1460">
        <f>187000/1.1</f>
        <v>170000</v>
      </c>
      <c r="I829" s="1483">
        <v>0</v>
      </c>
      <c r="J829" s="1525"/>
      <c r="K829" s="1484"/>
      <c r="L829" s="1484"/>
      <c r="M829" s="1484"/>
      <c r="N829" s="1484"/>
      <c r="O829" s="1484"/>
      <c r="P829" s="1484"/>
      <c r="Q829" s="1484"/>
      <c r="R829" s="1484"/>
      <c r="S829" s="1484"/>
      <c r="T829" s="1484"/>
      <c r="U829" s="1484"/>
      <c r="V829" s="1484"/>
      <c r="W829" s="1484"/>
      <c r="X829" s="1484"/>
    </row>
    <row r="830" spans="1:24" ht="19.5" hidden="1" customHeight="1" outlineLevel="1">
      <c r="A830" s="1451"/>
      <c r="B830" s="1505" t="s">
        <v>631</v>
      </c>
      <c r="C830" s="1467"/>
      <c r="D830" s="1449"/>
      <c r="E830" s="1451"/>
      <c r="F830" s="1462"/>
      <c r="G830" s="1460"/>
      <c r="H830" s="1460">
        <f>88000/1.1</f>
        <v>80000</v>
      </c>
      <c r="I830" s="1483">
        <v>0</v>
      </c>
      <c r="J830" s="1525"/>
      <c r="K830" s="1484"/>
      <c r="L830" s="1484"/>
      <c r="M830" s="1484"/>
      <c r="N830" s="1484"/>
      <c r="O830" s="1484"/>
      <c r="P830" s="1484"/>
      <c r="Q830" s="1484"/>
      <c r="R830" s="1484"/>
      <c r="S830" s="1484"/>
      <c r="T830" s="1484"/>
      <c r="U830" s="1484"/>
      <c r="V830" s="1484"/>
      <c r="W830" s="1484"/>
      <c r="X830" s="1484"/>
    </row>
    <row r="831" spans="1:24" ht="19.5" hidden="1" customHeight="1" outlineLevel="1">
      <c r="A831" s="1451"/>
      <c r="B831" s="1505" t="s">
        <v>632</v>
      </c>
      <c r="C831" s="1467"/>
      <c r="D831" s="1449"/>
      <c r="E831" s="1451"/>
      <c r="F831" s="1462"/>
      <c r="G831" s="1460"/>
      <c r="H831" s="1460">
        <f>191400/1.1</f>
        <v>174000</v>
      </c>
      <c r="I831" s="1483">
        <v>0</v>
      </c>
      <c r="J831" s="1525"/>
      <c r="K831" s="1484"/>
      <c r="L831" s="1484"/>
      <c r="M831" s="1484"/>
      <c r="N831" s="1484"/>
      <c r="O831" s="1484"/>
      <c r="P831" s="1484"/>
      <c r="Q831" s="1484"/>
      <c r="R831" s="1484"/>
      <c r="S831" s="1484"/>
      <c r="T831" s="1484"/>
      <c r="U831" s="1484"/>
      <c r="V831" s="1484"/>
      <c r="W831" s="1484"/>
      <c r="X831" s="1484"/>
    </row>
    <row r="832" spans="1:24" ht="19.5" customHeight="1" collapsed="1">
      <c r="A832" s="1470">
        <v>10</v>
      </c>
      <c r="B832" s="1471" t="s">
        <v>633</v>
      </c>
      <c r="C832" s="1467"/>
      <c r="D832" s="1449"/>
      <c r="E832" s="1451"/>
      <c r="F832" s="1462"/>
      <c r="G832" s="1460"/>
      <c r="H832" s="1460"/>
      <c r="I832" s="1483"/>
      <c r="J832" s="1525"/>
      <c r="K832" s="1484"/>
      <c r="L832" s="1484"/>
      <c r="M832" s="1484"/>
      <c r="N832" s="1484"/>
      <c r="O832" s="1484"/>
      <c r="P832" s="1484"/>
      <c r="Q832" s="1484"/>
      <c r="R832" s="1484"/>
      <c r="S832" s="1484"/>
      <c r="T832" s="1484"/>
      <c r="U832" s="1484"/>
      <c r="V832" s="1484"/>
      <c r="W832" s="1484"/>
      <c r="X832" s="1484"/>
    </row>
    <row r="833" spans="1:24" ht="21.75" hidden="1" customHeight="1" outlineLevel="1">
      <c r="A833" s="1451"/>
      <c r="B833" s="1489" t="s">
        <v>634</v>
      </c>
      <c r="C833" s="1467"/>
      <c r="D833" s="1449"/>
      <c r="E833" s="1451"/>
      <c r="F833" s="1462"/>
      <c r="G833" s="1460"/>
      <c r="H833" s="1460"/>
      <c r="I833" s="1483"/>
      <c r="J833" s="1699" t="s">
        <v>635</v>
      </c>
      <c r="K833" s="1484"/>
      <c r="L833" s="1484"/>
      <c r="M833" s="1484"/>
      <c r="N833" s="1484"/>
      <c r="O833" s="1484"/>
      <c r="P833" s="1484"/>
      <c r="Q833" s="1484"/>
      <c r="R833" s="1484"/>
      <c r="S833" s="1484"/>
      <c r="T833" s="1484"/>
      <c r="U833" s="1484"/>
      <c r="V833" s="1484"/>
      <c r="W833" s="1484"/>
      <c r="X833" s="1484"/>
    </row>
    <row r="834" spans="1:24" ht="19.5" hidden="1" customHeight="1" outlineLevel="1">
      <c r="A834" s="1451"/>
      <c r="B834" s="1472" t="s">
        <v>556</v>
      </c>
      <c r="C834" s="1467" t="s">
        <v>249</v>
      </c>
      <c r="D834" s="1449"/>
      <c r="E834" s="1451"/>
      <c r="F834" s="1462"/>
      <c r="G834" s="1484"/>
      <c r="H834" s="1460">
        <v>227272.727272727</v>
      </c>
      <c r="I834" s="1483"/>
      <c r="J834" s="1700"/>
      <c r="K834" s="1484"/>
      <c r="L834" s="1484"/>
      <c r="M834" s="1484"/>
      <c r="N834" s="1484"/>
      <c r="O834" s="1484"/>
      <c r="P834" s="1484"/>
      <c r="Q834" s="1484"/>
      <c r="R834" s="1484"/>
      <c r="S834" s="1484"/>
      <c r="T834" s="1484"/>
      <c r="U834" s="1484"/>
      <c r="V834" s="1484"/>
      <c r="W834" s="1484"/>
      <c r="X834" s="1484"/>
    </row>
    <row r="835" spans="1:24" ht="19.5" hidden="1" customHeight="1" outlineLevel="1">
      <c r="A835" s="1451"/>
      <c r="B835" s="1472" t="s">
        <v>573</v>
      </c>
      <c r="C835" s="1467" t="s">
        <v>249</v>
      </c>
      <c r="D835" s="1449"/>
      <c r="E835" s="1451"/>
      <c r="F835" s="1462"/>
      <c r="G835" s="1460"/>
      <c r="H835" s="1460">
        <v>218181.818181818</v>
      </c>
      <c r="I835" s="1483"/>
      <c r="J835" s="1700"/>
      <c r="K835" s="1484"/>
      <c r="L835" s="1484"/>
      <c r="M835" s="1484"/>
      <c r="N835" s="1484"/>
      <c r="O835" s="1484"/>
      <c r="P835" s="1484"/>
      <c r="Q835" s="1484"/>
      <c r="R835" s="1484"/>
      <c r="S835" s="1484"/>
      <c r="T835" s="1484"/>
      <c r="U835" s="1484"/>
      <c r="V835" s="1484"/>
      <c r="W835" s="1484"/>
      <c r="X835" s="1484"/>
    </row>
    <row r="836" spans="1:24" ht="19.5" hidden="1" customHeight="1" outlineLevel="1">
      <c r="A836" s="1451"/>
      <c r="B836" s="1472" t="s">
        <v>636</v>
      </c>
      <c r="C836" s="1467" t="s">
        <v>249</v>
      </c>
      <c r="D836" s="1449"/>
      <c r="E836" s="1451"/>
      <c r="F836" s="1462"/>
      <c r="G836" s="1460"/>
      <c r="H836" s="1460">
        <v>209090.909090909</v>
      </c>
      <c r="I836" s="1483"/>
      <c r="J836" s="1700"/>
      <c r="K836" s="1484"/>
      <c r="L836" s="1484"/>
      <c r="M836" s="1484"/>
      <c r="N836" s="1484"/>
      <c r="O836" s="1484"/>
      <c r="P836" s="1484"/>
      <c r="Q836" s="1484"/>
      <c r="R836" s="1484"/>
      <c r="S836" s="1484"/>
      <c r="T836" s="1484"/>
      <c r="U836" s="1484"/>
      <c r="V836" s="1484"/>
      <c r="W836" s="1484"/>
      <c r="X836" s="1484"/>
    </row>
    <row r="837" spans="1:24" ht="19.5" hidden="1" customHeight="1" outlineLevel="1">
      <c r="A837" s="1451"/>
      <c r="B837" s="1472" t="s">
        <v>637</v>
      </c>
      <c r="C837" s="1467" t="s">
        <v>249</v>
      </c>
      <c r="D837" s="1449"/>
      <c r="E837" s="1451"/>
      <c r="F837" s="1462"/>
      <c r="G837" s="1460"/>
      <c r="H837" s="1460">
        <v>172727.272727273</v>
      </c>
      <c r="I837" s="1483"/>
      <c r="J837" s="1700"/>
      <c r="K837" s="1484"/>
      <c r="L837" s="1484"/>
      <c r="M837" s="1484"/>
      <c r="N837" s="1484"/>
      <c r="O837" s="1484"/>
      <c r="P837" s="1484"/>
      <c r="Q837" s="1484"/>
      <c r="R837" s="1484"/>
      <c r="S837" s="1484"/>
      <c r="T837" s="1484"/>
      <c r="U837" s="1484"/>
      <c r="V837" s="1484"/>
      <c r="W837" s="1484"/>
      <c r="X837" s="1484"/>
    </row>
    <row r="838" spans="1:24" ht="19.5" hidden="1" customHeight="1" outlineLevel="1">
      <c r="A838" s="1451"/>
      <c r="B838" s="1472" t="s">
        <v>638</v>
      </c>
      <c r="C838" s="1467" t="s">
        <v>249</v>
      </c>
      <c r="D838" s="1449"/>
      <c r="E838" s="1451"/>
      <c r="F838" s="1462"/>
      <c r="G838" s="1460"/>
      <c r="H838" s="1460">
        <v>163636.363636364</v>
      </c>
      <c r="I838" s="1483"/>
      <c r="J838" s="1700"/>
      <c r="K838" s="1484"/>
      <c r="L838" s="1484"/>
      <c r="M838" s="1484"/>
      <c r="N838" s="1484"/>
      <c r="O838" s="1484"/>
      <c r="P838" s="1484"/>
      <c r="Q838" s="1484"/>
      <c r="R838" s="1484"/>
      <c r="S838" s="1484"/>
      <c r="T838" s="1484"/>
      <c r="U838" s="1484"/>
      <c r="V838" s="1484"/>
      <c r="W838" s="1484"/>
      <c r="X838" s="1484"/>
    </row>
    <row r="839" spans="1:24" ht="19.5" hidden="1" customHeight="1" outlineLevel="1">
      <c r="A839" s="1451"/>
      <c r="B839" s="1472" t="s">
        <v>639</v>
      </c>
      <c r="C839" s="1467" t="s">
        <v>249</v>
      </c>
      <c r="D839" s="1449"/>
      <c r="E839" s="1451"/>
      <c r="F839" s="1462"/>
      <c r="G839" s="1460"/>
      <c r="H839" s="1460">
        <v>154545.454545455</v>
      </c>
      <c r="I839" s="1483"/>
      <c r="J839" s="1700"/>
      <c r="K839" s="1484"/>
      <c r="L839" s="1484"/>
      <c r="M839" s="1484"/>
      <c r="N839" s="1484"/>
      <c r="O839" s="1484"/>
      <c r="P839" s="1484"/>
      <c r="Q839" s="1484"/>
      <c r="R839" s="1484"/>
      <c r="S839" s="1484"/>
      <c r="T839" s="1484"/>
      <c r="U839" s="1484"/>
      <c r="V839" s="1484"/>
      <c r="W839" s="1484"/>
      <c r="X839" s="1484"/>
    </row>
    <row r="840" spans="1:24" ht="19.5" hidden="1" customHeight="1" outlineLevel="1">
      <c r="A840" s="1451"/>
      <c r="B840" s="1472" t="s">
        <v>640</v>
      </c>
      <c r="C840" s="1467" t="s">
        <v>249</v>
      </c>
      <c r="D840" s="1449"/>
      <c r="E840" s="1451"/>
      <c r="F840" s="1462"/>
      <c r="G840" s="1460"/>
      <c r="H840" s="1460">
        <v>145454.545454545</v>
      </c>
      <c r="I840" s="1483"/>
      <c r="J840" s="1700"/>
      <c r="K840" s="1484"/>
      <c r="L840" s="1484"/>
      <c r="M840" s="1484"/>
      <c r="N840" s="1484"/>
      <c r="O840" s="1484"/>
      <c r="P840" s="1484"/>
      <c r="Q840" s="1484"/>
      <c r="R840" s="1484"/>
      <c r="S840" s="1484"/>
      <c r="T840" s="1484"/>
      <c r="U840" s="1484"/>
      <c r="V840" s="1484"/>
      <c r="W840" s="1484"/>
      <c r="X840" s="1484"/>
    </row>
    <row r="841" spans="1:24" ht="19.5" hidden="1" customHeight="1" outlineLevel="1">
      <c r="A841" s="1451"/>
      <c r="B841" s="1472" t="s">
        <v>641</v>
      </c>
      <c r="C841" s="1467" t="s">
        <v>249</v>
      </c>
      <c r="D841" s="1449"/>
      <c r="E841" s="1451"/>
      <c r="F841" s="1462"/>
      <c r="G841" s="1460"/>
      <c r="H841" s="1460">
        <v>136363.636363636</v>
      </c>
      <c r="I841" s="1483"/>
      <c r="J841" s="1700"/>
      <c r="K841" s="1484"/>
      <c r="L841" s="1484"/>
      <c r="M841" s="1484"/>
      <c r="N841" s="1484"/>
      <c r="O841" s="1484"/>
      <c r="P841" s="1484"/>
      <c r="Q841" s="1484"/>
      <c r="R841" s="1484"/>
      <c r="S841" s="1484"/>
      <c r="T841" s="1484"/>
      <c r="U841" s="1484"/>
      <c r="V841" s="1484"/>
      <c r="W841" s="1484"/>
      <c r="X841" s="1484"/>
    </row>
    <row r="842" spans="1:24" ht="19.5" hidden="1" customHeight="1" outlineLevel="1">
      <c r="A842" s="1451"/>
      <c r="B842" s="1472" t="s">
        <v>642</v>
      </c>
      <c r="C842" s="1467" t="s">
        <v>249</v>
      </c>
      <c r="D842" s="1449"/>
      <c r="E842" s="1451"/>
      <c r="F842" s="1462"/>
      <c r="G842" s="1460"/>
      <c r="H842" s="1460">
        <v>127272.727272727</v>
      </c>
      <c r="I842" s="1483"/>
      <c r="J842" s="1700"/>
      <c r="K842" s="1484"/>
      <c r="L842" s="1484"/>
      <c r="M842" s="1484"/>
      <c r="N842" s="1484"/>
      <c r="O842" s="1484"/>
      <c r="P842" s="1484"/>
      <c r="Q842" s="1484"/>
      <c r="R842" s="1484"/>
      <c r="S842" s="1484"/>
      <c r="T842" s="1484"/>
      <c r="U842" s="1484"/>
      <c r="V842" s="1484"/>
      <c r="W842" s="1484"/>
      <c r="X842" s="1484"/>
    </row>
    <row r="843" spans="1:24" ht="19.5" hidden="1" customHeight="1" outlineLevel="1">
      <c r="A843" s="1451"/>
      <c r="B843" s="1472" t="s">
        <v>575</v>
      </c>
      <c r="C843" s="1467" t="s">
        <v>249</v>
      </c>
      <c r="D843" s="1449"/>
      <c r="E843" s="1451"/>
      <c r="F843" s="1462"/>
      <c r="G843" s="1460"/>
      <c r="H843" s="1460">
        <v>163636.363636364</v>
      </c>
      <c r="I843" s="1483"/>
      <c r="J843" s="1700"/>
      <c r="K843" s="1484"/>
      <c r="L843" s="1484"/>
      <c r="M843" s="1484"/>
      <c r="N843" s="1484"/>
      <c r="O843" s="1484"/>
      <c r="P843" s="1484"/>
      <c r="Q843" s="1484"/>
      <c r="R843" s="1484"/>
      <c r="S843" s="1484"/>
      <c r="T843" s="1484"/>
      <c r="U843" s="1484"/>
      <c r="V843" s="1484"/>
      <c r="W843" s="1484"/>
      <c r="X843" s="1484"/>
    </row>
    <row r="844" spans="1:24" ht="19.5" hidden="1" customHeight="1" outlineLevel="1">
      <c r="A844" s="1451"/>
      <c r="B844" s="1472" t="s">
        <v>643</v>
      </c>
      <c r="C844" s="1467" t="s">
        <v>249</v>
      </c>
      <c r="D844" s="1449"/>
      <c r="E844" s="1451"/>
      <c r="F844" s="1462"/>
      <c r="G844" s="1460"/>
      <c r="H844" s="1460">
        <v>118181.818181818</v>
      </c>
      <c r="I844" s="1483"/>
      <c r="J844" s="1700"/>
      <c r="K844" s="1484"/>
      <c r="L844" s="1484"/>
      <c r="M844" s="1484"/>
      <c r="N844" s="1484"/>
      <c r="O844" s="1484"/>
      <c r="P844" s="1484"/>
      <c r="Q844" s="1484"/>
      <c r="R844" s="1484"/>
      <c r="S844" s="1484"/>
      <c r="T844" s="1484"/>
      <c r="U844" s="1484"/>
      <c r="V844" s="1484"/>
      <c r="W844" s="1484"/>
      <c r="X844" s="1484"/>
    </row>
    <row r="845" spans="1:24" ht="19.5" hidden="1" customHeight="1" outlineLevel="1">
      <c r="A845" s="1451"/>
      <c r="B845" s="1472" t="s">
        <v>570</v>
      </c>
      <c r="C845" s="1467" t="s">
        <v>249</v>
      </c>
      <c r="D845" s="1449"/>
      <c r="E845" s="1451"/>
      <c r="F845" s="1462"/>
      <c r="G845" s="1460"/>
      <c r="H845" s="1460">
        <v>127272.727272727</v>
      </c>
      <c r="I845" s="1483"/>
      <c r="J845" s="1700"/>
      <c r="K845" s="1484"/>
      <c r="L845" s="1484"/>
      <c r="M845" s="1484"/>
      <c r="N845" s="1484"/>
      <c r="O845" s="1484"/>
      <c r="P845" s="1484"/>
      <c r="Q845" s="1484"/>
      <c r="R845" s="1484"/>
      <c r="S845" s="1484"/>
      <c r="T845" s="1484"/>
      <c r="U845" s="1484"/>
      <c r="V845" s="1484"/>
      <c r="W845" s="1484"/>
      <c r="X845" s="1484"/>
    </row>
    <row r="846" spans="1:24" ht="19.5" hidden="1" customHeight="1" outlineLevel="1">
      <c r="A846" s="1451"/>
      <c r="B846" s="1472" t="s">
        <v>571</v>
      </c>
      <c r="C846" s="1467" t="s">
        <v>249</v>
      </c>
      <c r="D846" s="1449"/>
      <c r="E846" s="1451"/>
      <c r="F846" s="1462"/>
      <c r="G846" s="1460"/>
      <c r="H846" s="1460">
        <v>109090.909090909</v>
      </c>
      <c r="I846" s="1483"/>
      <c r="J846" s="1700"/>
      <c r="K846" s="1484"/>
      <c r="L846" s="1484"/>
      <c r="M846" s="1484"/>
      <c r="N846" s="1484"/>
      <c r="O846" s="1484"/>
      <c r="P846" s="1484"/>
      <c r="Q846" s="1484"/>
      <c r="R846" s="1484"/>
      <c r="S846" s="1484"/>
      <c r="T846" s="1484"/>
      <c r="U846" s="1484"/>
      <c r="V846" s="1484"/>
      <c r="W846" s="1484"/>
      <c r="X846" s="1484"/>
    </row>
    <row r="847" spans="1:24" ht="19.5" hidden="1" customHeight="1" outlineLevel="1">
      <c r="A847" s="1451"/>
      <c r="B847" s="1489" t="s">
        <v>572</v>
      </c>
      <c r="C847" s="1467"/>
      <c r="D847" s="1449"/>
      <c r="E847" s="1451"/>
      <c r="F847" s="1462"/>
      <c r="G847" s="1460"/>
      <c r="H847" s="1460"/>
      <c r="I847" s="1483"/>
      <c r="J847" s="1700"/>
      <c r="K847" s="1484"/>
      <c r="L847" s="1484"/>
      <c r="M847" s="1484"/>
      <c r="N847" s="1484"/>
      <c r="O847" s="1484"/>
      <c r="P847" s="1484"/>
      <c r="Q847" s="1484"/>
      <c r="R847" s="1484"/>
      <c r="S847" s="1484"/>
      <c r="T847" s="1484"/>
      <c r="U847" s="1484"/>
      <c r="V847" s="1484"/>
      <c r="W847" s="1484"/>
      <c r="X847" s="1484"/>
    </row>
    <row r="848" spans="1:24" ht="19.5" hidden="1" customHeight="1" outlineLevel="1">
      <c r="A848" s="1451"/>
      <c r="B848" s="1472" t="s">
        <v>556</v>
      </c>
      <c r="C848" s="1467" t="s">
        <v>249</v>
      </c>
      <c r="D848" s="1449"/>
      <c r="E848" s="1451"/>
      <c r="F848" s="1462"/>
      <c r="G848" s="1460"/>
      <c r="H848" s="1460">
        <v>254545.454545455</v>
      </c>
      <c r="I848" s="1483"/>
      <c r="J848" s="1700"/>
      <c r="K848" s="1484"/>
      <c r="L848" s="1484"/>
      <c r="M848" s="1484"/>
      <c r="N848" s="1484"/>
      <c r="O848" s="1484"/>
      <c r="P848" s="1484"/>
      <c r="Q848" s="1484"/>
      <c r="R848" s="1484"/>
      <c r="S848" s="1484"/>
      <c r="T848" s="1484"/>
      <c r="U848" s="1484"/>
      <c r="V848" s="1484"/>
      <c r="W848" s="1484"/>
      <c r="X848" s="1484"/>
    </row>
    <row r="849" spans="1:24" ht="19.5" hidden="1" customHeight="1" outlineLevel="1">
      <c r="A849" s="1451"/>
      <c r="B849" s="1472" t="s">
        <v>573</v>
      </c>
      <c r="C849" s="1467" t="s">
        <v>249</v>
      </c>
      <c r="D849" s="1449"/>
      <c r="E849" s="1451"/>
      <c r="F849" s="1462"/>
      <c r="G849" s="1460"/>
      <c r="H849" s="1460">
        <v>245454.545454545</v>
      </c>
      <c r="I849" s="1483"/>
      <c r="J849" s="1700"/>
      <c r="K849" s="1484"/>
      <c r="L849" s="1484"/>
      <c r="M849" s="1484"/>
      <c r="N849" s="1484"/>
      <c r="O849" s="1484"/>
      <c r="P849" s="1484"/>
      <c r="Q849" s="1484"/>
      <c r="R849" s="1484"/>
      <c r="S849" s="1484"/>
      <c r="T849" s="1484"/>
      <c r="U849" s="1484"/>
      <c r="V849" s="1484"/>
      <c r="W849" s="1484"/>
      <c r="X849" s="1484"/>
    </row>
    <row r="850" spans="1:24" ht="19.5" hidden="1" customHeight="1" outlineLevel="1">
      <c r="A850" s="1451"/>
      <c r="B850" s="1472" t="s">
        <v>644</v>
      </c>
      <c r="C850" s="1467" t="s">
        <v>249</v>
      </c>
      <c r="D850" s="1449"/>
      <c r="E850" s="1451"/>
      <c r="F850" s="1462"/>
      <c r="G850" s="1460"/>
      <c r="H850" s="1460">
        <v>236363.636363636</v>
      </c>
      <c r="I850" s="1483"/>
      <c r="J850" s="1700"/>
      <c r="K850" s="1484"/>
      <c r="L850" s="1484"/>
      <c r="M850" s="1484"/>
      <c r="N850" s="1484"/>
      <c r="O850" s="1484"/>
      <c r="P850" s="1484"/>
      <c r="Q850" s="1484"/>
      <c r="R850" s="1484"/>
      <c r="S850" s="1484"/>
      <c r="T850" s="1484"/>
      <c r="U850" s="1484"/>
      <c r="V850" s="1484"/>
      <c r="W850" s="1484"/>
      <c r="X850" s="1484"/>
    </row>
    <row r="851" spans="1:24" ht="19.5" hidden="1" customHeight="1" outlineLevel="1">
      <c r="A851" s="1451"/>
      <c r="B851" s="1472" t="s">
        <v>575</v>
      </c>
      <c r="C851" s="1467" t="s">
        <v>249</v>
      </c>
      <c r="D851" s="1449"/>
      <c r="E851" s="1451"/>
      <c r="F851" s="1462"/>
      <c r="G851" s="1460"/>
      <c r="H851" s="1460">
        <v>263636.363636364</v>
      </c>
      <c r="I851" s="1483"/>
      <c r="J851" s="1701"/>
      <c r="K851" s="1484"/>
      <c r="L851" s="1484"/>
      <c r="M851" s="1484"/>
      <c r="N851" s="1484"/>
      <c r="O851" s="1484"/>
      <c r="P851" s="1484"/>
      <c r="Q851" s="1484"/>
      <c r="R851" s="1484"/>
      <c r="S851" s="1484"/>
      <c r="T851" s="1484"/>
      <c r="U851" s="1484"/>
      <c r="V851" s="1484"/>
      <c r="W851" s="1484"/>
      <c r="X851" s="1484"/>
    </row>
    <row r="852" spans="1:24" ht="18.75" customHeight="1">
      <c r="A852" s="1689" t="s">
        <v>645</v>
      </c>
      <c r="B852" s="1690"/>
      <c r="C852" s="1690"/>
      <c r="D852" s="1690"/>
      <c r="E852" s="1690"/>
      <c r="F852" s="1690"/>
      <c r="G852" s="1690"/>
      <c r="H852" s="1690"/>
      <c r="I852" s="1690"/>
      <c r="J852" s="1691"/>
      <c r="K852" s="1484"/>
      <c r="L852" s="1484"/>
      <c r="M852" s="1484"/>
      <c r="N852" s="1484"/>
      <c r="O852" s="1484"/>
      <c r="P852" s="1484"/>
      <c r="Q852" s="1484"/>
      <c r="R852" s="1484"/>
      <c r="S852" s="1484"/>
      <c r="T852" s="1484"/>
      <c r="U852" s="1484"/>
      <c r="V852" s="1484"/>
      <c r="W852" s="1484"/>
      <c r="X852" s="1484"/>
    </row>
    <row r="853" spans="1:24" ht="26.25" customHeight="1">
      <c r="A853" s="1445">
        <v>1</v>
      </c>
      <c r="B853" s="1715" t="s">
        <v>646</v>
      </c>
      <c r="C853" s="1690"/>
      <c r="D853" s="1690"/>
      <c r="E853" s="1690"/>
      <c r="F853" s="1690"/>
      <c r="G853" s="1690"/>
      <c r="H853" s="1690"/>
      <c r="I853" s="1690"/>
      <c r="J853" s="1691"/>
      <c r="K853" s="1482"/>
      <c r="L853" s="1482"/>
      <c r="M853" s="1482"/>
      <c r="N853" s="1482"/>
      <c r="O853" s="1482"/>
      <c r="P853" s="1482"/>
      <c r="Q853" s="1482"/>
      <c r="R853" s="1482"/>
      <c r="S853" s="1482"/>
      <c r="T853" s="1482"/>
      <c r="U853" s="1482"/>
      <c r="V853" s="1482"/>
      <c r="W853" s="1482"/>
      <c r="X853" s="1482"/>
    </row>
    <row r="854" spans="1:24" ht="19.5" hidden="1" customHeight="1" outlineLevel="1">
      <c r="A854" s="1451"/>
      <c r="B854" s="1535" t="s">
        <v>647</v>
      </c>
      <c r="C854" s="1467"/>
      <c r="D854" s="1467" t="s">
        <v>648</v>
      </c>
      <c r="E854" s="1474"/>
      <c r="F854" s="1474"/>
      <c r="G854" s="1488"/>
      <c r="H854" s="1488"/>
      <c r="I854" s="1483"/>
      <c r="J854" s="1699" t="s">
        <v>649</v>
      </c>
      <c r="K854" s="1484"/>
      <c r="L854" s="1484"/>
      <c r="M854" s="1484"/>
      <c r="N854" s="1484"/>
      <c r="O854" s="1484"/>
      <c r="P854" s="1484"/>
      <c r="Q854" s="1484"/>
      <c r="R854" s="1484"/>
      <c r="S854" s="1484"/>
      <c r="T854" s="1484"/>
      <c r="U854" s="1484"/>
      <c r="V854" s="1484"/>
      <c r="W854" s="1484"/>
      <c r="X854" s="1484"/>
    </row>
    <row r="855" spans="1:24" ht="19.5" hidden="1" customHeight="1" outlineLevel="1">
      <c r="A855" s="1451"/>
      <c r="B855" s="1469" t="s">
        <v>650</v>
      </c>
      <c r="C855" s="1467" t="s">
        <v>651</v>
      </c>
      <c r="D855" s="1467" t="s">
        <v>16</v>
      </c>
      <c r="E855" s="1459">
        <v>1630</v>
      </c>
      <c r="F855" s="1459">
        <v>1630</v>
      </c>
      <c r="G855" s="1460">
        <f>F855</f>
        <v>1630</v>
      </c>
      <c r="H855" s="1460">
        <f>G855</f>
        <v>1630</v>
      </c>
      <c r="I855" s="1483">
        <f>(H855-G855)/G855</f>
        <v>0</v>
      </c>
      <c r="J855" s="1700"/>
      <c r="K855" s="1484"/>
      <c r="L855" s="1484"/>
      <c r="M855" s="1484"/>
      <c r="N855" s="1484"/>
      <c r="O855" s="1484"/>
      <c r="P855" s="1484"/>
      <c r="Q855" s="1484"/>
      <c r="R855" s="1484"/>
      <c r="S855" s="1484"/>
      <c r="T855" s="1484"/>
      <c r="U855" s="1484"/>
      <c r="V855" s="1484"/>
      <c r="W855" s="1484"/>
      <c r="X855" s="1484"/>
    </row>
    <row r="856" spans="1:24" ht="19.5" hidden="1" customHeight="1" outlineLevel="1">
      <c r="A856" s="1451"/>
      <c r="B856" s="1469" t="s">
        <v>652</v>
      </c>
      <c r="C856" s="1467" t="s">
        <v>651</v>
      </c>
      <c r="D856" s="1467" t="s">
        <v>16</v>
      </c>
      <c r="E856" s="1459">
        <v>2710</v>
      </c>
      <c r="F856" s="1459">
        <v>2710</v>
      </c>
      <c r="G856" s="1460">
        <f>F856</f>
        <v>2710</v>
      </c>
      <c r="H856" s="1460">
        <f>G856</f>
        <v>2710</v>
      </c>
      <c r="I856" s="1483">
        <f>(H856-G856)/G856</f>
        <v>0</v>
      </c>
      <c r="J856" s="1700"/>
      <c r="K856" s="1484"/>
      <c r="L856" s="1484"/>
      <c r="M856" s="1484"/>
      <c r="N856" s="1484"/>
      <c r="O856" s="1484"/>
      <c r="P856" s="1484"/>
      <c r="Q856" s="1484"/>
      <c r="R856" s="1484"/>
      <c r="S856" s="1484"/>
      <c r="T856" s="1484"/>
      <c r="U856" s="1484"/>
      <c r="V856" s="1484"/>
      <c r="W856" s="1484"/>
      <c r="X856" s="1484"/>
    </row>
    <row r="857" spans="1:24" ht="19.5" hidden="1" customHeight="1" outlineLevel="1">
      <c r="A857" s="1451"/>
      <c r="B857" s="1535" t="s">
        <v>653</v>
      </c>
      <c r="C857" s="1467"/>
      <c r="D857" s="1467" t="s">
        <v>654</v>
      </c>
      <c r="E857" s="1474"/>
      <c r="F857" s="1474"/>
      <c r="G857" s="1460"/>
      <c r="H857" s="1460"/>
      <c r="I857" s="1483"/>
      <c r="J857" s="1700"/>
      <c r="K857" s="1484"/>
      <c r="L857" s="1484"/>
      <c r="M857" s="1484"/>
      <c r="N857" s="1484"/>
      <c r="O857" s="1484"/>
      <c r="P857" s="1484"/>
      <c r="Q857" s="1484"/>
      <c r="R857" s="1484"/>
      <c r="S857" s="1484"/>
      <c r="T857" s="1484"/>
      <c r="U857" s="1484"/>
      <c r="V857" s="1484"/>
      <c r="W857" s="1484"/>
      <c r="X857" s="1484"/>
    </row>
    <row r="858" spans="1:24" ht="19.5" hidden="1" customHeight="1" outlineLevel="1">
      <c r="A858" s="1451"/>
      <c r="B858" s="1469" t="s">
        <v>655</v>
      </c>
      <c r="C858" s="1467" t="s">
        <v>651</v>
      </c>
      <c r="D858" s="1467" t="s">
        <v>16</v>
      </c>
      <c r="E858" s="1459">
        <v>5550</v>
      </c>
      <c r="F858" s="1459">
        <v>5550</v>
      </c>
      <c r="G858" s="1460">
        <f>F858</f>
        <v>5550</v>
      </c>
      <c r="H858" s="1460">
        <f>G858</f>
        <v>5550</v>
      </c>
      <c r="I858" s="1483">
        <f>(H858-G858)/G858</f>
        <v>0</v>
      </c>
      <c r="J858" s="1700"/>
      <c r="K858" s="1484"/>
      <c r="L858" s="1484"/>
      <c r="M858" s="1484"/>
      <c r="N858" s="1484"/>
      <c r="O858" s="1484"/>
      <c r="P858" s="1484"/>
      <c r="Q858" s="1484"/>
      <c r="R858" s="1484"/>
      <c r="S858" s="1484"/>
      <c r="T858" s="1484"/>
      <c r="U858" s="1484"/>
      <c r="V858" s="1484"/>
      <c r="W858" s="1484"/>
      <c r="X858" s="1484"/>
    </row>
    <row r="859" spans="1:24" ht="19.5" hidden="1" customHeight="1" outlineLevel="1">
      <c r="A859" s="1451"/>
      <c r="B859" s="1469" t="s">
        <v>656</v>
      </c>
      <c r="C859" s="1467" t="s">
        <v>651</v>
      </c>
      <c r="D859" s="1467" t="s">
        <v>16</v>
      </c>
      <c r="E859" s="1459">
        <v>7920</v>
      </c>
      <c r="F859" s="1459">
        <v>7920</v>
      </c>
      <c r="G859" s="1460">
        <f>F859</f>
        <v>7920</v>
      </c>
      <c r="H859" s="1460">
        <f>G859</f>
        <v>7920</v>
      </c>
      <c r="I859" s="1483">
        <f>(H859-G859)/G859</f>
        <v>0</v>
      </c>
      <c r="J859" s="1700"/>
      <c r="K859" s="1484"/>
      <c r="L859" s="1484"/>
      <c r="M859" s="1484"/>
      <c r="N859" s="1484"/>
      <c r="O859" s="1484"/>
      <c r="P859" s="1484"/>
      <c r="Q859" s="1484"/>
      <c r="R859" s="1484"/>
      <c r="S859" s="1484"/>
      <c r="T859" s="1484"/>
      <c r="U859" s="1484"/>
      <c r="V859" s="1484"/>
      <c r="W859" s="1484"/>
      <c r="X859" s="1484"/>
    </row>
    <row r="860" spans="1:24" ht="19.5" hidden="1" customHeight="1" outlineLevel="1">
      <c r="A860" s="1451"/>
      <c r="B860" s="1535" t="s">
        <v>657</v>
      </c>
      <c r="C860" s="1467"/>
      <c r="D860" s="1467" t="s">
        <v>658</v>
      </c>
      <c r="E860" s="1474"/>
      <c r="F860" s="1474"/>
      <c r="G860" s="1460"/>
      <c r="H860" s="1460"/>
      <c r="I860" s="1483"/>
      <c r="J860" s="1701"/>
      <c r="K860" s="1484"/>
      <c r="L860" s="1484"/>
      <c r="M860" s="1484"/>
      <c r="N860" s="1484"/>
      <c r="O860" s="1484"/>
      <c r="P860" s="1484"/>
      <c r="Q860" s="1484"/>
      <c r="R860" s="1484"/>
      <c r="S860" s="1484"/>
      <c r="T860" s="1484"/>
      <c r="U860" s="1484"/>
      <c r="V860" s="1484"/>
      <c r="W860" s="1484"/>
      <c r="X860" s="1484"/>
    </row>
    <row r="861" spans="1:24" ht="19.5" hidden="1" customHeight="1" outlineLevel="1">
      <c r="A861" s="1451"/>
      <c r="B861" s="1469" t="s">
        <v>659</v>
      </c>
      <c r="C861" s="1467" t="s">
        <v>651</v>
      </c>
      <c r="D861" s="1467" t="s">
        <v>16</v>
      </c>
      <c r="E861" s="1459">
        <v>6450</v>
      </c>
      <c r="F861" s="1459">
        <v>6450</v>
      </c>
      <c r="G861" s="1460">
        <f t="shared" ref="G861:H863" si="65">F861</f>
        <v>6450</v>
      </c>
      <c r="H861" s="1460">
        <f t="shared" si="65"/>
        <v>6450</v>
      </c>
      <c r="I861" s="1483">
        <f>(H861-G861)/G861</f>
        <v>0</v>
      </c>
      <c r="J861" s="1699" t="s">
        <v>660</v>
      </c>
      <c r="K861" s="1484"/>
      <c r="L861" s="1484"/>
      <c r="M861" s="1484"/>
      <c r="N861" s="1484"/>
      <c r="O861" s="1484"/>
      <c r="P861" s="1484"/>
      <c r="Q861" s="1484"/>
      <c r="R861" s="1484"/>
      <c r="S861" s="1484"/>
      <c r="T861" s="1484"/>
      <c r="U861" s="1484"/>
      <c r="V861" s="1484"/>
      <c r="W861" s="1484"/>
      <c r="X861" s="1484"/>
    </row>
    <row r="862" spans="1:24" ht="19.5" hidden="1" customHeight="1" outlineLevel="1">
      <c r="A862" s="1451"/>
      <c r="B862" s="1469" t="s">
        <v>661</v>
      </c>
      <c r="C862" s="1467" t="s">
        <v>651</v>
      </c>
      <c r="D862" s="1467" t="s">
        <v>16</v>
      </c>
      <c r="E862" s="1459">
        <v>9090</v>
      </c>
      <c r="F862" s="1459">
        <v>9090</v>
      </c>
      <c r="G862" s="1460">
        <f t="shared" si="65"/>
        <v>9090</v>
      </c>
      <c r="H862" s="1460">
        <f t="shared" si="65"/>
        <v>9090</v>
      </c>
      <c r="I862" s="1483">
        <f>(H862-G862)/G862</f>
        <v>0</v>
      </c>
      <c r="J862" s="1700"/>
      <c r="K862" s="1484"/>
      <c r="L862" s="1484"/>
      <c r="M862" s="1484"/>
      <c r="N862" s="1484"/>
      <c r="O862" s="1484"/>
      <c r="P862" s="1484"/>
      <c r="Q862" s="1484"/>
      <c r="R862" s="1484"/>
      <c r="S862" s="1484"/>
      <c r="T862" s="1484"/>
      <c r="U862" s="1484"/>
      <c r="V862" s="1484"/>
      <c r="W862" s="1484"/>
      <c r="X862" s="1484"/>
    </row>
    <row r="863" spans="1:24" ht="19.5" hidden="1" customHeight="1" outlineLevel="1">
      <c r="A863" s="1451"/>
      <c r="B863" s="1469" t="s">
        <v>662</v>
      </c>
      <c r="C863" s="1467" t="s">
        <v>651</v>
      </c>
      <c r="D863" s="1467" t="s">
        <v>16</v>
      </c>
      <c r="E863" s="1459">
        <v>33100</v>
      </c>
      <c r="F863" s="1459">
        <v>33100</v>
      </c>
      <c r="G863" s="1460">
        <f t="shared" si="65"/>
        <v>33100</v>
      </c>
      <c r="H863" s="1460">
        <f t="shared" si="65"/>
        <v>33100</v>
      </c>
      <c r="I863" s="1483">
        <f>(H863-G863)/G863</f>
        <v>0</v>
      </c>
      <c r="J863" s="1700"/>
      <c r="K863" s="1484"/>
      <c r="L863" s="1484"/>
      <c r="M863" s="1484"/>
      <c r="N863" s="1484"/>
      <c r="O863" s="1484"/>
      <c r="P863" s="1484"/>
      <c r="Q863" s="1484"/>
      <c r="R863" s="1484"/>
      <c r="S863" s="1484"/>
      <c r="T863" s="1484"/>
      <c r="U863" s="1484"/>
      <c r="V863" s="1484"/>
      <c r="W863" s="1484"/>
      <c r="X863" s="1484"/>
    </row>
    <row r="864" spans="1:24" ht="19.5" hidden="1" customHeight="1" outlineLevel="1">
      <c r="A864" s="1451"/>
      <c r="B864" s="1535" t="s">
        <v>663</v>
      </c>
      <c r="C864" s="1467"/>
      <c r="D864" s="1467"/>
      <c r="E864" s="1474"/>
      <c r="F864" s="1474"/>
      <c r="G864" s="1460"/>
      <c r="H864" s="1460"/>
      <c r="I864" s="1483"/>
      <c r="J864" s="1700"/>
      <c r="K864" s="1484"/>
      <c r="L864" s="1484"/>
      <c r="M864" s="1484"/>
      <c r="N864" s="1484"/>
      <c r="O864" s="1484"/>
      <c r="P864" s="1484"/>
      <c r="Q864" s="1484"/>
      <c r="R864" s="1484"/>
      <c r="S864" s="1484"/>
      <c r="T864" s="1484"/>
      <c r="U864" s="1484"/>
      <c r="V864" s="1484"/>
      <c r="W864" s="1484"/>
      <c r="X864" s="1484"/>
    </row>
    <row r="865" spans="1:24" ht="19.5" hidden="1" customHeight="1" outlineLevel="1">
      <c r="A865" s="1451"/>
      <c r="B865" s="1469" t="s">
        <v>664</v>
      </c>
      <c r="C865" s="1467" t="s">
        <v>500</v>
      </c>
      <c r="D865" s="1467" t="s">
        <v>16</v>
      </c>
      <c r="E865" s="1459">
        <v>33100</v>
      </c>
      <c r="F865" s="1459">
        <v>33100</v>
      </c>
      <c r="G865" s="1460">
        <f>F865</f>
        <v>33100</v>
      </c>
      <c r="H865" s="1460">
        <f>G865</f>
        <v>33100</v>
      </c>
      <c r="I865" s="1483">
        <f>(H865-G865)/G865</f>
        <v>0</v>
      </c>
      <c r="J865" s="1700"/>
      <c r="K865" s="1484"/>
      <c r="L865" s="1484"/>
      <c r="M865" s="1484"/>
      <c r="N865" s="1484"/>
      <c r="O865" s="1484"/>
      <c r="P865" s="1484"/>
      <c r="Q865" s="1484"/>
      <c r="R865" s="1484"/>
      <c r="S865" s="1484"/>
      <c r="T865" s="1484"/>
      <c r="U865" s="1484"/>
      <c r="V865" s="1484"/>
      <c r="W865" s="1484"/>
      <c r="X865" s="1484"/>
    </row>
    <row r="866" spans="1:24" ht="19.5" hidden="1" customHeight="1" outlineLevel="1">
      <c r="A866" s="1451"/>
      <c r="B866" s="1469" t="s">
        <v>665</v>
      </c>
      <c r="C866" s="1467" t="s">
        <v>500</v>
      </c>
      <c r="D866" s="1467" t="s">
        <v>16</v>
      </c>
      <c r="E866" s="1459">
        <v>42300</v>
      </c>
      <c r="F866" s="1459">
        <v>42300</v>
      </c>
      <c r="G866" s="1460">
        <f>F866</f>
        <v>42300</v>
      </c>
      <c r="H866" s="1460">
        <f>G866</f>
        <v>42300</v>
      </c>
      <c r="I866" s="1483">
        <f>(H866-G866)/G866</f>
        <v>0</v>
      </c>
      <c r="J866" s="1700"/>
      <c r="K866" s="1484"/>
      <c r="L866" s="1484"/>
      <c r="M866" s="1484"/>
      <c r="N866" s="1484"/>
      <c r="O866" s="1484"/>
      <c r="P866" s="1484"/>
      <c r="Q866" s="1484"/>
      <c r="R866" s="1484"/>
      <c r="S866" s="1484"/>
      <c r="T866" s="1484"/>
      <c r="U866" s="1484"/>
      <c r="V866" s="1484"/>
      <c r="W866" s="1484"/>
      <c r="X866" s="1484"/>
    </row>
    <row r="867" spans="1:24" ht="19.5" hidden="1" customHeight="1" outlineLevel="1">
      <c r="A867" s="1451"/>
      <c r="B867" s="1535" t="s">
        <v>666</v>
      </c>
      <c r="C867" s="1467"/>
      <c r="D867" s="1467"/>
      <c r="E867" s="1474"/>
      <c r="F867" s="1474"/>
      <c r="G867" s="1460"/>
      <c r="H867" s="1460"/>
      <c r="I867" s="1483"/>
      <c r="J867" s="1700"/>
      <c r="K867" s="1484"/>
      <c r="L867" s="1484"/>
      <c r="M867" s="1484"/>
      <c r="N867" s="1484"/>
      <c r="O867" s="1484"/>
      <c r="P867" s="1484"/>
      <c r="Q867" s="1484"/>
      <c r="R867" s="1484"/>
      <c r="S867" s="1484"/>
      <c r="T867" s="1484"/>
      <c r="U867" s="1484"/>
      <c r="V867" s="1484"/>
      <c r="W867" s="1484"/>
      <c r="X867" s="1484"/>
    </row>
    <row r="868" spans="1:24" ht="19.5" hidden="1" customHeight="1" outlineLevel="1">
      <c r="A868" s="1451"/>
      <c r="B868" s="1469" t="s">
        <v>667</v>
      </c>
      <c r="C868" s="1467" t="s">
        <v>668</v>
      </c>
      <c r="D868" s="1467" t="s">
        <v>16</v>
      </c>
      <c r="E868" s="1459">
        <v>18600</v>
      </c>
      <c r="F868" s="1459">
        <v>18600</v>
      </c>
      <c r="G868" s="1460">
        <f>F868</f>
        <v>18600</v>
      </c>
      <c r="H868" s="1460">
        <f>G868</f>
        <v>18600</v>
      </c>
      <c r="I868" s="1483">
        <f>(H868-G868)/G868</f>
        <v>0</v>
      </c>
      <c r="J868" s="1700"/>
      <c r="K868" s="1484"/>
      <c r="L868" s="1484"/>
      <c r="M868" s="1484"/>
      <c r="N868" s="1484"/>
      <c r="O868" s="1484"/>
      <c r="P868" s="1484"/>
      <c r="Q868" s="1484"/>
      <c r="R868" s="1484"/>
      <c r="S868" s="1484"/>
      <c r="T868" s="1484"/>
      <c r="U868" s="1484"/>
      <c r="V868" s="1484"/>
      <c r="W868" s="1484"/>
      <c r="X868" s="1484"/>
    </row>
    <row r="869" spans="1:24" ht="19.5" hidden="1" customHeight="1" outlineLevel="1">
      <c r="A869" s="1451"/>
      <c r="B869" s="1469" t="s">
        <v>669</v>
      </c>
      <c r="C869" s="1467" t="s">
        <v>668</v>
      </c>
      <c r="D869" s="1467" t="s">
        <v>16</v>
      </c>
      <c r="E869" s="1459">
        <v>23700</v>
      </c>
      <c r="F869" s="1459">
        <v>23700</v>
      </c>
      <c r="G869" s="1460">
        <f>F869</f>
        <v>23700</v>
      </c>
      <c r="H869" s="1460">
        <f>G869</f>
        <v>23700</v>
      </c>
      <c r="I869" s="1483">
        <f>(H869-G869)/G869</f>
        <v>0</v>
      </c>
      <c r="J869" s="1701"/>
      <c r="K869" s="1484"/>
      <c r="L869" s="1484"/>
      <c r="M869" s="1484"/>
      <c r="N869" s="1484"/>
      <c r="O869" s="1484"/>
      <c r="P869" s="1484"/>
      <c r="Q869" s="1484"/>
      <c r="R869" s="1484"/>
      <c r="S869" s="1484"/>
      <c r="T869" s="1484"/>
      <c r="U869" s="1484"/>
      <c r="V869" s="1484"/>
      <c r="W869" s="1484"/>
      <c r="X869" s="1484"/>
    </row>
    <row r="870" spans="1:24" ht="15" hidden="1" customHeight="1">
      <c r="A870" s="1470">
        <v>2</v>
      </c>
      <c r="B870" s="1708" t="s">
        <v>670</v>
      </c>
      <c r="C870" s="1690"/>
      <c r="D870" s="1690"/>
      <c r="E870" s="1690"/>
      <c r="F870" s="1690"/>
      <c r="G870" s="1690"/>
      <c r="H870" s="1690"/>
      <c r="I870" s="1690"/>
      <c r="J870" s="1691"/>
      <c r="K870" s="1484"/>
      <c r="L870" s="1484"/>
      <c r="M870" s="1484"/>
      <c r="N870" s="1484"/>
      <c r="O870" s="1484"/>
      <c r="P870" s="1484"/>
      <c r="Q870" s="1484"/>
      <c r="R870" s="1484"/>
      <c r="S870" s="1484"/>
      <c r="T870" s="1484"/>
      <c r="U870" s="1484"/>
      <c r="V870" s="1484"/>
      <c r="W870" s="1484"/>
      <c r="X870" s="1484"/>
    </row>
    <row r="871" spans="1:24" ht="20.25" hidden="1" customHeight="1">
      <c r="A871" s="1451"/>
      <c r="B871" s="1523" t="s">
        <v>671</v>
      </c>
      <c r="C871" s="1449"/>
      <c r="D871" s="1449" t="s">
        <v>672</v>
      </c>
      <c r="E871" s="1450"/>
      <c r="F871" s="1450"/>
      <c r="G871" s="1460"/>
      <c r="H871" s="1460"/>
      <c r="I871" s="1483"/>
      <c r="J871" s="1449"/>
      <c r="K871" s="1484"/>
      <c r="L871" s="1484"/>
      <c r="M871" s="1484"/>
      <c r="N871" s="1484"/>
      <c r="O871" s="1484"/>
      <c r="P871" s="1484"/>
      <c r="Q871" s="1484"/>
      <c r="R871" s="1484"/>
      <c r="S871" s="1484"/>
      <c r="T871" s="1484"/>
      <c r="U871" s="1484"/>
      <c r="V871" s="1484"/>
      <c r="W871" s="1484"/>
      <c r="X871" s="1484"/>
    </row>
    <row r="872" spans="1:24" ht="19.5" hidden="1" customHeight="1">
      <c r="A872" s="1451"/>
      <c r="B872" s="1505" t="s">
        <v>673</v>
      </c>
      <c r="C872" s="1449" t="s">
        <v>674</v>
      </c>
      <c r="D872" s="1449" t="s">
        <v>16</v>
      </c>
      <c r="E872" s="1450">
        <v>2010</v>
      </c>
      <c r="F872" s="1450">
        <v>2010</v>
      </c>
      <c r="G872" s="1460">
        <f>F872</f>
        <v>2010</v>
      </c>
      <c r="H872" s="1460"/>
      <c r="I872" s="1483">
        <f>(F872-E872)/E872</f>
        <v>0</v>
      </c>
      <c r="J872" s="1449"/>
      <c r="K872" s="1484"/>
      <c r="L872" s="1484"/>
      <c r="M872" s="1484"/>
      <c r="N872" s="1484"/>
      <c r="O872" s="1484"/>
      <c r="P872" s="1484"/>
      <c r="Q872" s="1484"/>
      <c r="R872" s="1484"/>
      <c r="S872" s="1484"/>
      <c r="T872" s="1484"/>
      <c r="U872" s="1484"/>
      <c r="V872" s="1484"/>
      <c r="W872" s="1484"/>
      <c r="X872" s="1484"/>
    </row>
    <row r="873" spans="1:24" ht="19.5" hidden="1" customHeight="1">
      <c r="A873" s="1451"/>
      <c r="B873" s="1505" t="s">
        <v>675</v>
      </c>
      <c r="C873" s="1449" t="s">
        <v>674</v>
      </c>
      <c r="D873" s="1449" t="s">
        <v>16</v>
      </c>
      <c r="E873" s="1450">
        <v>9940</v>
      </c>
      <c r="F873" s="1450">
        <v>9940</v>
      </c>
      <c r="G873" s="1460">
        <f>F873</f>
        <v>9940</v>
      </c>
      <c r="H873" s="1460"/>
      <c r="I873" s="1483">
        <f>(F873-E873)/E873</f>
        <v>0</v>
      </c>
      <c r="J873" s="1449"/>
      <c r="K873" s="1484"/>
      <c r="L873" s="1484"/>
      <c r="M873" s="1484"/>
      <c r="N873" s="1484"/>
      <c r="O873" s="1484"/>
      <c r="P873" s="1484"/>
      <c r="Q873" s="1484"/>
      <c r="R873" s="1484"/>
      <c r="S873" s="1484"/>
      <c r="T873" s="1484"/>
      <c r="U873" s="1484"/>
      <c r="V873" s="1484"/>
      <c r="W873" s="1484"/>
      <c r="X873" s="1484"/>
    </row>
    <row r="874" spans="1:24" ht="20.25" hidden="1" customHeight="1">
      <c r="A874" s="1451"/>
      <c r="B874" s="1523" t="s">
        <v>676</v>
      </c>
      <c r="C874" s="1449"/>
      <c r="D874" s="1449" t="s">
        <v>648</v>
      </c>
      <c r="E874" s="1450"/>
      <c r="F874" s="1450"/>
      <c r="G874" s="1460"/>
      <c r="H874" s="1460"/>
      <c r="I874" s="1483"/>
      <c r="J874" s="1449"/>
      <c r="K874" s="1484"/>
      <c r="L874" s="1484"/>
      <c r="M874" s="1484"/>
      <c r="N874" s="1484"/>
      <c r="O874" s="1484"/>
      <c r="P874" s="1484"/>
      <c r="Q874" s="1484"/>
      <c r="R874" s="1484"/>
      <c r="S874" s="1484"/>
      <c r="T874" s="1484"/>
      <c r="U874" s="1484"/>
      <c r="V874" s="1484"/>
      <c r="W874" s="1484"/>
      <c r="X874" s="1484"/>
    </row>
    <row r="875" spans="1:24" ht="19.5" hidden="1" customHeight="1">
      <c r="A875" s="1451"/>
      <c r="B875" s="1505" t="s">
        <v>677</v>
      </c>
      <c r="C875" s="1449" t="s">
        <v>674</v>
      </c>
      <c r="D875" s="1449" t="s">
        <v>16</v>
      </c>
      <c r="E875" s="1450">
        <v>700</v>
      </c>
      <c r="F875" s="1450">
        <v>700</v>
      </c>
      <c r="G875" s="1460">
        <f>F875</f>
        <v>700</v>
      </c>
      <c r="H875" s="1460"/>
      <c r="I875" s="1483">
        <f>(F875-E875)/E875</f>
        <v>0</v>
      </c>
      <c r="J875" s="1449"/>
      <c r="K875" s="1484"/>
      <c r="L875" s="1484"/>
      <c r="M875" s="1484"/>
      <c r="N875" s="1484"/>
      <c r="O875" s="1484"/>
      <c r="P875" s="1484"/>
      <c r="Q875" s="1484"/>
      <c r="R875" s="1484"/>
      <c r="S875" s="1484"/>
      <c r="T875" s="1484"/>
      <c r="U875" s="1484"/>
      <c r="V875" s="1484"/>
      <c r="W875" s="1484"/>
      <c r="X875" s="1484"/>
    </row>
    <row r="876" spans="1:24" ht="19.5" hidden="1" customHeight="1">
      <c r="A876" s="1451"/>
      <c r="B876" s="1505" t="s">
        <v>678</v>
      </c>
      <c r="C876" s="1449" t="s">
        <v>674</v>
      </c>
      <c r="D876" s="1449" t="s">
        <v>16</v>
      </c>
      <c r="E876" s="1450">
        <v>1240</v>
      </c>
      <c r="F876" s="1450">
        <v>1240</v>
      </c>
      <c r="G876" s="1460">
        <f>F876</f>
        <v>1240</v>
      </c>
      <c r="H876" s="1460"/>
      <c r="I876" s="1483">
        <f>(F876-E876)/E876</f>
        <v>0</v>
      </c>
      <c r="J876" s="1449"/>
      <c r="K876" s="1484"/>
      <c r="L876" s="1484"/>
      <c r="M876" s="1484"/>
      <c r="N876" s="1484"/>
      <c r="O876" s="1484"/>
      <c r="P876" s="1484"/>
      <c r="Q876" s="1484"/>
      <c r="R876" s="1484"/>
      <c r="S876" s="1484"/>
      <c r="T876" s="1484"/>
      <c r="U876" s="1484"/>
      <c r="V876" s="1484"/>
      <c r="W876" s="1484"/>
      <c r="X876" s="1484"/>
    </row>
    <row r="877" spans="1:24" ht="19.5" hidden="1" customHeight="1">
      <c r="A877" s="1451"/>
      <c r="B877" s="1505" t="s">
        <v>679</v>
      </c>
      <c r="C877" s="1449" t="s">
        <v>674</v>
      </c>
      <c r="D877" s="1449" t="s">
        <v>16</v>
      </c>
      <c r="E877" s="1450">
        <v>2090</v>
      </c>
      <c r="F877" s="1450">
        <v>2090</v>
      </c>
      <c r="G877" s="1460">
        <f>F877</f>
        <v>2090</v>
      </c>
      <c r="H877" s="1460"/>
      <c r="I877" s="1483">
        <f>(F877-E877)/E877</f>
        <v>0</v>
      </c>
      <c r="J877" s="1449"/>
      <c r="K877" s="1484"/>
      <c r="L877" s="1484"/>
      <c r="M877" s="1484"/>
      <c r="N877" s="1484"/>
      <c r="O877" s="1484"/>
      <c r="P877" s="1484"/>
      <c r="Q877" s="1484"/>
      <c r="R877" s="1484"/>
      <c r="S877" s="1484"/>
      <c r="T877" s="1484"/>
      <c r="U877" s="1484"/>
      <c r="V877" s="1484"/>
      <c r="W877" s="1484"/>
      <c r="X877" s="1484"/>
    </row>
    <row r="878" spans="1:24" ht="19.5" hidden="1" customHeight="1">
      <c r="A878" s="1451"/>
      <c r="B878" s="1505" t="s">
        <v>680</v>
      </c>
      <c r="C878" s="1449" t="s">
        <v>674</v>
      </c>
      <c r="D878" s="1449" t="s">
        <v>16</v>
      </c>
      <c r="E878" s="1450">
        <v>3100</v>
      </c>
      <c r="F878" s="1450">
        <v>3100</v>
      </c>
      <c r="G878" s="1460">
        <f>F878</f>
        <v>3100</v>
      </c>
      <c r="H878" s="1460"/>
      <c r="I878" s="1483">
        <f>(F878-E878)/E878</f>
        <v>0</v>
      </c>
      <c r="J878" s="1449"/>
      <c r="K878" s="1484"/>
      <c r="L878" s="1484"/>
      <c r="M878" s="1484"/>
      <c r="N878" s="1484"/>
      <c r="O878" s="1484"/>
      <c r="P878" s="1484"/>
      <c r="Q878" s="1484"/>
      <c r="R878" s="1484"/>
      <c r="S878" s="1484"/>
      <c r="T878" s="1484"/>
      <c r="U878" s="1484"/>
      <c r="V878" s="1484"/>
      <c r="W878" s="1484"/>
      <c r="X878" s="1484"/>
    </row>
    <row r="879" spans="1:24" ht="19.5" hidden="1" customHeight="1">
      <c r="A879" s="1451"/>
      <c r="B879" s="1505" t="s">
        <v>681</v>
      </c>
      <c r="C879" s="1449" t="s">
        <v>674</v>
      </c>
      <c r="D879" s="1449" t="s">
        <v>16</v>
      </c>
      <c r="E879" s="1450">
        <v>4950</v>
      </c>
      <c r="F879" s="1450">
        <v>4950</v>
      </c>
      <c r="G879" s="1460">
        <f>F879</f>
        <v>4950</v>
      </c>
      <c r="H879" s="1460"/>
      <c r="I879" s="1483">
        <f>(F879-E879)/E879</f>
        <v>0</v>
      </c>
      <c r="J879" s="1449"/>
      <c r="K879" s="1484"/>
      <c r="L879" s="1484"/>
      <c r="M879" s="1484"/>
      <c r="N879" s="1484"/>
      <c r="O879" s="1484"/>
      <c r="P879" s="1484"/>
      <c r="Q879" s="1484"/>
      <c r="R879" s="1484"/>
      <c r="S879" s="1484"/>
      <c r="T879" s="1484"/>
      <c r="U879" s="1484"/>
      <c r="V879" s="1484"/>
      <c r="W879" s="1484"/>
      <c r="X879" s="1484"/>
    </row>
    <row r="880" spans="1:24" ht="20.25" hidden="1" customHeight="1">
      <c r="A880" s="1451"/>
      <c r="B880" s="1523" t="s">
        <v>682</v>
      </c>
      <c r="C880" s="1449"/>
      <c r="D880" s="1449" t="s">
        <v>648</v>
      </c>
      <c r="E880" s="1450"/>
      <c r="F880" s="1450"/>
      <c r="G880" s="1455"/>
      <c r="H880" s="1455"/>
      <c r="I880" s="1483"/>
      <c r="J880" s="1449"/>
      <c r="K880" s="1484"/>
      <c r="L880" s="1484"/>
      <c r="M880" s="1484"/>
      <c r="N880" s="1484"/>
      <c r="O880" s="1484"/>
      <c r="P880" s="1484"/>
      <c r="Q880" s="1484"/>
      <c r="R880" s="1484"/>
      <c r="S880" s="1484"/>
      <c r="T880" s="1484"/>
      <c r="U880" s="1484"/>
      <c r="V880" s="1484"/>
      <c r="W880" s="1484"/>
      <c r="X880" s="1484"/>
    </row>
    <row r="881" spans="1:24" ht="19.5" hidden="1" customHeight="1">
      <c r="A881" s="1451"/>
      <c r="B881" s="1505" t="s">
        <v>683</v>
      </c>
      <c r="C881" s="1449" t="s">
        <v>674</v>
      </c>
      <c r="D881" s="1449" t="s">
        <v>16</v>
      </c>
      <c r="E881" s="1450">
        <v>1480</v>
      </c>
      <c r="F881" s="1450">
        <v>1480</v>
      </c>
      <c r="G881" s="1460">
        <f>F881</f>
        <v>1480</v>
      </c>
      <c r="H881" s="1460"/>
      <c r="I881" s="1483">
        <f>(F881-E881)/E881</f>
        <v>0</v>
      </c>
      <c r="J881" s="1449"/>
      <c r="K881" s="1484"/>
      <c r="L881" s="1484"/>
      <c r="M881" s="1484"/>
      <c r="N881" s="1484"/>
      <c r="O881" s="1484"/>
      <c r="P881" s="1484"/>
      <c r="Q881" s="1484"/>
      <c r="R881" s="1484"/>
      <c r="S881" s="1484"/>
      <c r="T881" s="1484"/>
      <c r="U881" s="1484"/>
      <c r="V881" s="1484"/>
      <c r="W881" s="1484"/>
      <c r="X881" s="1484"/>
    </row>
    <row r="882" spans="1:24" ht="19.5" hidden="1" customHeight="1">
      <c r="A882" s="1451"/>
      <c r="B882" s="1505" t="s">
        <v>684</v>
      </c>
      <c r="C882" s="1449" t="s">
        <v>674</v>
      </c>
      <c r="D882" s="1449" t="s">
        <v>16</v>
      </c>
      <c r="E882" s="1450">
        <v>9680</v>
      </c>
      <c r="F882" s="1450">
        <v>9680</v>
      </c>
      <c r="G882" s="1460">
        <f>F882</f>
        <v>9680</v>
      </c>
      <c r="H882" s="1460"/>
      <c r="I882" s="1483">
        <f>(F882-E882)/E882</f>
        <v>0</v>
      </c>
      <c r="J882" s="1449"/>
      <c r="K882" s="1484"/>
      <c r="L882" s="1484"/>
      <c r="M882" s="1484"/>
      <c r="N882" s="1484"/>
      <c r="O882" s="1484"/>
      <c r="P882" s="1484"/>
      <c r="Q882" s="1484"/>
      <c r="R882" s="1484"/>
      <c r="S882" s="1484"/>
      <c r="T882" s="1484"/>
      <c r="U882" s="1484"/>
      <c r="V882" s="1484"/>
      <c r="W882" s="1484"/>
      <c r="X882" s="1484"/>
    </row>
    <row r="883" spans="1:24" ht="19.5" hidden="1" customHeight="1">
      <c r="A883" s="1451"/>
      <c r="B883" s="1505" t="s">
        <v>685</v>
      </c>
      <c r="C883" s="1449" t="s">
        <v>674</v>
      </c>
      <c r="D883" s="1449" t="s">
        <v>658</v>
      </c>
      <c r="E883" s="1450">
        <v>5830</v>
      </c>
      <c r="F883" s="1450">
        <v>5830</v>
      </c>
      <c r="G883" s="1460">
        <f>F883</f>
        <v>5830</v>
      </c>
      <c r="H883" s="1460"/>
      <c r="I883" s="1483">
        <f>(F883-E883)/E883</f>
        <v>0</v>
      </c>
      <c r="J883" s="1449"/>
      <c r="K883" s="1484"/>
      <c r="L883" s="1484"/>
      <c r="M883" s="1484"/>
      <c r="N883" s="1484"/>
      <c r="O883" s="1484"/>
      <c r="P883" s="1484"/>
      <c r="Q883" s="1484"/>
      <c r="R883" s="1484"/>
      <c r="S883" s="1484"/>
      <c r="T883" s="1484"/>
      <c r="U883" s="1484"/>
      <c r="V883" s="1484"/>
      <c r="W883" s="1484"/>
      <c r="X883" s="1484"/>
    </row>
    <row r="884" spans="1:24" ht="19.5" hidden="1" customHeight="1">
      <c r="A884" s="1451"/>
      <c r="B884" s="1505" t="s">
        <v>686</v>
      </c>
      <c r="C884" s="1449" t="s">
        <v>674</v>
      </c>
      <c r="D884" s="1449" t="s">
        <v>16</v>
      </c>
      <c r="E884" s="1450">
        <v>36480</v>
      </c>
      <c r="F884" s="1450">
        <v>36480</v>
      </c>
      <c r="G884" s="1460">
        <f>F884</f>
        <v>36480</v>
      </c>
      <c r="H884" s="1460"/>
      <c r="I884" s="1483">
        <f>(F884-E884)/E884</f>
        <v>0</v>
      </c>
      <c r="J884" s="1449"/>
      <c r="K884" s="1484"/>
      <c r="L884" s="1484"/>
      <c r="M884" s="1484"/>
      <c r="N884" s="1484"/>
      <c r="O884" s="1484"/>
      <c r="P884" s="1484"/>
      <c r="Q884" s="1484"/>
      <c r="R884" s="1484"/>
      <c r="S884" s="1484"/>
      <c r="T884" s="1484"/>
      <c r="U884" s="1484"/>
      <c r="V884" s="1484"/>
      <c r="W884" s="1484"/>
      <c r="X884" s="1484"/>
    </row>
    <row r="885" spans="1:24" ht="20.25" hidden="1" customHeight="1">
      <c r="A885" s="1451"/>
      <c r="B885" s="1523" t="s">
        <v>687</v>
      </c>
      <c r="C885" s="1449"/>
      <c r="D885" s="1449" t="s">
        <v>658</v>
      </c>
      <c r="E885" s="1450"/>
      <c r="F885" s="1450"/>
      <c r="G885" s="1460"/>
      <c r="H885" s="1460"/>
      <c r="I885" s="1483"/>
      <c r="J885" s="1449"/>
      <c r="K885" s="1484"/>
      <c r="L885" s="1484"/>
      <c r="M885" s="1484"/>
      <c r="N885" s="1484"/>
      <c r="O885" s="1484"/>
      <c r="P885" s="1484"/>
      <c r="Q885" s="1484"/>
      <c r="R885" s="1484"/>
      <c r="S885" s="1484"/>
      <c r="T885" s="1484"/>
      <c r="U885" s="1484"/>
      <c r="V885" s="1484"/>
      <c r="W885" s="1484"/>
      <c r="X885" s="1484"/>
    </row>
    <row r="886" spans="1:24" ht="19.5" hidden="1" customHeight="1">
      <c r="A886" s="1451"/>
      <c r="B886" s="1505" t="s">
        <v>688</v>
      </c>
      <c r="C886" s="1449" t="s">
        <v>421</v>
      </c>
      <c r="D886" s="1449" t="s">
        <v>16</v>
      </c>
      <c r="E886" s="1450">
        <v>130000</v>
      </c>
      <c r="F886" s="1450">
        <v>130000</v>
      </c>
      <c r="G886" s="1460">
        <f>F886</f>
        <v>130000</v>
      </c>
      <c r="H886" s="1460"/>
      <c r="I886" s="1483">
        <f>(F886-E886)/E886</f>
        <v>0</v>
      </c>
      <c r="J886" s="1449"/>
      <c r="K886" s="1484"/>
      <c r="L886" s="1484"/>
      <c r="M886" s="1484"/>
      <c r="N886" s="1484"/>
      <c r="O886" s="1484"/>
      <c r="P886" s="1484"/>
      <c r="Q886" s="1484"/>
      <c r="R886" s="1484"/>
      <c r="S886" s="1484"/>
      <c r="T886" s="1484"/>
      <c r="U886" s="1484"/>
      <c r="V886" s="1484"/>
      <c r="W886" s="1484"/>
      <c r="X886" s="1484"/>
    </row>
    <row r="887" spans="1:24" ht="19.5" hidden="1" customHeight="1">
      <c r="A887" s="1451"/>
      <c r="B887" s="1505" t="s">
        <v>689</v>
      </c>
      <c r="C887" s="1449" t="s">
        <v>421</v>
      </c>
      <c r="D887" s="1449" t="s">
        <v>16</v>
      </c>
      <c r="E887" s="1450">
        <v>252000</v>
      </c>
      <c r="F887" s="1450">
        <v>252000</v>
      </c>
      <c r="G887" s="1460">
        <f>F887</f>
        <v>252000</v>
      </c>
      <c r="H887" s="1460"/>
      <c r="I887" s="1483">
        <f>(F887-E887)/E887</f>
        <v>0</v>
      </c>
      <c r="J887" s="1449"/>
      <c r="K887" s="1484"/>
      <c r="L887" s="1484"/>
      <c r="M887" s="1484"/>
      <c r="N887" s="1484"/>
      <c r="O887" s="1484"/>
      <c r="P887" s="1484"/>
      <c r="Q887" s="1484"/>
      <c r="R887" s="1484"/>
      <c r="S887" s="1484"/>
      <c r="T887" s="1484"/>
      <c r="U887" s="1484"/>
      <c r="V887" s="1484"/>
      <c r="W887" s="1484"/>
      <c r="X887" s="1484"/>
    </row>
    <row r="888" spans="1:24" ht="19.5" hidden="1" customHeight="1">
      <c r="A888" s="1451"/>
      <c r="B888" s="1505" t="s">
        <v>690</v>
      </c>
      <c r="C888" s="1449" t="s">
        <v>421</v>
      </c>
      <c r="D888" s="1449" t="s">
        <v>16</v>
      </c>
      <c r="E888" s="1450">
        <v>225000</v>
      </c>
      <c r="F888" s="1450">
        <v>225000</v>
      </c>
      <c r="G888" s="1460">
        <f>F888</f>
        <v>225000</v>
      </c>
      <c r="H888" s="1460"/>
      <c r="I888" s="1483">
        <f>(F888-E888)/E888</f>
        <v>0</v>
      </c>
      <c r="J888" s="1449"/>
      <c r="K888" s="1484"/>
      <c r="L888" s="1484"/>
      <c r="M888" s="1484"/>
      <c r="N888" s="1484"/>
      <c r="O888" s="1484"/>
      <c r="P888" s="1484"/>
      <c r="Q888" s="1484"/>
      <c r="R888" s="1484"/>
      <c r="S888" s="1484"/>
      <c r="T888" s="1484"/>
      <c r="U888" s="1484"/>
      <c r="V888" s="1484"/>
      <c r="W888" s="1484"/>
      <c r="X888" s="1484"/>
    </row>
    <row r="889" spans="1:24" ht="20.25" hidden="1" customHeight="1">
      <c r="A889" s="1451"/>
      <c r="B889" s="1523" t="s">
        <v>691</v>
      </c>
      <c r="C889" s="1449"/>
      <c r="D889" s="1449" t="s">
        <v>658</v>
      </c>
      <c r="E889" s="1450"/>
      <c r="F889" s="1450"/>
      <c r="G889" s="1460"/>
      <c r="H889" s="1460"/>
      <c r="I889" s="1483"/>
      <c r="J889" s="1449"/>
      <c r="K889" s="1484"/>
      <c r="L889" s="1484"/>
      <c r="M889" s="1484"/>
      <c r="N889" s="1484"/>
      <c r="O889" s="1484"/>
      <c r="P889" s="1484"/>
      <c r="Q889" s="1484"/>
      <c r="R889" s="1484"/>
      <c r="S889" s="1484"/>
      <c r="T889" s="1484"/>
      <c r="U889" s="1484"/>
      <c r="V889" s="1484"/>
      <c r="W889" s="1484"/>
      <c r="X889" s="1484"/>
    </row>
    <row r="890" spans="1:24" ht="19.5" hidden="1" customHeight="1">
      <c r="A890" s="1451"/>
      <c r="B890" s="1505" t="s">
        <v>692</v>
      </c>
      <c r="C890" s="1449" t="s">
        <v>421</v>
      </c>
      <c r="D890" s="1449" t="s">
        <v>16</v>
      </c>
      <c r="E890" s="1450">
        <v>163000</v>
      </c>
      <c r="F890" s="1450">
        <v>163000</v>
      </c>
      <c r="G890" s="1460">
        <f>F890</f>
        <v>163000</v>
      </c>
      <c r="H890" s="1460"/>
      <c r="I890" s="1483">
        <f>(F890-E890)/E890</f>
        <v>0</v>
      </c>
      <c r="J890" s="1449"/>
      <c r="K890" s="1484"/>
      <c r="L890" s="1484"/>
      <c r="M890" s="1484"/>
      <c r="N890" s="1484"/>
      <c r="O890" s="1484"/>
      <c r="P890" s="1484"/>
      <c r="Q890" s="1484"/>
      <c r="R890" s="1484"/>
      <c r="S890" s="1484"/>
      <c r="T890" s="1484"/>
      <c r="U890" s="1484"/>
      <c r="V890" s="1484"/>
      <c r="W890" s="1484"/>
      <c r="X890" s="1484"/>
    </row>
    <row r="891" spans="1:24" ht="20.25" hidden="1" customHeight="1">
      <c r="A891" s="1451"/>
      <c r="B891" s="1523" t="s">
        <v>693</v>
      </c>
      <c r="C891" s="1449"/>
      <c r="D891" s="1449" t="s">
        <v>658</v>
      </c>
      <c r="E891" s="1450"/>
      <c r="F891" s="1450"/>
      <c r="G891" s="1460"/>
      <c r="H891" s="1460"/>
      <c r="I891" s="1483"/>
      <c r="J891" s="1449"/>
      <c r="K891" s="1484"/>
      <c r="L891" s="1484"/>
      <c r="M891" s="1484"/>
      <c r="N891" s="1484"/>
      <c r="O891" s="1484"/>
      <c r="P891" s="1484"/>
      <c r="Q891" s="1484"/>
      <c r="R891" s="1484"/>
      <c r="S891" s="1484"/>
      <c r="T891" s="1484"/>
      <c r="U891" s="1484"/>
      <c r="V891" s="1484"/>
      <c r="W891" s="1484"/>
      <c r="X891" s="1484"/>
    </row>
    <row r="892" spans="1:24" ht="19.5" hidden="1" customHeight="1">
      <c r="A892" s="1451"/>
      <c r="B892" s="1505" t="s">
        <v>694</v>
      </c>
      <c r="C892" s="1449" t="s">
        <v>421</v>
      </c>
      <c r="D892" s="1449" t="s">
        <v>16</v>
      </c>
      <c r="E892" s="1450">
        <v>206000</v>
      </c>
      <c r="F892" s="1450">
        <v>206000</v>
      </c>
      <c r="G892" s="1460">
        <f>F892</f>
        <v>206000</v>
      </c>
      <c r="H892" s="1460"/>
      <c r="I892" s="1483">
        <f>(F892-E892)/E892</f>
        <v>0</v>
      </c>
      <c r="J892" s="1449"/>
      <c r="K892" s="1484"/>
      <c r="L892" s="1484"/>
      <c r="M892" s="1484"/>
      <c r="N892" s="1484"/>
      <c r="O892" s="1484"/>
      <c r="P892" s="1484"/>
      <c r="Q892" s="1484"/>
      <c r="R892" s="1484"/>
      <c r="S892" s="1484"/>
      <c r="T892" s="1484"/>
      <c r="U892" s="1484"/>
      <c r="V892" s="1484"/>
      <c r="W892" s="1484"/>
      <c r="X892" s="1484"/>
    </row>
    <row r="893" spans="1:24" ht="19.5" hidden="1" customHeight="1">
      <c r="A893" s="1451"/>
      <c r="B893" s="1505" t="s">
        <v>695</v>
      </c>
      <c r="C893" s="1449" t="s">
        <v>421</v>
      </c>
      <c r="D893" s="1449" t="s">
        <v>16</v>
      </c>
      <c r="E893" s="1450">
        <v>296000</v>
      </c>
      <c r="F893" s="1450">
        <v>296000</v>
      </c>
      <c r="G893" s="1460">
        <f>F893</f>
        <v>296000</v>
      </c>
      <c r="H893" s="1460"/>
      <c r="I893" s="1483">
        <f>(F893-E893)/E893</f>
        <v>0</v>
      </c>
      <c r="J893" s="1449"/>
      <c r="K893" s="1484"/>
      <c r="L893" s="1484"/>
      <c r="M893" s="1484"/>
      <c r="N893" s="1484"/>
      <c r="O893" s="1484"/>
      <c r="P893" s="1484"/>
      <c r="Q893" s="1484"/>
      <c r="R893" s="1484"/>
      <c r="S893" s="1484"/>
      <c r="T893" s="1484"/>
      <c r="U893" s="1484"/>
      <c r="V893" s="1484"/>
      <c r="W893" s="1484"/>
      <c r="X893" s="1484"/>
    </row>
    <row r="894" spans="1:24" ht="19.5" hidden="1" customHeight="1">
      <c r="A894" s="1451"/>
      <c r="B894" s="1505" t="s">
        <v>696</v>
      </c>
      <c r="C894" s="1449" t="s">
        <v>421</v>
      </c>
      <c r="D894" s="1449" t="s">
        <v>16</v>
      </c>
      <c r="E894" s="1450">
        <v>388000</v>
      </c>
      <c r="F894" s="1450">
        <v>388000</v>
      </c>
      <c r="G894" s="1460">
        <f>F894</f>
        <v>388000</v>
      </c>
      <c r="H894" s="1460"/>
      <c r="I894" s="1483">
        <f>(F894-E894)/E894</f>
        <v>0</v>
      </c>
      <c r="J894" s="1449"/>
      <c r="K894" s="1484"/>
      <c r="L894" s="1484"/>
      <c r="M894" s="1484"/>
      <c r="N894" s="1484"/>
      <c r="O894" s="1484"/>
      <c r="P894" s="1484"/>
      <c r="Q894" s="1484"/>
      <c r="R894" s="1484"/>
      <c r="S894" s="1484"/>
      <c r="T894" s="1484"/>
      <c r="U894" s="1484"/>
      <c r="V894" s="1484"/>
      <c r="W894" s="1484"/>
      <c r="X894" s="1484"/>
    </row>
    <row r="895" spans="1:24" ht="20.25" hidden="1" customHeight="1">
      <c r="A895" s="1451"/>
      <c r="B895" s="1523" t="s">
        <v>697</v>
      </c>
      <c r="C895" s="1449"/>
      <c r="D895" s="1449" t="s">
        <v>658</v>
      </c>
      <c r="E895" s="1450"/>
      <c r="F895" s="1450"/>
      <c r="G895" s="1460"/>
      <c r="H895" s="1460"/>
      <c r="I895" s="1483"/>
      <c r="J895" s="1449"/>
      <c r="K895" s="1484"/>
      <c r="L895" s="1484"/>
      <c r="M895" s="1484"/>
      <c r="N895" s="1484"/>
      <c r="O895" s="1484"/>
      <c r="P895" s="1484"/>
      <c r="Q895" s="1484"/>
      <c r="R895" s="1484"/>
      <c r="S895" s="1484"/>
      <c r="T895" s="1484"/>
      <c r="U895" s="1484"/>
      <c r="V895" s="1484"/>
      <c r="W895" s="1484"/>
      <c r="X895" s="1484"/>
    </row>
    <row r="896" spans="1:24" ht="19.5" hidden="1" customHeight="1">
      <c r="A896" s="1451"/>
      <c r="B896" s="1505" t="s">
        <v>698</v>
      </c>
      <c r="C896" s="1449" t="s">
        <v>421</v>
      </c>
      <c r="D896" s="1449" t="s">
        <v>16</v>
      </c>
      <c r="E896" s="1450">
        <v>224000</v>
      </c>
      <c r="F896" s="1450">
        <v>224000</v>
      </c>
      <c r="G896" s="1460">
        <f>F896</f>
        <v>224000</v>
      </c>
      <c r="H896" s="1460"/>
      <c r="I896" s="1483">
        <f>(F896-E896)/E896</f>
        <v>0</v>
      </c>
      <c r="J896" s="1449"/>
      <c r="K896" s="1484"/>
      <c r="L896" s="1484"/>
      <c r="M896" s="1484"/>
      <c r="N896" s="1484"/>
      <c r="O896" s="1484"/>
      <c r="P896" s="1484"/>
      <c r="Q896" s="1484"/>
      <c r="R896" s="1484"/>
      <c r="S896" s="1484"/>
      <c r="T896" s="1484"/>
      <c r="U896" s="1484"/>
      <c r="V896" s="1484"/>
      <c r="W896" s="1484"/>
      <c r="X896" s="1484"/>
    </row>
    <row r="897" spans="1:24" ht="20.25" hidden="1" customHeight="1">
      <c r="A897" s="1451"/>
      <c r="B897" s="1523" t="s">
        <v>699</v>
      </c>
      <c r="C897" s="1449"/>
      <c r="D897" s="1449" t="s">
        <v>658</v>
      </c>
      <c r="E897" s="1450"/>
      <c r="F897" s="1450"/>
      <c r="G897" s="1460"/>
      <c r="H897" s="1460"/>
      <c r="I897" s="1483"/>
      <c r="J897" s="1449"/>
      <c r="K897" s="1484"/>
      <c r="L897" s="1484"/>
      <c r="M897" s="1484"/>
      <c r="N897" s="1484"/>
      <c r="O897" s="1484"/>
      <c r="P897" s="1484"/>
      <c r="Q897" s="1484"/>
      <c r="R897" s="1484"/>
      <c r="S897" s="1484"/>
      <c r="T897" s="1484"/>
      <c r="U897" s="1484"/>
      <c r="V897" s="1484"/>
      <c r="W897" s="1484"/>
      <c r="X897" s="1484"/>
    </row>
    <row r="898" spans="1:24" ht="19.5" hidden="1" customHeight="1">
      <c r="A898" s="1451"/>
      <c r="B898" s="1505" t="s">
        <v>700</v>
      </c>
      <c r="C898" s="1449" t="s">
        <v>421</v>
      </c>
      <c r="D898" s="1449" t="s">
        <v>16</v>
      </c>
      <c r="E898" s="1450">
        <v>564000</v>
      </c>
      <c r="F898" s="1450">
        <v>564000</v>
      </c>
      <c r="G898" s="1460">
        <f>F898</f>
        <v>564000</v>
      </c>
      <c r="H898" s="1460"/>
      <c r="I898" s="1483">
        <f>(F898-E898)/E898</f>
        <v>0</v>
      </c>
      <c r="J898" s="1449"/>
      <c r="K898" s="1484"/>
      <c r="L898" s="1484"/>
      <c r="M898" s="1484"/>
      <c r="N898" s="1484"/>
      <c r="O898" s="1484"/>
      <c r="P898" s="1484"/>
      <c r="Q898" s="1484"/>
      <c r="R898" s="1484"/>
      <c r="S898" s="1484"/>
      <c r="T898" s="1484"/>
      <c r="U898" s="1484"/>
      <c r="V898" s="1484"/>
      <c r="W898" s="1484"/>
      <c r="X898" s="1484"/>
    </row>
    <row r="899" spans="1:24" ht="20.25" hidden="1" customHeight="1">
      <c r="A899" s="1451"/>
      <c r="B899" s="1523" t="s">
        <v>701</v>
      </c>
      <c r="C899" s="1449"/>
      <c r="D899" s="1449" t="s">
        <v>658</v>
      </c>
      <c r="E899" s="1450"/>
      <c r="F899" s="1450"/>
      <c r="G899" s="1460"/>
      <c r="H899" s="1460"/>
      <c r="I899" s="1483"/>
      <c r="J899" s="1449"/>
      <c r="K899" s="1484"/>
      <c r="L899" s="1484"/>
      <c r="M899" s="1484"/>
      <c r="N899" s="1484"/>
      <c r="O899" s="1484"/>
      <c r="P899" s="1484"/>
      <c r="Q899" s="1484"/>
      <c r="R899" s="1484"/>
      <c r="S899" s="1484"/>
      <c r="T899" s="1484"/>
      <c r="U899" s="1484"/>
      <c r="V899" s="1484"/>
      <c r="W899" s="1484"/>
      <c r="X899" s="1484"/>
    </row>
    <row r="900" spans="1:24" ht="20.25" hidden="1" customHeight="1">
      <c r="A900" s="1451"/>
      <c r="B900" s="1523" t="s">
        <v>702</v>
      </c>
      <c r="C900" s="1449"/>
      <c r="D900" s="1449"/>
      <c r="E900" s="1450"/>
      <c r="F900" s="1450"/>
      <c r="G900" s="1460"/>
      <c r="H900" s="1460"/>
      <c r="I900" s="1483"/>
      <c r="J900" s="1449"/>
      <c r="K900" s="1484"/>
      <c r="L900" s="1484"/>
      <c r="M900" s="1484"/>
      <c r="N900" s="1484"/>
      <c r="O900" s="1484"/>
      <c r="P900" s="1484"/>
      <c r="Q900" s="1484"/>
      <c r="R900" s="1484"/>
      <c r="S900" s="1484"/>
      <c r="T900" s="1484"/>
      <c r="U900" s="1484"/>
      <c r="V900" s="1484"/>
      <c r="W900" s="1484"/>
      <c r="X900" s="1484"/>
    </row>
    <row r="901" spans="1:24" ht="19.5" hidden="1" customHeight="1">
      <c r="A901" s="1451"/>
      <c r="B901" s="1505" t="s">
        <v>703</v>
      </c>
      <c r="C901" s="1449" t="s">
        <v>421</v>
      </c>
      <c r="D901" s="1449" t="s">
        <v>16</v>
      </c>
      <c r="E901" s="1450">
        <v>61000</v>
      </c>
      <c r="F901" s="1450">
        <v>61000</v>
      </c>
      <c r="G901" s="1460">
        <f>F901</f>
        <v>61000</v>
      </c>
      <c r="H901" s="1460"/>
      <c r="I901" s="1483">
        <f>(F901-E901)/E901</f>
        <v>0</v>
      </c>
      <c r="J901" s="1449"/>
      <c r="K901" s="1484"/>
      <c r="L901" s="1484"/>
      <c r="M901" s="1484"/>
      <c r="N901" s="1484"/>
      <c r="O901" s="1484"/>
      <c r="P901" s="1484"/>
      <c r="Q901" s="1484"/>
      <c r="R901" s="1484"/>
      <c r="S901" s="1484"/>
      <c r="T901" s="1484"/>
      <c r="U901" s="1484"/>
      <c r="V901" s="1484"/>
      <c r="W901" s="1484"/>
      <c r="X901" s="1484"/>
    </row>
    <row r="902" spans="1:24" ht="19.5" hidden="1" customHeight="1">
      <c r="A902" s="1451"/>
      <c r="B902" s="1505" t="s">
        <v>704</v>
      </c>
      <c r="C902" s="1449" t="s">
        <v>421</v>
      </c>
      <c r="D902" s="1449" t="s">
        <v>16</v>
      </c>
      <c r="E902" s="1450">
        <v>66000</v>
      </c>
      <c r="F902" s="1450">
        <v>66000</v>
      </c>
      <c r="G902" s="1460">
        <f>F902</f>
        <v>66000</v>
      </c>
      <c r="H902" s="1460"/>
      <c r="I902" s="1483">
        <f>(F902-E902)/E902</f>
        <v>0</v>
      </c>
      <c r="J902" s="1449"/>
      <c r="K902" s="1484"/>
      <c r="L902" s="1484"/>
      <c r="M902" s="1484"/>
      <c r="N902" s="1484"/>
      <c r="O902" s="1484"/>
      <c r="P902" s="1484"/>
      <c r="Q902" s="1484"/>
      <c r="R902" s="1484"/>
      <c r="S902" s="1484"/>
      <c r="T902" s="1484"/>
      <c r="U902" s="1484"/>
      <c r="V902" s="1484"/>
      <c r="W902" s="1484"/>
      <c r="X902" s="1484"/>
    </row>
    <row r="903" spans="1:24" ht="20.25" hidden="1" customHeight="1">
      <c r="A903" s="1451"/>
      <c r="B903" s="1523" t="s">
        <v>705</v>
      </c>
      <c r="C903" s="1449"/>
      <c r="D903" s="1449"/>
      <c r="E903" s="1450"/>
      <c r="F903" s="1450"/>
      <c r="G903" s="1460"/>
      <c r="H903" s="1460"/>
      <c r="I903" s="1483"/>
      <c r="J903" s="1449"/>
      <c r="K903" s="1484"/>
      <c r="L903" s="1484"/>
      <c r="M903" s="1484"/>
      <c r="N903" s="1484"/>
      <c r="O903" s="1484"/>
      <c r="P903" s="1484"/>
      <c r="Q903" s="1484"/>
      <c r="R903" s="1484"/>
      <c r="S903" s="1484"/>
      <c r="T903" s="1484"/>
      <c r="U903" s="1484"/>
      <c r="V903" s="1484"/>
      <c r="W903" s="1484"/>
      <c r="X903" s="1484"/>
    </row>
    <row r="904" spans="1:24" ht="19.5" hidden="1" customHeight="1">
      <c r="A904" s="1451"/>
      <c r="B904" s="1505" t="s">
        <v>706</v>
      </c>
      <c r="C904" s="1449" t="s">
        <v>421</v>
      </c>
      <c r="D904" s="1449" t="s">
        <v>16</v>
      </c>
      <c r="E904" s="1450">
        <v>122000</v>
      </c>
      <c r="F904" s="1450">
        <v>122000</v>
      </c>
      <c r="G904" s="1460">
        <f>F904</f>
        <v>122000</v>
      </c>
      <c r="H904" s="1460"/>
      <c r="I904" s="1483">
        <f>(F904-E904)/E904</f>
        <v>0</v>
      </c>
      <c r="J904" s="1449"/>
      <c r="K904" s="1484"/>
      <c r="L904" s="1484"/>
      <c r="M904" s="1484"/>
      <c r="N904" s="1484"/>
      <c r="O904" s="1484"/>
      <c r="P904" s="1484"/>
      <c r="Q904" s="1484"/>
      <c r="R904" s="1484"/>
      <c r="S904" s="1484"/>
      <c r="T904" s="1484"/>
      <c r="U904" s="1484"/>
      <c r="V904" s="1484"/>
      <c r="W904" s="1484"/>
      <c r="X904" s="1484"/>
    </row>
    <row r="905" spans="1:24" ht="19.5" hidden="1" customHeight="1">
      <c r="A905" s="1451"/>
      <c r="B905" s="1505" t="s">
        <v>707</v>
      </c>
      <c r="C905" s="1449" t="s">
        <v>421</v>
      </c>
      <c r="D905" s="1449" t="s">
        <v>16</v>
      </c>
      <c r="E905" s="1450">
        <v>160000</v>
      </c>
      <c r="F905" s="1450">
        <v>160000</v>
      </c>
      <c r="G905" s="1460">
        <f>F905</f>
        <v>160000</v>
      </c>
      <c r="H905" s="1460"/>
      <c r="I905" s="1483">
        <f>(F905-E905)/E905</f>
        <v>0</v>
      </c>
      <c r="J905" s="1449"/>
      <c r="K905" s="1484"/>
      <c r="L905" s="1484"/>
      <c r="M905" s="1484"/>
      <c r="N905" s="1484"/>
      <c r="O905" s="1484"/>
      <c r="P905" s="1484"/>
      <c r="Q905" s="1484"/>
      <c r="R905" s="1484"/>
      <c r="S905" s="1484"/>
      <c r="T905" s="1484"/>
      <c r="U905" s="1484"/>
      <c r="V905" s="1484"/>
      <c r="W905" s="1484"/>
      <c r="X905" s="1484"/>
    </row>
    <row r="906" spans="1:24" ht="33.75" customHeight="1">
      <c r="A906" s="1444">
        <v>2</v>
      </c>
      <c r="B906" s="1716" t="s">
        <v>708</v>
      </c>
      <c r="C906" s="1690"/>
      <c r="D906" s="1690"/>
      <c r="E906" s="1690"/>
      <c r="F906" s="1690"/>
      <c r="G906" s="1690"/>
      <c r="H906" s="1690"/>
      <c r="I906" s="1690"/>
      <c r="J906" s="1691"/>
      <c r="K906" s="1482"/>
      <c r="L906" s="1482"/>
      <c r="M906" s="1482"/>
      <c r="N906" s="1482"/>
      <c r="O906" s="1482"/>
      <c r="P906" s="1482"/>
      <c r="Q906" s="1482"/>
      <c r="R906" s="1482"/>
      <c r="S906" s="1482"/>
      <c r="T906" s="1482"/>
      <c r="U906" s="1482"/>
      <c r="V906" s="1482"/>
      <c r="W906" s="1482"/>
      <c r="X906" s="1482"/>
    </row>
    <row r="907" spans="1:24" ht="47.25" hidden="1" customHeight="1" outlineLevel="1">
      <c r="A907" s="1451"/>
      <c r="B907" s="1469" t="s">
        <v>709</v>
      </c>
      <c r="C907" s="1449" t="s">
        <v>504</v>
      </c>
      <c r="D907" s="1467" t="s">
        <v>710</v>
      </c>
      <c r="E907" s="1450">
        <v>501818</v>
      </c>
      <c r="F907" s="1450">
        <v>501818</v>
      </c>
      <c r="G907" s="1455">
        <f>F907</f>
        <v>501818</v>
      </c>
      <c r="H907" s="1455">
        <v>501818</v>
      </c>
      <c r="I907" s="1483">
        <f t="shared" ref="I907:I915" si="66">(H907-G907)/G907</f>
        <v>0</v>
      </c>
      <c r="J907" s="1699" t="s">
        <v>711</v>
      </c>
      <c r="K907" s="1484"/>
      <c r="L907" s="1484"/>
      <c r="M907" s="1484"/>
      <c r="N907" s="1484"/>
      <c r="O907" s="1484"/>
      <c r="P907" s="1484"/>
      <c r="Q907" s="1484"/>
      <c r="R907" s="1484"/>
      <c r="S907" s="1484"/>
      <c r="T907" s="1484"/>
      <c r="U907" s="1484"/>
      <c r="V907" s="1484"/>
      <c r="W907" s="1484"/>
      <c r="X907" s="1484"/>
    </row>
    <row r="908" spans="1:24" ht="39" hidden="1" customHeight="1" outlineLevel="1">
      <c r="A908" s="1451"/>
      <c r="B908" s="1469" t="s">
        <v>712</v>
      </c>
      <c r="C908" s="1449" t="s">
        <v>504</v>
      </c>
      <c r="D908" s="1449" t="s">
        <v>16</v>
      </c>
      <c r="E908" s="1450">
        <v>1257273</v>
      </c>
      <c r="F908" s="1450">
        <v>1257273</v>
      </c>
      <c r="G908" s="1455">
        <f>F908</f>
        <v>1257273</v>
      </c>
      <c r="H908" s="1455">
        <v>1257273</v>
      </c>
      <c r="I908" s="1483">
        <f t="shared" si="66"/>
        <v>0</v>
      </c>
      <c r="J908" s="1700"/>
      <c r="K908" s="1484"/>
      <c r="L908" s="1484"/>
      <c r="M908" s="1484"/>
      <c r="N908" s="1484"/>
      <c r="O908" s="1484"/>
      <c r="P908" s="1484"/>
      <c r="Q908" s="1484"/>
      <c r="R908" s="1484"/>
      <c r="S908" s="1484"/>
      <c r="T908" s="1484"/>
      <c r="U908" s="1484"/>
      <c r="V908" s="1484"/>
      <c r="W908" s="1484"/>
      <c r="X908" s="1484"/>
    </row>
    <row r="909" spans="1:24" ht="58.5" hidden="1" customHeight="1" outlineLevel="1">
      <c r="A909" s="1451"/>
      <c r="B909" s="1469" t="s">
        <v>713</v>
      </c>
      <c r="C909" s="1449" t="s">
        <v>504</v>
      </c>
      <c r="D909" s="1449" t="s">
        <v>16</v>
      </c>
      <c r="E909" s="1450">
        <v>667273</v>
      </c>
      <c r="F909" s="1450">
        <v>667273</v>
      </c>
      <c r="G909" s="1455">
        <f>F909</f>
        <v>667273</v>
      </c>
      <c r="H909" s="1455">
        <v>667273</v>
      </c>
      <c r="I909" s="1483">
        <f t="shared" si="66"/>
        <v>0</v>
      </c>
      <c r="J909" s="1700"/>
      <c r="K909" s="1484"/>
      <c r="L909" s="1484"/>
      <c r="M909" s="1484"/>
      <c r="N909" s="1484"/>
      <c r="O909" s="1484"/>
      <c r="P909" s="1484"/>
      <c r="Q909" s="1484"/>
      <c r="R909" s="1484"/>
      <c r="S909" s="1484"/>
      <c r="T909" s="1484"/>
      <c r="U909" s="1484"/>
      <c r="V909" s="1484"/>
      <c r="W909" s="1484"/>
      <c r="X909" s="1484"/>
    </row>
    <row r="910" spans="1:24" ht="58.5" hidden="1" customHeight="1" outlineLevel="1">
      <c r="A910" s="1451"/>
      <c r="B910" s="1469" t="s">
        <v>714</v>
      </c>
      <c r="C910" s="1449" t="s">
        <v>504</v>
      </c>
      <c r="D910" s="1449" t="s">
        <v>16</v>
      </c>
      <c r="E910" s="1450"/>
      <c r="F910" s="1450"/>
      <c r="G910" s="1455">
        <v>177273</v>
      </c>
      <c r="H910" s="1455">
        <v>177273</v>
      </c>
      <c r="I910" s="1483">
        <f t="shared" si="66"/>
        <v>0</v>
      </c>
      <c r="J910" s="1700"/>
      <c r="K910" s="1484"/>
      <c r="L910" s="1484"/>
      <c r="M910" s="1484"/>
      <c r="N910" s="1484"/>
      <c r="O910" s="1484"/>
      <c r="P910" s="1484"/>
      <c r="Q910" s="1484"/>
      <c r="R910" s="1484"/>
      <c r="S910" s="1484"/>
      <c r="T910" s="1484"/>
      <c r="U910" s="1484"/>
      <c r="V910" s="1484"/>
      <c r="W910" s="1484"/>
      <c r="X910" s="1484"/>
    </row>
    <row r="911" spans="1:24" ht="58.5" hidden="1" customHeight="1" outlineLevel="1">
      <c r="A911" s="1451"/>
      <c r="B911" s="1469" t="s">
        <v>715</v>
      </c>
      <c r="C911" s="1449" t="s">
        <v>500</v>
      </c>
      <c r="D911" s="1449" t="s">
        <v>16</v>
      </c>
      <c r="E911" s="1450"/>
      <c r="F911" s="1450"/>
      <c r="G911" s="1455">
        <v>73636</v>
      </c>
      <c r="H911" s="1455">
        <v>73636</v>
      </c>
      <c r="I911" s="1483">
        <f t="shared" si="66"/>
        <v>0</v>
      </c>
      <c r="J911" s="1700"/>
      <c r="K911" s="1484"/>
      <c r="L911" s="1484"/>
      <c r="M911" s="1484"/>
      <c r="N911" s="1484"/>
      <c r="O911" s="1484"/>
      <c r="P911" s="1484"/>
      <c r="Q911" s="1484"/>
      <c r="R911" s="1484"/>
      <c r="S911" s="1484"/>
      <c r="T911" s="1484"/>
      <c r="U911" s="1484"/>
      <c r="V911" s="1484"/>
      <c r="W911" s="1484"/>
      <c r="X911" s="1484"/>
    </row>
    <row r="912" spans="1:24" ht="47.25" hidden="1" customHeight="1" outlineLevel="1">
      <c r="A912" s="1451"/>
      <c r="B912" s="1505" t="s">
        <v>716</v>
      </c>
      <c r="C912" s="1449" t="s">
        <v>500</v>
      </c>
      <c r="D912" s="1467" t="s">
        <v>717</v>
      </c>
      <c r="E912" s="1450">
        <v>7340000</v>
      </c>
      <c r="F912" s="1450">
        <v>9162727</v>
      </c>
      <c r="G912" s="1455">
        <f>F912</f>
        <v>9162727</v>
      </c>
      <c r="H912" s="1455">
        <v>9162727</v>
      </c>
      <c r="I912" s="1483">
        <f t="shared" si="66"/>
        <v>0</v>
      </c>
      <c r="J912" s="1700"/>
      <c r="K912" s="1484"/>
      <c r="L912" s="1484"/>
      <c r="M912" s="1484"/>
      <c r="N912" s="1484"/>
      <c r="O912" s="1484"/>
      <c r="P912" s="1484"/>
      <c r="Q912" s="1484"/>
      <c r="R912" s="1484"/>
      <c r="S912" s="1484"/>
      <c r="T912" s="1484"/>
      <c r="U912" s="1484"/>
      <c r="V912" s="1484"/>
      <c r="W912" s="1484"/>
      <c r="X912" s="1484"/>
    </row>
    <row r="913" spans="1:24" ht="19.5" hidden="1" customHeight="1" outlineLevel="1">
      <c r="A913" s="1451"/>
      <c r="B913" s="1505" t="s">
        <v>718</v>
      </c>
      <c r="C913" s="1449" t="s">
        <v>500</v>
      </c>
      <c r="D913" s="1449" t="s">
        <v>16</v>
      </c>
      <c r="E913" s="1450">
        <v>8000000</v>
      </c>
      <c r="F913" s="1450">
        <v>10000000</v>
      </c>
      <c r="G913" s="1455">
        <f>F913</f>
        <v>10000000</v>
      </c>
      <c r="H913" s="1455">
        <v>10000000</v>
      </c>
      <c r="I913" s="1483">
        <f t="shared" si="66"/>
        <v>0</v>
      </c>
      <c r="J913" s="1700"/>
      <c r="K913" s="1484"/>
      <c r="L913" s="1484"/>
      <c r="M913" s="1484"/>
      <c r="N913" s="1484"/>
      <c r="O913" s="1484"/>
      <c r="P913" s="1484"/>
      <c r="Q913" s="1484"/>
      <c r="R913" s="1484"/>
      <c r="S913" s="1484"/>
      <c r="T913" s="1484"/>
      <c r="U913" s="1484"/>
      <c r="V913" s="1484"/>
      <c r="W913" s="1484"/>
      <c r="X913" s="1484"/>
    </row>
    <row r="914" spans="1:24" ht="19.5" hidden="1" customHeight="1" outlineLevel="1">
      <c r="A914" s="1451"/>
      <c r="B914" s="1505" t="s">
        <v>719</v>
      </c>
      <c r="C914" s="1449" t="s">
        <v>500</v>
      </c>
      <c r="D914" s="1449" t="s">
        <v>16</v>
      </c>
      <c r="E914" s="1450">
        <v>9060000</v>
      </c>
      <c r="F914" s="1450">
        <v>11314545</v>
      </c>
      <c r="G914" s="1455">
        <f>F914</f>
        <v>11314545</v>
      </c>
      <c r="H914" s="1455">
        <v>11314545</v>
      </c>
      <c r="I914" s="1483">
        <f t="shared" si="66"/>
        <v>0</v>
      </c>
      <c r="J914" s="1700"/>
      <c r="K914" s="1484"/>
      <c r="L914" s="1484"/>
      <c r="M914" s="1484"/>
      <c r="N914" s="1484"/>
      <c r="O914" s="1484"/>
      <c r="P914" s="1484"/>
      <c r="Q914" s="1484"/>
      <c r="R914" s="1484"/>
      <c r="S914" s="1484"/>
      <c r="T914" s="1484"/>
      <c r="U914" s="1484"/>
      <c r="V914" s="1484"/>
      <c r="W914" s="1484"/>
      <c r="X914" s="1484"/>
    </row>
    <row r="915" spans="1:24" ht="19.5" hidden="1" customHeight="1" outlineLevel="1">
      <c r="A915" s="1451"/>
      <c r="B915" s="1505" t="s">
        <v>720</v>
      </c>
      <c r="C915" s="1449" t="s">
        <v>500</v>
      </c>
      <c r="D915" s="1449" t="s">
        <v>16</v>
      </c>
      <c r="E915" s="1450">
        <v>10030000</v>
      </c>
      <c r="F915" s="1450">
        <v>12525455</v>
      </c>
      <c r="G915" s="1455">
        <f>F915</f>
        <v>12525455</v>
      </c>
      <c r="H915" s="1455">
        <v>12525455</v>
      </c>
      <c r="I915" s="1483">
        <f t="shared" si="66"/>
        <v>0</v>
      </c>
      <c r="J915" s="1701"/>
      <c r="K915" s="1484"/>
      <c r="L915" s="1484"/>
      <c r="M915" s="1484"/>
      <c r="N915" s="1484"/>
      <c r="O915" s="1484"/>
      <c r="P915" s="1484"/>
      <c r="Q915" s="1484"/>
      <c r="R915" s="1484"/>
      <c r="S915" s="1484"/>
      <c r="T915" s="1484"/>
      <c r="U915" s="1484"/>
      <c r="V915" s="1484"/>
      <c r="W915" s="1484"/>
      <c r="X915" s="1484"/>
    </row>
    <row r="916" spans="1:24" ht="18.75" customHeight="1">
      <c r="A916" s="1735" t="s">
        <v>721</v>
      </c>
      <c r="B916" s="1690"/>
      <c r="C916" s="1690"/>
      <c r="D916" s="1690"/>
      <c r="E916" s="1690"/>
      <c r="F916" s="1690"/>
      <c r="G916" s="1690"/>
      <c r="H916" s="1690"/>
      <c r="I916" s="1690"/>
      <c r="J916" s="1691"/>
      <c r="K916" s="1484"/>
      <c r="L916" s="1484"/>
      <c r="M916" s="1484"/>
      <c r="N916" s="1484"/>
      <c r="O916" s="1484"/>
      <c r="P916" s="1484"/>
      <c r="Q916" s="1484"/>
      <c r="R916" s="1484"/>
      <c r="S916" s="1484"/>
      <c r="T916" s="1484"/>
      <c r="U916" s="1484"/>
      <c r="V916" s="1484"/>
      <c r="W916" s="1484"/>
      <c r="X916" s="1484"/>
    </row>
    <row r="917" spans="1:24" ht="37.5" customHeight="1">
      <c r="A917" s="1536">
        <v>1</v>
      </c>
      <c r="B917" s="1716" t="s">
        <v>722</v>
      </c>
      <c r="C917" s="1690"/>
      <c r="D917" s="1690"/>
      <c r="E917" s="1690"/>
      <c r="F917" s="1690"/>
      <c r="G917" s="1690"/>
      <c r="H917" s="1690"/>
      <c r="I917" s="1690"/>
      <c r="J917" s="1691"/>
      <c r="K917" s="1482"/>
      <c r="L917" s="1482"/>
      <c r="M917" s="1482"/>
      <c r="N917" s="1482"/>
      <c r="O917" s="1482"/>
      <c r="P917" s="1482"/>
      <c r="Q917" s="1482"/>
      <c r="R917" s="1482"/>
      <c r="S917" s="1482"/>
      <c r="T917" s="1482"/>
      <c r="U917" s="1482"/>
      <c r="V917" s="1482"/>
      <c r="W917" s="1482"/>
      <c r="X917" s="1482"/>
    </row>
    <row r="918" spans="1:24" ht="31.5" hidden="1" customHeight="1" outlineLevel="1">
      <c r="A918" s="1532"/>
      <c r="B918" s="1469" t="s">
        <v>723</v>
      </c>
      <c r="C918" s="1467" t="s">
        <v>724</v>
      </c>
      <c r="D918" s="1467" t="s">
        <v>725</v>
      </c>
      <c r="E918" s="1459">
        <v>12090909</v>
      </c>
      <c r="F918" s="1459">
        <v>12090909</v>
      </c>
      <c r="G918" s="1460">
        <f>F918</f>
        <v>12090909</v>
      </c>
      <c r="H918" s="1460"/>
      <c r="I918" s="1483">
        <f>(G918-F918)/F918</f>
        <v>0</v>
      </c>
      <c r="J918" s="1467" t="s">
        <v>726</v>
      </c>
      <c r="K918" s="1484"/>
      <c r="L918" s="1484"/>
      <c r="M918" s="1484"/>
      <c r="N918" s="1484"/>
      <c r="O918" s="1484"/>
      <c r="P918" s="1484"/>
      <c r="Q918" s="1484"/>
      <c r="R918" s="1484"/>
      <c r="S918" s="1484"/>
      <c r="T918" s="1484"/>
      <c r="U918" s="1484"/>
      <c r="V918" s="1484"/>
      <c r="W918" s="1484"/>
      <c r="X918" s="1484"/>
    </row>
    <row r="919" spans="1:24" ht="15" hidden="1" customHeight="1" collapsed="1">
      <c r="A919" s="1537">
        <v>2</v>
      </c>
      <c r="B919" s="1736" t="s">
        <v>727</v>
      </c>
      <c r="C919" s="1690"/>
      <c r="D919" s="1690"/>
      <c r="E919" s="1690"/>
      <c r="F919" s="1690"/>
      <c r="G919" s="1690"/>
      <c r="H919" s="1690"/>
      <c r="I919" s="1690"/>
      <c r="J919" s="1691"/>
      <c r="K919" s="1507"/>
      <c r="L919" s="1507"/>
      <c r="M919" s="1507"/>
      <c r="N919" s="1507"/>
      <c r="O919" s="1507"/>
      <c r="P919" s="1507"/>
      <c r="Q919" s="1507"/>
      <c r="R919" s="1507"/>
      <c r="S919" s="1507"/>
      <c r="T919" s="1507"/>
      <c r="U919" s="1507"/>
      <c r="V919" s="1507"/>
      <c r="W919" s="1507"/>
      <c r="X919" s="1507"/>
    </row>
    <row r="920" spans="1:24" ht="31.5" hidden="1" customHeight="1" outlineLevel="1">
      <c r="A920" s="1532"/>
      <c r="B920" s="1469" t="s">
        <v>728</v>
      </c>
      <c r="C920" s="1449" t="s">
        <v>419</v>
      </c>
      <c r="D920" s="1467" t="s">
        <v>729</v>
      </c>
      <c r="E920" s="1450">
        <v>10500</v>
      </c>
      <c r="F920" s="1450">
        <v>10500</v>
      </c>
      <c r="G920" s="1455"/>
      <c r="H920" s="1455"/>
      <c r="I920" s="1483">
        <f t="shared" ref="I920:I925" si="67">(G920-F920)/F920</f>
        <v>-1</v>
      </c>
      <c r="J920" s="1699" t="s">
        <v>730</v>
      </c>
      <c r="K920" s="1484"/>
      <c r="L920" s="1484"/>
      <c r="M920" s="1484"/>
      <c r="N920" s="1484"/>
      <c r="O920" s="1484"/>
      <c r="P920" s="1484"/>
      <c r="Q920" s="1484"/>
      <c r="R920" s="1484"/>
      <c r="S920" s="1484"/>
      <c r="T920" s="1484"/>
      <c r="U920" s="1484"/>
      <c r="V920" s="1484"/>
      <c r="W920" s="1484"/>
      <c r="X920" s="1484"/>
    </row>
    <row r="921" spans="1:24" ht="31.5" hidden="1" customHeight="1" outlineLevel="1">
      <c r="A921" s="1532"/>
      <c r="B921" s="1469" t="s">
        <v>731</v>
      </c>
      <c r="C921" s="1449" t="s">
        <v>419</v>
      </c>
      <c r="D921" s="1467" t="s">
        <v>729</v>
      </c>
      <c r="E921" s="1450">
        <v>11900</v>
      </c>
      <c r="F921" s="1450">
        <v>11900</v>
      </c>
      <c r="G921" s="1455"/>
      <c r="H921" s="1455"/>
      <c r="I921" s="1483">
        <f t="shared" si="67"/>
        <v>-1</v>
      </c>
      <c r="J921" s="1700"/>
      <c r="K921" s="1484"/>
      <c r="L921" s="1484"/>
      <c r="M921" s="1484"/>
      <c r="N921" s="1484"/>
      <c r="O921" s="1484"/>
      <c r="P921" s="1484"/>
      <c r="Q921" s="1484"/>
      <c r="R921" s="1484"/>
      <c r="S921" s="1484"/>
      <c r="T921" s="1484"/>
      <c r="U921" s="1484"/>
      <c r="V921" s="1484"/>
      <c r="W921" s="1484"/>
      <c r="X921" s="1484"/>
    </row>
    <row r="922" spans="1:24" ht="31.5" hidden="1" customHeight="1" outlineLevel="1">
      <c r="A922" s="1451"/>
      <c r="B922" s="1505" t="s">
        <v>732</v>
      </c>
      <c r="C922" s="1449" t="s">
        <v>419</v>
      </c>
      <c r="D922" s="1467" t="s">
        <v>733</v>
      </c>
      <c r="E922" s="1450">
        <v>8900</v>
      </c>
      <c r="F922" s="1450">
        <v>8900</v>
      </c>
      <c r="G922" s="1455"/>
      <c r="H922" s="1455"/>
      <c r="I922" s="1483">
        <f t="shared" si="67"/>
        <v>-1</v>
      </c>
      <c r="J922" s="1700"/>
      <c r="K922" s="1484"/>
      <c r="L922" s="1484"/>
      <c r="M922" s="1484"/>
      <c r="N922" s="1484"/>
      <c r="O922" s="1484"/>
      <c r="P922" s="1484"/>
      <c r="Q922" s="1484"/>
      <c r="R922" s="1484"/>
      <c r="S922" s="1484"/>
      <c r="T922" s="1484"/>
      <c r="U922" s="1484"/>
      <c r="V922" s="1484"/>
      <c r="W922" s="1484"/>
      <c r="X922" s="1484"/>
    </row>
    <row r="923" spans="1:24" ht="31.5" hidden="1" customHeight="1" outlineLevel="1">
      <c r="A923" s="1451"/>
      <c r="B923" s="1505" t="s">
        <v>734</v>
      </c>
      <c r="C923" s="1449" t="s">
        <v>419</v>
      </c>
      <c r="D923" s="1467" t="s">
        <v>735</v>
      </c>
      <c r="E923" s="1450">
        <v>14000</v>
      </c>
      <c r="F923" s="1450">
        <v>14000</v>
      </c>
      <c r="G923" s="1455"/>
      <c r="H923" s="1455"/>
      <c r="I923" s="1483">
        <f t="shared" si="67"/>
        <v>-1</v>
      </c>
      <c r="J923" s="1700"/>
      <c r="K923" s="1484"/>
      <c r="L923" s="1484"/>
      <c r="M923" s="1484"/>
      <c r="N923" s="1484"/>
      <c r="O923" s="1484"/>
      <c r="P923" s="1484"/>
      <c r="Q923" s="1484"/>
      <c r="R923" s="1484"/>
      <c r="S923" s="1484"/>
      <c r="T923" s="1484"/>
      <c r="U923" s="1484"/>
      <c r="V923" s="1484"/>
      <c r="W923" s="1484"/>
      <c r="X923" s="1484"/>
    </row>
    <row r="924" spans="1:24" ht="31.5" hidden="1" customHeight="1" outlineLevel="1">
      <c r="A924" s="1451"/>
      <c r="B924" s="1505" t="s">
        <v>736</v>
      </c>
      <c r="C924" s="1449" t="s">
        <v>419</v>
      </c>
      <c r="D924" s="1467" t="s">
        <v>737</v>
      </c>
      <c r="E924" s="1450">
        <v>14500</v>
      </c>
      <c r="F924" s="1450">
        <v>14500</v>
      </c>
      <c r="G924" s="1455"/>
      <c r="H924" s="1455"/>
      <c r="I924" s="1483">
        <f t="shared" si="67"/>
        <v>-1</v>
      </c>
      <c r="J924" s="1701"/>
      <c r="K924" s="1484"/>
      <c r="L924" s="1484"/>
      <c r="M924" s="1484"/>
      <c r="N924" s="1484"/>
      <c r="O924" s="1484"/>
      <c r="P924" s="1484"/>
      <c r="Q924" s="1484"/>
      <c r="R924" s="1484"/>
      <c r="S924" s="1484"/>
      <c r="T924" s="1484"/>
      <c r="U924" s="1484"/>
      <c r="V924" s="1484"/>
      <c r="W924" s="1484"/>
      <c r="X924" s="1484"/>
    </row>
    <row r="925" spans="1:24" ht="31.5" hidden="1" customHeight="1" outlineLevel="1">
      <c r="A925" s="1451"/>
      <c r="B925" s="1505" t="s">
        <v>738</v>
      </c>
      <c r="C925" s="1449" t="s">
        <v>419</v>
      </c>
      <c r="D925" s="1467" t="s">
        <v>739</v>
      </c>
      <c r="E925" s="1450">
        <v>13000</v>
      </c>
      <c r="F925" s="1450">
        <v>13000</v>
      </c>
      <c r="G925" s="1455"/>
      <c r="H925" s="1455"/>
      <c r="I925" s="1483">
        <f t="shared" si="67"/>
        <v>-1</v>
      </c>
      <c r="J925" s="1527"/>
      <c r="K925" s="1484"/>
      <c r="L925" s="1484"/>
      <c r="M925" s="1484"/>
      <c r="N925" s="1484"/>
      <c r="O925" s="1484"/>
      <c r="P925" s="1484"/>
      <c r="Q925" s="1484"/>
      <c r="R925" s="1484"/>
      <c r="S925" s="1484"/>
      <c r="T925" s="1484"/>
      <c r="U925" s="1484"/>
      <c r="V925" s="1484"/>
      <c r="W925" s="1484"/>
      <c r="X925" s="1484"/>
    </row>
    <row r="926" spans="1:24" ht="15" hidden="1" customHeight="1" collapsed="1">
      <c r="A926" s="1500">
        <v>3</v>
      </c>
      <c r="B926" s="1737" t="s">
        <v>740</v>
      </c>
      <c r="C926" s="1690"/>
      <c r="D926" s="1690"/>
      <c r="E926" s="1690"/>
      <c r="F926" s="1690"/>
      <c r="G926" s="1690"/>
      <c r="H926" s="1690"/>
      <c r="I926" s="1690"/>
      <c r="J926" s="1691"/>
      <c r="K926" s="1507"/>
      <c r="L926" s="1507"/>
      <c r="M926" s="1507"/>
      <c r="N926" s="1507"/>
      <c r="O926" s="1507"/>
      <c r="P926" s="1507"/>
      <c r="Q926" s="1507"/>
      <c r="R926" s="1507"/>
      <c r="S926" s="1507"/>
      <c r="T926" s="1507"/>
      <c r="U926" s="1507"/>
      <c r="V926" s="1507"/>
      <c r="W926" s="1507"/>
      <c r="X926" s="1507"/>
    </row>
    <row r="927" spans="1:24" ht="78.75" hidden="1" customHeight="1" outlineLevel="1">
      <c r="A927" s="1451"/>
      <c r="B927" s="1469" t="s">
        <v>741</v>
      </c>
      <c r="C927" s="1467" t="s">
        <v>742</v>
      </c>
      <c r="D927" s="1467"/>
      <c r="E927" s="1538">
        <v>3740000</v>
      </c>
      <c r="F927" s="1538">
        <v>3740000</v>
      </c>
      <c r="G927" s="1528"/>
      <c r="H927" s="1528"/>
      <c r="I927" s="1483">
        <f>(G927-F927)/F927</f>
        <v>-1</v>
      </c>
      <c r="J927" s="1467" t="s">
        <v>743</v>
      </c>
      <c r="K927" s="1484"/>
      <c r="L927" s="1484"/>
      <c r="M927" s="1484"/>
      <c r="N927" s="1484"/>
      <c r="O927" s="1484"/>
      <c r="P927" s="1484"/>
      <c r="Q927" s="1484"/>
      <c r="R927" s="1484"/>
      <c r="S927" s="1484"/>
      <c r="T927" s="1484"/>
      <c r="U927" s="1484"/>
      <c r="V927" s="1484"/>
      <c r="W927" s="1484"/>
      <c r="X927" s="1484"/>
    </row>
    <row r="928" spans="1:24" ht="18.75" customHeight="1">
      <c r="A928" s="1689" t="s">
        <v>744</v>
      </c>
      <c r="B928" s="1690"/>
      <c r="C928" s="1690"/>
      <c r="D928" s="1690"/>
      <c r="E928" s="1690"/>
      <c r="F928" s="1690"/>
      <c r="G928" s="1690"/>
      <c r="H928" s="1690"/>
      <c r="I928" s="1690"/>
      <c r="J928" s="1691"/>
      <c r="K928" s="1484"/>
      <c r="L928" s="1484"/>
      <c r="M928" s="1484"/>
      <c r="N928" s="1484"/>
      <c r="O928" s="1484"/>
      <c r="P928" s="1484"/>
      <c r="Q928" s="1484"/>
      <c r="R928" s="1484"/>
      <c r="S928" s="1484"/>
      <c r="T928" s="1484"/>
      <c r="U928" s="1484"/>
      <c r="V928" s="1484"/>
      <c r="W928" s="1484"/>
      <c r="X928" s="1484"/>
    </row>
    <row r="929" spans="1:24" ht="15" hidden="1" customHeight="1">
      <c r="A929" s="1470">
        <v>1</v>
      </c>
      <c r="B929" s="1717" t="s">
        <v>745</v>
      </c>
      <c r="C929" s="1690"/>
      <c r="D929" s="1690"/>
      <c r="E929" s="1690"/>
      <c r="F929" s="1690"/>
      <c r="G929" s="1690"/>
      <c r="H929" s="1690"/>
      <c r="I929" s="1690"/>
      <c r="J929" s="1691"/>
      <c r="K929" s="1484"/>
      <c r="L929" s="1484"/>
      <c r="M929" s="1484"/>
      <c r="N929" s="1484"/>
      <c r="O929" s="1484"/>
      <c r="P929" s="1484"/>
      <c r="Q929" s="1484"/>
      <c r="R929" s="1484"/>
      <c r="S929" s="1484"/>
      <c r="T929" s="1484"/>
      <c r="U929" s="1484"/>
      <c r="V929" s="1484"/>
      <c r="W929" s="1484"/>
      <c r="X929" s="1484"/>
    </row>
    <row r="930" spans="1:24" ht="31.5" hidden="1" customHeight="1">
      <c r="A930" s="1451"/>
      <c r="B930" s="1510" t="s">
        <v>746</v>
      </c>
      <c r="C930" s="1449" t="s">
        <v>674</v>
      </c>
      <c r="D930" s="1467" t="s">
        <v>747</v>
      </c>
      <c r="E930" s="1450">
        <v>4600</v>
      </c>
      <c r="F930" s="1450">
        <v>4600</v>
      </c>
      <c r="G930" s="1455"/>
      <c r="H930" s="1455"/>
      <c r="I930" s="1483">
        <f t="shared" ref="I930:I942" si="68">(F930-E930)/E930</f>
        <v>0</v>
      </c>
      <c r="J930" s="1699" t="s">
        <v>748</v>
      </c>
      <c r="K930" s="1484"/>
      <c r="L930" s="1484"/>
      <c r="M930" s="1484"/>
      <c r="N930" s="1484"/>
      <c r="O930" s="1484"/>
      <c r="P930" s="1484"/>
      <c r="Q930" s="1484"/>
      <c r="R930" s="1484"/>
      <c r="S930" s="1484"/>
      <c r="T930" s="1484"/>
      <c r="U930" s="1484"/>
      <c r="V930" s="1484"/>
      <c r="W930" s="1484"/>
      <c r="X930" s="1484"/>
    </row>
    <row r="931" spans="1:24" ht="19.5" hidden="1" customHeight="1">
      <c r="A931" s="1451"/>
      <c r="B931" s="1505" t="s">
        <v>749</v>
      </c>
      <c r="C931" s="1449" t="s">
        <v>674</v>
      </c>
      <c r="D931" s="1449" t="s">
        <v>16</v>
      </c>
      <c r="E931" s="1450">
        <v>7500</v>
      </c>
      <c r="F931" s="1450">
        <v>7500</v>
      </c>
      <c r="G931" s="1455"/>
      <c r="H931" s="1455"/>
      <c r="I931" s="1483">
        <f t="shared" si="68"/>
        <v>0</v>
      </c>
      <c r="J931" s="1700"/>
      <c r="K931" s="1484"/>
      <c r="L931" s="1484"/>
      <c r="M931" s="1484"/>
      <c r="N931" s="1484"/>
      <c r="O931" s="1484"/>
      <c r="P931" s="1484"/>
      <c r="Q931" s="1484"/>
      <c r="R931" s="1484"/>
      <c r="S931" s="1484"/>
      <c r="T931" s="1484"/>
      <c r="U931" s="1484"/>
      <c r="V931" s="1484"/>
      <c r="W931" s="1484"/>
      <c r="X931" s="1484"/>
    </row>
    <row r="932" spans="1:24" ht="19.5" hidden="1" customHeight="1">
      <c r="A932" s="1451"/>
      <c r="B932" s="1505" t="s">
        <v>750</v>
      </c>
      <c r="C932" s="1449" t="s">
        <v>674</v>
      </c>
      <c r="D932" s="1449" t="s">
        <v>16</v>
      </c>
      <c r="E932" s="1450">
        <v>8750</v>
      </c>
      <c r="F932" s="1450">
        <v>8750</v>
      </c>
      <c r="G932" s="1455"/>
      <c r="H932" s="1455"/>
      <c r="I932" s="1483">
        <f t="shared" si="68"/>
        <v>0</v>
      </c>
      <c r="J932" s="1700"/>
      <c r="K932" s="1484"/>
      <c r="L932" s="1484"/>
      <c r="M932" s="1484"/>
      <c r="N932" s="1484"/>
      <c r="O932" s="1484"/>
      <c r="P932" s="1484"/>
      <c r="Q932" s="1484"/>
      <c r="R932" s="1484"/>
      <c r="S932" s="1484"/>
      <c r="T932" s="1484"/>
      <c r="U932" s="1484"/>
      <c r="V932" s="1484"/>
      <c r="W932" s="1484"/>
      <c r="X932" s="1484"/>
    </row>
    <row r="933" spans="1:24" ht="19.5" hidden="1" customHeight="1">
      <c r="A933" s="1451"/>
      <c r="B933" s="1505" t="s">
        <v>751</v>
      </c>
      <c r="C933" s="1449" t="s">
        <v>674</v>
      </c>
      <c r="D933" s="1449" t="s">
        <v>16</v>
      </c>
      <c r="E933" s="1450">
        <v>13700</v>
      </c>
      <c r="F933" s="1450">
        <v>13700</v>
      </c>
      <c r="G933" s="1455"/>
      <c r="H933" s="1455"/>
      <c r="I933" s="1483">
        <f t="shared" si="68"/>
        <v>0</v>
      </c>
      <c r="J933" s="1700"/>
      <c r="K933" s="1484"/>
      <c r="L933" s="1484"/>
      <c r="M933" s="1484"/>
      <c r="N933" s="1484"/>
      <c r="O933" s="1484"/>
      <c r="P933" s="1484"/>
      <c r="Q933" s="1484"/>
      <c r="R933" s="1484"/>
      <c r="S933" s="1484"/>
      <c r="T933" s="1484"/>
      <c r="U933" s="1484"/>
      <c r="V933" s="1484"/>
      <c r="W933" s="1484"/>
      <c r="X933" s="1484"/>
    </row>
    <row r="934" spans="1:24" ht="19.5" hidden="1" customHeight="1">
      <c r="A934" s="1451"/>
      <c r="B934" s="1505" t="s">
        <v>752</v>
      </c>
      <c r="C934" s="1449" t="s">
        <v>674</v>
      </c>
      <c r="D934" s="1449" t="s">
        <v>16</v>
      </c>
      <c r="E934" s="1450">
        <v>12250</v>
      </c>
      <c r="F934" s="1450">
        <v>12250</v>
      </c>
      <c r="G934" s="1455"/>
      <c r="H934" s="1455"/>
      <c r="I934" s="1483">
        <f t="shared" si="68"/>
        <v>0</v>
      </c>
      <c r="J934" s="1700"/>
      <c r="K934" s="1484"/>
      <c r="L934" s="1484"/>
      <c r="M934" s="1484"/>
      <c r="N934" s="1484"/>
      <c r="O934" s="1484"/>
      <c r="P934" s="1484"/>
      <c r="Q934" s="1484"/>
      <c r="R934" s="1484"/>
      <c r="S934" s="1484"/>
      <c r="T934" s="1484"/>
      <c r="U934" s="1484"/>
      <c r="V934" s="1484"/>
      <c r="W934" s="1484"/>
      <c r="X934" s="1484"/>
    </row>
    <row r="935" spans="1:24" ht="19.5" hidden="1" customHeight="1">
      <c r="A935" s="1451"/>
      <c r="B935" s="1505" t="s">
        <v>753</v>
      </c>
      <c r="C935" s="1449" t="s">
        <v>674</v>
      </c>
      <c r="D935" s="1449" t="s">
        <v>16</v>
      </c>
      <c r="E935" s="1450">
        <v>16350</v>
      </c>
      <c r="F935" s="1450">
        <v>16350</v>
      </c>
      <c r="G935" s="1455"/>
      <c r="H935" s="1455"/>
      <c r="I935" s="1483">
        <f t="shared" si="68"/>
        <v>0</v>
      </c>
      <c r="J935" s="1700"/>
      <c r="K935" s="1484"/>
      <c r="L935" s="1484"/>
      <c r="M935" s="1484"/>
      <c r="N935" s="1484"/>
      <c r="O935" s="1484"/>
      <c r="P935" s="1484"/>
      <c r="Q935" s="1484"/>
      <c r="R935" s="1484"/>
      <c r="S935" s="1484"/>
      <c r="T935" s="1484"/>
      <c r="U935" s="1484"/>
      <c r="V935" s="1484"/>
      <c r="W935" s="1484"/>
      <c r="X935" s="1484"/>
    </row>
    <row r="936" spans="1:24" ht="19.5" hidden="1" customHeight="1">
      <c r="A936" s="1451"/>
      <c r="B936" s="1505" t="s">
        <v>754</v>
      </c>
      <c r="C936" s="1449" t="s">
        <v>674</v>
      </c>
      <c r="D936" s="1449" t="s">
        <v>16</v>
      </c>
      <c r="E936" s="1450">
        <v>21350</v>
      </c>
      <c r="F936" s="1450">
        <v>21350</v>
      </c>
      <c r="G936" s="1455"/>
      <c r="H936" s="1455"/>
      <c r="I936" s="1483">
        <f t="shared" si="68"/>
        <v>0</v>
      </c>
      <c r="J936" s="1700"/>
      <c r="K936" s="1484"/>
      <c r="L936" s="1484"/>
      <c r="M936" s="1484"/>
      <c r="N936" s="1484"/>
      <c r="O936" s="1484"/>
      <c r="P936" s="1484"/>
      <c r="Q936" s="1484"/>
      <c r="R936" s="1484"/>
      <c r="S936" s="1484"/>
      <c r="T936" s="1484"/>
      <c r="U936" s="1484"/>
      <c r="V936" s="1484"/>
      <c r="W936" s="1484"/>
      <c r="X936" s="1484"/>
    </row>
    <row r="937" spans="1:24" ht="19.5" hidden="1" customHeight="1">
      <c r="A937" s="1451"/>
      <c r="B937" s="1505" t="s">
        <v>755</v>
      </c>
      <c r="C937" s="1449" t="s">
        <v>674</v>
      </c>
      <c r="D937" s="1449" t="s">
        <v>16</v>
      </c>
      <c r="E937" s="1450">
        <v>22550</v>
      </c>
      <c r="F937" s="1450">
        <v>22550</v>
      </c>
      <c r="G937" s="1455"/>
      <c r="H937" s="1455"/>
      <c r="I937" s="1483">
        <f t="shared" si="68"/>
        <v>0</v>
      </c>
      <c r="J937" s="1700"/>
      <c r="K937" s="1484"/>
      <c r="L937" s="1484"/>
      <c r="M937" s="1484"/>
      <c r="N937" s="1484"/>
      <c r="O937" s="1484"/>
      <c r="P937" s="1484"/>
      <c r="Q937" s="1484"/>
      <c r="R937" s="1484"/>
      <c r="S937" s="1484"/>
      <c r="T937" s="1484"/>
      <c r="U937" s="1484"/>
      <c r="V937" s="1484"/>
      <c r="W937" s="1484"/>
      <c r="X937" s="1484"/>
    </row>
    <row r="938" spans="1:24" ht="19.5" hidden="1" customHeight="1">
      <c r="A938" s="1451"/>
      <c r="B938" s="1505" t="s">
        <v>756</v>
      </c>
      <c r="C938" s="1449" t="s">
        <v>674</v>
      </c>
      <c r="D938" s="1449" t="s">
        <v>16</v>
      </c>
      <c r="E938" s="1450">
        <v>31150</v>
      </c>
      <c r="F938" s="1450">
        <v>31150</v>
      </c>
      <c r="G938" s="1455"/>
      <c r="H938" s="1455"/>
      <c r="I938" s="1483">
        <f t="shared" si="68"/>
        <v>0</v>
      </c>
      <c r="J938" s="1700"/>
      <c r="K938" s="1484"/>
      <c r="L938" s="1484"/>
      <c r="M938" s="1484"/>
      <c r="N938" s="1484"/>
      <c r="O938" s="1484"/>
      <c r="P938" s="1484"/>
      <c r="Q938" s="1484"/>
      <c r="R938" s="1484"/>
      <c r="S938" s="1484"/>
      <c r="T938" s="1484"/>
      <c r="U938" s="1484"/>
      <c r="V938" s="1484"/>
      <c r="W938" s="1484"/>
      <c r="X938" s="1484"/>
    </row>
    <row r="939" spans="1:24" ht="19.5" hidden="1" customHeight="1">
      <c r="A939" s="1451"/>
      <c r="B939" s="1505" t="s">
        <v>757</v>
      </c>
      <c r="C939" s="1449" t="s">
        <v>674</v>
      </c>
      <c r="D939" s="1449" t="s">
        <v>16</v>
      </c>
      <c r="E939" s="1450">
        <v>28100</v>
      </c>
      <c r="F939" s="1450">
        <v>28100</v>
      </c>
      <c r="G939" s="1455"/>
      <c r="H939" s="1455"/>
      <c r="I939" s="1483">
        <f t="shared" si="68"/>
        <v>0</v>
      </c>
      <c r="J939" s="1700"/>
      <c r="K939" s="1484"/>
      <c r="L939" s="1484"/>
      <c r="M939" s="1484"/>
      <c r="N939" s="1484"/>
      <c r="O939" s="1484"/>
      <c r="P939" s="1484"/>
      <c r="Q939" s="1484"/>
      <c r="R939" s="1484"/>
      <c r="S939" s="1484"/>
      <c r="T939" s="1484"/>
      <c r="U939" s="1484"/>
      <c r="V939" s="1484"/>
      <c r="W939" s="1484"/>
      <c r="X939" s="1484"/>
    </row>
    <row r="940" spans="1:24" ht="19.5" hidden="1" customHeight="1">
      <c r="A940" s="1451"/>
      <c r="B940" s="1505" t="s">
        <v>758</v>
      </c>
      <c r="C940" s="1449" t="s">
        <v>674</v>
      </c>
      <c r="D940" s="1449" t="s">
        <v>16</v>
      </c>
      <c r="E940" s="1450">
        <v>68700</v>
      </c>
      <c r="F940" s="1450">
        <v>68700</v>
      </c>
      <c r="G940" s="1455"/>
      <c r="H940" s="1455"/>
      <c r="I940" s="1483">
        <f t="shared" si="68"/>
        <v>0</v>
      </c>
      <c r="J940" s="1700"/>
      <c r="K940" s="1484"/>
      <c r="L940" s="1484"/>
      <c r="M940" s="1484"/>
      <c r="N940" s="1484"/>
      <c r="O940" s="1484"/>
      <c r="P940" s="1484"/>
      <c r="Q940" s="1484"/>
      <c r="R940" s="1484"/>
      <c r="S940" s="1484"/>
      <c r="T940" s="1484"/>
      <c r="U940" s="1484"/>
      <c r="V940" s="1484"/>
      <c r="W940" s="1484"/>
      <c r="X940" s="1484"/>
    </row>
    <row r="941" spans="1:24" ht="19.5" hidden="1" customHeight="1">
      <c r="A941" s="1451"/>
      <c r="B941" s="1505" t="s">
        <v>759</v>
      </c>
      <c r="C941" s="1449" t="s">
        <v>674</v>
      </c>
      <c r="D941" s="1449" t="s">
        <v>16</v>
      </c>
      <c r="E941" s="1450">
        <v>108200</v>
      </c>
      <c r="F941" s="1450">
        <v>108200</v>
      </c>
      <c r="G941" s="1455"/>
      <c r="H941" s="1455"/>
      <c r="I941" s="1483">
        <f t="shared" si="68"/>
        <v>0</v>
      </c>
      <c r="J941" s="1701"/>
      <c r="K941" s="1484"/>
      <c r="L941" s="1484"/>
      <c r="M941" s="1484"/>
      <c r="N941" s="1484"/>
      <c r="O941" s="1484"/>
      <c r="P941" s="1484"/>
      <c r="Q941" s="1484"/>
      <c r="R941" s="1484"/>
      <c r="S941" s="1484"/>
      <c r="T941" s="1484"/>
      <c r="U941" s="1484"/>
      <c r="V941" s="1484"/>
      <c r="W941" s="1484"/>
      <c r="X941" s="1484"/>
    </row>
    <row r="942" spans="1:24" ht="19.5" hidden="1" customHeight="1">
      <c r="A942" s="1451"/>
      <c r="B942" s="1505" t="s">
        <v>760</v>
      </c>
      <c r="C942" s="1449" t="s">
        <v>674</v>
      </c>
      <c r="D942" s="1449" t="s">
        <v>16</v>
      </c>
      <c r="E942" s="1450">
        <v>170200</v>
      </c>
      <c r="F942" s="1450">
        <v>170200</v>
      </c>
      <c r="G942" s="1455"/>
      <c r="H942" s="1455"/>
      <c r="I942" s="1483">
        <f t="shared" si="68"/>
        <v>0</v>
      </c>
      <c r="J942" s="1699" t="s">
        <v>748</v>
      </c>
      <c r="K942" s="1484"/>
      <c r="L942" s="1484"/>
      <c r="M942" s="1484"/>
      <c r="N942" s="1484"/>
      <c r="O942" s="1484"/>
      <c r="P942" s="1484"/>
      <c r="Q942" s="1484"/>
      <c r="R942" s="1484"/>
      <c r="S942" s="1484"/>
      <c r="T942" s="1484"/>
      <c r="U942" s="1484"/>
      <c r="V942" s="1484"/>
      <c r="W942" s="1484"/>
      <c r="X942" s="1484"/>
    </row>
    <row r="943" spans="1:24" ht="19.5" hidden="1" customHeight="1">
      <c r="A943" s="1451"/>
      <c r="B943" s="1510" t="s">
        <v>761</v>
      </c>
      <c r="C943" s="1449"/>
      <c r="D943" s="1449" t="s">
        <v>762</v>
      </c>
      <c r="E943" s="1450"/>
      <c r="F943" s="1450"/>
      <c r="G943" s="1455"/>
      <c r="H943" s="1455"/>
      <c r="I943" s="1483"/>
      <c r="J943" s="1700"/>
      <c r="K943" s="1484"/>
      <c r="L943" s="1484"/>
      <c r="M943" s="1484"/>
      <c r="N943" s="1484"/>
      <c r="O943" s="1484"/>
      <c r="P943" s="1484"/>
      <c r="Q943" s="1484"/>
      <c r="R943" s="1484"/>
      <c r="S943" s="1484"/>
      <c r="T943" s="1484"/>
      <c r="U943" s="1484"/>
      <c r="V943" s="1484"/>
      <c r="W943" s="1484"/>
      <c r="X943" s="1484"/>
    </row>
    <row r="944" spans="1:24" ht="19.5" hidden="1" customHeight="1">
      <c r="A944" s="1451"/>
      <c r="B944" s="1510" t="s">
        <v>763</v>
      </c>
      <c r="C944" s="1449"/>
      <c r="D944" s="1449"/>
      <c r="E944" s="1450"/>
      <c r="F944" s="1450"/>
      <c r="G944" s="1455"/>
      <c r="H944" s="1455"/>
      <c r="I944" s="1483"/>
      <c r="J944" s="1700"/>
      <c r="K944" s="1484"/>
      <c r="L944" s="1484"/>
      <c r="M944" s="1484"/>
      <c r="N944" s="1484"/>
      <c r="O944" s="1484"/>
      <c r="P944" s="1484"/>
      <c r="Q944" s="1484"/>
      <c r="R944" s="1484"/>
      <c r="S944" s="1484"/>
      <c r="T944" s="1484"/>
      <c r="U944" s="1484"/>
      <c r="V944" s="1484"/>
      <c r="W944" s="1484"/>
      <c r="X944" s="1484"/>
    </row>
    <row r="945" spans="1:24" ht="19.5" hidden="1" customHeight="1">
      <c r="A945" s="1451"/>
      <c r="B945" s="1505" t="s">
        <v>764</v>
      </c>
      <c r="C945" s="1449" t="s">
        <v>674</v>
      </c>
      <c r="D945" s="1449" t="s">
        <v>16</v>
      </c>
      <c r="E945" s="1450">
        <v>7400</v>
      </c>
      <c r="F945" s="1450">
        <v>7400</v>
      </c>
      <c r="G945" s="1455"/>
      <c r="H945" s="1455"/>
      <c r="I945" s="1483">
        <f t="shared" ref="I945:I952" si="69">(F945-E945)/E945</f>
        <v>0</v>
      </c>
      <c r="J945" s="1700"/>
      <c r="K945" s="1484"/>
      <c r="L945" s="1484"/>
      <c r="M945" s="1484"/>
      <c r="N945" s="1484"/>
      <c r="O945" s="1484"/>
      <c r="P945" s="1484"/>
      <c r="Q945" s="1484"/>
      <c r="R945" s="1484"/>
      <c r="S945" s="1484"/>
      <c r="T945" s="1484"/>
      <c r="U945" s="1484"/>
      <c r="V945" s="1484"/>
      <c r="W945" s="1484"/>
      <c r="X945" s="1484"/>
    </row>
    <row r="946" spans="1:24" ht="19.5" hidden="1" customHeight="1">
      <c r="A946" s="1451"/>
      <c r="B946" s="1505" t="s">
        <v>765</v>
      </c>
      <c r="C946" s="1449" t="s">
        <v>674</v>
      </c>
      <c r="D946" s="1449" t="s">
        <v>16</v>
      </c>
      <c r="E946" s="1450">
        <v>10000</v>
      </c>
      <c r="F946" s="1450">
        <v>10000</v>
      </c>
      <c r="G946" s="1455"/>
      <c r="H946" s="1455"/>
      <c r="I946" s="1483">
        <f t="shared" si="69"/>
        <v>0</v>
      </c>
      <c r="J946" s="1700"/>
      <c r="K946" s="1484"/>
      <c r="L946" s="1484"/>
      <c r="M946" s="1484"/>
      <c r="N946" s="1484"/>
      <c r="O946" s="1484"/>
      <c r="P946" s="1484"/>
      <c r="Q946" s="1484"/>
      <c r="R946" s="1484"/>
      <c r="S946" s="1484"/>
      <c r="T946" s="1484"/>
      <c r="U946" s="1484"/>
      <c r="V946" s="1484"/>
      <c r="W946" s="1484"/>
      <c r="X946" s="1484"/>
    </row>
    <row r="947" spans="1:24" ht="19.5" hidden="1" customHeight="1">
      <c r="A947" s="1451"/>
      <c r="B947" s="1505" t="s">
        <v>766</v>
      </c>
      <c r="C947" s="1449" t="s">
        <v>674</v>
      </c>
      <c r="D947" s="1449" t="s">
        <v>16</v>
      </c>
      <c r="E947" s="1450">
        <v>15500</v>
      </c>
      <c r="F947" s="1450">
        <v>15500</v>
      </c>
      <c r="G947" s="1455"/>
      <c r="H947" s="1455"/>
      <c r="I947" s="1483">
        <f t="shared" si="69"/>
        <v>0</v>
      </c>
      <c r="J947" s="1700"/>
      <c r="K947" s="1484"/>
      <c r="L947" s="1484"/>
      <c r="M947" s="1484"/>
      <c r="N947" s="1484"/>
      <c r="O947" s="1484"/>
      <c r="P947" s="1484"/>
      <c r="Q947" s="1484"/>
      <c r="R947" s="1484"/>
      <c r="S947" s="1484"/>
      <c r="T947" s="1484"/>
      <c r="U947" s="1484"/>
      <c r="V947" s="1484"/>
      <c r="W947" s="1484"/>
      <c r="X947" s="1484"/>
    </row>
    <row r="948" spans="1:24" ht="19.5" hidden="1" customHeight="1">
      <c r="A948" s="1451"/>
      <c r="B948" s="1505" t="s">
        <v>767</v>
      </c>
      <c r="C948" s="1449" t="s">
        <v>674</v>
      </c>
      <c r="D948" s="1449" t="s">
        <v>16</v>
      </c>
      <c r="E948" s="1450">
        <v>23900</v>
      </c>
      <c r="F948" s="1450">
        <v>23900</v>
      </c>
      <c r="G948" s="1455"/>
      <c r="H948" s="1455"/>
      <c r="I948" s="1483">
        <f t="shared" si="69"/>
        <v>0</v>
      </c>
      <c r="J948" s="1700"/>
      <c r="K948" s="1484"/>
      <c r="L948" s="1484"/>
      <c r="M948" s="1484"/>
      <c r="N948" s="1484"/>
      <c r="O948" s="1484"/>
      <c r="P948" s="1484"/>
      <c r="Q948" s="1484"/>
      <c r="R948" s="1484"/>
      <c r="S948" s="1484"/>
      <c r="T948" s="1484"/>
      <c r="U948" s="1484"/>
      <c r="V948" s="1484"/>
      <c r="W948" s="1484"/>
      <c r="X948" s="1484"/>
    </row>
    <row r="949" spans="1:24" ht="19.5" hidden="1" customHeight="1">
      <c r="A949" s="1451"/>
      <c r="B949" s="1505" t="s">
        <v>768</v>
      </c>
      <c r="C949" s="1449" t="s">
        <v>674</v>
      </c>
      <c r="D949" s="1449" t="s">
        <v>16</v>
      </c>
      <c r="E949" s="1450">
        <v>58900</v>
      </c>
      <c r="F949" s="1450">
        <v>58900</v>
      </c>
      <c r="G949" s="1455"/>
      <c r="H949" s="1455"/>
      <c r="I949" s="1483">
        <f t="shared" si="69"/>
        <v>0</v>
      </c>
      <c r="J949" s="1700"/>
      <c r="K949" s="1484"/>
      <c r="L949" s="1484"/>
      <c r="M949" s="1484"/>
      <c r="N949" s="1484"/>
      <c r="O949" s="1484"/>
      <c r="P949" s="1484"/>
      <c r="Q949" s="1484"/>
      <c r="R949" s="1484"/>
      <c r="S949" s="1484"/>
      <c r="T949" s="1484"/>
      <c r="U949" s="1484"/>
      <c r="V949" s="1484"/>
      <c r="W949" s="1484"/>
      <c r="X949" s="1484"/>
    </row>
    <row r="950" spans="1:24" ht="19.5" hidden="1" customHeight="1">
      <c r="A950" s="1451"/>
      <c r="B950" s="1505" t="s">
        <v>769</v>
      </c>
      <c r="C950" s="1449" t="s">
        <v>674</v>
      </c>
      <c r="D950" s="1449" t="s">
        <v>16</v>
      </c>
      <c r="E950" s="1450">
        <v>119500</v>
      </c>
      <c r="F950" s="1450">
        <v>119500</v>
      </c>
      <c r="G950" s="1455"/>
      <c r="H950" s="1455"/>
      <c r="I950" s="1483">
        <f t="shared" si="69"/>
        <v>0</v>
      </c>
      <c r="J950" s="1700"/>
      <c r="K950" s="1484"/>
      <c r="L950" s="1484"/>
      <c r="M950" s="1484"/>
      <c r="N950" s="1484"/>
      <c r="O950" s="1484"/>
      <c r="P950" s="1484"/>
      <c r="Q950" s="1484"/>
      <c r="R950" s="1484"/>
      <c r="S950" s="1484"/>
      <c r="T950" s="1484"/>
      <c r="U950" s="1484"/>
      <c r="V950" s="1484"/>
      <c r="W950" s="1484"/>
      <c r="X950" s="1484"/>
    </row>
    <row r="951" spans="1:24" ht="19.5" hidden="1" customHeight="1">
      <c r="A951" s="1451"/>
      <c r="B951" s="1505" t="s">
        <v>770</v>
      </c>
      <c r="C951" s="1449" t="s">
        <v>674</v>
      </c>
      <c r="D951" s="1449" t="s">
        <v>16</v>
      </c>
      <c r="E951" s="1450">
        <v>208900</v>
      </c>
      <c r="F951" s="1450">
        <v>208900</v>
      </c>
      <c r="G951" s="1455"/>
      <c r="H951" s="1455"/>
      <c r="I951" s="1483">
        <f t="shared" si="69"/>
        <v>0</v>
      </c>
      <c r="J951" s="1700"/>
      <c r="K951" s="1484"/>
      <c r="L951" s="1484"/>
      <c r="M951" s="1484"/>
      <c r="N951" s="1484"/>
      <c r="O951" s="1484"/>
      <c r="P951" s="1484"/>
      <c r="Q951" s="1484"/>
      <c r="R951" s="1484"/>
      <c r="S951" s="1484"/>
      <c r="T951" s="1484"/>
      <c r="U951" s="1484"/>
      <c r="V951" s="1484"/>
      <c r="W951" s="1484"/>
      <c r="X951" s="1484"/>
    </row>
    <row r="952" spans="1:24" ht="19.5" hidden="1" customHeight="1">
      <c r="A952" s="1451"/>
      <c r="B952" s="1505" t="s">
        <v>771</v>
      </c>
      <c r="C952" s="1449" t="s">
        <v>674</v>
      </c>
      <c r="D952" s="1449" t="s">
        <v>16</v>
      </c>
      <c r="E952" s="1450">
        <v>120545</v>
      </c>
      <c r="F952" s="1450">
        <v>120545</v>
      </c>
      <c r="G952" s="1455"/>
      <c r="H952" s="1455"/>
      <c r="I952" s="1483">
        <f t="shared" si="69"/>
        <v>0</v>
      </c>
      <c r="J952" s="1701"/>
      <c r="K952" s="1484"/>
      <c r="L952" s="1484"/>
      <c r="M952" s="1484"/>
      <c r="N952" s="1484"/>
      <c r="O952" s="1484"/>
      <c r="P952" s="1484"/>
      <c r="Q952" s="1484"/>
      <c r="R952" s="1484"/>
      <c r="S952" s="1484"/>
      <c r="T952" s="1484"/>
      <c r="U952" s="1484"/>
      <c r="V952" s="1484"/>
      <c r="W952" s="1484"/>
      <c r="X952" s="1484"/>
    </row>
    <row r="953" spans="1:24" ht="24.75" customHeight="1">
      <c r="A953" s="1532">
        <v>1</v>
      </c>
      <c r="B953" s="1716" t="s">
        <v>772</v>
      </c>
      <c r="C953" s="1690"/>
      <c r="D953" s="1690"/>
      <c r="E953" s="1690"/>
      <c r="F953" s="1690"/>
      <c r="G953" s="1690"/>
      <c r="H953" s="1690"/>
      <c r="I953" s="1690"/>
      <c r="J953" s="1691"/>
      <c r="K953" s="1484"/>
      <c r="L953" s="1484"/>
      <c r="M953" s="1484"/>
      <c r="N953" s="1484"/>
      <c r="O953" s="1484"/>
      <c r="P953" s="1484"/>
      <c r="Q953" s="1484"/>
      <c r="R953" s="1484"/>
      <c r="S953" s="1484"/>
      <c r="T953" s="1484"/>
      <c r="U953" s="1484"/>
      <c r="V953" s="1484"/>
      <c r="W953" s="1484"/>
      <c r="X953" s="1484"/>
    </row>
    <row r="954" spans="1:24" ht="39" hidden="1" customHeight="1" outlineLevel="1">
      <c r="A954" s="1532"/>
      <c r="B954" s="1533" t="s">
        <v>773</v>
      </c>
      <c r="C954" s="1539"/>
      <c r="D954" s="1467"/>
      <c r="E954" s="1540"/>
      <c r="F954" s="1540"/>
      <c r="G954" s="1541"/>
      <c r="H954" s="1541"/>
      <c r="I954" s="1483"/>
      <c r="J954" s="1699" t="s">
        <v>660</v>
      </c>
      <c r="K954" s="1484"/>
      <c r="L954" s="1484"/>
      <c r="M954" s="1484"/>
      <c r="N954" s="1484"/>
      <c r="O954" s="1484"/>
      <c r="P954" s="1484"/>
      <c r="Q954" s="1484"/>
      <c r="R954" s="1484"/>
      <c r="S954" s="1484"/>
      <c r="T954" s="1484"/>
      <c r="U954" s="1484"/>
      <c r="V954" s="1484"/>
      <c r="W954" s="1484"/>
      <c r="X954" s="1484"/>
    </row>
    <row r="955" spans="1:24" ht="31.5" hidden="1" customHeight="1" outlineLevel="1">
      <c r="A955" s="1532"/>
      <c r="B955" s="1469" t="s">
        <v>774</v>
      </c>
      <c r="C955" s="1449" t="s">
        <v>651</v>
      </c>
      <c r="D955" s="1467" t="s">
        <v>775</v>
      </c>
      <c r="E955" s="1450">
        <v>10500</v>
      </c>
      <c r="F955" s="1450">
        <v>10500</v>
      </c>
      <c r="G955" s="1455">
        <f t="shared" ref="G955:G962" si="70">F955</f>
        <v>10500</v>
      </c>
      <c r="H955" s="1455">
        <v>10500</v>
      </c>
      <c r="I955" s="1483">
        <f t="shared" ref="I955:I977" si="71">(H955-G955)/G955</f>
        <v>0</v>
      </c>
      <c r="J955" s="1700"/>
      <c r="K955" s="1484"/>
      <c r="L955" s="1484"/>
      <c r="M955" s="1484"/>
      <c r="N955" s="1484"/>
      <c r="O955" s="1484"/>
      <c r="P955" s="1484"/>
      <c r="Q955" s="1484"/>
      <c r="R955" s="1484"/>
      <c r="S955" s="1484"/>
      <c r="T955" s="1484"/>
      <c r="U955" s="1484"/>
      <c r="V955" s="1484"/>
      <c r="W955" s="1484"/>
      <c r="X955" s="1484"/>
    </row>
    <row r="956" spans="1:24" ht="19.5" hidden="1" customHeight="1" outlineLevel="1">
      <c r="A956" s="1451"/>
      <c r="B956" s="1505" t="s">
        <v>776</v>
      </c>
      <c r="C956" s="1449" t="s">
        <v>651</v>
      </c>
      <c r="D956" s="1449" t="s">
        <v>16</v>
      </c>
      <c r="E956" s="1450">
        <v>13700</v>
      </c>
      <c r="F956" s="1450">
        <v>13700</v>
      </c>
      <c r="G956" s="1455">
        <f t="shared" si="70"/>
        <v>13700</v>
      </c>
      <c r="H956" s="1455">
        <v>13700</v>
      </c>
      <c r="I956" s="1483">
        <f t="shared" si="71"/>
        <v>0</v>
      </c>
      <c r="J956" s="1700"/>
      <c r="K956" s="1484"/>
      <c r="L956" s="1484"/>
      <c r="M956" s="1484"/>
      <c r="N956" s="1484"/>
      <c r="O956" s="1484"/>
      <c r="P956" s="1484"/>
      <c r="Q956" s="1484"/>
      <c r="R956" s="1484"/>
      <c r="S956" s="1484"/>
      <c r="T956" s="1484"/>
      <c r="U956" s="1484"/>
      <c r="V956" s="1484"/>
      <c r="W956" s="1484"/>
      <c r="X956" s="1484"/>
    </row>
    <row r="957" spans="1:24" ht="19.5" hidden="1" customHeight="1" outlineLevel="1">
      <c r="A957" s="1451"/>
      <c r="B957" s="1505" t="s">
        <v>777</v>
      </c>
      <c r="C957" s="1449" t="s">
        <v>651</v>
      </c>
      <c r="D957" s="1449" t="s">
        <v>16</v>
      </c>
      <c r="E957" s="1450">
        <v>17500</v>
      </c>
      <c r="F957" s="1450">
        <v>17500</v>
      </c>
      <c r="G957" s="1455">
        <f t="shared" si="70"/>
        <v>17500</v>
      </c>
      <c r="H957" s="1455">
        <v>17500</v>
      </c>
      <c r="I957" s="1483">
        <f t="shared" si="71"/>
        <v>0</v>
      </c>
      <c r="J957" s="1700"/>
      <c r="K957" s="1484"/>
      <c r="L957" s="1484"/>
      <c r="M957" s="1484"/>
      <c r="N957" s="1484"/>
      <c r="O957" s="1484"/>
      <c r="P957" s="1484"/>
      <c r="Q957" s="1484"/>
      <c r="R957" s="1484"/>
      <c r="S957" s="1484"/>
      <c r="T957" s="1484"/>
      <c r="U957" s="1484"/>
      <c r="V957" s="1484"/>
      <c r="W957" s="1484"/>
      <c r="X957" s="1484"/>
    </row>
    <row r="958" spans="1:24" ht="19.5" hidden="1" customHeight="1" outlineLevel="1">
      <c r="A958" s="1451"/>
      <c r="B958" s="1505" t="s">
        <v>778</v>
      </c>
      <c r="C958" s="1449" t="s">
        <v>651</v>
      </c>
      <c r="D958" s="1449" t="s">
        <v>16</v>
      </c>
      <c r="E958" s="1450">
        <v>22500</v>
      </c>
      <c r="F958" s="1450">
        <v>22500</v>
      </c>
      <c r="G958" s="1455">
        <f t="shared" si="70"/>
        <v>22500</v>
      </c>
      <c r="H958" s="1455">
        <v>22500</v>
      </c>
      <c r="I958" s="1483">
        <f t="shared" si="71"/>
        <v>0</v>
      </c>
      <c r="J958" s="1700"/>
      <c r="K958" s="1484"/>
      <c r="L958" s="1484"/>
      <c r="M958" s="1484"/>
      <c r="N958" s="1484"/>
      <c r="O958" s="1484"/>
      <c r="P958" s="1484"/>
      <c r="Q958" s="1484"/>
      <c r="R958" s="1484"/>
      <c r="S958" s="1484"/>
      <c r="T958" s="1484"/>
      <c r="U958" s="1484"/>
      <c r="V958" s="1484"/>
      <c r="W958" s="1484"/>
      <c r="X958" s="1484"/>
    </row>
    <row r="959" spans="1:24" ht="19.5" hidden="1" customHeight="1" outlineLevel="1">
      <c r="A959" s="1451"/>
      <c r="B959" s="1505" t="s">
        <v>779</v>
      </c>
      <c r="C959" s="1449" t="s">
        <v>651</v>
      </c>
      <c r="D959" s="1449" t="s">
        <v>16</v>
      </c>
      <c r="E959" s="1450">
        <v>26200</v>
      </c>
      <c r="F959" s="1450">
        <v>26200</v>
      </c>
      <c r="G959" s="1455">
        <f t="shared" si="70"/>
        <v>26200</v>
      </c>
      <c r="H959" s="1455">
        <v>26200</v>
      </c>
      <c r="I959" s="1483">
        <f t="shared" si="71"/>
        <v>0</v>
      </c>
      <c r="J959" s="1700"/>
      <c r="K959" s="1484"/>
      <c r="L959" s="1484"/>
      <c r="M959" s="1484"/>
      <c r="N959" s="1484"/>
      <c r="O959" s="1484"/>
      <c r="P959" s="1484"/>
      <c r="Q959" s="1484"/>
      <c r="R959" s="1484"/>
      <c r="S959" s="1484"/>
      <c r="T959" s="1484"/>
      <c r="U959" s="1484"/>
      <c r="V959" s="1484"/>
      <c r="W959" s="1484"/>
      <c r="X959" s="1484"/>
    </row>
    <row r="960" spans="1:24" ht="19.5" hidden="1" customHeight="1" outlineLevel="1">
      <c r="A960" s="1451"/>
      <c r="B960" s="1505" t="s">
        <v>780</v>
      </c>
      <c r="C960" s="1449" t="s">
        <v>651</v>
      </c>
      <c r="D960" s="1449" t="s">
        <v>16</v>
      </c>
      <c r="E960" s="1450">
        <v>32900</v>
      </c>
      <c r="F960" s="1450">
        <v>32900</v>
      </c>
      <c r="G960" s="1455">
        <f t="shared" si="70"/>
        <v>32900</v>
      </c>
      <c r="H960" s="1455">
        <v>32900</v>
      </c>
      <c r="I960" s="1483">
        <f t="shared" si="71"/>
        <v>0</v>
      </c>
      <c r="J960" s="1700"/>
      <c r="K960" s="1484"/>
      <c r="L960" s="1484"/>
      <c r="M960" s="1484"/>
      <c r="N960" s="1484"/>
      <c r="O960" s="1484"/>
      <c r="P960" s="1484"/>
      <c r="Q960" s="1484"/>
      <c r="R960" s="1484"/>
      <c r="S960" s="1484"/>
      <c r="T960" s="1484"/>
      <c r="U960" s="1484"/>
      <c r="V960" s="1484"/>
      <c r="W960" s="1484"/>
      <c r="X960" s="1484"/>
    </row>
    <row r="961" spans="1:24" ht="19.5" hidden="1" customHeight="1" outlineLevel="1">
      <c r="A961" s="1451"/>
      <c r="B961" s="1505" t="s">
        <v>781</v>
      </c>
      <c r="C961" s="1449" t="s">
        <v>651</v>
      </c>
      <c r="D961" s="1449" t="s">
        <v>16</v>
      </c>
      <c r="E961" s="1450">
        <v>49300</v>
      </c>
      <c r="F961" s="1450">
        <v>49300</v>
      </c>
      <c r="G961" s="1455">
        <f t="shared" si="70"/>
        <v>49300</v>
      </c>
      <c r="H961" s="1455">
        <v>49300</v>
      </c>
      <c r="I961" s="1483">
        <f t="shared" si="71"/>
        <v>0</v>
      </c>
      <c r="J961" s="1700"/>
      <c r="K961" s="1484"/>
      <c r="L961" s="1484"/>
      <c r="M961" s="1484"/>
      <c r="N961" s="1484"/>
      <c r="O961" s="1484"/>
      <c r="P961" s="1484"/>
      <c r="Q961" s="1484"/>
      <c r="R961" s="1484"/>
      <c r="S961" s="1484"/>
      <c r="T961" s="1484"/>
      <c r="U961" s="1484"/>
      <c r="V961" s="1484"/>
      <c r="W961" s="1484"/>
      <c r="X961" s="1484"/>
    </row>
    <row r="962" spans="1:24" ht="19.5" hidden="1" customHeight="1" outlineLevel="1">
      <c r="A962" s="1451"/>
      <c r="B962" s="1505" t="s">
        <v>782</v>
      </c>
      <c r="C962" s="1449" t="s">
        <v>651</v>
      </c>
      <c r="D962" s="1449" t="s">
        <v>16</v>
      </c>
      <c r="E962" s="1450">
        <v>118500</v>
      </c>
      <c r="F962" s="1450">
        <v>118500</v>
      </c>
      <c r="G962" s="1455">
        <f t="shared" si="70"/>
        <v>118500</v>
      </c>
      <c r="H962" s="1455">
        <v>118500</v>
      </c>
      <c r="I962" s="1483">
        <f t="shared" si="71"/>
        <v>0</v>
      </c>
      <c r="J962" s="1700"/>
      <c r="K962" s="1484"/>
      <c r="L962" s="1484"/>
      <c r="M962" s="1484"/>
      <c r="N962" s="1484"/>
      <c r="O962" s="1484"/>
      <c r="P962" s="1484"/>
      <c r="Q962" s="1484"/>
      <c r="R962" s="1484"/>
      <c r="S962" s="1484"/>
      <c r="T962" s="1484"/>
      <c r="U962" s="1484"/>
      <c r="V962" s="1484"/>
      <c r="W962" s="1484"/>
      <c r="X962" s="1484"/>
    </row>
    <row r="963" spans="1:24" ht="39" hidden="1" customHeight="1" outlineLevel="1">
      <c r="A963" s="1470"/>
      <c r="B963" s="1542" t="s">
        <v>783</v>
      </c>
      <c r="C963" s="1543"/>
      <c r="D963" s="1543"/>
      <c r="E963" s="1544"/>
      <c r="F963" s="1544"/>
      <c r="G963" s="1545"/>
      <c r="H963" s="1545"/>
      <c r="I963" s="1483" t="e">
        <f t="shared" si="71"/>
        <v>#DIV/0!</v>
      </c>
      <c r="J963" s="1700"/>
      <c r="K963" s="1546"/>
      <c r="L963" s="1546"/>
      <c r="M963" s="1546"/>
      <c r="N963" s="1546"/>
      <c r="O963" s="1546"/>
      <c r="P963" s="1546"/>
      <c r="Q963" s="1546"/>
      <c r="R963" s="1546"/>
      <c r="S963" s="1546"/>
      <c r="T963" s="1546"/>
      <c r="U963" s="1546"/>
      <c r="V963" s="1546"/>
      <c r="W963" s="1546"/>
      <c r="X963" s="1546"/>
    </row>
    <row r="964" spans="1:24" ht="19.5" hidden="1" customHeight="1" outlineLevel="1">
      <c r="A964" s="1451"/>
      <c r="B964" s="1505" t="s">
        <v>784</v>
      </c>
      <c r="C964" s="1449" t="s">
        <v>651</v>
      </c>
      <c r="D964" s="1449" t="s">
        <v>785</v>
      </c>
      <c r="E964" s="1450">
        <v>6100</v>
      </c>
      <c r="F964" s="1450">
        <v>6100</v>
      </c>
      <c r="G964" s="1455">
        <f>F964</f>
        <v>6100</v>
      </c>
      <c r="H964" s="1455">
        <v>6100</v>
      </c>
      <c r="I964" s="1483">
        <f t="shared" si="71"/>
        <v>0</v>
      </c>
      <c r="J964" s="1700"/>
      <c r="K964" s="1484"/>
      <c r="L964" s="1484"/>
      <c r="M964" s="1484"/>
      <c r="N964" s="1484"/>
      <c r="O964" s="1484"/>
      <c r="P964" s="1484"/>
      <c r="Q964" s="1484"/>
      <c r="R964" s="1484"/>
      <c r="S964" s="1484"/>
      <c r="T964" s="1484"/>
      <c r="U964" s="1484"/>
      <c r="V964" s="1484"/>
      <c r="W964" s="1484"/>
      <c r="X964" s="1484"/>
    </row>
    <row r="965" spans="1:24" ht="19.5" hidden="1" customHeight="1" outlineLevel="1">
      <c r="A965" s="1451"/>
      <c r="B965" s="1505" t="s">
        <v>786</v>
      </c>
      <c r="C965" s="1449" t="s">
        <v>651</v>
      </c>
      <c r="D965" s="1449" t="s">
        <v>16</v>
      </c>
      <c r="E965" s="1450">
        <v>9000</v>
      </c>
      <c r="F965" s="1450">
        <v>9000</v>
      </c>
      <c r="G965" s="1455">
        <v>9000</v>
      </c>
      <c r="H965" s="1455">
        <v>9000</v>
      </c>
      <c r="I965" s="1483">
        <f t="shared" si="71"/>
        <v>0</v>
      </c>
      <c r="J965" s="1700"/>
      <c r="K965" s="1484"/>
      <c r="L965" s="1484"/>
      <c r="M965" s="1484"/>
      <c r="N965" s="1484"/>
      <c r="O965" s="1484"/>
      <c r="P965" s="1484"/>
      <c r="Q965" s="1484"/>
      <c r="R965" s="1484"/>
      <c r="S965" s="1484"/>
      <c r="T965" s="1484"/>
      <c r="U965" s="1484"/>
      <c r="V965" s="1484"/>
      <c r="W965" s="1484"/>
      <c r="X965" s="1484"/>
    </row>
    <row r="966" spans="1:24" ht="19.5" hidden="1" customHeight="1" outlineLevel="1">
      <c r="A966" s="1451"/>
      <c r="B966" s="1505" t="s">
        <v>787</v>
      </c>
      <c r="C966" s="1449" t="s">
        <v>651</v>
      </c>
      <c r="D966" s="1449" t="s">
        <v>16</v>
      </c>
      <c r="E966" s="1450">
        <v>11500</v>
      </c>
      <c r="F966" s="1450">
        <v>11500</v>
      </c>
      <c r="G966" s="1455">
        <f t="shared" ref="G966:G977" si="72">F966</f>
        <v>11500</v>
      </c>
      <c r="H966" s="1455">
        <v>11500</v>
      </c>
      <c r="I966" s="1483">
        <f t="shared" si="71"/>
        <v>0</v>
      </c>
      <c r="J966" s="1700"/>
      <c r="K966" s="1484"/>
      <c r="L966" s="1484"/>
      <c r="M966" s="1484"/>
      <c r="N966" s="1484"/>
      <c r="O966" s="1484"/>
      <c r="P966" s="1484"/>
      <c r="Q966" s="1484"/>
      <c r="R966" s="1484"/>
      <c r="S966" s="1484"/>
      <c r="T966" s="1484"/>
      <c r="U966" s="1484"/>
      <c r="V966" s="1484"/>
      <c r="W966" s="1484"/>
      <c r="X966" s="1484"/>
    </row>
    <row r="967" spans="1:24" ht="19.5" hidden="1" customHeight="1" outlineLevel="1">
      <c r="A967" s="1451"/>
      <c r="B967" s="1505" t="s">
        <v>788</v>
      </c>
      <c r="C967" s="1449" t="s">
        <v>651</v>
      </c>
      <c r="D967" s="1449" t="s">
        <v>16</v>
      </c>
      <c r="E967" s="1450">
        <v>14200</v>
      </c>
      <c r="F967" s="1450">
        <v>14200</v>
      </c>
      <c r="G967" s="1455">
        <f t="shared" si="72"/>
        <v>14200</v>
      </c>
      <c r="H967" s="1455">
        <v>14200</v>
      </c>
      <c r="I967" s="1483">
        <f t="shared" si="71"/>
        <v>0</v>
      </c>
      <c r="J967" s="1700"/>
      <c r="K967" s="1484"/>
      <c r="L967" s="1484"/>
      <c r="M967" s="1484"/>
      <c r="N967" s="1484"/>
      <c r="O967" s="1484"/>
      <c r="P967" s="1484"/>
      <c r="Q967" s="1484"/>
      <c r="R967" s="1484"/>
      <c r="S967" s="1484"/>
      <c r="T967" s="1484"/>
      <c r="U967" s="1484"/>
      <c r="V967" s="1484"/>
      <c r="W967" s="1484"/>
      <c r="X967" s="1484"/>
    </row>
    <row r="968" spans="1:24" ht="19.5" hidden="1" customHeight="1" outlineLevel="1">
      <c r="A968" s="1451"/>
      <c r="B968" s="1505" t="s">
        <v>789</v>
      </c>
      <c r="C968" s="1449" t="s">
        <v>651</v>
      </c>
      <c r="D968" s="1449" t="s">
        <v>16</v>
      </c>
      <c r="E968" s="1450">
        <v>18700</v>
      </c>
      <c r="F968" s="1450">
        <v>18700</v>
      </c>
      <c r="G968" s="1455">
        <f t="shared" si="72"/>
        <v>18700</v>
      </c>
      <c r="H968" s="1455">
        <v>18700</v>
      </c>
      <c r="I968" s="1483">
        <f t="shared" si="71"/>
        <v>0</v>
      </c>
      <c r="J968" s="1700"/>
      <c r="K968" s="1484"/>
      <c r="L968" s="1484"/>
      <c r="M968" s="1484"/>
      <c r="N968" s="1484"/>
      <c r="O968" s="1484"/>
      <c r="P968" s="1484"/>
      <c r="Q968" s="1484"/>
      <c r="R968" s="1484"/>
      <c r="S968" s="1484"/>
      <c r="T968" s="1484"/>
      <c r="U968" s="1484"/>
      <c r="V968" s="1484"/>
      <c r="W968" s="1484"/>
      <c r="X968" s="1484"/>
    </row>
    <row r="969" spans="1:24" ht="19.5" hidden="1" customHeight="1" outlineLevel="1">
      <c r="A969" s="1451"/>
      <c r="B969" s="1505" t="s">
        <v>790</v>
      </c>
      <c r="C969" s="1449" t="s">
        <v>651</v>
      </c>
      <c r="D969" s="1449" t="s">
        <v>16</v>
      </c>
      <c r="E969" s="1450">
        <v>22000</v>
      </c>
      <c r="F969" s="1450">
        <v>22000</v>
      </c>
      <c r="G969" s="1455">
        <f t="shared" si="72"/>
        <v>22000</v>
      </c>
      <c r="H969" s="1455">
        <v>22000</v>
      </c>
      <c r="I969" s="1483">
        <f t="shared" si="71"/>
        <v>0</v>
      </c>
      <c r="J969" s="1700"/>
      <c r="K969" s="1484"/>
      <c r="L969" s="1484"/>
      <c r="M969" s="1484"/>
      <c r="N969" s="1484"/>
      <c r="O969" s="1484"/>
      <c r="P969" s="1484"/>
      <c r="Q969" s="1484"/>
      <c r="R969" s="1484"/>
      <c r="S969" s="1484"/>
      <c r="T969" s="1484"/>
      <c r="U969" s="1484"/>
      <c r="V969" s="1484"/>
      <c r="W969" s="1484"/>
      <c r="X969" s="1484"/>
    </row>
    <row r="970" spans="1:24" ht="19.5" hidden="1" customHeight="1" outlineLevel="1">
      <c r="A970" s="1451"/>
      <c r="B970" s="1505" t="s">
        <v>791</v>
      </c>
      <c r="C970" s="1449" t="s">
        <v>651</v>
      </c>
      <c r="D970" s="1449" t="s">
        <v>16</v>
      </c>
      <c r="E970" s="1450">
        <v>23900</v>
      </c>
      <c r="F970" s="1450">
        <v>23900</v>
      </c>
      <c r="G970" s="1455">
        <f t="shared" si="72"/>
        <v>23900</v>
      </c>
      <c r="H970" s="1455">
        <v>23900</v>
      </c>
      <c r="I970" s="1483">
        <f t="shared" si="71"/>
        <v>0</v>
      </c>
      <c r="J970" s="1700"/>
      <c r="K970" s="1484"/>
      <c r="L970" s="1484"/>
      <c r="M970" s="1484"/>
      <c r="N970" s="1484"/>
      <c r="O970" s="1484"/>
      <c r="P970" s="1484"/>
      <c r="Q970" s="1484"/>
      <c r="R970" s="1484"/>
      <c r="S970" s="1484"/>
      <c r="T970" s="1484"/>
      <c r="U970" s="1484"/>
      <c r="V970" s="1484"/>
      <c r="W970" s="1484"/>
      <c r="X970" s="1484"/>
    </row>
    <row r="971" spans="1:24" ht="19.5" hidden="1" customHeight="1" outlineLevel="1">
      <c r="A971" s="1451"/>
      <c r="B971" s="1505" t="s">
        <v>792</v>
      </c>
      <c r="C971" s="1449" t="s">
        <v>651</v>
      </c>
      <c r="D971" s="1449" t="s">
        <v>16</v>
      </c>
      <c r="E971" s="1450">
        <v>30400</v>
      </c>
      <c r="F971" s="1450">
        <v>30400</v>
      </c>
      <c r="G971" s="1455">
        <f t="shared" si="72"/>
        <v>30400</v>
      </c>
      <c r="H971" s="1455">
        <v>30400</v>
      </c>
      <c r="I971" s="1483">
        <f t="shared" si="71"/>
        <v>0</v>
      </c>
      <c r="J971" s="1700"/>
      <c r="K971" s="1484"/>
      <c r="L971" s="1484"/>
      <c r="M971" s="1484"/>
      <c r="N971" s="1484"/>
      <c r="O971" s="1484"/>
      <c r="P971" s="1484"/>
      <c r="Q971" s="1484"/>
      <c r="R971" s="1484"/>
      <c r="S971" s="1484"/>
      <c r="T971" s="1484"/>
      <c r="U971" s="1484"/>
      <c r="V971" s="1484"/>
      <c r="W971" s="1484"/>
      <c r="X971" s="1484"/>
    </row>
    <row r="972" spans="1:24" ht="19.5" hidden="1" customHeight="1" outlineLevel="1">
      <c r="A972" s="1451"/>
      <c r="B972" s="1505" t="s">
        <v>793</v>
      </c>
      <c r="C972" s="1449" t="s">
        <v>651</v>
      </c>
      <c r="D972" s="1449" t="s">
        <v>16</v>
      </c>
      <c r="E972" s="1450">
        <v>39400</v>
      </c>
      <c r="F972" s="1450">
        <v>39400</v>
      </c>
      <c r="G972" s="1455">
        <f t="shared" si="72"/>
        <v>39400</v>
      </c>
      <c r="H972" s="1455">
        <v>39400</v>
      </c>
      <c r="I972" s="1483">
        <f t="shared" si="71"/>
        <v>0</v>
      </c>
      <c r="J972" s="1700"/>
      <c r="K972" s="1484"/>
      <c r="L972" s="1484"/>
      <c r="M972" s="1484"/>
      <c r="N972" s="1484"/>
      <c r="O972" s="1484"/>
      <c r="P972" s="1484"/>
      <c r="Q972" s="1484"/>
      <c r="R972" s="1484"/>
      <c r="S972" s="1484"/>
      <c r="T972" s="1484"/>
      <c r="U972" s="1484"/>
      <c r="V972" s="1484"/>
      <c r="W972" s="1484"/>
      <c r="X972" s="1484"/>
    </row>
    <row r="973" spans="1:24" ht="19.5" hidden="1" customHeight="1" outlineLevel="1">
      <c r="A973" s="1451"/>
      <c r="B973" s="1505" t="s">
        <v>794</v>
      </c>
      <c r="C973" s="1449" t="s">
        <v>651</v>
      </c>
      <c r="D973" s="1449" t="s">
        <v>16</v>
      </c>
      <c r="E973" s="1450">
        <v>55600</v>
      </c>
      <c r="F973" s="1450">
        <v>55600</v>
      </c>
      <c r="G973" s="1455">
        <f t="shared" si="72"/>
        <v>55600</v>
      </c>
      <c r="H973" s="1455">
        <v>55600</v>
      </c>
      <c r="I973" s="1483">
        <f t="shared" si="71"/>
        <v>0</v>
      </c>
      <c r="J973" s="1700"/>
      <c r="K973" s="1484"/>
      <c r="L973" s="1484"/>
      <c r="M973" s="1484"/>
      <c r="N973" s="1484"/>
      <c r="O973" s="1484"/>
      <c r="P973" s="1484"/>
      <c r="Q973" s="1484"/>
      <c r="R973" s="1484"/>
      <c r="S973" s="1484"/>
      <c r="T973" s="1484"/>
      <c r="U973" s="1484"/>
      <c r="V973" s="1484"/>
      <c r="W973" s="1484"/>
      <c r="X973" s="1484"/>
    </row>
    <row r="974" spans="1:24" ht="19.5" hidden="1" customHeight="1" outlineLevel="1">
      <c r="A974" s="1451"/>
      <c r="B974" s="1505" t="s">
        <v>795</v>
      </c>
      <c r="C974" s="1449" t="s">
        <v>651</v>
      </c>
      <c r="D974" s="1449" t="s">
        <v>16</v>
      </c>
      <c r="E974" s="1450">
        <v>79800</v>
      </c>
      <c r="F974" s="1450">
        <v>79800</v>
      </c>
      <c r="G974" s="1455">
        <f t="shared" si="72"/>
        <v>79800</v>
      </c>
      <c r="H974" s="1455">
        <v>79800</v>
      </c>
      <c r="I974" s="1483">
        <f t="shared" si="71"/>
        <v>0</v>
      </c>
      <c r="J974" s="1700"/>
      <c r="K974" s="1484"/>
      <c r="L974" s="1484"/>
      <c r="M974" s="1484"/>
      <c r="N974" s="1484"/>
      <c r="O974" s="1484"/>
      <c r="P974" s="1484"/>
      <c r="Q974" s="1484"/>
      <c r="R974" s="1484"/>
      <c r="S974" s="1484"/>
      <c r="T974" s="1484"/>
      <c r="U974" s="1484"/>
      <c r="V974" s="1484"/>
      <c r="W974" s="1484"/>
      <c r="X974" s="1484"/>
    </row>
    <row r="975" spans="1:24" ht="19.5" hidden="1" customHeight="1" outlineLevel="1">
      <c r="A975" s="1451"/>
      <c r="B975" s="1505" t="s">
        <v>796</v>
      </c>
      <c r="C975" s="1449" t="s">
        <v>651</v>
      </c>
      <c r="D975" s="1449" t="s">
        <v>16</v>
      </c>
      <c r="E975" s="1450">
        <v>96400</v>
      </c>
      <c r="F975" s="1450">
        <v>96400</v>
      </c>
      <c r="G975" s="1455">
        <f t="shared" si="72"/>
        <v>96400</v>
      </c>
      <c r="H975" s="1455">
        <v>96400</v>
      </c>
      <c r="I975" s="1483">
        <f t="shared" si="71"/>
        <v>0</v>
      </c>
      <c r="J975" s="1700"/>
      <c r="K975" s="1484"/>
      <c r="L975" s="1484"/>
      <c r="M975" s="1484"/>
      <c r="N975" s="1484"/>
      <c r="O975" s="1484"/>
      <c r="P975" s="1484"/>
      <c r="Q975" s="1484"/>
      <c r="R975" s="1484"/>
      <c r="S975" s="1484"/>
      <c r="T975" s="1484"/>
      <c r="U975" s="1484"/>
      <c r="V975" s="1484"/>
      <c r="W975" s="1484"/>
      <c r="X975" s="1484"/>
    </row>
    <row r="976" spans="1:24" ht="19.5" hidden="1" customHeight="1" outlineLevel="1">
      <c r="A976" s="1451"/>
      <c r="B976" s="1505" t="s">
        <v>797</v>
      </c>
      <c r="C976" s="1449" t="s">
        <v>651</v>
      </c>
      <c r="D976" s="1449" t="s">
        <v>16</v>
      </c>
      <c r="E976" s="1450">
        <v>205600</v>
      </c>
      <c r="F976" s="1450">
        <v>205600</v>
      </c>
      <c r="G976" s="1455">
        <f t="shared" si="72"/>
        <v>205600</v>
      </c>
      <c r="H976" s="1455">
        <v>205600</v>
      </c>
      <c r="I976" s="1483">
        <f t="shared" si="71"/>
        <v>0</v>
      </c>
      <c r="J976" s="1700"/>
      <c r="K976" s="1484"/>
      <c r="L976" s="1484"/>
      <c r="M976" s="1484"/>
      <c r="N976" s="1484"/>
      <c r="O976" s="1484"/>
      <c r="P976" s="1484"/>
      <c r="Q976" s="1484"/>
      <c r="R976" s="1484"/>
      <c r="S976" s="1484"/>
      <c r="T976" s="1484"/>
      <c r="U976" s="1484"/>
      <c r="V976" s="1484"/>
      <c r="W976" s="1484"/>
      <c r="X976" s="1484"/>
    </row>
    <row r="977" spans="1:24" ht="19.5" hidden="1" customHeight="1" outlineLevel="1">
      <c r="A977" s="1451"/>
      <c r="B977" s="1505" t="s">
        <v>798</v>
      </c>
      <c r="C977" s="1449" t="s">
        <v>651</v>
      </c>
      <c r="D977" s="1449" t="s">
        <v>16</v>
      </c>
      <c r="E977" s="1450">
        <v>306000</v>
      </c>
      <c r="F977" s="1450">
        <v>306000</v>
      </c>
      <c r="G977" s="1455">
        <f t="shared" si="72"/>
        <v>306000</v>
      </c>
      <c r="H977" s="1455">
        <v>306000</v>
      </c>
      <c r="I977" s="1483">
        <f t="shared" si="71"/>
        <v>0</v>
      </c>
      <c r="J977" s="1701"/>
      <c r="K977" s="1484"/>
      <c r="L977" s="1484"/>
      <c r="M977" s="1484"/>
      <c r="N977" s="1484"/>
      <c r="O977" s="1484"/>
      <c r="P977" s="1484"/>
      <c r="Q977" s="1484"/>
      <c r="R977" s="1484"/>
      <c r="S977" s="1484"/>
      <c r="T977" s="1484"/>
      <c r="U977" s="1484"/>
      <c r="V977" s="1484"/>
      <c r="W977" s="1484"/>
      <c r="X977" s="1484"/>
    </row>
    <row r="978" spans="1:24" ht="15" hidden="1" customHeight="1">
      <c r="A978" s="1470">
        <v>3</v>
      </c>
      <c r="B978" s="1710" t="s">
        <v>799</v>
      </c>
      <c r="C978" s="1690"/>
      <c r="D978" s="1690"/>
      <c r="E978" s="1690"/>
      <c r="F978" s="1690"/>
      <c r="G978" s="1690"/>
      <c r="H978" s="1690"/>
      <c r="I978" s="1690"/>
      <c r="J978" s="1691"/>
      <c r="K978" s="1484"/>
      <c r="L978" s="1484"/>
      <c r="M978" s="1484"/>
      <c r="N978" s="1484"/>
      <c r="O978" s="1484"/>
      <c r="P978" s="1484"/>
      <c r="Q978" s="1484"/>
      <c r="R978" s="1484"/>
      <c r="S978" s="1484"/>
      <c r="T978" s="1484"/>
      <c r="U978" s="1484"/>
      <c r="V978" s="1484"/>
      <c r="W978" s="1484"/>
      <c r="X978" s="1484"/>
    </row>
    <row r="979" spans="1:24" ht="31.5" hidden="1" customHeight="1">
      <c r="A979" s="1451"/>
      <c r="B979" s="1505" t="s">
        <v>800</v>
      </c>
      <c r="C979" s="1449" t="s">
        <v>674</v>
      </c>
      <c r="D979" s="1467" t="s">
        <v>801</v>
      </c>
      <c r="E979" s="1450">
        <v>9818</v>
      </c>
      <c r="F979" s="1450">
        <v>9818</v>
      </c>
      <c r="G979" s="1455"/>
      <c r="H979" s="1455"/>
      <c r="I979" s="1483">
        <f t="shared" ref="I979:I988" si="73">(F979-E979)/E979</f>
        <v>0</v>
      </c>
      <c r="J979" s="1699" t="s">
        <v>802</v>
      </c>
      <c r="K979" s="1484"/>
      <c r="L979" s="1484"/>
      <c r="M979" s="1484"/>
      <c r="N979" s="1484"/>
      <c r="O979" s="1484"/>
      <c r="P979" s="1484"/>
      <c r="Q979" s="1484"/>
      <c r="R979" s="1484"/>
      <c r="S979" s="1484"/>
      <c r="T979" s="1484"/>
      <c r="U979" s="1484"/>
      <c r="V979" s="1484"/>
      <c r="W979" s="1484"/>
      <c r="X979" s="1484"/>
    </row>
    <row r="980" spans="1:24" ht="19.5" hidden="1" customHeight="1">
      <c r="A980" s="1451"/>
      <c r="B980" s="1505" t="s">
        <v>803</v>
      </c>
      <c r="C980" s="1449" t="s">
        <v>674</v>
      </c>
      <c r="D980" s="1449" t="s">
        <v>16</v>
      </c>
      <c r="E980" s="1450">
        <v>12364</v>
      </c>
      <c r="F980" s="1450">
        <v>12364</v>
      </c>
      <c r="G980" s="1455"/>
      <c r="H980" s="1455"/>
      <c r="I980" s="1483">
        <f t="shared" si="73"/>
        <v>0</v>
      </c>
      <c r="J980" s="1700"/>
      <c r="K980" s="1484"/>
      <c r="L980" s="1484"/>
      <c r="M980" s="1484"/>
      <c r="N980" s="1484"/>
      <c r="O980" s="1484"/>
      <c r="P980" s="1484"/>
      <c r="Q980" s="1484"/>
      <c r="R980" s="1484"/>
      <c r="S980" s="1484"/>
      <c r="T980" s="1484"/>
      <c r="U980" s="1484"/>
      <c r="V980" s="1484"/>
      <c r="W980" s="1484"/>
      <c r="X980" s="1484"/>
    </row>
    <row r="981" spans="1:24" ht="19.5" hidden="1" customHeight="1">
      <c r="A981" s="1451"/>
      <c r="B981" s="1505" t="s">
        <v>804</v>
      </c>
      <c r="C981" s="1449" t="s">
        <v>674</v>
      </c>
      <c r="D981" s="1449" t="s">
        <v>16</v>
      </c>
      <c r="E981" s="1450">
        <v>15909</v>
      </c>
      <c r="F981" s="1450">
        <v>15909</v>
      </c>
      <c r="G981" s="1455"/>
      <c r="H981" s="1455"/>
      <c r="I981" s="1483">
        <f t="shared" si="73"/>
        <v>0</v>
      </c>
      <c r="J981" s="1700"/>
      <c r="K981" s="1484"/>
      <c r="L981" s="1484"/>
      <c r="M981" s="1484"/>
      <c r="N981" s="1484"/>
      <c r="O981" s="1484"/>
      <c r="P981" s="1484"/>
      <c r="Q981" s="1484"/>
      <c r="R981" s="1484"/>
      <c r="S981" s="1484"/>
      <c r="T981" s="1484"/>
      <c r="U981" s="1484"/>
      <c r="V981" s="1484"/>
      <c r="W981" s="1484"/>
      <c r="X981" s="1484"/>
    </row>
    <row r="982" spans="1:24" ht="19.5" hidden="1" customHeight="1">
      <c r="A982" s="1451"/>
      <c r="B982" s="1505" t="s">
        <v>805</v>
      </c>
      <c r="C982" s="1449" t="s">
        <v>674</v>
      </c>
      <c r="D982" s="1449" t="s">
        <v>16</v>
      </c>
      <c r="E982" s="1450">
        <v>20909</v>
      </c>
      <c r="F982" s="1450">
        <v>20909</v>
      </c>
      <c r="G982" s="1455"/>
      <c r="H982" s="1455"/>
      <c r="I982" s="1483">
        <f t="shared" si="73"/>
        <v>0</v>
      </c>
      <c r="J982" s="1700"/>
      <c r="K982" s="1484"/>
      <c r="L982" s="1484"/>
      <c r="M982" s="1484"/>
      <c r="N982" s="1484"/>
      <c r="O982" s="1484"/>
      <c r="P982" s="1484"/>
      <c r="Q982" s="1484"/>
      <c r="R982" s="1484"/>
      <c r="S982" s="1484"/>
      <c r="T982" s="1484"/>
      <c r="U982" s="1484"/>
      <c r="V982" s="1484"/>
      <c r="W982" s="1484"/>
      <c r="X982" s="1484"/>
    </row>
    <row r="983" spans="1:24" ht="19.5" hidden="1" customHeight="1">
      <c r="A983" s="1451"/>
      <c r="B983" s="1505" t="s">
        <v>806</v>
      </c>
      <c r="C983" s="1449" t="s">
        <v>674</v>
      </c>
      <c r="D983" s="1449" t="s">
        <v>16</v>
      </c>
      <c r="E983" s="1450">
        <v>24818</v>
      </c>
      <c r="F983" s="1450">
        <v>24818</v>
      </c>
      <c r="G983" s="1455"/>
      <c r="H983" s="1455"/>
      <c r="I983" s="1483">
        <f t="shared" si="73"/>
        <v>0</v>
      </c>
      <c r="J983" s="1700"/>
      <c r="K983" s="1484"/>
      <c r="L983" s="1484"/>
      <c r="M983" s="1484"/>
      <c r="N983" s="1484"/>
      <c r="O983" s="1484"/>
      <c r="P983" s="1484"/>
      <c r="Q983" s="1484"/>
      <c r="R983" s="1484"/>
      <c r="S983" s="1484"/>
      <c r="T983" s="1484"/>
      <c r="U983" s="1484"/>
      <c r="V983" s="1484"/>
      <c r="W983" s="1484"/>
      <c r="X983" s="1484"/>
    </row>
    <row r="984" spans="1:24" ht="19.5" hidden="1" customHeight="1">
      <c r="A984" s="1451"/>
      <c r="B984" s="1505" t="s">
        <v>807</v>
      </c>
      <c r="C984" s="1449" t="s">
        <v>674</v>
      </c>
      <c r="D984" s="1449" t="s">
        <v>16</v>
      </c>
      <c r="E984" s="1450">
        <v>1364</v>
      </c>
      <c r="F984" s="1450">
        <v>1364</v>
      </c>
      <c r="G984" s="1455"/>
      <c r="H984" s="1455"/>
      <c r="I984" s="1483">
        <f t="shared" si="73"/>
        <v>0</v>
      </c>
      <c r="J984" s="1700"/>
      <c r="K984" s="1484"/>
      <c r="L984" s="1484"/>
      <c r="M984" s="1484"/>
      <c r="N984" s="1484"/>
      <c r="O984" s="1484"/>
      <c r="P984" s="1484"/>
      <c r="Q984" s="1484"/>
      <c r="R984" s="1484"/>
      <c r="S984" s="1484"/>
      <c r="T984" s="1484"/>
      <c r="U984" s="1484"/>
      <c r="V984" s="1484"/>
      <c r="W984" s="1484"/>
      <c r="X984" s="1484"/>
    </row>
    <row r="985" spans="1:24" ht="19.5" hidden="1" customHeight="1">
      <c r="A985" s="1451"/>
      <c r="B985" s="1505" t="s">
        <v>808</v>
      </c>
      <c r="C985" s="1449" t="s">
        <v>674</v>
      </c>
      <c r="D985" s="1449" t="s">
        <v>16</v>
      </c>
      <c r="E985" s="1450">
        <v>1818</v>
      </c>
      <c r="F985" s="1450">
        <v>1818</v>
      </c>
      <c r="G985" s="1455"/>
      <c r="H985" s="1455"/>
      <c r="I985" s="1483">
        <f t="shared" si="73"/>
        <v>0</v>
      </c>
      <c r="J985" s="1700"/>
      <c r="K985" s="1484"/>
      <c r="L985" s="1484"/>
      <c r="M985" s="1484"/>
      <c r="N985" s="1484"/>
      <c r="O985" s="1484"/>
      <c r="P985" s="1484"/>
      <c r="Q985" s="1484"/>
      <c r="R985" s="1484"/>
      <c r="S985" s="1484"/>
      <c r="T985" s="1484"/>
      <c r="U985" s="1484"/>
      <c r="V985" s="1484"/>
      <c r="W985" s="1484"/>
      <c r="X985" s="1484"/>
    </row>
    <row r="986" spans="1:24" ht="19.5" hidden="1" customHeight="1">
      <c r="A986" s="1451"/>
      <c r="B986" s="1505" t="s">
        <v>809</v>
      </c>
      <c r="C986" s="1449" t="s">
        <v>674</v>
      </c>
      <c r="D986" s="1449" t="s">
        <v>16</v>
      </c>
      <c r="E986" s="1450">
        <v>2455</v>
      </c>
      <c r="F986" s="1450">
        <v>2455</v>
      </c>
      <c r="G986" s="1455"/>
      <c r="H986" s="1455"/>
      <c r="I986" s="1483">
        <f t="shared" si="73"/>
        <v>0</v>
      </c>
      <c r="J986" s="1700"/>
      <c r="K986" s="1484"/>
      <c r="L986" s="1484"/>
      <c r="M986" s="1484"/>
      <c r="N986" s="1484"/>
      <c r="O986" s="1484"/>
      <c r="P986" s="1484"/>
      <c r="Q986" s="1484"/>
      <c r="R986" s="1484"/>
      <c r="S986" s="1484"/>
      <c r="T986" s="1484"/>
      <c r="U986" s="1484"/>
      <c r="V986" s="1484"/>
      <c r="W986" s="1484"/>
      <c r="X986" s="1484"/>
    </row>
    <row r="987" spans="1:24" ht="19.5" hidden="1" customHeight="1">
      <c r="A987" s="1451"/>
      <c r="B987" s="1505" t="s">
        <v>810</v>
      </c>
      <c r="C987" s="1449" t="s">
        <v>674</v>
      </c>
      <c r="D987" s="1449" t="s">
        <v>16</v>
      </c>
      <c r="E987" s="1450">
        <v>4091</v>
      </c>
      <c r="F987" s="1450">
        <v>4091</v>
      </c>
      <c r="G987" s="1455"/>
      <c r="H987" s="1455"/>
      <c r="I987" s="1483">
        <f t="shared" si="73"/>
        <v>0</v>
      </c>
      <c r="J987" s="1700"/>
      <c r="K987" s="1484"/>
      <c r="L987" s="1484"/>
      <c r="M987" s="1484"/>
      <c r="N987" s="1484"/>
      <c r="O987" s="1484"/>
      <c r="P987" s="1484"/>
      <c r="Q987" s="1484"/>
      <c r="R987" s="1484"/>
      <c r="S987" s="1484"/>
      <c r="T987" s="1484"/>
      <c r="U987" s="1484"/>
      <c r="V987" s="1484"/>
      <c r="W987" s="1484"/>
      <c r="X987" s="1484"/>
    </row>
    <row r="988" spans="1:24" ht="19.5" hidden="1" customHeight="1">
      <c r="A988" s="1451"/>
      <c r="B988" s="1505" t="s">
        <v>811</v>
      </c>
      <c r="C988" s="1449" t="s">
        <v>674</v>
      </c>
      <c r="D988" s="1449" t="s">
        <v>16</v>
      </c>
      <c r="E988" s="1450">
        <v>10000</v>
      </c>
      <c r="F988" s="1450">
        <v>10000</v>
      </c>
      <c r="G988" s="1455"/>
      <c r="H988" s="1455"/>
      <c r="I988" s="1483">
        <f t="shared" si="73"/>
        <v>0</v>
      </c>
      <c r="J988" s="1701"/>
      <c r="K988" s="1484"/>
      <c r="L988" s="1484"/>
      <c r="M988" s="1484"/>
      <c r="N988" s="1484"/>
      <c r="O988" s="1484"/>
      <c r="P988" s="1484"/>
      <c r="Q988" s="1484"/>
      <c r="R988" s="1484"/>
      <c r="S988" s="1484"/>
      <c r="T988" s="1484"/>
      <c r="U988" s="1484"/>
      <c r="V988" s="1484"/>
      <c r="W988" s="1484"/>
      <c r="X988" s="1484"/>
    </row>
    <row r="989" spans="1:24" ht="24" customHeight="1">
      <c r="A989" s="1470">
        <v>2</v>
      </c>
      <c r="B989" s="1721" t="s">
        <v>812</v>
      </c>
      <c r="C989" s="1690"/>
      <c r="D989" s="1690"/>
      <c r="E989" s="1690"/>
      <c r="F989" s="1690"/>
      <c r="G989" s="1690"/>
      <c r="H989" s="1690"/>
      <c r="I989" s="1690"/>
      <c r="J989" s="1691"/>
      <c r="K989" s="1484"/>
      <c r="L989" s="1484"/>
      <c r="M989" s="1484"/>
      <c r="N989" s="1484"/>
      <c r="O989" s="1484"/>
      <c r="P989" s="1484"/>
      <c r="Q989" s="1484"/>
      <c r="R989" s="1484"/>
      <c r="S989" s="1484"/>
      <c r="T989" s="1484"/>
      <c r="U989" s="1484"/>
      <c r="V989" s="1484"/>
      <c r="W989" s="1484"/>
      <c r="X989" s="1484"/>
    </row>
    <row r="990" spans="1:24" ht="19.5" hidden="1" customHeight="1" outlineLevel="1">
      <c r="A990" s="1451"/>
      <c r="B990" s="1452" t="s">
        <v>813</v>
      </c>
      <c r="C990" s="1449"/>
      <c r="D990" s="1449"/>
      <c r="E990" s="1450"/>
      <c r="F990" s="1450"/>
      <c r="G990" s="1455"/>
      <c r="H990" s="1455"/>
      <c r="I990" s="1483"/>
      <c r="J990" s="1699" t="s">
        <v>660</v>
      </c>
      <c r="K990" s="1484"/>
      <c r="L990" s="1484"/>
      <c r="M990" s="1484"/>
      <c r="N990" s="1484"/>
      <c r="O990" s="1484"/>
      <c r="P990" s="1484"/>
      <c r="Q990" s="1484"/>
      <c r="R990" s="1484"/>
      <c r="S990" s="1484"/>
      <c r="T990" s="1484"/>
      <c r="U990" s="1484"/>
      <c r="V990" s="1484"/>
      <c r="W990" s="1484"/>
      <c r="X990" s="1484"/>
    </row>
    <row r="991" spans="1:24" ht="31.5" hidden="1" customHeight="1" outlineLevel="1">
      <c r="A991" s="1451"/>
      <c r="B991" s="1505" t="s">
        <v>814</v>
      </c>
      <c r="C991" s="1449" t="s">
        <v>651</v>
      </c>
      <c r="D991" s="1467" t="s">
        <v>815</v>
      </c>
      <c r="E991" s="1450">
        <v>4500</v>
      </c>
      <c r="F991" s="1450">
        <v>4500</v>
      </c>
      <c r="G991" s="1455">
        <f t="shared" ref="G991:G1015" si="74">F991</f>
        <v>4500</v>
      </c>
      <c r="H991" s="1455">
        <v>4500</v>
      </c>
      <c r="I991" s="1483">
        <f t="shared" ref="I991:I1029" si="75">(H991-G991)/G991</f>
        <v>0</v>
      </c>
      <c r="J991" s="1700"/>
      <c r="K991" s="1484"/>
      <c r="L991" s="1484"/>
      <c r="M991" s="1484"/>
      <c r="N991" s="1484"/>
      <c r="O991" s="1484"/>
      <c r="P991" s="1484"/>
      <c r="Q991" s="1484"/>
      <c r="R991" s="1484"/>
      <c r="S991" s="1484"/>
      <c r="T991" s="1484"/>
      <c r="U991" s="1484"/>
      <c r="V991" s="1484"/>
      <c r="W991" s="1484"/>
      <c r="X991" s="1484"/>
    </row>
    <row r="992" spans="1:24" ht="19.5" hidden="1" customHeight="1" outlineLevel="1">
      <c r="A992" s="1451"/>
      <c r="B992" s="1505" t="s">
        <v>816</v>
      </c>
      <c r="C992" s="1449" t="s">
        <v>651</v>
      </c>
      <c r="D992" s="1449" t="s">
        <v>16</v>
      </c>
      <c r="E992" s="1450">
        <v>6200</v>
      </c>
      <c r="F992" s="1450">
        <v>6200</v>
      </c>
      <c r="G992" s="1455">
        <f t="shared" si="74"/>
        <v>6200</v>
      </c>
      <c r="H992" s="1455">
        <v>6200</v>
      </c>
      <c r="I992" s="1483">
        <f t="shared" si="75"/>
        <v>0</v>
      </c>
      <c r="J992" s="1700"/>
      <c r="K992" s="1484"/>
      <c r="L992" s="1484"/>
      <c r="M992" s="1484"/>
      <c r="N992" s="1484"/>
      <c r="O992" s="1484"/>
      <c r="P992" s="1484"/>
      <c r="Q992" s="1484"/>
      <c r="R992" s="1484"/>
      <c r="S992" s="1484"/>
      <c r="T992" s="1484"/>
      <c r="U992" s="1484"/>
      <c r="V992" s="1484"/>
      <c r="W992" s="1484"/>
      <c r="X992" s="1484"/>
    </row>
    <row r="993" spans="1:24" ht="19.5" hidden="1" customHeight="1" outlineLevel="1">
      <c r="A993" s="1451"/>
      <c r="B993" s="1505" t="s">
        <v>817</v>
      </c>
      <c r="C993" s="1449" t="s">
        <v>651</v>
      </c>
      <c r="D993" s="1449" t="s">
        <v>16</v>
      </c>
      <c r="E993" s="1450">
        <v>10500</v>
      </c>
      <c r="F993" s="1450">
        <v>10500</v>
      </c>
      <c r="G993" s="1455">
        <f t="shared" si="74"/>
        <v>10500</v>
      </c>
      <c r="H993" s="1455">
        <v>10500</v>
      </c>
      <c r="I993" s="1483">
        <f t="shared" si="75"/>
        <v>0</v>
      </c>
      <c r="J993" s="1700"/>
      <c r="K993" s="1484"/>
      <c r="L993" s="1484"/>
      <c r="M993" s="1484"/>
      <c r="N993" s="1484"/>
      <c r="O993" s="1484"/>
      <c r="P993" s="1484"/>
      <c r="Q993" s="1484"/>
      <c r="R993" s="1484"/>
      <c r="S993" s="1484"/>
      <c r="T993" s="1484"/>
      <c r="U993" s="1484"/>
      <c r="V993" s="1484"/>
      <c r="W993" s="1484"/>
      <c r="X993" s="1484"/>
    </row>
    <row r="994" spans="1:24" ht="19.5" hidden="1" customHeight="1" outlineLevel="1">
      <c r="A994" s="1451"/>
      <c r="B994" s="1505" t="s">
        <v>818</v>
      </c>
      <c r="C994" s="1449" t="s">
        <v>651</v>
      </c>
      <c r="D994" s="1449" t="s">
        <v>16</v>
      </c>
      <c r="E994" s="1450">
        <v>13600</v>
      </c>
      <c r="F994" s="1450">
        <v>13600</v>
      </c>
      <c r="G994" s="1455">
        <f t="shared" si="74"/>
        <v>13600</v>
      </c>
      <c r="H994" s="1455">
        <v>13600</v>
      </c>
      <c r="I994" s="1483">
        <f t="shared" si="75"/>
        <v>0</v>
      </c>
      <c r="J994" s="1700"/>
      <c r="K994" s="1484"/>
      <c r="L994" s="1484"/>
      <c r="M994" s="1484"/>
      <c r="N994" s="1484"/>
      <c r="O994" s="1484"/>
      <c r="P994" s="1484"/>
      <c r="Q994" s="1484"/>
      <c r="R994" s="1484"/>
      <c r="S994" s="1484"/>
      <c r="T994" s="1484"/>
      <c r="U994" s="1484"/>
      <c r="V994" s="1484"/>
      <c r="W994" s="1484"/>
      <c r="X994" s="1484"/>
    </row>
    <row r="995" spans="1:24" ht="19.5" hidden="1" customHeight="1" outlineLevel="1">
      <c r="A995" s="1451"/>
      <c r="B995" s="1505" t="s">
        <v>819</v>
      </c>
      <c r="C995" s="1449" t="s">
        <v>651</v>
      </c>
      <c r="D995" s="1449" t="s">
        <v>16</v>
      </c>
      <c r="E995" s="1450">
        <v>8800</v>
      </c>
      <c r="F995" s="1450">
        <v>8800</v>
      </c>
      <c r="G995" s="1455">
        <f t="shared" si="74"/>
        <v>8800</v>
      </c>
      <c r="H995" s="1455">
        <v>8800</v>
      </c>
      <c r="I995" s="1483">
        <f t="shared" si="75"/>
        <v>0</v>
      </c>
      <c r="J995" s="1700"/>
      <c r="K995" s="1484"/>
      <c r="L995" s="1484"/>
      <c r="M995" s="1484"/>
      <c r="N995" s="1484"/>
      <c r="O995" s="1484"/>
      <c r="P995" s="1484"/>
      <c r="Q995" s="1484"/>
      <c r="R995" s="1484"/>
      <c r="S995" s="1484"/>
      <c r="T995" s="1484"/>
      <c r="U995" s="1484"/>
      <c r="V995" s="1484"/>
      <c r="W995" s="1484"/>
      <c r="X995" s="1484"/>
    </row>
    <row r="996" spans="1:24" ht="19.5" hidden="1" customHeight="1" outlineLevel="1">
      <c r="A996" s="1451"/>
      <c r="B996" s="1505" t="s">
        <v>820</v>
      </c>
      <c r="C996" s="1449" t="s">
        <v>651</v>
      </c>
      <c r="D996" s="1449" t="s">
        <v>16</v>
      </c>
      <c r="E996" s="1450">
        <v>17400</v>
      </c>
      <c r="F996" s="1450">
        <v>17400</v>
      </c>
      <c r="G996" s="1455">
        <f t="shared" si="74"/>
        <v>17400</v>
      </c>
      <c r="H996" s="1455">
        <v>17400</v>
      </c>
      <c r="I996" s="1483">
        <f t="shared" si="75"/>
        <v>0</v>
      </c>
      <c r="J996" s="1700"/>
      <c r="K996" s="1484"/>
      <c r="L996" s="1484"/>
      <c r="M996" s="1484"/>
      <c r="N996" s="1484"/>
      <c r="O996" s="1484"/>
      <c r="P996" s="1484"/>
      <c r="Q996" s="1484"/>
      <c r="R996" s="1484"/>
      <c r="S996" s="1484"/>
      <c r="T996" s="1484"/>
      <c r="U996" s="1484"/>
      <c r="V996" s="1484"/>
      <c r="W996" s="1484"/>
      <c r="X996" s="1484"/>
    </row>
    <row r="997" spans="1:24" ht="19.5" hidden="1" customHeight="1" outlineLevel="1">
      <c r="A997" s="1451"/>
      <c r="B997" s="1505" t="s">
        <v>821</v>
      </c>
      <c r="C997" s="1449" t="s">
        <v>651</v>
      </c>
      <c r="D997" s="1449" t="s">
        <v>16</v>
      </c>
      <c r="E997" s="1450">
        <v>22400</v>
      </c>
      <c r="F997" s="1450">
        <v>22400</v>
      </c>
      <c r="G997" s="1455">
        <f t="shared" si="74"/>
        <v>22400</v>
      </c>
      <c r="H997" s="1455">
        <v>22400</v>
      </c>
      <c r="I997" s="1483">
        <f t="shared" si="75"/>
        <v>0</v>
      </c>
      <c r="J997" s="1700"/>
      <c r="K997" s="1484"/>
      <c r="L997" s="1484"/>
      <c r="M997" s="1484"/>
      <c r="N997" s="1484"/>
      <c r="O997" s="1484"/>
      <c r="P997" s="1484"/>
      <c r="Q997" s="1484"/>
      <c r="R997" s="1484"/>
      <c r="S997" s="1484"/>
      <c r="T997" s="1484"/>
      <c r="U997" s="1484"/>
      <c r="V997" s="1484"/>
      <c r="W997" s="1484"/>
      <c r="X997" s="1484"/>
    </row>
    <row r="998" spans="1:24" ht="19.5" hidden="1" customHeight="1" outlineLevel="1">
      <c r="A998" s="1451"/>
      <c r="B998" s="1505" t="s">
        <v>822</v>
      </c>
      <c r="C998" s="1449" t="s">
        <v>651</v>
      </c>
      <c r="D998" s="1449" t="s">
        <v>16</v>
      </c>
      <c r="E998" s="1450">
        <v>26100</v>
      </c>
      <c r="F998" s="1450">
        <v>26100</v>
      </c>
      <c r="G998" s="1455">
        <f t="shared" si="74"/>
        <v>26100</v>
      </c>
      <c r="H998" s="1455">
        <v>26100</v>
      </c>
      <c r="I998" s="1483">
        <f t="shared" si="75"/>
        <v>0</v>
      </c>
      <c r="J998" s="1700"/>
      <c r="K998" s="1484"/>
      <c r="L998" s="1484"/>
      <c r="M998" s="1484"/>
      <c r="N998" s="1484"/>
      <c r="O998" s="1484"/>
      <c r="P998" s="1484"/>
      <c r="Q998" s="1484"/>
      <c r="R998" s="1484"/>
      <c r="S998" s="1484"/>
      <c r="T998" s="1484"/>
      <c r="U998" s="1484"/>
      <c r="V998" s="1484"/>
      <c r="W998" s="1484"/>
      <c r="X998" s="1484"/>
    </row>
    <row r="999" spans="1:24" ht="19.5" hidden="1" customHeight="1" outlineLevel="1">
      <c r="A999" s="1451"/>
      <c r="B999" s="1505" t="s">
        <v>823</v>
      </c>
      <c r="C999" s="1449" t="s">
        <v>651</v>
      </c>
      <c r="D999" s="1449" t="s">
        <v>16</v>
      </c>
      <c r="E999" s="1450">
        <v>32800</v>
      </c>
      <c r="F999" s="1450">
        <v>32800</v>
      </c>
      <c r="G999" s="1455">
        <f t="shared" si="74"/>
        <v>32800</v>
      </c>
      <c r="H999" s="1455">
        <v>32800</v>
      </c>
      <c r="I999" s="1483">
        <f t="shared" si="75"/>
        <v>0</v>
      </c>
      <c r="J999" s="1700"/>
      <c r="K999" s="1484"/>
      <c r="L999" s="1484"/>
      <c r="M999" s="1484"/>
      <c r="N999" s="1484"/>
      <c r="O999" s="1484"/>
      <c r="P999" s="1484"/>
      <c r="Q999" s="1484"/>
      <c r="R999" s="1484"/>
      <c r="S999" s="1484"/>
      <c r="T999" s="1484"/>
      <c r="U999" s="1484"/>
      <c r="V999" s="1484"/>
      <c r="W999" s="1484"/>
      <c r="X999" s="1484"/>
    </row>
    <row r="1000" spans="1:24" ht="19.5" hidden="1" customHeight="1" outlineLevel="1">
      <c r="A1000" s="1451"/>
      <c r="B1000" s="1505" t="s">
        <v>824</v>
      </c>
      <c r="C1000" s="1449" t="s">
        <v>651</v>
      </c>
      <c r="D1000" s="1449" t="s">
        <v>16</v>
      </c>
      <c r="E1000" s="1450">
        <v>41100</v>
      </c>
      <c r="F1000" s="1450">
        <v>41100</v>
      </c>
      <c r="G1000" s="1455">
        <f t="shared" si="74"/>
        <v>41100</v>
      </c>
      <c r="H1000" s="1455">
        <v>41100</v>
      </c>
      <c r="I1000" s="1483">
        <f t="shared" si="75"/>
        <v>0</v>
      </c>
      <c r="J1000" s="1700"/>
      <c r="K1000" s="1484"/>
      <c r="L1000" s="1484"/>
      <c r="M1000" s="1484"/>
      <c r="N1000" s="1484"/>
      <c r="O1000" s="1484"/>
      <c r="P1000" s="1484"/>
      <c r="Q1000" s="1484"/>
      <c r="R1000" s="1484"/>
      <c r="S1000" s="1484"/>
      <c r="T1000" s="1484"/>
      <c r="U1000" s="1484"/>
      <c r="V1000" s="1484"/>
      <c r="W1000" s="1484"/>
      <c r="X1000" s="1484"/>
    </row>
    <row r="1001" spans="1:24" ht="19.5" hidden="1" customHeight="1" outlineLevel="1">
      <c r="A1001" s="1451"/>
      <c r="B1001" s="1505" t="s">
        <v>825</v>
      </c>
      <c r="C1001" s="1449" t="s">
        <v>651</v>
      </c>
      <c r="D1001" s="1449" t="s">
        <v>16</v>
      </c>
      <c r="E1001" s="1450">
        <v>49200</v>
      </c>
      <c r="F1001" s="1450">
        <v>49200</v>
      </c>
      <c r="G1001" s="1455">
        <f t="shared" si="74"/>
        <v>49200</v>
      </c>
      <c r="H1001" s="1455">
        <v>49200</v>
      </c>
      <c r="I1001" s="1483">
        <f t="shared" si="75"/>
        <v>0</v>
      </c>
      <c r="J1001" s="1700"/>
      <c r="K1001" s="1484"/>
      <c r="L1001" s="1484"/>
      <c r="M1001" s="1484"/>
      <c r="N1001" s="1484"/>
      <c r="O1001" s="1484"/>
      <c r="P1001" s="1484"/>
      <c r="Q1001" s="1484"/>
      <c r="R1001" s="1484"/>
      <c r="S1001" s="1484"/>
      <c r="T1001" s="1484"/>
      <c r="U1001" s="1484"/>
      <c r="V1001" s="1484"/>
      <c r="W1001" s="1484"/>
      <c r="X1001" s="1484"/>
    </row>
    <row r="1002" spans="1:24" ht="19.5" hidden="1" customHeight="1" outlineLevel="1">
      <c r="A1002" s="1451"/>
      <c r="B1002" s="1505" t="s">
        <v>826</v>
      </c>
      <c r="C1002" s="1449" t="s">
        <v>651</v>
      </c>
      <c r="D1002" s="1449" t="s">
        <v>16</v>
      </c>
      <c r="E1002" s="1450">
        <v>68700</v>
      </c>
      <c r="F1002" s="1450">
        <v>68700</v>
      </c>
      <c r="G1002" s="1455">
        <f t="shared" si="74"/>
        <v>68700</v>
      </c>
      <c r="H1002" s="1455">
        <v>68700</v>
      </c>
      <c r="I1002" s="1483">
        <f t="shared" si="75"/>
        <v>0</v>
      </c>
      <c r="J1002" s="1700"/>
      <c r="K1002" s="1484"/>
      <c r="L1002" s="1484"/>
      <c r="M1002" s="1484"/>
      <c r="N1002" s="1484"/>
      <c r="O1002" s="1484"/>
      <c r="P1002" s="1484"/>
      <c r="Q1002" s="1484"/>
      <c r="R1002" s="1484"/>
      <c r="S1002" s="1484"/>
      <c r="T1002" s="1484"/>
      <c r="U1002" s="1484"/>
      <c r="V1002" s="1484"/>
      <c r="W1002" s="1484"/>
      <c r="X1002" s="1484"/>
    </row>
    <row r="1003" spans="1:24" ht="19.5" hidden="1" customHeight="1" outlineLevel="1">
      <c r="A1003" s="1451"/>
      <c r="B1003" s="1505" t="s">
        <v>827</v>
      </c>
      <c r="C1003" s="1449" t="s">
        <v>651</v>
      </c>
      <c r="D1003" s="1449" t="s">
        <v>16</v>
      </c>
      <c r="E1003" s="1450">
        <v>91100</v>
      </c>
      <c r="F1003" s="1450">
        <v>91100</v>
      </c>
      <c r="G1003" s="1455">
        <f t="shared" si="74"/>
        <v>91100</v>
      </c>
      <c r="H1003" s="1455">
        <v>91100</v>
      </c>
      <c r="I1003" s="1483">
        <f t="shared" si="75"/>
        <v>0</v>
      </c>
      <c r="J1003" s="1700"/>
      <c r="K1003" s="1484"/>
      <c r="L1003" s="1484"/>
      <c r="M1003" s="1484"/>
      <c r="N1003" s="1484"/>
      <c r="O1003" s="1484"/>
      <c r="P1003" s="1484"/>
      <c r="Q1003" s="1484"/>
      <c r="R1003" s="1484"/>
      <c r="S1003" s="1484"/>
      <c r="T1003" s="1484"/>
      <c r="U1003" s="1484"/>
      <c r="V1003" s="1484"/>
      <c r="W1003" s="1484"/>
      <c r="X1003" s="1484"/>
    </row>
    <row r="1004" spans="1:24" ht="19.5" hidden="1" customHeight="1" outlineLevel="1">
      <c r="A1004" s="1451"/>
      <c r="B1004" s="1505" t="s">
        <v>828</v>
      </c>
      <c r="C1004" s="1449" t="s">
        <v>651</v>
      </c>
      <c r="D1004" s="1449" t="s">
        <v>16</v>
      </c>
      <c r="E1004" s="1450">
        <v>135500</v>
      </c>
      <c r="F1004" s="1450">
        <v>135500</v>
      </c>
      <c r="G1004" s="1455">
        <f t="shared" si="74"/>
        <v>135500</v>
      </c>
      <c r="H1004" s="1455">
        <v>135500</v>
      </c>
      <c r="I1004" s="1483">
        <f t="shared" si="75"/>
        <v>0</v>
      </c>
      <c r="J1004" s="1700"/>
      <c r="K1004" s="1484"/>
      <c r="L1004" s="1484"/>
      <c r="M1004" s="1484"/>
      <c r="N1004" s="1484"/>
      <c r="O1004" s="1484"/>
      <c r="P1004" s="1484"/>
      <c r="Q1004" s="1484"/>
      <c r="R1004" s="1484"/>
      <c r="S1004" s="1484"/>
      <c r="T1004" s="1484"/>
      <c r="U1004" s="1484"/>
      <c r="V1004" s="1484"/>
      <c r="W1004" s="1484"/>
      <c r="X1004" s="1484"/>
    </row>
    <row r="1005" spans="1:24" ht="19.5" hidden="1" customHeight="1" outlineLevel="1">
      <c r="A1005" s="1451"/>
      <c r="B1005" s="1505" t="s">
        <v>829</v>
      </c>
      <c r="C1005" s="1449" t="s">
        <v>651</v>
      </c>
      <c r="D1005" s="1449" t="s">
        <v>16</v>
      </c>
      <c r="E1005" s="1450">
        <v>210000</v>
      </c>
      <c r="F1005" s="1450">
        <v>210000</v>
      </c>
      <c r="G1005" s="1455">
        <f t="shared" si="74"/>
        <v>210000</v>
      </c>
      <c r="H1005" s="1455">
        <v>210000</v>
      </c>
      <c r="I1005" s="1483">
        <f t="shared" si="75"/>
        <v>0</v>
      </c>
      <c r="J1005" s="1700"/>
      <c r="K1005" s="1484"/>
      <c r="L1005" s="1484"/>
      <c r="M1005" s="1484"/>
      <c r="N1005" s="1484"/>
      <c r="O1005" s="1484"/>
      <c r="P1005" s="1484"/>
      <c r="Q1005" s="1484"/>
      <c r="R1005" s="1484"/>
      <c r="S1005" s="1484"/>
      <c r="T1005" s="1484"/>
      <c r="U1005" s="1484"/>
      <c r="V1005" s="1484"/>
      <c r="W1005" s="1484"/>
      <c r="X1005" s="1484"/>
    </row>
    <row r="1006" spans="1:24" ht="19.5" hidden="1" customHeight="1" outlineLevel="1">
      <c r="A1006" s="1451"/>
      <c r="B1006" s="1505" t="s">
        <v>830</v>
      </c>
      <c r="C1006" s="1449" t="s">
        <v>500</v>
      </c>
      <c r="D1006" s="1449" t="s">
        <v>16</v>
      </c>
      <c r="E1006" s="1450">
        <v>2100</v>
      </c>
      <c r="F1006" s="1450">
        <v>2100</v>
      </c>
      <c r="G1006" s="1455">
        <f t="shared" si="74"/>
        <v>2100</v>
      </c>
      <c r="H1006" s="1455">
        <v>2100</v>
      </c>
      <c r="I1006" s="1483">
        <f t="shared" si="75"/>
        <v>0</v>
      </c>
      <c r="J1006" s="1700"/>
      <c r="K1006" s="1484"/>
      <c r="L1006" s="1484"/>
      <c r="M1006" s="1484"/>
      <c r="N1006" s="1484"/>
      <c r="O1006" s="1484"/>
      <c r="P1006" s="1484"/>
      <c r="Q1006" s="1484"/>
      <c r="R1006" s="1484"/>
      <c r="S1006" s="1484"/>
      <c r="T1006" s="1484"/>
      <c r="U1006" s="1484"/>
      <c r="V1006" s="1484"/>
      <c r="W1006" s="1484"/>
      <c r="X1006" s="1484"/>
    </row>
    <row r="1007" spans="1:24" ht="19.5" hidden="1" customHeight="1" outlineLevel="1">
      <c r="A1007" s="1451"/>
      <c r="B1007" s="1505" t="s">
        <v>831</v>
      </c>
      <c r="C1007" s="1449" t="s">
        <v>500</v>
      </c>
      <c r="D1007" s="1449" t="s">
        <v>16</v>
      </c>
      <c r="E1007" s="1450">
        <v>3400</v>
      </c>
      <c r="F1007" s="1450">
        <v>3400</v>
      </c>
      <c r="G1007" s="1455">
        <f t="shared" si="74"/>
        <v>3400</v>
      </c>
      <c r="H1007" s="1455">
        <v>3400</v>
      </c>
      <c r="I1007" s="1483">
        <f t="shared" si="75"/>
        <v>0</v>
      </c>
      <c r="J1007" s="1700"/>
      <c r="K1007" s="1484"/>
      <c r="L1007" s="1484"/>
      <c r="M1007" s="1484"/>
      <c r="N1007" s="1484"/>
      <c r="O1007" s="1484"/>
      <c r="P1007" s="1484"/>
      <c r="Q1007" s="1484"/>
      <c r="R1007" s="1484"/>
      <c r="S1007" s="1484"/>
      <c r="T1007" s="1484"/>
      <c r="U1007" s="1484"/>
      <c r="V1007" s="1484"/>
      <c r="W1007" s="1484"/>
      <c r="X1007" s="1484"/>
    </row>
    <row r="1008" spans="1:24" ht="19.5" hidden="1" customHeight="1" outlineLevel="1">
      <c r="A1008" s="1451"/>
      <c r="B1008" s="1505" t="s">
        <v>832</v>
      </c>
      <c r="C1008" s="1449" t="s">
        <v>500</v>
      </c>
      <c r="D1008" s="1449" t="s">
        <v>16</v>
      </c>
      <c r="E1008" s="1450">
        <v>4800</v>
      </c>
      <c r="F1008" s="1450">
        <v>4800</v>
      </c>
      <c r="G1008" s="1455">
        <f t="shared" si="74"/>
        <v>4800</v>
      </c>
      <c r="H1008" s="1455">
        <v>4800</v>
      </c>
      <c r="I1008" s="1483">
        <f t="shared" si="75"/>
        <v>0</v>
      </c>
      <c r="J1008" s="1700"/>
      <c r="K1008" s="1484"/>
      <c r="L1008" s="1484"/>
      <c r="M1008" s="1484"/>
      <c r="N1008" s="1484"/>
      <c r="O1008" s="1484"/>
      <c r="P1008" s="1484"/>
      <c r="Q1008" s="1484"/>
      <c r="R1008" s="1484"/>
      <c r="S1008" s="1484"/>
      <c r="T1008" s="1484"/>
      <c r="U1008" s="1484"/>
      <c r="V1008" s="1484"/>
      <c r="W1008" s="1484"/>
      <c r="X1008" s="1484"/>
    </row>
    <row r="1009" spans="1:24" ht="19.5" hidden="1" customHeight="1" outlineLevel="1">
      <c r="A1009" s="1451"/>
      <c r="B1009" s="1505" t="s">
        <v>833</v>
      </c>
      <c r="C1009" s="1449" t="s">
        <v>500</v>
      </c>
      <c r="D1009" s="1449" t="s">
        <v>16</v>
      </c>
      <c r="E1009" s="1450">
        <v>7300</v>
      </c>
      <c r="F1009" s="1450">
        <v>7300</v>
      </c>
      <c r="G1009" s="1455">
        <f t="shared" si="74"/>
        <v>7300</v>
      </c>
      <c r="H1009" s="1455">
        <v>7300</v>
      </c>
      <c r="I1009" s="1483">
        <f t="shared" si="75"/>
        <v>0</v>
      </c>
      <c r="J1009" s="1700"/>
      <c r="K1009" s="1484"/>
      <c r="L1009" s="1484"/>
      <c r="M1009" s="1484"/>
      <c r="N1009" s="1484"/>
      <c r="O1009" s="1484"/>
      <c r="P1009" s="1484"/>
      <c r="Q1009" s="1484"/>
      <c r="R1009" s="1484"/>
      <c r="S1009" s="1484"/>
      <c r="T1009" s="1484"/>
      <c r="U1009" s="1484"/>
      <c r="V1009" s="1484"/>
      <c r="W1009" s="1484"/>
      <c r="X1009" s="1484"/>
    </row>
    <row r="1010" spans="1:24" ht="19.5" hidden="1" customHeight="1" outlineLevel="1">
      <c r="A1010" s="1451"/>
      <c r="B1010" s="1505" t="s">
        <v>834</v>
      </c>
      <c r="C1010" s="1449" t="s">
        <v>500</v>
      </c>
      <c r="D1010" s="1449" t="s">
        <v>16</v>
      </c>
      <c r="E1010" s="1450">
        <v>11400</v>
      </c>
      <c r="F1010" s="1450">
        <v>11400</v>
      </c>
      <c r="G1010" s="1455">
        <f t="shared" si="74"/>
        <v>11400</v>
      </c>
      <c r="H1010" s="1455">
        <v>11400</v>
      </c>
      <c r="I1010" s="1483">
        <f t="shared" si="75"/>
        <v>0</v>
      </c>
      <c r="J1010" s="1700"/>
      <c r="K1010" s="1484"/>
      <c r="L1010" s="1484"/>
      <c r="M1010" s="1484"/>
      <c r="N1010" s="1484"/>
      <c r="O1010" s="1484"/>
      <c r="P1010" s="1484"/>
      <c r="Q1010" s="1484"/>
      <c r="R1010" s="1484"/>
      <c r="S1010" s="1484"/>
      <c r="T1010" s="1484"/>
      <c r="U1010" s="1484"/>
      <c r="V1010" s="1484"/>
      <c r="W1010" s="1484"/>
      <c r="X1010" s="1484"/>
    </row>
    <row r="1011" spans="1:24" ht="19.5" hidden="1" customHeight="1" outlineLevel="1">
      <c r="A1011" s="1451"/>
      <c r="B1011" s="1505" t="s">
        <v>835</v>
      </c>
      <c r="C1011" s="1449" t="s">
        <v>500</v>
      </c>
      <c r="D1011" s="1449" t="s">
        <v>16</v>
      </c>
      <c r="E1011" s="1450">
        <v>2400</v>
      </c>
      <c r="F1011" s="1450">
        <v>2400</v>
      </c>
      <c r="G1011" s="1455">
        <f t="shared" si="74"/>
        <v>2400</v>
      </c>
      <c r="H1011" s="1455">
        <v>2400</v>
      </c>
      <c r="I1011" s="1483">
        <f t="shared" si="75"/>
        <v>0</v>
      </c>
      <c r="J1011" s="1700"/>
      <c r="K1011" s="1484"/>
      <c r="L1011" s="1484"/>
      <c r="M1011" s="1484"/>
      <c r="N1011" s="1484"/>
      <c r="O1011" s="1484"/>
      <c r="P1011" s="1484"/>
      <c r="Q1011" s="1484"/>
      <c r="R1011" s="1484"/>
      <c r="S1011" s="1484"/>
      <c r="T1011" s="1484"/>
      <c r="U1011" s="1484"/>
      <c r="V1011" s="1484"/>
      <c r="W1011" s="1484"/>
      <c r="X1011" s="1484"/>
    </row>
    <row r="1012" spans="1:24" ht="19.5" hidden="1" customHeight="1" outlineLevel="1">
      <c r="A1012" s="1451"/>
      <c r="B1012" s="1505" t="s">
        <v>836</v>
      </c>
      <c r="C1012" s="1449" t="s">
        <v>500</v>
      </c>
      <c r="D1012" s="1449" t="s">
        <v>16</v>
      </c>
      <c r="E1012" s="1450">
        <v>10100</v>
      </c>
      <c r="F1012" s="1450">
        <v>10100</v>
      </c>
      <c r="G1012" s="1455">
        <f t="shared" si="74"/>
        <v>10100</v>
      </c>
      <c r="H1012" s="1455">
        <v>10100</v>
      </c>
      <c r="I1012" s="1483">
        <f t="shared" si="75"/>
        <v>0</v>
      </c>
      <c r="J1012" s="1700"/>
      <c r="K1012" s="1484"/>
      <c r="L1012" s="1484"/>
      <c r="M1012" s="1484"/>
      <c r="N1012" s="1484"/>
      <c r="O1012" s="1484"/>
      <c r="P1012" s="1484"/>
      <c r="Q1012" s="1484"/>
      <c r="R1012" s="1484"/>
      <c r="S1012" s="1484"/>
      <c r="T1012" s="1484"/>
      <c r="U1012" s="1484"/>
      <c r="V1012" s="1484"/>
      <c r="W1012" s="1484"/>
      <c r="X1012" s="1484"/>
    </row>
    <row r="1013" spans="1:24" ht="19.5" hidden="1" customHeight="1" outlineLevel="1">
      <c r="A1013" s="1451"/>
      <c r="B1013" s="1505" t="s">
        <v>837</v>
      </c>
      <c r="C1013" s="1449" t="s">
        <v>500</v>
      </c>
      <c r="D1013" s="1449" t="s">
        <v>16</v>
      </c>
      <c r="E1013" s="1450">
        <v>13900</v>
      </c>
      <c r="F1013" s="1450">
        <v>13900</v>
      </c>
      <c r="G1013" s="1455">
        <f t="shared" si="74"/>
        <v>13900</v>
      </c>
      <c r="H1013" s="1455">
        <v>13900</v>
      </c>
      <c r="I1013" s="1483">
        <f t="shared" si="75"/>
        <v>0</v>
      </c>
      <c r="J1013" s="1700"/>
      <c r="K1013" s="1484"/>
      <c r="L1013" s="1484"/>
      <c r="M1013" s="1484"/>
      <c r="N1013" s="1484"/>
      <c r="O1013" s="1484"/>
      <c r="P1013" s="1484"/>
      <c r="Q1013" s="1484"/>
      <c r="R1013" s="1484"/>
      <c r="S1013" s="1484"/>
      <c r="T1013" s="1484"/>
      <c r="U1013" s="1484"/>
      <c r="V1013" s="1484"/>
      <c r="W1013" s="1484"/>
      <c r="X1013" s="1484"/>
    </row>
    <row r="1014" spans="1:24" ht="19.5" hidden="1" customHeight="1" outlineLevel="1">
      <c r="A1014" s="1451"/>
      <c r="B1014" s="1505" t="s">
        <v>838</v>
      </c>
      <c r="C1014" s="1449" t="s">
        <v>500</v>
      </c>
      <c r="D1014" s="1449" t="s">
        <v>16</v>
      </c>
      <c r="E1014" s="1450">
        <v>2800</v>
      </c>
      <c r="F1014" s="1450">
        <v>2800</v>
      </c>
      <c r="G1014" s="1455">
        <f t="shared" si="74"/>
        <v>2800</v>
      </c>
      <c r="H1014" s="1455">
        <v>2800</v>
      </c>
      <c r="I1014" s="1483">
        <f t="shared" si="75"/>
        <v>0</v>
      </c>
      <c r="J1014" s="1700"/>
      <c r="K1014" s="1484"/>
      <c r="L1014" s="1484"/>
      <c r="M1014" s="1484"/>
      <c r="N1014" s="1484"/>
      <c r="O1014" s="1484"/>
      <c r="P1014" s="1484"/>
      <c r="Q1014" s="1484"/>
      <c r="R1014" s="1484"/>
      <c r="S1014" s="1484"/>
      <c r="T1014" s="1484"/>
      <c r="U1014" s="1484"/>
      <c r="V1014" s="1484"/>
      <c r="W1014" s="1484"/>
      <c r="X1014" s="1484"/>
    </row>
    <row r="1015" spans="1:24" ht="19.5" hidden="1" customHeight="1" outlineLevel="1">
      <c r="A1015" s="1451"/>
      <c r="B1015" s="1505" t="s">
        <v>839</v>
      </c>
      <c r="C1015" s="1449" t="s">
        <v>500</v>
      </c>
      <c r="D1015" s="1449" t="s">
        <v>16</v>
      </c>
      <c r="E1015" s="1450">
        <v>2800</v>
      </c>
      <c r="F1015" s="1450">
        <v>2800</v>
      </c>
      <c r="G1015" s="1455">
        <f t="shared" si="74"/>
        <v>2800</v>
      </c>
      <c r="H1015" s="1455">
        <v>2800</v>
      </c>
      <c r="I1015" s="1483">
        <f t="shared" si="75"/>
        <v>0</v>
      </c>
      <c r="J1015" s="1700"/>
      <c r="K1015" s="1484"/>
      <c r="L1015" s="1484"/>
      <c r="M1015" s="1484"/>
      <c r="N1015" s="1484"/>
      <c r="O1015" s="1484"/>
      <c r="P1015" s="1484"/>
      <c r="Q1015" s="1484"/>
      <c r="R1015" s="1484"/>
      <c r="S1015" s="1484"/>
      <c r="T1015" s="1484"/>
      <c r="U1015" s="1484"/>
      <c r="V1015" s="1484"/>
      <c r="W1015" s="1484"/>
      <c r="X1015" s="1484"/>
    </row>
    <row r="1016" spans="1:24" ht="31.5" hidden="1" customHeight="1" outlineLevel="1">
      <c r="A1016" s="1451"/>
      <c r="B1016" s="1452" t="s">
        <v>840</v>
      </c>
      <c r="C1016" s="1449"/>
      <c r="D1016" s="1467" t="s">
        <v>841</v>
      </c>
      <c r="E1016" s="1450"/>
      <c r="F1016" s="1450"/>
      <c r="G1016" s="1455"/>
      <c r="H1016" s="1455"/>
      <c r="I1016" s="1483" t="e">
        <f t="shared" si="75"/>
        <v>#DIV/0!</v>
      </c>
      <c r="J1016" s="1700"/>
      <c r="K1016" s="1484"/>
      <c r="L1016" s="1484"/>
      <c r="M1016" s="1484"/>
      <c r="N1016" s="1484"/>
      <c r="O1016" s="1484"/>
      <c r="P1016" s="1484"/>
      <c r="Q1016" s="1484"/>
      <c r="R1016" s="1484"/>
      <c r="S1016" s="1484"/>
      <c r="T1016" s="1484"/>
      <c r="U1016" s="1484"/>
      <c r="V1016" s="1484"/>
      <c r="W1016" s="1484"/>
      <c r="X1016" s="1484"/>
    </row>
    <row r="1017" spans="1:24" ht="19.5" hidden="1" customHeight="1" outlineLevel="1">
      <c r="A1017" s="1451"/>
      <c r="B1017" s="1505" t="s">
        <v>842</v>
      </c>
      <c r="C1017" s="1449" t="s">
        <v>651</v>
      </c>
      <c r="D1017" s="1449" t="s">
        <v>16</v>
      </c>
      <c r="E1017" s="1450">
        <v>6500</v>
      </c>
      <c r="F1017" s="1450">
        <v>6500</v>
      </c>
      <c r="G1017" s="1455">
        <f t="shared" ref="G1017:G1025" si="76">F1017</f>
        <v>6500</v>
      </c>
      <c r="H1017" s="1455">
        <v>6500</v>
      </c>
      <c r="I1017" s="1483">
        <f t="shared" si="75"/>
        <v>0</v>
      </c>
      <c r="J1017" s="1700"/>
      <c r="K1017" s="1484"/>
      <c r="L1017" s="1484"/>
      <c r="M1017" s="1484"/>
      <c r="N1017" s="1484"/>
      <c r="O1017" s="1484"/>
      <c r="P1017" s="1484"/>
      <c r="Q1017" s="1484"/>
      <c r="R1017" s="1484"/>
      <c r="S1017" s="1484"/>
      <c r="T1017" s="1484"/>
      <c r="U1017" s="1484"/>
      <c r="V1017" s="1484"/>
      <c r="W1017" s="1484"/>
      <c r="X1017" s="1484"/>
    </row>
    <row r="1018" spans="1:24" ht="19.5" hidden="1" customHeight="1" outlineLevel="1">
      <c r="A1018" s="1451"/>
      <c r="B1018" s="1505" t="s">
        <v>843</v>
      </c>
      <c r="C1018" s="1449" t="s">
        <v>651</v>
      </c>
      <c r="D1018" s="1449" t="s">
        <v>16</v>
      </c>
      <c r="E1018" s="1450">
        <v>7727</v>
      </c>
      <c r="F1018" s="1450">
        <v>7727</v>
      </c>
      <c r="G1018" s="1455">
        <f t="shared" si="76"/>
        <v>7727</v>
      </c>
      <c r="H1018" s="1455">
        <v>7727</v>
      </c>
      <c r="I1018" s="1483">
        <f t="shared" si="75"/>
        <v>0</v>
      </c>
      <c r="J1018" s="1700"/>
      <c r="K1018" s="1484"/>
      <c r="L1018" s="1484"/>
      <c r="M1018" s="1484"/>
      <c r="N1018" s="1484"/>
      <c r="O1018" s="1484"/>
      <c r="P1018" s="1484"/>
      <c r="Q1018" s="1484"/>
      <c r="R1018" s="1484"/>
      <c r="S1018" s="1484"/>
      <c r="T1018" s="1484"/>
      <c r="U1018" s="1484"/>
      <c r="V1018" s="1484"/>
      <c r="W1018" s="1484"/>
      <c r="X1018" s="1484"/>
    </row>
    <row r="1019" spans="1:24" ht="19.5" hidden="1" customHeight="1" outlineLevel="1">
      <c r="A1019" s="1451"/>
      <c r="B1019" s="1505" t="s">
        <v>844</v>
      </c>
      <c r="C1019" s="1449" t="s">
        <v>651</v>
      </c>
      <c r="D1019" s="1449" t="s">
        <v>16</v>
      </c>
      <c r="E1019" s="1450">
        <v>8900</v>
      </c>
      <c r="F1019" s="1450">
        <v>8900</v>
      </c>
      <c r="G1019" s="1455">
        <f t="shared" si="76"/>
        <v>8900</v>
      </c>
      <c r="H1019" s="1455">
        <v>8900</v>
      </c>
      <c r="I1019" s="1483">
        <f t="shared" si="75"/>
        <v>0</v>
      </c>
      <c r="J1019" s="1700"/>
      <c r="K1019" s="1484"/>
      <c r="L1019" s="1484"/>
      <c r="M1019" s="1484"/>
      <c r="N1019" s="1484"/>
      <c r="O1019" s="1484"/>
      <c r="P1019" s="1484"/>
      <c r="Q1019" s="1484"/>
      <c r="R1019" s="1484"/>
      <c r="S1019" s="1484"/>
      <c r="T1019" s="1484"/>
      <c r="U1019" s="1484"/>
      <c r="V1019" s="1484"/>
      <c r="W1019" s="1484"/>
      <c r="X1019" s="1484"/>
    </row>
    <row r="1020" spans="1:24" ht="19.5" hidden="1" customHeight="1" outlineLevel="1">
      <c r="A1020" s="1451"/>
      <c r="B1020" s="1505" t="s">
        <v>845</v>
      </c>
      <c r="C1020" s="1449" t="s">
        <v>651</v>
      </c>
      <c r="D1020" s="1449" t="s">
        <v>16</v>
      </c>
      <c r="E1020" s="1450">
        <v>13091</v>
      </c>
      <c r="F1020" s="1450">
        <v>13091</v>
      </c>
      <c r="G1020" s="1455">
        <f t="shared" si="76"/>
        <v>13091</v>
      </c>
      <c r="H1020" s="1455">
        <v>13091</v>
      </c>
      <c r="I1020" s="1483">
        <f t="shared" si="75"/>
        <v>0</v>
      </c>
      <c r="J1020" s="1700"/>
      <c r="K1020" s="1484"/>
      <c r="L1020" s="1484"/>
      <c r="M1020" s="1484"/>
      <c r="N1020" s="1484"/>
      <c r="O1020" s="1484"/>
      <c r="P1020" s="1484"/>
      <c r="Q1020" s="1484"/>
      <c r="R1020" s="1484"/>
      <c r="S1020" s="1484"/>
      <c r="T1020" s="1484"/>
      <c r="U1020" s="1484"/>
      <c r="V1020" s="1484"/>
      <c r="W1020" s="1484"/>
      <c r="X1020" s="1484"/>
    </row>
    <row r="1021" spans="1:24" ht="19.5" hidden="1" customHeight="1" outlineLevel="1">
      <c r="A1021" s="1451"/>
      <c r="B1021" s="1505" t="s">
        <v>846</v>
      </c>
      <c r="C1021" s="1449" t="s">
        <v>651</v>
      </c>
      <c r="D1021" s="1449" t="s">
        <v>16</v>
      </c>
      <c r="E1021" s="1450">
        <v>16545</v>
      </c>
      <c r="F1021" s="1450">
        <v>16545</v>
      </c>
      <c r="G1021" s="1455">
        <f t="shared" si="76"/>
        <v>16545</v>
      </c>
      <c r="H1021" s="1455">
        <v>16545</v>
      </c>
      <c r="I1021" s="1483">
        <f t="shared" si="75"/>
        <v>0</v>
      </c>
      <c r="J1021" s="1700"/>
      <c r="K1021" s="1484"/>
      <c r="L1021" s="1484"/>
      <c r="M1021" s="1484"/>
      <c r="N1021" s="1484"/>
      <c r="O1021" s="1484"/>
      <c r="P1021" s="1484"/>
      <c r="Q1021" s="1484"/>
      <c r="R1021" s="1484"/>
      <c r="S1021" s="1484"/>
      <c r="T1021" s="1484"/>
      <c r="U1021" s="1484"/>
      <c r="V1021" s="1484"/>
      <c r="W1021" s="1484"/>
      <c r="X1021" s="1484"/>
    </row>
    <row r="1022" spans="1:24" ht="19.5" hidden="1" customHeight="1" outlineLevel="1">
      <c r="A1022" s="1451"/>
      <c r="B1022" s="1505" t="s">
        <v>847</v>
      </c>
      <c r="C1022" s="1449" t="s">
        <v>651</v>
      </c>
      <c r="D1022" s="1449" t="s">
        <v>16</v>
      </c>
      <c r="E1022" s="1450">
        <v>25182</v>
      </c>
      <c r="F1022" s="1450">
        <v>25182</v>
      </c>
      <c r="G1022" s="1455">
        <f t="shared" si="76"/>
        <v>25182</v>
      </c>
      <c r="H1022" s="1455">
        <v>25182</v>
      </c>
      <c r="I1022" s="1483">
        <f t="shared" si="75"/>
        <v>0</v>
      </c>
      <c r="J1022" s="1700"/>
      <c r="K1022" s="1484"/>
      <c r="L1022" s="1484"/>
      <c r="M1022" s="1484"/>
      <c r="N1022" s="1484"/>
      <c r="O1022" s="1484"/>
      <c r="P1022" s="1484"/>
      <c r="Q1022" s="1484"/>
      <c r="R1022" s="1484"/>
      <c r="S1022" s="1484"/>
      <c r="T1022" s="1484"/>
      <c r="U1022" s="1484"/>
      <c r="V1022" s="1484"/>
      <c r="W1022" s="1484"/>
      <c r="X1022" s="1484"/>
    </row>
    <row r="1023" spans="1:24" ht="19.5" hidden="1" customHeight="1" outlineLevel="1">
      <c r="A1023" s="1451"/>
      <c r="B1023" s="1505" t="s">
        <v>848</v>
      </c>
      <c r="C1023" s="1449" t="s">
        <v>651</v>
      </c>
      <c r="D1023" s="1449" t="s">
        <v>16</v>
      </c>
      <c r="E1023" s="1450">
        <v>39545</v>
      </c>
      <c r="F1023" s="1450">
        <v>39545</v>
      </c>
      <c r="G1023" s="1455">
        <f t="shared" si="76"/>
        <v>39545</v>
      </c>
      <c r="H1023" s="1455">
        <v>39545</v>
      </c>
      <c r="I1023" s="1483">
        <f t="shared" si="75"/>
        <v>0</v>
      </c>
      <c r="J1023" s="1700"/>
      <c r="K1023" s="1484"/>
      <c r="L1023" s="1484"/>
      <c r="M1023" s="1484"/>
      <c r="N1023" s="1484"/>
      <c r="O1023" s="1484"/>
      <c r="P1023" s="1484"/>
      <c r="Q1023" s="1484"/>
      <c r="R1023" s="1484"/>
      <c r="S1023" s="1484"/>
      <c r="T1023" s="1484"/>
      <c r="U1023" s="1484"/>
      <c r="V1023" s="1484"/>
      <c r="W1023" s="1484"/>
      <c r="X1023" s="1484"/>
    </row>
    <row r="1024" spans="1:24" ht="19.5" hidden="1" customHeight="1" outlineLevel="1">
      <c r="A1024" s="1451"/>
      <c r="B1024" s="1505" t="s">
        <v>849</v>
      </c>
      <c r="C1024" s="1449" t="s">
        <v>651</v>
      </c>
      <c r="D1024" s="1449" t="s">
        <v>16</v>
      </c>
      <c r="E1024" s="1450">
        <v>56455</v>
      </c>
      <c r="F1024" s="1450">
        <v>56455</v>
      </c>
      <c r="G1024" s="1455">
        <f t="shared" si="76"/>
        <v>56455</v>
      </c>
      <c r="H1024" s="1455">
        <v>56455</v>
      </c>
      <c r="I1024" s="1483">
        <f t="shared" si="75"/>
        <v>0</v>
      </c>
      <c r="J1024" s="1700"/>
      <c r="K1024" s="1484"/>
      <c r="L1024" s="1484"/>
      <c r="M1024" s="1484"/>
      <c r="N1024" s="1484"/>
      <c r="O1024" s="1484"/>
      <c r="P1024" s="1484"/>
      <c r="Q1024" s="1484"/>
      <c r="R1024" s="1484"/>
      <c r="S1024" s="1484"/>
      <c r="T1024" s="1484"/>
      <c r="U1024" s="1484"/>
      <c r="V1024" s="1484"/>
      <c r="W1024" s="1484"/>
      <c r="X1024" s="1484"/>
    </row>
    <row r="1025" spans="1:24" ht="19.5" hidden="1" customHeight="1" outlineLevel="1">
      <c r="A1025" s="1451"/>
      <c r="B1025" s="1505" t="s">
        <v>850</v>
      </c>
      <c r="C1025" s="1449" t="s">
        <v>651</v>
      </c>
      <c r="D1025" s="1449" t="s">
        <v>16</v>
      </c>
      <c r="E1025" s="1450">
        <v>81000</v>
      </c>
      <c r="F1025" s="1450">
        <v>81000</v>
      </c>
      <c r="G1025" s="1455">
        <f t="shared" si="76"/>
        <v>81000</v>
      </c>
      <c r="H1025" s="1455">
        <v>81000</v>
      </c>
      <c r="I1025" s="1483">
        <f t="shared" si="75"/>
        <v>0</v>
      </c>
      <c r="J1025" s="1700"/>
      <c r="K1025" s="1484"/>
      <c r="L1025" s="1484"/>
      <c r="M1025" s="1484"/>
      <c r="N1025" s="1484"/>
      <c r="O1025" s="1484"/>
      <c r="P1025" s="1484"/>
      <c r="Q1025" s="1484"/>
      <c r="R1025" s="1484"/>
      <c r="S1025" s="1484"/>
      <c r="T1025" s="1484"/>
      <c r="U1025" s="1484"/>
      <c r="V1025" s="1484"/>
      <c r="W1025" s="1484"/>
      <c r="X1025" s="1484"/>
    </row>
    <row r="1026" spans="1:24" ht="19.5" hidden="1" customHeight="1" outlineLevel="1">
      <c r="A1026" s="1451"/>
      <c r="B1026" s="1505" t="s">
        <v>851</v>
      </c>
      <c r="C1026" s="1449" t="s">
        <v>651</v>
      </c>
      <c r="D1026" s="1449" t="s">
        <v>16</v>
      </c>
      <c r="E1026" s="1450">
        <v>81000</v>
      </c>
      <c r="F1026" s="1450">
        <v>81000</v>
      </c>
      <c r="G1026" s="1455">
        <v>96818</v>
      </c>
      <c r="H1026" s="1455">
        <v>96818</v>
      </c>
      <c r="I1026" s="1483">
        <f t="shared" si="75"/>
        <v>0</v>
      </c>
      <c r="J1026" s="1700"/>
      <c r="K1026" s="1484"/>
      <c r="L1026" s="1484"/>
      <c r="M1026" s="1484"/>
      <c r="N1026" s="1484"/>
      <c r="O1026" s="1484"/>
      <c r="P1026" s="1484"/>
      <c r="Q1026" s="1484"/>
      <c r="R1026" s="1484"/>
      <c r="S1026" s="1484"/>
      <c r="T1026" s="1484"/>
      <c r="U1026" s="1484"/>
      <c r="V1026" s="1484"/>
      <c r="W1026" s="1484"/>
      <c r="X1026" s="1484"/>
    </row>
    <row r="1027" spans="1:24" ht="19.5" hidden="1" customHeight="1" outlineLevel="1">
      <c r="A1027" s="1451"/>
      <c r="B1027" s="1505" t="s">
        <v>852</v>
      </c>
      <c r="C1027" s="1449" t="s">
        <v>651</v>
      </c>
      <c r="D1027" s="1449" t="s">
        <v>16</v>
      </c>
      <c r="E1027" s="1450">
        <v>125000</v>
      </c>
      <c r="F1027" s="1450">
        <v>125000</v>
      </c>
      <c r="G1027" s="1455">
        <f>F1027</f>
        <v>125000</v>
      </c>
      <c r="H1027" s="1455">
        <v>125000</v>
      </c>
      <c r="I1027" s="1483">
        <f t="shared" si="75"/>
        <v>0</v>
      </c>
      <c r="J1027" s="1700"/>
      <c r="K1027" s="1484"/>
      <c r="L1027" s="1484"/>
      <c r="M1027" s="1484"/>
      <c r="N1027" s="1484"/>
      <c r="O1027" s="1484"/>
      <c r="P1027" s="1484"/>
      <c r="Q1027" s="1484"/>
      <c r="R1027" s="1484"/>
      <c r="S1027" s="1484"/>
      <c r="T1027" s="1484"/>
      <c r="U1027" s="1484"/>
      <c r="V1027" s="1484"/>
      <c r="W1027" s="1484"/>
      <c r="X1027" s="1484"/>
    </row>
    <row r="1028" spans="1:24" ht="19.5" hidden="1" customHeight="1" outlineLevel="1">
      <c r="A1028" s="1451"/>
      <c r="B1028" s="1505" t="s">
        <v>853</v>
      </c>
      <c r="C1028" s="1449" t="s">
        <v>651</v>
      </c>
      <c r="D1028" s="1449" t="s">
        <v>16</v>
      </c>
      <c r="E1028" s="1450">
        <v>156818</v>
      </c>
      <c r="F1028" s="1450">
        <v>156818</v>
      </c>
      <c r="G1028" s="1455">
        <f>F1028</f>
        <v>156818</v>
      </c>
      <c r="H1028" s="1455">
        <v>156818</v>
      </c>
      <c r="I1028" s="1483">
        <f t="shared" si="75"/>
        <v>0</v>
      </c>
      <c r="J1028" s="1700"/>
      <c r="K1028" s="1484"/>
      <c r="L1028" s="1484"/>
      <c r="M1028" s="1484"/>
      <c r="N1028" s="1484"/>
      <c r="O1028" s="1484"/>
      <c r="P1028" s="1484"/>
      <c r="Q1028" s="1484"/>
      <c r="R1028" s="1484"/>
      <c r="S1028" s="1484"/>
      <c r="T1028" s="1484"/>
      <c r="U1028" s="1484"/>
      <c r="V1028" s="1484"/>
      <c r="W1028" s="1484"/>
      <c r="X1028" s="1484"/>
    </row>
    <row r="1029" spans="1:24" ht="19.5" hidden="1" customHeight="1" outlineLevel="1">
      <c r="A1029" s="1451"/>
      <c r="B1029" s="1505" t="s">
        <v>854</v>
      </c>
      <c r="C1029" s="1449" t="s">
        <v>651</v>
      </c>
      <c r="D1029" s="1449" t="s">
        <v>16</v>
      </c>
      <c r="E1029" s="1450">
        <v>206273</v>
      </c>
      <c r="F1029" s="1450">
        <v>206273</v>
      </c>
      <c r="G1029" s="1455">
        <f>F1029</f>
        <v>206273</v>
      </c>
      <c r="H1029" s="1455">
        <v>206273</v>
      </c>
      <c r="I1029" s="1483">
        <f t="shared" si="75"/>
        <v>0</v>
      </c>
      <c r="J1029" s="1701"/>
      <c r="K1029" s="1484"/>
      <c r="L1029" s="1484"/>
      <c r="M1029" s="1484"/>
      <c r="N1029" s="1484"/>
      <c r="O1029" s="1484"/>
      <c r="P1029" s="1484"/>
      <c r="Q1029" s="1484"/>
      <c r="R1029" s="1484"/>
      <c r="S1029" s="1484"/>
      <c r="T1029" s="1484"/>
      <c r="U1029" s="1484"/>
      <c r="V1029" s="1484"/>
      <c r="W1029" s="1484"/>
      <c r="X1029" s="1484"/>
    </row>
    <row r="1030" spans="1:24" ht="24" customHeight="1" collapsed="1">
      <c r="A1030" s="1532">
        <v>3</v>
      </c>
      <c r="B1030" s="1722" t="s">
        <v>855</v>
      </c>
      <c r="C1030" s="1690"/>
      <c r="D1030" s="1690"/>
      <c r="E1030" s="1690"/>
      <c r="F1030" s="1690"/>
      <c r="G1030" s="1690"/>
      <c r="H1030" s="1690"/>
      <c r="I1030" s="1690"/>
      <c r="J1030" s="1691"/>
      <c r="K1030" s="1484"/>
      <c r="L1030" s="1484"/>
      <c r="M1030" s="1484"/>
      <c r="N1030" s="1484"/>
      <c r="O1030" s="1484"/>
      <c r="P1030" s="1484"/>
      <c r="Q1030" s="1484"/>
      <c r="R1030" s="1484"/>
      <c r="S1030" s="1484"/>
      <c r="T1030" s="1484"/>
      <c r="U1030" s="1484"/>
      <c r="V1030" s="1484"/>
      <c r="W1030" s="1484"/>
      <c r="X1030" s="1484"/>
    </row>
    <row r="1031" spans="1:24" ht="19.5" hidden="1" customHeight="1" outlineLevel="1">
      <c r="A1031" s="1547"/>
      <c r="B1031" s="1548" t="s">
        <v>14</v>
      </c>
      <c r="C1031" s="1549"/>
      <c r="D1031" s="1550"/>
      <c r="E1031" s="1551"/>
      <c r="F1031" s="1551"/>
      <c r="G1031" s="1552"/>
      <c r="H1031" s="1552"/>
      <c r="I1031" s="1483"/>
      <c r="J1031" s="1550"/>
      <c r="K1031" s="1561"/>
      <c r="L1031" s="1561"/>
      <c r="M1031" s="1561"/>
      <c r="N1031" s="1561"/>
      <c r="O1031" s="1561"/>
      <c r="P1031" s="1561"/>
      <c r="Q1031" s="1561"/>
      <c r="R1031" s="1561"/>
      <c r="S1031" s="1561"/>
      <c r="T1031" s="1561"/>
      <c r="U1031" s="1561"/>
      <c r="V1031" s="1561"/>
      <c r="W1031" s="1561"/>
      <c r="X1031" s="1561"/>
    </row>
    <row r="1032" spans="1:24" ht="39" hidden="1" customHeight="1" outlineLevel="1">
      <c r="A1032" s="1547"/>
      <c r="B1032" s="1553" t="s">
        <v>856</v>
      </c>
      <c r="C1032" s="1467" t="s">
        <v>857</v>
      </c>
      <c r="D1032" s="1554"/>
      <c r="E1032" s="1555"/>
      <c r="F1032" s="1555"/>
      <c r="G1032" s="1528"/>
      <c r="H1032" s="1528">
        <v>2520000</v>
      </c>
      <c r="I1032" s="1483" t="s">
        <v>27</v>
      </c>
      <c r="J1032" s="1550"/>
      <c r="K1032" s="1561"/>
      <c r="L1032" s="1561"/>
      <c r="M1032" s="1561"/>
      <c r="N1032" s="1561"/>
      <c r="O1032" s="1561"/>
      <c r="P1032" s="1561"/>
      <c r="Q1032" s="1561"/>
      <c r="R1032" s="1561"/>
      <c r="S1032" s="1561"/>
      <c r="T1032" s="1561"/>
      <c r="U1032" s="1561"/>
      <c r="V1032" s="1561"/>
      <c r="W1032" s="1561"/>
      <c r="X1032" s="1561"/>
    </row>
    <row r="1033" spans="1:24" ht="19.5" hidden="1" customHeight="1" outlineLevel="1">
      <c r="A1033" s="1547"/>
      <c r="B1033" s="1553" t="s">
        <v>858</v>
      </c>
      <c r="C1033" s="1556"/>
      <c r="D1033" s="1554"/>
      <c r="E1033" s="1555"/>
      <c r="F1033" s="1555"/>
      <c r="G1033" s="1528"/>
      <c r="H1033" s="1528">
        <v>2350000</v>
      </c>
      <c r="I1033" s="1483" t="s">
        <v>27</v>
      </c>
      <c r="J1033" s="1550"/>
      <c r="K1033" s="1561"/>
      <c r="L1033" s="1561"/>
      <c r="M1033" s="1561"/>
      <c r="N1033" s="1561"/>
      <c r="O1033" s="1561"/>
      <c r="P1033" s="1561"/>
      <c r="Q1033" s="1561"/>
      <c r="R1033" s="1561"/>
      <c r="S1033" s="1561"/>
      <c r="T1033" s="1561"/>
      <c r="U1033" s="1561"/>
      <c r="V1033" s="1561"/>
      <c r="W1033" s="1561"/>
      <c r="X1033" s="1561"/>
    </row>
    <row r="1034" spans="1:24" ht="19.5" hidden="1" customHeight="1" outlineLevel="1">
      <c r="A1034" s="1557"/>
      <c r="B1034" s="1469" t="s">
        <v>859</v>
      </c>
      <c r="C1034" s="1467" t="s">
        <v>857</v>
      </c>
      <c r="D1034" s="1554"/>
      <c r="E1034" s="1555"/>
      <c r="F1034" s="1555"/>
      <c r="G1034" s="1528">
        <v>5400000</v>
      </c>
      <c r="H1034" s="1528">
        <v>5400000</v>
      </c>
      <c r="I1034" s="1483">
        <f>(H1034-G1034)/G1034</f>
        <v>0</v>
      </c>
      <c r="J1034" s="1554"/>
      <c r="K1034" s="1524"/>
      <c r="L1034" s="1524"/>
      <c r="M1034" s="1524"/>
      <c r="N1034" s="1524"/>
      <c r="O1034" s="1524"/>
      <c r="P1034" s="1524"/>
      <c r="Q1034" s="1524"/>
      <c r="R1034" s="1524"/>
      <c r="S1034" s="1524"/>
      <c r="T1034" s="1524"/>
      <c r="U1034" s="1524"/>
      <c r="V1034" s="1524"/>
      <c r="W1034" s="1524"/>
      <c r="X1034" s="1524"/>
    </row>
    <row r="1035" spans="1:24" ht="19.5" hidden="1" customHeight="1" outlineLevel="1">
      <c r="A1035" s="1557"/>
      <c r="B1035" s="1469" t="s">
        <v>860</v>
      </c>
      <c r="C1035" s="1467" t="s">
        <v>857</v>
      </c>
      <c r="D1035" s="1554"/>
      <c r="E1035" s="1555"/>
      <c r="F1035" s="1555"/>
      <c r="G1035" s="1528">
        <v>5700000</v>
      </c>
      <c r="H1035" s="1528">
        <v>5700000</v>
      </c>
      <c r="I1035" s="1483">
        <f>(H1035-G1035)/G1035</f>
        <v>0</v>
      </c>
      <c r="J1035" s="1554"/>
      <c r="K1035" s="1524"/>
      <c r="L1035" s="1524"/>
      <c r="M1035" s="1524"/>
      <c r="N1035" s="1524"/>
      <c r="O1035" s="1524"/>
      <c r="P1035" s="1524"/>
      <c r="Q1035" s="1524"/>
      <c r="R1035" s="1524"/>
      <c r="S1035" s="1524"/>
      <c r="T1035" s="1524"/>
      <c r="U1035" s="1524"/>
      <c r="V1035" s="1524"/>
      <c r="W1035" s="1524"/>
      <c r="X1035" s="1524"/>
    </row>
    <row r="1036" spans="1:24" ht="19.5" hidden="1" customHeight="1" outlineLevel="1">
      <c r="A1036" s="1557"/>
      <c r="B1036" s="1469" t="s">
        <v>861</v>
      </c>
      <c r="C1036" s="1467" t="s">
        <v>857</v>
      </c>
      <c r="D1036" s="1554"/>
      <c r="E1036" s="1555"/>
      <c r="F1036" s="1555"/>
      <c r="G1036" s="1528">
        <v>5000000</v>
      </c>
      <c r="H1036" s="1528">
        <v>5000000</v>
      </c>
      <c r="I1036" s="1483">
        <f>(H1036-G1036)/G1036</f>
        <v>0</v>
      </c>
      <c r="J1036" s="1554"/>
      <c r="K1036" s="1524"/>
      <c r="L1036" s="1524"/>
      <c r="M1036" s="1524"/>
      <c r="N1036" s="1524"/>
      <c r="O1036" s="1524"/>
      <c r="P1036" s="1524"/>
      <c r="Q1036" s="1524"/>
      <c r="R1036" s="1524"/>
      <c r="S1036" s="1524"/>
      <c r="T1036" s="1524"/>
      <c r="U1036" s="1524"/>
      <c r="V1036" s="1524"/>
      <c r="W1036" s="1524"/>
      <c r="X1036" s="1524"/>
    </row>
    <row r="1037" spans="1:24" ht="19.5" hidden="1" customHeight="1" outlineLevel="1">
      <c r="A1037" s="1557"/>
      <c r="B1037" s="1469" t="s">
        <v>862</v>
      </c>
      <c r="C1037" s="1467" t="s">
        <v>857</v>
      </c>
      <c r="D1037" s="1554"/>
      <c r="E1037" s="1555"/>
      <c r="F1037" s="1555"/>
      <c r="G1037" s="1528">
        <v>5300000</v>
      </c>
      <c r="H1037" s="1528">
        <v>5300000</v>
      </c>
      <c r="I1037" s="1483">
        <f>(H1037-G1037)/G1037</f>
        <v>0</v>
      </c>
      <c r="J1037" s="1554"/>
      <c r="K1037" s="1524"/>
      <c r="L1037" s="1524"/>
      <c r="M1037" s="1524"/>
      <c r="N1037" s="1524"/>
      <c r="O1037" s="1524"/>
      <c r="P1037" s="1524"/>
      <c r="Q1037" s="1524"/>
      <c r="R1037" s="1524"/>
      <c r="S1037" s="1524"/>
      <c r="T1037" s="1524"/>
      <c r="U1037" s="1524"/>
      <c r="V1037" s="1524"/>
      <c r="W1037" s="1524"/>
      <c r="X1037" s="1524"/>
    </row>
    <row r="1038" spans="1:24" ht="19.5" hidden="1" customHeight="1" outlineLevel="1">
      <c r="A1038" s="1532"/>
      <c r="B1038" s="1558" t="s">
        <v>18</v>
      </c>
      <c r="C1038" s="1467"/>
      <c r="D1038" s="1467"/>
      <c r="E1038" s="1459"/>
      <c r="F1038" s="1459"/>
      <c r="G1038" s="1460"/>
      <c r="H1038" s="1460"/>
      <c r="I1038" s="1483"/>
      <c r="J1038" s="1525"/>
      <c r="K1038" s="1484"/>
      <c r="L1038" s="1484"/>
      <c r="M1038" s="1484"/>
      <c r="N1038" s="1484"/>
      <c r="O1038" s="1484"/>
      <c r="P1038" s="1484"/>
      <c r="Q1038" s="1484"/>
      <c r="R1038" s="1484"/>
      <c r="S1038" s="1484"/>
      <c r="T1038" s="1484"/>
      <c r="U1038" s="1484"/>
      <c r="V1038" s="1484"/>
      <c r="W1038" s="1484"/>
      <c r="X1038" s="1484"/>
    </row>
    <row r="1039" spans="1:24" ht="19.5" hidden="1" customHeight="1" outlineLevel="1">
      <c r="A1039" s="1532"/>
      <c r="B1039" s="1469" t="s">
        <v>863</v>
      </c>
      <c r="C1039" s="1467" t="s">
        <v>857</v>
      </c>
      <c r="D1039" s="1467"/>
      <c r="E1039" s="1459"/>
      <c r="F1039" s="1459"/>
      <c r="G1039" s="1460">
        <v>2800000</v>
      </c>
      <c r="H1039" s="1460">
        <v>2800000</v>
      </c>
      <c r="I1039" s="1483">
        <f>(H1039-G1039)/G1039</f>
        <v>0</v>
      </c>
      <c r="J1039" s="1525"/>
      <c r="K1039" s="1484"/>
      <c r="L1039" s="1484"/>
      <c r="M1039" s="1484"/>
      <c r="N1039" s="1484"/>
      <c r="O1039" s="1484"/>
      <c r="P1039" s="1484"/>
      <c r="Q1039" s="1484"/>
      <c r="R1039" s="1484"/>
      <c r="S1039" s="1484"/>
      <c r="T1039" s="1484"/>
      <c r="U1039" s="1484"/>
      <c r="V1039" s="1484"/>
      <c r="W1039" s="1484"/>
      <c r="X1039" s="1484"/>
    </row>
    <row r="1040" spans="1:24" ht="19.5" hidden="1" customHeight="1" outlineLevel="1">
      <c r="A1040" s="1532"/>
      <c r="B1040" s="1558" t="s">
        <v>19</v>
      </c>
      <c r="C1040" s="1467"/>
      <c r="D1040" s="1467"/>
      <c r="E1040" s="1459"/>
      <c r="F1040" s="1459"/>
      <c r="G1040" s="1460"/>
      <c r="H1040" s="1460"/>
      <c r="I1040" s="1483"/>
      <c r="J1040" s="1525"/>
      <c r="K1040" s="1484"/>
      <c r="L1040" s="1484"/>
      <c r="M1040" s="1484"/>
      <c r="N1040" s="1484"/>
      <c r="O1040" s="1484"/>
      <c r="P1040" s="1484"/>
      <c r="Q1040" s="1484"/>
      <c r="R1040" s="1484"/>
      <c r="S1040" s="1484"/>
      <c r="T1040" s="1484"/>
      <c r="U1040" s="1484"/>
      <c r="V1040" s="1484"/>
      <c r="W1040" s="1484"/>
      <c r="X1040" s="1484"/>
    </row>
    <row r="1041" spans="1:24" ht="19.5" hidden="1" customHeight="1" outlineLevel="1">
      <c r="A1041" s="1532"/>
      <c r="B1041" s="1469" t="s">
        <v>859</v>
      </c>
      <c r="C1041" s="1467" t="s">
        <v>857</v>
      </c>
      <c r="D1041" s="1467"/>
      <c r="E1041" s="1459"/>
      <c r="F1041" s="1459"/>
      <c r="G1041" s="1460">
        <v>6540000</v>
      </c>
      <c r="H1041" s="1460">
        <f>G1041</f>
        <v>6540000</v>
      </c>
      <c r="I1041" s="1483">
        <f>(H1041-G1041)/G1041</f>
        <v>0</v>
      </c>
      <c r="J1041" s="1525"/>
      <c r="K1041" s="1484"/>
      <c r="L1041" s="1484"/>
      <c r="M1041" s="1484"/>
      <c r="N1041" s="1484"/>
      <c r="O1041" s="1484"/>
      <c r="P1041" s="1484"/>
      <c r="Q1041" s="1484"/>
      <c r="R1041" s="1484"/>
      <c r="S1041" s="1484"/>
      <c r="T1041" s="1484"/>
      <c r="U1041" s="1484"/>
      <c r="V1041" s="1484"/>
      <c r="W1041" s="1484"/>
      <c r="X1041" s="1484"/>
    </row>
    <row r="1042" spans="1:24" ht="19.5" hidden="1" customHeight="1" outlineLevel="1">
      <c r="A1042" s="1532"/>
      <c r="B1042" s="1469" t="s">
        <v>860</v>
      </c>
      <c r="C1042" s="1467" t="s">
        <v>857</v>
      </c>
      <c r="D1042" s="1467"/>
      <c r="E1042" s="1459"/>
      <c r="F1042" s="1459"/>
      <c r="G1042" s="1460">
        <v>6750000</v>
      </c>
      <c r="H1042" s="1460">
        <f>G1042</f>
        <v>6750000</v>
      </c>
      <c r="I1042" s="1483">
        <f>(H1042-G1042)/G1042</f>
        <v>0</v>
      </c>
      <c r="J1042" s="1525"/>
      <c r="K1042" s="1484"/>
      <c r="L1042" s="1484"/>
      <c r="M1042" s="1484"/>
      <c r="N1042" s="1484"/>
      <c r="O1042" s="1484"/>
      <c r="P1042" s="1484"/>
      <c r="Q1042" s="1484"/>
      <c r="R1042" s="1484"/>
      <c r="S1042" s="1484"/>
      <c r="T1042" s="1484"/>
      <c r="U1042" s="1484"/>
      <c r="V1042" s="1484"/>
      <c r="W1042" s="1484"/>
      <c r="X1042" s="1484"/>
    </row>
    <row r="1043" spans="1:24" ht="19.5" hidden="1" customHeight="1" outlineLevel="1">
      <c r="A1043" s="1532"/>
      <c r="B1043" s="1558" t="s">
        <v>22</v>
      </c>
      <c r="C1043" s="1467"/>
      <c r="D1043" s="1467"/>
      <c r="E1043" s="1459">
        <v>5450000</v>
      </c>
      <c r="F1043" s="1459">
        <v>5450000</v>
      </c>
      <c r="G1043" s="1460"/>
      <c r="H1043" s="1460"/>
      <c r="I1043" s="1483"/>
      <c r="J1043" s="1527"/>
      <c r="K1043" s="1484"/>
      <c r="L1043" s="1484"/>
      <c r="M1043" s="1484"/>
      <c r="N1043" s="1484"/>
      <c r="O1043" s="1484"/>
      <c r="P1043" s="1484"/>
      <c r="Q1043" s="1484"/>
      <c r="R1043" s="1484"/>
      <c r="S1043" s="1484"/>
      <c r="T1043" s="1484"/>
      <c r="U1043" s="1484"/>
      <c r="V1043" s="1484"/>
      <c r="W1043" s="1484"/>
      <c r="X1043" s="1484"/>
    </row>
    <row r="1044" spans="1:24" ht="19.5" hidden="1" customHeight="1" outlineLevel="1">
      <c r="A1044" s="1559"/>
      <c r="B1044" s="1469" t="s">
        <v>862</v>
      </c>
      <c r="C1044" s="1467" t="s">
        <v>857</v>
      </c>
      <c r="D1044" s="1467"/>
      <c r="E1044" s="1459"/>
      <c r="F1044" s="1459"/>
      <c r="G1044" s="1460">
        <f>5500000/1.1</f>
        <v>5000000</v>
      </c>
      <c r="H1044" s="1460">
        <f>G1044</f>
        <v>5000000</v>
      </c>
      <c r="I1044" s="1483">
        <f>(H1044-G1044)/G1044</f>
        <v>0</v>
      </c>
      <c r="J1044" s="1527"/>
      <c r="K1044" s="1484"/>
      <c r="L1044" s="1484"/>
      <c r="M1044" s="1484"/>
      <c r="N1044" s="1484"/>
      <c r="O1044" s="1484"/>
      <c r="P1044" s="1484"/>
      <c r="Q1044" s="1484"/>
      <c r="R1044" s="1484"/>
      <c r="S1044" s="1484"/>
      <c r="T1044" s="1484"/>
      <c r="U1044" s="1484"/>
      <c r="V1044" s="1484"/>
      <c r="W1044" s="1484"/>
      <c r="X1044" s="1484"/>
    </row>
    <row r="1045" spans="1:24" ht="19.5" hidden="1" customHeight="1" outlineLevel="1">
      <c r="A1045" s="1559"/>
      <c r="B1045" s="1558" t="s">
        <v>25</v>
      </c>
      <c r="C1045" s="1467"/>
      <c r="D1045" s="1467"/>
      <c r="E1045" s="1459"/>
      <c r="F1045" s="1459"/>
      <c r="G1045" s="1460"/>
      <c r="H1045" s="1460"/>
      <c r="I1045" s="1483"/>
      <c r="J1045" s="1527"/>
      <c r="K1045" s="1484"/>
      <c r="L1045" s="1484"/>
      <c r="M1045" s="1484"/>
      <c r="N1045" s="1484"/>
      <c r="O1045" s="1484"/>
      <c r="P1045" s="1484"/>
      <c r="Q1045" s="1484"/>
      <c r="R1045" s="1484"/>
      <c r="S1045" s="1484"/>
      <c r="T1045" s="1484"/>
      <c r="U1045" s="1484"/>
      <c r="V1045" s="1484"/>
      <c r="W1045" s="1484"/>
      <c r="X1045" s="1484"/>
    </row>
    <row r="1046" spans="1:24" ht="19.5" hidden="1" customHeight="1" outlineLevel="1">
      <c r="A1046" s="1559"/>
      <c r="B1046" s="1469" t="s">
        <v>864</v>
      </c>
      <c r="C1046" s="1467" t="s">
        <v>857</v>
      </c>
      <c r="D1046" s="1467"/>
      <c r="E1046" s="1459"/>
      <c r="F1046" s="1459"/>
      <c r="G1046" s="1460">
        <v>3100000</v>
      </c>
      <c r="H1046" s="1460">
        <v>3100000</v>
      </c>
      <c r="I1046" s="1483">
        <f>(H1046-G1046)/G1046</f>
        <v>0</v>
      </c>
      <c r="J1046" s="1527"/>
      <c r="K1046" s="1484"/>
      <c r="L1046" s="1484"/>
      <c r="M1046" s="1484"/>
      <c r="N1046" s="1484"/>
      <c r="O1046" s="1484"/>
      <c r="P1046" s="1484"/>
      <c r="Q1046" s="1484"/>
      <c r="R1046" s="1484"/>
      <c r="S1046" s="1484"/>
      <c r="T1046" s="1484"/>
      <c r="U1046" s="1484"/>
      <c r="V1046" s="1484"/>
      <c r="W1046" s="1484"/>
      <c r="X1046" s="1484"/>
    </row>
    <row r="1047" spans="1:24" ht="19.5" hidden="1" customHeight="1" outlineLevel="1">
      <c r="A1047" s="1559"/>
      <c r="B1047" s="1469" t="s">
        <v>865</v>
      </c>
      <c r="C1047" s="1467" t="s">
        <v>857</v>
      </c>
      <c r="D1047" s="1467"/>
      <c r="E1047" s="1459"/>
      <c r="F1047" s="1459"/>
      <c r="G1047" s="1460">
        <v>3000000</v>
      </c>
      <c r="H1047" s="1460">
        <v>3000000</v>
      </c>
      <c r="I1047" s="1483">
        <f>(H1047-G1047)/G1047</f>
        <v>0</v>
      </c>
      <c r="J1047" s="1527"/>
      <c r="K1047" s="1546"/>
      <c r="L1047" s="1546"/>
      <c r="M1047" s="1546"/>
      <c r="N1047" s="1546"/>
      <c r="O1047" s="1546"/>
      <c r="P1047" s="1546"/>
      <c r="Q1047" s="1546"/>
      <c r="R1047" s="1546"/>
      <c r="S1047" s="1546"/>
      <c r="T1047" s="1546"/>
      <c r="U1047" s="1546"/>
      <c r="V1047" s="1546"/>
      <c r="W1047" s="1546"/>
      <c r="X1047" s="1546"/>
    </row>
    <row r="1048" spans="1:24" ht="19.5" hidden="1" customHeight="1" outlineLevel="1">
      <c r="A1048" s="1559"/>
      <c r="B1048" s="1558" t="s">
        <v>21</v>
      </c>
      <c r="C1048" s="1467"/>
      <c r="D1048" s="1467"/>
      <c r="E1048" s="1459"/>
      <c r="F1048" s="1459"/>
      <c r="G1048" s="1460"/>
      <c r="H1048" s="1460"/>
      <c r="I1048" s="1483"/>
      <c r="J1048" s="1527"/>
      <c r="K1048" s="1484"/>
      <c r="L1048" s="1484"/>
      <c r="M1048" s="1484"/>
      <c r="N1048" s="1484"/>
      <c r="O1048" s="1484"/>
      <c r="P1048" s="1484"/>
      <c r="Q1048" s="1484"/>
      <c r="R1048" s="1484"/>
      <c r="S1048" s="1484"/>
      <c r="T1048" s="1484"/>
      <c r="U1048" s="1484"/>
      <c r="V1048" s="1484"/>
      <c r="W1048" s="1484"/>
      <c r="X1048" s="1484"/>
    </row>
    <row r="1049" spans="1:24" ht="19.5" hidden="1" customHeight="1" outlineLevel="1">
      <c r="A1049" s="1559"/>
      <c r="B1049" s="1535" t="s">
        <v>866</v>
      </c>
      <c r="C1049" s="1467"/>
      <c r="D1049" s="1467"/>
      <c r="E1049" s="1459"/>
      <c r="F1049" s="1459"/>
      <c r="G1049" s="1460"/>
      <c r="H1049" s="1460"/>
      <c r="I1049" s="1483"/>
      <c r="J1049" s="1527"/>
      <c r="K1049" s="1484"/>
      <c r="L1049" s="1484"/>
      <c r="M1049" s="1484"/>
      <c r="N1049" s="1484"/>
      <c r="O1049" s="1484"/>
      <c r="P1049" s="1484"/>
      <c r="Q1049" s="1484"/>
      <c r="R1049" s="1484"/>
      <c r="S1049" s="1484"/>
      <c r="T1049" s="1484"/>
      <c r="U1049" s="1484"/>
      <c r="V1049" s="1484"/>
      <c r="W1049" s="1484"/>
      <c r="X1049" s="1484"/>
    </row>
    <row r="1050" spans="1:24" ht="19.5" hidden="1" customHeight="1" outlineLevel="1">
      <c r="A1050" s="1559"/>
      <c r="B1050" s="1469" t="s">
        <v>867</v>
      </c>
      <c r="C1050" s="1467" t="s">
        <v>857</v>
      </c>
      <c r="D1050" s="1467"/>
      <c r="E1050" s="1459"/>
      <c r="F1050" s="1459"/>
      <c r="G1050" s="1460"/>
      <c r="H1050" s="1460">
        <v>1950000</v>
      </c>
      <c r="I1050" s="1483" t="s">
        <v>27</v>
      </c>
      <c r="J1050" s="1527"/>
      <c r="K1050" s="1484"/>
      <c r="L1050" s="1484"/>
      <c r="M1050" s="1484"/>
      <c r="N1050" s="1484"/>
      <c r="O1050" s="1484"/>
      <c r="P1050" s="1484"/>
      <c r="Q1050" s="1484"/>
      <c r="R1050" s="1484"/>
      <c r="S1050" s="1484"/>
      <c r="T1050" s="1484"/>
      <c r="U1050" s="1484"/>
      <c r="V1050" s="1484"/>
      <c r="W1050" s="1484"/>
      <c r="X1050" s="1484"/>
    </row>
    <row r="1051" spans="1:24" ht="19.5" hidden="1" customHeight="1" outlineLevel="1">
      <c r="A1051" s="1559"/>
      <c r="B1051" s="1469" t="s">
        <v>868</v>
      </c>
      <c r="C1051" s="1467" t="s">
        <v>857</v>
      </c>
      <c r="D1051" s="1467"/>
      <c r="E1051" s="1459"/>
      <c r="F1051" s="1459"/>
      <c r="G1051" s="1460"/>
      <c r="H1051" s="1460">
        <v>2700000</v>
      </c>
      <c r="I1051" s="1483" t="s">
        <v>27</v>
      </c>
      <c r="J1051" s="1527"/>
      <c r="K1051" s="1484"/>
      <c r="L1051" s="1484"/>
      <c r="M1051" s="1484"/>
      <c r="N1051" s="1484"/>
      <c r="O1051" s="1484"/>
      <c r="P1051" s="1484"/>
      <c r="Q1051" s="1484"/>
      <c r="R1051" s="1484"/>
      <c r="S1051" s="1484"/>
      <c r="T1051" s="1484"/>
      <c r="U1051" s="1484"/>
      <c r="V1051" s="1484"/>
      <c r="W1051" s="1484"/>
      <c r="X1051" s="1484"/>
    </row>
    <row r="1052" spans="1:24" ht="19.5" hidden="1" customHeight="1" outlineLevel="1">
      <c r="A1052" s="1559"/>
      <c r="B1052" s="1469" t="s">
        <v>869</v>
      </c>
      <c r="C1052" s="1467" t="s">
        <v>857</v>
      </c>
      <c r="D1052" s="1467"/>
      <c r="E1052" s="1459"/>
      <c r="F1052" s="1459"/>
      <c r="G1052" s="1460"/>
      <c r="H1052" s="1460">
        <v>3800000</v>
      </c>
      <c r="I1052" s="1483" t="s">
        <v>27</v>
      </c>
      <c r="J1052" s="1527"/>
      <c r="K1052" s="1484"/>
      <c r="L1052" s="1484"/>
      <c r="M1052" s="1484"/>
      <c r="N1052" s="1484"/>
      <c r="O1052" s="1484"/>
      <c r="P1052" s="1484"/>
      <c r="Q1052" s="1484"/>
      <c r="R1052" s="1484"/>
      <c r="S1052" s="1484"/>
      <c r="T1052" s="1484"/>
      <c r="U1052" s="1484"/>
      <c r="V1052" s="1484"/>
      <c r="W1052" s="1484"/>
      <c r="X1052" s="1484"/>
    </row>
    <row r="1053" spans="1:24" ht="19.5" hidden="1" customHeight="1" outlineLevel="1">
      <c r="A1053" s="1559"/>
      <c r="B1053" s="1469" t="s">
        <v>870</v>
      </c>
      <c r="C1053" s="1467" t="s">
        <v>857</v>
      </c>
      <c r="D1053" s="1467"/>
      <c r="E1053" s="1459"/>
      <c r="F1053" s="1459"/>
      <c r="G1053" s="1460"/>
      <c r="H1053" s="1460">
        <v>4800000</v>
      </c>
      <c r="I1053" s="1483" t="s">
        <v>27</v>
      </c>
      <c r="J1053" s="1527"/>
      <c r="K1053" s="1484"/>
      <c r="L1053" s="1484"/>
      <c r="M1053" s="1484"/>
      <c r="N1053" s="1484"/>
      <c r="O1053" s="1484"/>
      <c r="P1053" s="1484"/>
      <c r="Q1053" s="1484"/>
      <c r="R1053" s="1484"/>
      <c r="S1053" s="1484"/>
      <c r="T1053" s="1484"/>
      <c r="U1053" s="1484"/>
      <c r="V1053" s="1484"/>
      <c r="W1053" s="1484"/>
      <c r="X1053" s="1484"/>
    </row>
    <row r="1054" spans="1:24" ht="19.5" hidden="1" customHeight="1" outlineLevel="1">
      <c r="A1054" s="1559"/>
      <c r="B1054" s="1469" t="s">
        <v>871</v>
      </c>
      <c r="C1054" s="1467" t="s">
        <v>857</v>
      </c>
      <c r="D1054" s="1467"/>
      <c r="E1054" s="1459"/>
      <c r="F1054" s="1459"/>
      <c r="G1054" s="1460"/>
      <c r="H1054" s="1460">
        <v>1950000</v>
      </c>
      <c r="I1054" s="1483" t="s">
        <v>27</v>
      </c>
      <c r="J1054" s="1527"/>
      <c r="K1054" s="1484"/>
      <c r="L1054" s="1484"/>
      <c r="M1054" s="1484"/>
      <c r="N1054" s="1484"/>
      <c r="O1054" s="1484"/>
      <c r="P1054" s="1484"/>
      <c r="Q1054" s="1484"/>
      <c r="R1054" s="1484"/>
      <c r="S1054" s="1484"/>
      <c r="T1054" s="1484"/>
      <c r="U1054" s="1484"/>
      <c r="V1054" s="1484"/>
      <c r="W1054" s="1484"/>
      <c r="X1054" s="1484"/>
    </row>
    <row r="1055" spans="1:24" ht="19.5" hidden="1" customHeight="1" outlineLevel="1">
      <c r="A1055" s="1559"/>
      <c r="B1055" s="1469" t="s">
        <v>872</v>
      </c>
      <c r="C1055" s="1467" t="s">
        <v>857</v>
      </c>
      <c r="D1055" s="1467"/>
      <c r="E1055" s="1459"/>
      <c r="F1055" s="1459"/>
      <c r="G1055" s="1460"/>
      <c r="H1055" s="1460">
        <v>2900000</v>
      </c>
      <c r="I1055" s="1483" t="s">
        <v>27</v>
      </c>
      <c r="J1055" s="1527"/>
      <c r="K1055" s="1484"/>
      <c r="L1055" s="1484"/>
      <c r="M1055" s="1484"/>
      <c r="N1055" s="1484"/>
      <c r="O1055" s="1484"/>
      <c r="P1055" s="1484"/>
      <c r="Q1055" s="1484"/>
      <c r="R1055" s="1484"/>
      <c r="S1055" s="1484"/>
      <c r="T1055" s="1484"/>
      <c r="U1055" s="1484"/>
      <c r="V1055" s="1484"/>
      <c r="W1055" s="1484"/>
      <c r="X1055" s="1484"/>
    </row>
    <row r="1056" spans="1:24" ht="19.5" hidden="1" customHeight="1" outlineLevel="1">
      <c r="A1056" s="1559"/>
      <c r="B1056" s="1469" t="s">
        <v>873</v>
      </c>
      <c r="C1056" s="1467" t="s">
        <v>857</v>
      </c>
      <c r="D1056" s="1467"/>
      <c r="E1056" s="1459"/>
      <c r="F1056" s="1459"/>
      <c r="G1056" s="1460"/>
      <c r="H1056" s="1460">
        <v>4000000</v>
      </c>
      <c r="I1056" s="1483" t="s">
        <v>27</v>
      </c>
      <c r="J1056" s="1527"/>
      <c r="K1056" s="1484"/>
      <c r="L1056" s="1484"/>
      <c r="M1056" s="1484"/>
      <c r="N1056" s="1484"/>
      <c r="O1056" s="1484"/>
      <c r="P1056" s="1484"/>
      <c r="Q1056" s="1484"/>
      <c r="R1056" s="1484"/>
      <c r="S1056" s="1484"/>
      <c r="T1056" s="1484"/>
      <c r="U1056" s="1484"/>
      <c r="V1056" s="1484"/>
      <c r="W1056" s="1484"/>
      <c r="X1056" s="1484"/>
    </row>
    <row r="1057" spans="1:24" ht="19.5" hidden="1" customHeight="1" outlineLevel="1">
      <c r="A1057" s="1559"/>
      <c r="B1057" s="1469" t="s">
        <v>874</v>
      </c>
      <c r="C1057" s="1467" t="s">
        <v>857</v>
      </c>
      <c r="D1057" s="1467"/>
      <c r="E1057" s="1459"/>
      <c r="F1057" s="1459"/>
      <c r="G1057" s="1460"/>
      <c r="H1057" s="1460">
        <v>5000000</v>
      </c>
      <c r="I1057" s="1483" t="s">
        <v>27</v>
      </c>
      <c r="J1057" s="1527"/>
      <c r="K1057" s="1484"/>
      <c r="L1057" s="1484"/>
      <c r="M1057" s="1484"/>
      <c r="N1057" s="1484"/>
      <c r="O1057" s="1484"/>
      <c r="P1057" s="1484"/>
      <c r="Q1057" s="1484"/>
      <c r="R1057" s="1484"/>
      <c r="S1057" s="1484"/>
      <c r="T1057" s="1484"/>
      <c r="U1057" s="1484"/>
      <c r="V1057" s="1484"/>
      <c r="W1057" s="1484"/>
      <c r="X1057" s="1484"/>
    </row>
    <row r="1058" spans="1:24" ht="19.5" hidden="1" customHeight="1" outlineLevel="1">
      <c r="A1058" s="1559"/>
      <c r="B1058" s="1535" t="s">
        <v>875</v>
      </c>
      <c r="C1058" s="1467"/>
      <c r="D1058" s="1467"/>
      <c r="E1058" s="1459"/>
      <c r="F1058" s="1459"/>
      <c r="G1058" s="1460"/>
      <c r="H1058" s="1460"/>
      <c r="I1058" s="1483"/>
      <c r="J1058" s="1527"/>
      <c r="K1058" s="1484"/>
      <c r="L1058" s="1484"/>
      <c r="M1058" s="1484"/>
      <c r="N1058" s="1484"/>
      <c r="O1058" s="1484"/>
      <c r="P1058" s="1484"/>
      <c r="Q1058" s="1484"/>
      <c r="R1058" s="1484"/>
      <c r="S1058" s="1484"/>
      <c r="T1058" s="1484"/>
      <c r="U1058" s="1484"/>
      <c r="V1058" s="1484"/>
      <c r="W1058" s="1484"/>
      <c r="X1058" s="1484"/>
    </row>
    <row r="1059" spans="1:24" ht="19.5" hidden="1" customHeight="1" outlineLevel="1">
      <c r="A1059" s="1559"/>
      <c r="B1059" s="1469" t="s">
        <v>867</v>
      </c>
      <c r="C1059" s="1467" t="s">
        <v>857</v>
      </c>
      <c r="D1059" s="1467"/>
      <c r="E1059" s="1459"/>
      <c r="F1059" s="1459"/>
      <c r="G1059" s="1460"/>
      <c r="H1059" s="1460">
        <v>2250000</v>
      </c>
      <c r="I1059" s="1483" t="s">
        <v>27</v>
      </c>
      <c r="J1059" s="1527"/>
      <c r="K1059" s="1484"/>
      <c r="L1059" s="1484"/>
      <c r="M1059" s="1484"/>
      <c r="N1059" s="1484"/>
      <c r="O1059" s="1484"/>
      <c r="P1059" s="1484"/>
      <c r="Q1059" s="1484"/>
      <c r="R1059" s="1484"/>
      <c r="S1059" s="1484"/>
      <c r="T1059" s="1484"/>
      <c r="U1059" s="1484"/>
      <c r="V1059" s="1484"/>
      <c r="W1059" s="1484"/>
      <c r="X1059" s="1484"/>
    </row>
    <row r="1060" spans="1:24" ht="19.5" hidden="1" customHeight="1" outlineLevel="1">
      <c r="A1060" s="1559"/>
      <c r="B1060" s="1469" t="s">
        <v>868</v>
      </c>
      <c r="C1060" s="1467" t="s">
        <v>857</v>
      </c>
      <c r="D1060" s="1467"/>
      <c r="E1060" s="1459"/>
      <c r="F1060" s="1459"/>
      <c r="G1060" s="1460"/>
      <c r="H1060" s="1460">
        <v>3000000</v>
      </c>
      <c r="I1060" s="1483" t="s">
        <v>27</v>
      </c>
      <c r="J1060" s="1527"/>
      <c r="K1060" s="1484"/>
      <c r="L1060" s="1484"/>
      <c r="M1060" s="1484"/>
      <c r="N1060" s="1484"/>
      <c r="O1060" s="1484"/>
      <c r="P1060" s="1484"/>
      <c r="Q1060" s="1484"/>
      <c r="R1060" s="1484"/>
      <c r="S1060" s="1484"/>
      <c r="T1060" s="1484"/>
      <c r="U1060" s="1484"/>
      <c r="V1060" s="1484"/>
      <c r="W1060" s="1484"/>
      <c r="X1060" s="1484"/>
    </row>
    <row r="1061" spans="1:24" ht="19.5" hidden="1" customHeight="1" outlineLevel="1">
      <c r="A1061" s="1559"/>
      <c r="B1061" s="1469" t="s">
        <v>869</v>
      </c>
      <c r="C1061" s="1467" t="s">
        <v>857</v>
      </c>
      <c r="D1061" s="1467"/>
      <c r="E1061" s="1459"/>
      <c r="F1061" s="1459"/>
      <c r="G1061" s="1460"/>
      <c r="H1061" s="1460">
        <v>4100000</v>
      </c>
      <c r="I1061" s="1483" t="s">
        <v>27</v>
      </c>
      <c r="J1061" s="1527"/>
      <c r="K1061" s="1484"/>
      <c r="L1061" s="1484"/>
      <c r="M1061" s="1484"/>
      <c r="N1061" s="1484"/>
      <c r="O1061" s="1484"/>
      <c r="P1061" s="1484"/>
      <c r="Q1061" s="1484"/>
      <c r="R1061" s="1484"/>
      <c r="S1061" s="1484"/>
      <c r="T1061" s="1484"/>
      <c r="U1061" s="1484"/>
      <c r="V1061" s="1484"/>
      <c r="W1061" s="1484"/>
      <c r="X1061" s="1484"/>
    </row>
    <row r="1062" spans="1:24" ht="19.5" hidden="1" customHeight="1" outlineLevel="1">
      <c r="A1062" s="1559"/>
      <c r="B1062" s="1469" t="s">
        <v>870</v>
      </c>
      <c r="C1062" s="1467" t="s">
        <v>857</v>
      </c>
      <c r="D1062" s="1467"/>
      <c r="E1062" s="1459"/>
      <c r="F1062" s="1459"/>
      <c r="G1062" s="1460"/>
      <c r="H1062" s="1460">
        <v>5100000</v>
      </c>
      <c r="I1062" s="1483" t="s">
        <v>27</v>
      </c>
      <c r="J1062" s="1527"/>
      <c r="K1062" s="1484"/>
      <c r="L1062" s="1484"/>
      <c r="M1062" s="1484"/>
      <c r="N1062" s="1484"/>
      <c r="O1062" s="1484"/>
      <c r="P1062" s="1484"/>
      <c r="Q1062" s="1484"/>
      <c r="R1062" s="1484"/>
      <c r="S1062" s="1484"/>
      <c r="T1062" s="1484"/>
      <c r="U1062" s="1484"/>
      <c r="V1062" s="1484"/>
      <c r="W1062" s="1484"/>
      <c r="X1062" s="1484"/>
    </row>
    <row r="1063" spans="1:24" ht="19.5" hidden="1" customHeight="1" outlineLevel="1">
      <c r="A1063" s="1559"/>
      <c r="B1063" s="1469" t="s">
        <v>871</v>
      </c>
      <c r="C1063" s="1467" t="s">
        <v>857</v>
      </c>
      <c r="D1063" s="1467"/>
      <c r="E1063" s="1459"/>
      <c r="F1063" s="1459"/>
      <c r="G1063" s="1460"/>
      <c r="H1063" s="1460">
        <v>2250000</v>
      </c>
      <c r="I1063" s="1483" t="s">
        <v>27</v>
      </c>
      <c r="J1063" s="1527"/>
      <c r="K1063" s="1484"/>
      <c r="L1063" s="1484"/>
      <c r="M1063" s="1484"/>
      <c r="N1063" s="1484"/>
      <c r="O1063" s="1484"/>
      <c r="P1063" s="1484"/>
      <c r="Q1063" s="1484"/>
      <c r="R1063" s="1484"/>
      <c r="S1063" s="1484"/>
      <c r="T1063" s="1484"/>
      <c r="U1063" s="1484"/>
      <c r="V1063" s="1484"/>
      <c r="W1063" s="1484"/>
      <c r="X1063" s="1484"/>
    </row>
    <row r="1064" spans="1:24" ht="19.5" hidden="1" customHeight="1" outlineLevel="1">
      <c r="A1064" s="1559"/>
      <c r="B1064" s="1469" t="s">
        <v>872</v>
      </c>
      <c r="C1064" s="1467" t="s">
        <v>857</v>
      </c>
      <c r="D1064" s="1467"/>
      <c r="E1064" s="1459"/>
      <c r="F1064" s="1459"/>
      <c r="G1064" s="1460"/>
      <c r="H1064" s="1460">
        <v>3200000</v>
      </c>
      <c r="I1064" s="1483" t="s">
        <v>27</v>
      </c>
      <c r="J1064" s="1527"/>
      <c r="K1064" s="1484"/>
      <c r="L1064" s="1484"/>
      <c r="M1064" s="1484"/>
      <c r="N1064" s="1484"/>
      <c r="O1064" s="1484"/>
      <c r="P1064" s="1484"/>
      <c r="Q1064" s="1484"/>
      <c r="R1064" s="1484"/>
      <c r="S1064" s="1484"/>
      <c r="T1064" s="1484"/>
      <c r="U1064" s="1484"/>
      <c r="V1064" s="1484"/>
      <c r="W1064" s="1484"/>
      <c r="X1064" s="1484"/>
    </row>
    <row r="1065" spans="1:24" ht="19.5" hidden="1" customHeight="1" outlineLevel="1">
      <c r="A1065" s="1559"/>
      <c r="B1065" s="1469" t="s">
        <v>873</v>
      </c>
      <c r="C1065" s="1467" t="s">
        <v>857</v>
      </c>
      <c r="D1065" s="1467"/>
      <c r="E1065" s="1459"/>
      <c r="F1065" s="1459"/>
      <c r="G1065" s="1460"/>
      <c r="H1065" s="1460">
        <v>4300000</v>
      </c>
      <c r="I1065" s="1483" t="s">
        <v>27</v>
      </c>
      <c r="J1065" s="1527"/>
      <c r="K1065" s="1484"/>
      <c r="L1065" s="1484"/>
      <c r="M1065" s="1484"/>
      <c r="N1065" s="1484"/>
      <c r="O1065" s="1484"/>
      <c r="P1065" s="1484"/>
      <c r="Q1065" s="1484"/>
      <c r="R1065" s="1484"/>
      <c r="S1065" s="1484"/>
      <c r="T1065" s="1484"/>
      <c r="U1065" s="1484"/>
      <c r="V1065" s="1484"/>
      <c r="W1065" s="1484"/>
      <c r="X1065" s="1484"/>
    </row>
    <row r="1066" spans="1:24" ht="19.5" hidden="1" customHeight="1" outlineLevel="1">
      <c r="A1066" s="1559"/>
      <c r="B1066" s="1469" t="s">
        <v>874</v>
      </c>
      <c r="C1066" s="1467" t="s">
        <v>857</v>
      </c>
      <c r="D1066" s="1467"/>
      <c r="E1066" s="1459"/>
      <c r="F1066" s="1459"/>
      <c r="G1066" s="1460"/>
      <c r="H1066" s="1460">
        <v>5300000</v>
      </c>
      <c r="I1066" s="1483" t="s">
        <v>27</v>
      </c>
      <c r="J1066" s="1527"/>
      <c r="K1066" s="1484"/>
      <c r="L1066" s="1484"/>
      <c r="M1066" s="1484"/>
      <c r="N1066" s="1484"/>
      <c r="O1066" s="1484"/>
      <c r="P1066" s="1484"/>
      <c r="Q1066" s="1484"/>
      <c r="R1066" s="1484"/>
      <c r="S1066" s="1484"/>
      <c r="T1066" s="1484"/>
      <c r="U1066" s="1484"/>
      <c r="V1066" s="1484"/>
      <c r="W1066" s="1484"/>
      <c r="X1066" s="1484"/>
    </row>
    <row r="1067" spans="1:24" ht="19.5" hidden="1" customHeight="1" outlineLevel="1">
      <c r="A1067" s="1559"/>
      <c r="B1067" s="1469"/>
      <c r="C1067" s="1467"/>
      <c r="D1067" s="1467"/>
      <c r="E1067" s="1459"/>
      <c r="F1067" s="1459"/>
      <c r="G1067" s="1460"/>
      <c r="H1067" s="1460"/>
      <c r="I1067" s="1483"/>
      <c r="J1067" s="1527"/>
      <c r="K1067" s="1484"/>
      <c r="L1067" s="1484"/>
      <c r="M1067" s="1484"/>
      <c r="N1067" s="1484"/>
      <c r="O1067" s="1484"/>
      <c r="P1067" s="1484"/>
      <c r="Q1067" s="1484"/>
      <c r="R1067" s="1484"/>
      <c r="S1067" s="1484"/>
      <c r="T1067" s="1484"/>
      <c r="U1067" s="1484"/>
      <c r="V1067" s="1484"/>
      <c r="W1067" s="1484"/>
      <c r="X1067" s="1484"/>
    </row>
    <row r="1068" spans="1:24" ht="16.5" customHeight="1">
      <c r="A1068" s="1444">
        <v>4</v>
      </c>
      <c r="B1068" s="1716" t="s">
        <v>876</v>
      </c>
      <c r="C1068" s="1690"/>
      <c r="D1068" s="1690"/>
      <c r="E1068" s="1690"/>
      <c r="F1068" s="1690"/>
      <c r="G1068" s="1690"/>
      <c r="H1068" s="1690"/>
      <c r="I1068" s="1690"/>
      <c r="J1068" s="1691"/>
      <c r="K1068" s="1482"/>
      <c r="L1068" s="1482"/>
      <c r="M1068" s="1482"/>
      <c r="N1068" s="1482"/>
      <c r="O1068" s="1482"/>
      <c r="P1068" s="1482"/>
      <c r="Q1068" s="1482"/>
      <c r="R1068" s="1482"/>
      <c r="S1068" s="1482"/>
      <c r="T1068" s="1482"/>
      <c r="U1068" s="1482"/>
      <c r="V1068" s="1482"/>
      <c r="W1068" s="1482"/>
      <c r="X1068" s="1482"/>
    </row>
    <row r="1069" spans="1:24" ht="15" hidden="1" customHeight="1">
      <c r="A1069" s="1560"/>
      <c r="B1069" s="1717" t="s">
        <v>877</v>
      </c>
      <c r="C1069" s="1690"/>
      <c r="D1069" s="1690"/>
      <c r="E1069" s="1690"/>
      <c r="F1069" s="1690"/>
      <c r="G1069" s="1690"/>
      <c r="H1069" s="1690"/>
      <c r="I1069" s="1690"/>
      <c r="J1069" s="1691"/>
      <c r="K1069" s="1562"/>
      <c r="L1069" s="1562"/>
      <c r="M1069" s="1562"/>
      <c r="N1069" s="1562"/>
      <c r="O1069" s="1562"/>
      <c r="P1069" s="1562"/>
      <c r="Q1069" s="1562"/>
      <c r="R1069" s="1562"/>
      <c r="S1069" s="1562"/>
      <c r="T1069" s="1562"/>
      <c r="U1069" s="1562"/>
      <c r="V1069" s="1562"/>
      <c r="W1069" s="1562"/>
      <c r="X1069" s="1562"/>
    </row>
    <row r="1070" spans="1:24" ht="19.5" hidden="1" customHeight="1">
      <c r="A1070" s="1451"/>
      <c r="B1070" s="1505" t="s">
        <v>878</v>
      </c>
      <c r="C1070" s="1449" t="s">
        <v>674</v>
      </c>
      <c r="D1070" s="1449"/>
      <c r="E1070" s="1450">
        <v>540000</v>
      </c>
      <c r="F1070" s="1450">
        <v>540000</v>
      </c>
      <c r="G1070" s="1455"/>
      <c r="H1070" s="1455"/>
      <c r="I1070" s="1483">
        <f t="shared" ref="I1070:I1081" si="77">(F1070-E1070)/E1070</f>
        <v>0</v>
      </c>
      <c r="J1070" s="1699" t="s">
        <v>879</v>
      </c>
      <c r="K1070" s="1484"/>
      <c r="L1070" s="1484"/>
      <c r="M1070" s="1484"/>
      <c r="N1070" s="1484"/>
      <c r="O1070" s="1484"/>
      <c r="P1070" s="1484"/>
      <c r="Q1070" s="1484"/>
      <c r="R1070" s="1484"/>
      <c r="S1070" s="1484"/>
      <c r="T1070" s="1484"/>
      <c r="U1070" s="1484"/>
      <c r="V1070" s="1484"/>
      <c r="W1070" s="1484"/>
      <c r="X1070" s="1484"/>
    </row>
    <row r="1071" spans="1:24" ht="19.5" hidden="1" customHeight="1">
      <c r="A1071" s="1451"/>
      <c r="B1071" s="1505" t="s">
        <v>880</v>
      </c>
      <c r="C1071" s="1449" t="s">
        <v>674</v>
      </c>
      <c r="D1071" s="1449"/>
      <c r="E1071" s="1450">
        <v>600000</v>
      </c>
      <c r="F1071" s="1450">
        <v>600000</v>
      </c>
      <c r="G1071" s="1455"/>
      <c r="H1071" s="1455"/>
      <c r="I1071" s="1483">
        <f t="shared" si="77"/>
        <v>0</v>
      </c>
      <c r="J1071" s="1700"/>
      <c r="K1071" s="1484"/>
      <c r="L1071" s="1484"/>
      <c r="M1071" s="1484"/>
      <c r="N1071" s="1484"/>
      <c r="O1071" s="1484"/>
      <c r="P1071" s="1484"/>
      <c r="Q1071" s="1484"/>
      <c r="R1071" s="1484"/>
      <c r="S1071" s="1484"/>
      <c r="T1071" s="1484"/>
      <c r="U1071" s="1484"/>
      <c r="V1071" s="1484"/>
      <c r="W1071" s="1484"/>
      <c r="X1071" s="1484"/>
    </row>
    <row r="1072" spans="1:24" ht="19.5" hidden="1" customHeight="1">
      <c r="A1072" s="1451"/>
      <c r="B1072" s="1505" t="s">
        <v>881</v>
      </c>
      <c r="C1072" s="1449" t="s">
        <v>674</v>
      </c>
      <c r="D1072" s="1449"/>
      <c r="E1072" s="1450">
        <v>710000</v>
      </c>
      <c r="F1072" s="1450">
        <v>710000</v>
      </c>
      <c r="G1072" s="1455"/>
      <c r="H1072" s="1455"/>
      <c r="I1072" s="1483">
        <f t="shared" si="77"/>
        <v>0</v>
      </c>
      <c r="J1072" s="1700"/>
      <c r="K1072" s="1484"/>
      <c r="L1072" s="1484"/>
      <c r="M1072" s="1484"/>
      <c r="N1072" s="1484"/>
      <c r="O1072" s="1484"/>
      <c r="P1072" s="1484"/>
      <c r="Q1072" s="1484"/>
      <c r="R1072" s="1484"/>
      <c r="S1072" s="1484"/>
      <c r="T1072" s="1484"/>
      <c r="U1072" s="1484"/>
      <c r="V1072" s="1484"/>
      <c r="W1072" s="1484"/>
      <c r="X1072" s="1484"/>
    </row>
    <row r="1073" spans="1:24" ht="19.5" hidden="1" customHeight="1">
      <c r="A1073" s="1451"/>
      <c r="B1073" s="1505" t="s">
        <v>882</v>
      </c>
      <c r="C1073" s="1449" t="s">
        <v>674</v>
      </c>
      <c r="D1073" s="1449"/>
      <c r="E1073" s="1450">
        <v>790000</v>
      </c>
      <c r="F1073" s="1450">
        <v>790000</v>
      </c>
      <c r="G1073" s="1455"/>
      <c r="H1073" s="1455"/>
      <c r="I1073" s="1483">
        <f t="shared" si="77"/>
        <v>0</v>
      </c>
      <c r="J1073" s="1700"/>
      <c r="K1073" s="1484"/>
      <c r="L1073" s="1484"/>
      <c r="M1073" s="1484"/>
      <c r="N1073" s="1484"/>
      <c r="O1073" s="1484"/>
      <c r="P1073" s="1484"/>
      <c r="Q1073" s="1484"/>
      <c r="R1073" s="1484"/>
      <c r="S1073" s="1484"/>
      <c r="T1073" s="1484"/>
      <c r="U1073" s="1484"/>
      <c r="V1073" s="1484"/>
      <c r="W1073" s="1484"/>
      <c r="X1073" s="1484"/>
    </row>
    <row r="1074" spans="1:24" ht="19.5" hidden="1" customHeight="1">
      <c r="A1074" s="1451"/>
      <c r="B1074" s="1505" t="s">
        <v>883</v>
      </c>
      <c r="C1074" s="1449" t="s">
        <v>674</v>
      </c>
      <c r="D1074" s="1449"/>
      <c r="E1074" s="1450">
        <v>860000</v>
      </c>
      <c r="F1074" s="1450">
        <v>860000</v>
      </c>
      <c r="G1074" s="1455"/>
      <c r="H1074" s="1455"/>
      <c r="I1074" s="1483">
        <f t="shared" si="77"/>
        <v>0</v>
      </c>
      <c r="J1074" s="1700"/>
      <c r="K1074" s="1484"/>
      <c r="L1074" s="1484"/>
      <c r="M1074" s="1484"/>
      <c r="N1074" s="1484"/>
      <c r="O1074" s="1484"/>
      <c r="P1074" s="1484"/>
      <c r="Q1074" s="1484"/>
      <c r="R1074" s="1484"/>
      <c r="S1074" s="1484"/>
      <c r="T1074" s="1484"/>
      <c r="U1074" s="1484"/>
      <c r="V1074" s="1484"/>
      <c r="W1074" s="1484"/>
      <c r="X1074" s="1484"/>
    </row>
    <row r="1075" spans="1:24" ht="19.5" hidden="1" customHeight="1">
      <c r="A1075" s="1451"/>
      <c r="B1075" s="1505" t="s">
        <v>884</v>
      </c>
      <c r="C1075" s="1449" t="s">
        <v>674</v>
      </c>
      <c r="D1075" s="1449"/>
      <c r="E1075" s="1450">
        <v>1030000</v>
      </c>
      <c r="F1075" s="1450">
        <v>1030000</v>
      </c>
      <c r="G1075" s="1455"/>
      <c r="H1075" s="1455"/>
      <c r="I1075" s="1483">
        <f t="shared" si="77"/>
        <v>0</v>
      </c>
      <c r="J1075" s="1700"/>
      <c r="K1075" s="1484"/>
      <c r="L1075" s="1484"/>
      <c r="M1075" s="1484"/>
      <c r="N1075" s="1484"/>
      <c r="O1075" s="1484"/>
      <c r="P1075" s="1484"/>
      <c r="Q1075" s="1484"/>
      <c r="R1075" s="1484"/>
      <c r="S1075" s="1484"/>
      <c r="T1075" s="1484"/>
      <c r="U1075" s="1484"/>
      <c r="V1075" s="1484"/>
      <c r="W1075" s="1484"/>
      <c r="X1075" s="1484"/>
    </row>
    <row r="1076" spans="1:24" ht="19.5" hidden="1" customHeight="1">
      <c r="A1076" s="1451"/>
      <c r="B1076" s="1505" t="s">
        <v>885</v>
      </c>
      <c r="C1076" s="1449" t="s">
        <v>674</v>
      </c>
      <c r="D1076" s="1449"/>
      <c r="E1076" s="1450">
        <v>1110000</v>
      </c>
      <c r="F1076" s="1450">
        <v>1110000</v>
      </c>
      <c r="G1076" s="1455"/>
      <c r="H1076" s="1455"/>
      <c r="I1076" s="1483">
        <f t="shared" si="77"/>
        <v>0</v>
      </c>
      <c r="J1076" s="1700"/>
      <c r="K1076" s="1484"/>
      <c r="L1076" s="1484"/>
      <c r="M1076" s="1484"/>
      <c r="N1076" s="1484"/>
      <c r="O1076" s="1484"/>
      <c r="P1076" s="1484"/>
      <c r="Q1076" s="1484"/>
      <c r="R1076" s="1484"/>
      <c r="S1076" s="1484"/>
      <c r="T1076" s="1484"/>
      <c r="U1076" s="1484"/>
      <c r="V1076" s="1484"/>
      <c r="W1076" s="1484"/>
      <c r="X1076" s="1484"/>
    </row>
    <row r="1077" spans="1:24" ht="19.5" hidden="1" customHeight="1">
      <c r="A1077" s="1451"/>
      <c r="B1077" s="1505" t="s">
        <v>886</v>
      </c>
      <c r="C1077" s="1449" t="s">
        <v>674</v>
      </c>
      <c r="D1077" s="1449"/>
      <c r="E1077" s="1450">
        <v>1180000</v>
      </c>
      <c r="F1077" s="1450">
        <v>1180000</v>
      </c>
      <c r="G1077" s="1455"/>
      <c r="H1077" s="1455"/>
      <c r="I1077" s="1483">
        <f t="shared" si="77"/>
        <v>0</v>
      </c>
      <c r="J1077" s="1700"/>
      <c r="K1077" s="1484"/>
      <c r="L1077" s="1484"/>
      <c r="M1077" s="1484"/>
      <c r="N1077" s="1484"/>
      <c r="O1077" s="1484"/>
      <c r="P1077" s="1484"/>
      <c r="Q1077" s="1484"/>
      <c r="R1077" s="1484"/>
      <c r="S1077" s="1484"/>
      <c r="T1077" s="1484"/>
      <c r="U1077" s="1484"/>
      <c r="V1077" s="1484"/>
      <c r="W1077" s="1484"/>
      <c r="X1077" s="1484"/>
    </row>
    <row r="1078" spans="1:24" ht="19.5" hidden="1" customHeight="1">
      <c r="A1078" s="1451"/>
      <c r="B1078" s="1505" t="s">
        <v>887</v>
      </c>
      <c r="C1078" s="1449" t="s">
        <v>674</v>
      </c>
      <c r="D1078" s="1449"/>
      <c r="E1078" s="1450">
        <v>1800000</v>
      </c>
      <c r="F1078" s="1450">
        <v>1800000</v>
      </c>
      <c r="G1078" s="1455"/>
      <c r="H1078" s="1455"/>
      <c r="I1078" s="1483">
        <f t="shared" si="77"/>
        <v>0</v>
      </c>
      <c r="J1078" s="1700"/>
      <c r="K1078" s="1484"/>
      <c r="L1078" s="1484"/>
      <c r="M1078" s="1484"/>
      <c r="N1078" s="1484"/>
      <c r="O1078" s="1484"/>
      <c r="P1078" s="1484"/>
      <c r="Q1078" s="1484"/>
      <c r="R1078" s="1484"/>
      <c r="S1078" s="1484"/>
      <c r="T1078" s="1484"/>
      <c r="U1078" s="1484"/>
      <c r="V1078" s="1484"/>
      <c r="W1078" s="1484"/>
      <c r="X1078" s="1484"/>
    </row>
    <row r="1079" spans="1:24" ht="19.5" hidden="1" customHeight="1">
      <c r="A1079" s="1451"/>
      <c r="B1079" s="1505" t="s">
        <v>888</v>
      </c>
      <c r="C1079" s="1449" t="s">
        <v>674</v>
      </c>
      <c r="D1079" s="1449"/>
      <c r="E1079" s="1450">
        <v>1950000</v>
      </c>
      <c r="F1079" s="1450">
        <v>1950000</v>
      </c>
      <c r="G1079" s="1455"/>
      <c r="H1079" s="1455"/>
      <c r="I1079" s="1483">
        <f t="shared" si="77"/>
        <v>0</v>
      </c>
      <c r="J1079" s="1700"/>
      <c r="K1079" s="1484"/>
      <c r="L1079" s="1484"/>
      <c r="M1079" s="1484"/>
      <c r="N1079" s="1484"/>
      <c r="O1079" s="1484"/>
      <c r="P1079" s="1484"/>
      <c r="Q1079" s="1484"/>
      <c r="R1079" s="1484"/>
      <c r="S1079" s="1484"/>
      <c r="T1079" s="1484"/>
      <c r="U1079" s="1484"/>
      <c r="V1079" s="1484"/>
      <c r="W1079" s="1484"/>
      <c r="X1079" s="1484"/>
    </row>
    <row r="1080" spans="1:24" ht="19.5" hidden="1" customHeight="1">
      <c r="A1080" s="1451"/>
      <c r="B1080" s="1505" t="s">
        <v>889</v>
      </c>
      <c r="C1080" s="1449" t="s">
        <v>674</v>
      </c>
      <c r="D1080" s="1449"/>
      <c r="E1080" s="1450">
        <v>2600000</v>
      </c>
      <c r="F1080" s="1450">
        <v>2600000</v>
      </c>
      <c r="G1080" s="1455"/>
      <c r="H1080" s="1455"/>
      <c r="I1080" s="1483">
        <f t="shared" si="77"/>
        <v>0</v>
      </c>
      <c r="J1080" s="1701"/>
      <c r="K1080" s="1484"/>
      <c r="L1080" s="1484"/>
      <c r="M1080" s="1484"/>
      <c r="N1080" s="1484"/>
      <c r="O1080" s="1484"/>
      <c r="P1080" s="1484"/>
      <c r="Q1080" s="1484"/>
      <c r="R1080" s="1484"/>
      <c r="S1080" s="1484"/>
      <c r="T1080" s="1484"/>
      <c r="U1080" s="1484"/>
      <c r="V1080" s="1484"/>
      <c r="W1080" s="1484"/>
      <c r="X1080" s="1484"/>
    </row>
    <row r="1081" spans="1:24" ht="19.5" hidden="1" customHeight="1">
      <c r="A1081" s="1451"/>
      <c r="B1081" s="1505" t="s">
        <v>890</v>
      </c>
      <c r="C1081" s="1449" t="s">
        <v>674</v>
      </c>
      <c r="D1081" s="1449"/>
      <c r="E1081" s="1450">
        <v>2670000</v>
      </c>
      <c r="F1081" s="1450">
        <v>2670000</v>
      </c>
      <c r="G1081" s="1455"/>
      <c r="H1081" s="1455"/>
      <c r="I1081" s="1483">
        <f t="shared" si="77"/>
        <v>0</v>
      </c>
      <c r="J1081" s="1527"/>
      <c r="K1081" s="1484"/>
      <c r="L1081" s="1484"/>
      <c r="M1081" s="1484"/>
      <c r="N1081" s="1484"/>
      <c r="O1081" s="1484"/>
      <c r="P1081" s="1484"/>
      <c r="Q1081" s="1484"/>
      <c r="R1081" s="1484"/>
      <c r="S1081" s="1484"/>
      <c r="T1081" s="1484"/>
      <c r="U1081" s="1484"/>
      <c r="V1081" s="1484"/>
      <c r="W1081" s="1484"/>
      <c r="X1081" s="1484"/>
    </row>
    <row r="1082" spans="1:24" ht="30.75" customHeight="1">
      <c r="A1082" s="1444"/>
      <c r="B1082" s="1695" t="s">
        <v>891</v>
      </c>
      <c r="C1082" s="1690"/>
      <c r="D1082" s="1690"/>
      <c r="E1082" s="1690"/>
      <c r="F1082" s="1690"/>
      <c r="G1082" s="1690"/>
      <c r="H1082" s="1690"/>
      <c r="I1082" s="1690"/>
      <c r="J1082" s="1691"/>
      <c r="K1082" s="1482"/>
      <c r="L1082" s="1482"/>
      <c r="M1082" s="1482"/>
      <c r="N1082" s="1482"/>
      <c r="O1082" s="1482"/>
      <c r="P1082" s="1482"/>
      <c r="Q1082" s="1482"/>
      <c r="R1082" s="1482"/>
      <c r="S1082" s="1482"/>
      <c r="T1082" s="1482"/>
      <c r="U1082" s="1482"/>
      <c r="V1082" s="1482"/>
      <c r="W1082" s="1482"/>
      <c r="X1082" s="1482"/>
    </row>
    <row r="1083" spans="1:24" ht="31.5" hidden="1" customHeight="1" outlineLevel="1">
      <c r="A1083" s="1451"/>
      <c r="B1083" s="1505" t="s">
        <v>892</v>
      </c>
      <c r="C1083" s="1449" t="s">
        <v>651</v>
      </c>
      <c r="D1083" s="1467" t="s">
        <v>893</v>
      </c>
      <c r="E1083" s="1450">
        <v>710000</v>
      </c>
      <c r="F1083" s="1450">
        <v>710000</v>
      </c>
      <c r="G1083" s="1455">
        <f t="shared" ref="G1083:G1089" si="78">F1083</f>
        <v>710000</v>
      </c>
      <c r="H1083" s="1455">
        <v>968000</v>
      </c>
      <c r="I1083" s="1483">
        <f t="shared" ref="I1083:I1089" si="79">(H1083-G1083)/G1083</f>
        <v>0.36338028169014086</v>
      </c>
      <c r="J1083" s="1699" t="s">
        <v>894</v>
      </c>
      <c r="K1083" s="1484"/>
      <c r="L1083" s="1484"/>
      <c r="M1083" s="1484"/>
      <c r="N1083" s="1484"/>
      <c r="O1083" s="1484"/>
      <c r="P1083" s="1484"/>
      <c r="Q1083" s="1484"/>
      <c r="R1083" s="1484"/>
      <c r="S1083" s="1484"/>
      <c r="T1083" s="1484"/>
      <c r="U1083" s="1484"/>
      <c r="V1083" s="1484"/>
      <c r="W1083" s="1484"/>
      <c r="X1083" s="1484"/>
    </row>
    <row r="1084" spans="1:24" ht="19.5" hidden="1" customHeight="1" outlineLevel="1">
      <c r="A1084" s="1451"/>
      <c r="B1084" s="1505" t="s">
        <v>895</v>
      </c>
      <c r="C1084" s="1449" t="s">
        <v>651</v>
      </c>
      <c r="D1084" s="1449" t="s">
        <v>16</v>
      </c>
      <c r="E1084" s="1450">
        <v>795000</v>
      </c>
      <c r="F1084" s="1450">
        <v>795000</v>
      </c>
      <c r="G1084" s="1455">
        <f t="shared" si="78"/>
        <v>795000</v>
      </c>
      <c r="H1084" s="1455">
        <v>1083000</v>
      </c>
      <c r="I1084" s="1483">
        <f t="shared" si="79"/>
        <v>0.3622641509433962</v>
      </c>
      <c r="J1084" s="1700"/>
      <c r="K1084" s="1484"/>
      <c r="L1084" s="1484"/>
      <c r="M1084" s="1484"/>
      <c r="N1084" s="1484"/>
      <c r="O1084" s="1484"/>
      <c r="P1084" s="1484"/>
      <c r="Q1084" s="1484"/>
      <c r="R1084" s="1484"/>
      <c r="S1084" s="1484"/>
      <c r="T1084" s="1484"/>
      <c r="U1084" s="1484"/>
      <c r="V1084" s="1484"/>
      <c r="W1084" s="1484"/>
      <c r="X1084" s="1484"/>
    </row>
    <row r="1085" spans="1:24" ht="19.5" hidden="1" customHeight="1" outlineLevel="1">
      <c r="A1085" s="1451"/>
      <c r="B1085" s="1505" t="s">
        <v>896</v>
      </c>
      <c r="C1085" s="1449" t="s">
        <v>651</v>
      </c>
      <c r="D1085" s="1449" t="s">
        <v>16</v>
      </c>
      <c r="E1085" s="1450">
        <v>865000</v>
      </c>
      <c r="F1085" s="1450">
        <v>865000</v>
      </c>
      <c r="G1085" s="1455">
        <f t="shared" si="78"/>
        <v>865000</v>
      </c>
      <c r="H1085" s="1455">
        <v>1170000</v>
      </c>
      <c r="I1085" s="1483">
        <f t="shared" si="79"/>
        <v>0.35260115606936415</v>
      </c>
      <c r="J1085" s="1700"/>
      <c r="K1085" s="1484"/>
      <c r="L1085" s="1484"/>
      <c r="M1085" s="1484"/>
      <c r="N1085" s="1484"/>
      <c r="O1085" s="1484"/>
      <c r="P1085" s="1484"/>
      <c r="Q1085" s="1484"/>
      <c r="R1085" s="1484"/>
      <c r="S1085" s="1484"/>
      <c r="T1085" s="1484"/>
      <c r="U1085" s="1484"/>
      <c r="V1085" s="1484"/>
      <c r="W1085" s="1484"/>
      <c r="X1085" s="1484"/>
    </row>
    <row r="1086" spans="1:24" ht="19.5" hidden="1" customHeight="1" outlineLevel="1">
      <c r="A1086" s="1451"/>
      <c r="B1086" s="1505" t="s">
        <v>897</v>
      </c>
      <c r="C1086" s="1449" t="s">
        <v>651</v>
      </c>
      <c r="D1086" s="1449" t="s">
        <v>16</v>
      </c>
      <c r="E1086" s="1450">
        <v>1040000</v>
      </c>
      <c r="F1086" s="1450">
        <v>1040000</v>
      </c>
      <c r="G1086" s="1455">
        <f t="shared" si="78"/>
        <v>1040000</v>
      </c>
      <c r="H1086" s="1455">
        <v>1451000</v>
      </c>
      <c r="I1086" s="1483">
        <f t="shared" si="79"/>
        <v>0.39519230769230768</v>
      </c>
      <c r="J1086" s="1700"/>
      <c r="K1086" s="1484"/>
      <c r="L1086" s="1484"/>
      <c r="M1086" s="1484"/>
      <c r="N1086" s="1484"/>
      <c r="O1086" s="1484"/>
      <c r="P1086" s="1484"/>
      <c r="Q1086" s="1484"/>
      <c r="R1086" s="1484"/>
      <c r="S1086" s="1484"/>
      <c r="T1086" s="1484"/>
      <c r="U1086" s="1484"/>
      <c r="V1086" s="1484"/>
      <c r="W1086" s="1484"/>
      <c r="X1086" s="1484"/>
    </row>
    <row r="1087" spans="1:24" ht="19.5" hidden="1" customHeight="1" outlineLevel="1">
      <c r="A1087" s="1451"/>
      <c r="B1087" s="1505" t="s">
        <v>898</v>
      </c>
      <c r="C1087" s="1449" t="s">
        <v>651</v>
      </c>
      <c r="D1087" s="1449" t="s">
        <v>16</v>
      </c>
      <c r="E1087" s="1450">
        <v>1120000</v>
      </c>
      <c r="F1087" s="1450">
        <v>1120000</v>
      </c>
      <c r="G1087" s="1455">
        <f t="shared" si="78"/>
        <v>1120000</v>
      </c>
      <c r="H1087" s="1455">
        <v>1549000</v>
      </c>
      <c r="I1087" s="1483">
        <f t="shared" si="79"/>
        <v>0.38303571428571431</v>
      </c>
      <c r="J1087" s="1700"/>
      <c r="K1087" s="1484"/>
      <c r="L1087" s="1484"/>
      <c r="M1087" s="1484"/>
      <c r="N1087" s="1484"/>
      <c r="O1087" s="1484"/>
      <c r="P1087" s="1484"/>
      <c r="Q1087" s="1484"/>
      <c r="R1087" s="1484"/>
      <c r="S1087" s="1484"/>
      <c r="T1087" s="1484"/>
      <c r="U1087" s="1484"/>
      <c r="V1087" s="1484"/>
      <c r="W1087" s="1484"/>
      <c r="X1087" s="1484"/>
    </row>
    <row r="1088" spans="1:24" ht="19.5" hidden="1" customHeight="1" outlineLevel="1">
      <c r="A1088" s="1451"/>
      <c r="B1088" s="1505" t="s">
        <v>899</v>
      </c>
      <c r="C1088" s="1449" t="s">
        <v>651</v>
      </c>
      <c r="D1088" s="1449" t="s">
        <v>16</v>
      </c>
      <c r="E1088" s="1450">
        <v>1190000</v>
      </c>
      <c r="F1088" s="1450">
        <v>1190000</v>
      </c>
      <c r="G1088" s="1455">
        <f t="shared" si="78"/>
        <v>1190000</v>
      </c>
      <c r="H1088" s="1455">
        <v>1641000</v>
      </c>
      <c r="I1088" s="1483">
        <f t="shared" si="79"/>
        <v>0.37899159663865545</v>
      </c>
      <c r="J1088" s="1700"/>
      <c r="K1088" s="1484"/>
      <c r="L1088" s="1484"/>
      <c r="M1088" s="1484"/>
      <c r="N1088" s="1484"/>
      <c r="O1088" s="1484"/>
      <c r="P1088" s="1484"/>
      <c r="Q1088" s="1484"/>
      <c r="R1088" s="1484"/>
      <c r="S1088" s="1484"/>
      <c r="T1088" s="1484"/>
      <c r="U1088" s="1484"/>
      <c r="V1088" s="1484"/>
      <c r="W1088" s="1484"/>
      <c r="X1088" s="1484"/>
    </row>
    <row r="1089" spans="1:24" ht="19.5" hidden="1" customHeight="1" outlineLevel="1">
      <c r="A1089" s="1451"/>
      <c r="B1089" s="1505" t="s">
        <v>900</v>
      </c>
      <c r="C1089" s="1449" t="s">
        <v>651</v>
      </c>
      <c r="D1089" s="1449" t="s">
        <v>16</v>
      </c>
      <c r="E1089" s="1450">
        <v>2690000</v>
      </c>
      <c r="F1089" s="1450">
        <v>2690000</v>
      </c>
      <c r="G1089" s="1455">
        <f t="shared" si="78"/>
        <v>2690000</v>
      </c>
      <c r="H1089" s="1455">
        <v>3527000</v>
      </c>
      <c r="I1089" s="1483">
        <f t="shared" si="79"/>
        <v>0.31115241635687735</v>
      </c>
      <c r="J1089" s="1701"/>
      <c r="K1089" s="1484"/>
      <c r="L1089" s="1484"/>
      <c r="M1089" s="1484"/>
      <c r="N1089" s="1484"/>
      <c r="O1089" s="1484"/>
      <c r="P1089" s="1484"/>
      <c r="Q1089" s="1484"/>
      <c r="R1089" s="1484"/>
      <c r="S1089" s="1484"/>
      <c r="T1089" s="1484"/>
      <c r="U1089" s="1484"/>
      <c r="V1089" s="1484"/>
      <c r="W1089" s="1484"/>
      <c r="X1089" s="1484"/>
    </row>
    <row r="1090" spans="1:24" ht="24" customHeight="1">
      <c r="A1090" s="1689" t="s">
        <v>901</v>
      </c>
      <c r="B1090" s="1690"/>
      <c r="C1090" s="1690"/>
      <c r="D1090" s="1690"/>
      <c r="E1090" s="1690"/>
      <c r="F1090" s="1690"/>
      <c r="G1090" s="1690"/>
      <c r="H1090" s="1690"/>
      <c r="I1090" s="1690"/>
      <c r="J1090" s="1691"/>
      <c r="K1090" s="1484"/>
      <c r="L1090" s="1484"/>
      <c r="M1090" s="1484"/>
      <c r="N1090" s="1484"/>
      <c r="O1090" s="1484"/>
      <c r="P1090" s="1484"/>
      <c r="Q1090" s="1484"/>
      <c r="R1090" s="1484"/>
      <c r="S1090" s="1484"/>
      <c r="T1090" s="1484"/>
      <c r="U1090" s="1484"/>
      <c r="V1090" s="1484"/>
      <c r="W1090" s="1484"/>
      <c r="X1090" s="1484"/>
    </row>
    <row r="1091" spans="1:24" ht="19.5" customHeight="1">
      <c r="A1091" s="1563">
        <v>1</v>
      </c>
      <c r="B1091" s="1564" t="s">
        <v>902</v>
      </c>
      <c r="C1091" s="1521"/>
      <c r="D1091" s="1556"/>
      <c r="E1091" s="1522"/>
      <c r="F1091" s="1522"/>
      <c r="G1091" s="1455"/>
      <c r="H1091" s="1455"/>
      <c r="I1091" s="1483"/>
      <c r="J1091" s="1567"/>
      <c r="K1091" s="1524"/>
      <c r="L1091" s="1524"/>
      <c r="M1091" s="1524"/>
      <c r="N1091" s="1524"/>
      <c r="O1091" s="1524"/>
      <c r="P1091" s="1524"/>
      <c r="Q1091" s="1524"/>
      <c r="R1091" s="1524"/>
      <c r="S1091" s="1524"/>
      <c r="T1091" s="1524"/>
      <c r="U1091" s="1524"/>
      <c r="V1091" s="1524"/>
      <c r="W1091" s="1524"/>
      <c r="X1091" s="1524"/>
    </row>
    <row r="1092" spans="1:24" ht="19.5" hidden="1" customHeight="1" outlineLevel="1">
      <c r="A1092" s="1565"/>
      <c r="B1092" s="1566" t="s">
        <v>14</v>
      </c>
      <c r="C1092" s="1521"/>
      <c r="D1092" s="1567"/>
      <c r="E1092" s="1522"/>
      <c r="F1092" s="1522"/>
      <c r="G1092" s="1455"/>
      <c r="H1092" s="1455"/>
      <c r="I1092" s="1483"/>
      <c r="J1092" s="1567"/>
      <c r="K1092" s="1524"/>
      <c r="L1092" s="1524"/>
      <c r="M1092" s="1524"/>
      <c r="N1092" s="1524"/>
      <c r="O1092" s="1524"/>
      <c r="P1092" s="1524"/>
      <c r="Q1092" s="1524"/>
      <c r="R1092" s="1524"/>
      <c r="S1092" s="1524"/>
      <c r="T1092" s="1524"/>
      <c r="U1092" s="1524"/>
      <c r="V1092" s="1524"/>
      <c r="W1092" s="1524"/>
      <c r="X1092" s="1524"/>
    </row>
    <row r="1093" spans="1:24" ht="31.5" hidden="1" customHeight="1" outlineLevel="1">
      <c r="A1093" s="1565"/>
      <c r="B1093" s="1568" t="s">
        <v>903</v>
      </c>
      <c r="C1093" s="1521" t="s">
        <v>904</v>
      </c>
      <c r="D1093" s="1556" t="s">
        <v>153</v>
      </c>
      <c r="E1093" s="1522"/>
      <c r="F1093" s="1522"/>
      <c r="G1093" s="1455">
        <v>44727</v>
      </c>
      <c r="H1093" s="1455">
        <v>44727</v>
      </c>
      <c r="I1093" s="1483">
        <f>(H1093-G1093)/G1093</f>
        <v>0</v>
      </c>
      <c r="J1093" s="1567"/>
      <c r="K1093" s="1524"/>
      <c r="L1093" s="1524"/>
      <c r="M1093" s="1524"/>
      <c r="N1093" s="1524"/>
      <c r="O1093" s="1524"/>
      <c r="P1093" s="1524"/>
      <c r="Q1093" s="1524"/>
      <c r="R1093" s="1524"/>
      <c r="S1093" s="1524"/>
      <c r="T1093" s="1524"/>
      <c r="U1093" s="1524"/>
      <c r="V1093" s="1524"/>
      <c r="W1093" s="1524"/>
      <c r="X1093" s="1524"/>
    </row>
    <row r="1094" spans="1:24" ht="19.5" hidden="1" customHeight="1" outlineLevel="1">
      <c r="A1094" s="1565"/>
      <c r="B1094" s="1568" t="s">
        <v>905</v>
      </c>
      <c r="C1094" s="1521" t="s">
        <v>904</v>
      </c>
      <c r="D1094" s="1521" t="s">
        <v>16</v>
      </c>
      <c r="E1094" s="1522"/>
      <c r="F1094" s="1522"/>
      <c r="G1094" s="1455">
        <v>3318</v>
      </c>
      <c r="H1094" s="1455">
        <v>3318</v>
      </c>
      <c r="I1094" s="1483">
        <f>(H1094-G1094)/G1094</f>
        <v>0</v>
      </c>
      <c r="J1094" s="1567"/>
      <c r="K1094" s="1524"/>
      <c r="L1094" s="1524"/>
      <c r="M1094" s="1524"/>
      <c r="N1094" s="1524"/>
      <c r="O1094" s="1524"/>
      <c r="P1094" s="1524"/>
      <c r="Q1094" s="1524"/>
      <c r="R1094" s="1524"/>
      <c r="S1094" s="1524"/>
      <c r="T1094" s="1524"/>
      <c r="U1094" s="1524"/>
      <c r="V1094" s="1524"/>
      <c r="W1094" s="1524"/>
      <c r="X1094" s="1524"/>
    </row>
    <row r="1095" spans="1:24" ht="19.5" hidden="1" customHeight="1" outlineLevel="1">
      <c r="A1095" s="1565"/>
      <c r="B1095" s="1568" t="s">
        <v>906</v>
      </c>
      <c r="C1095" s="1521" t="s">
        <v>904</v>
      </c>
      <c r="D1095" s="1521" t="s">
        <v>16</v>
      </c>
      <c r="E1095" s="1522"/>
      <c r="F1095" s="1522"/>
      <c r="G1095" s="1455">
        <v>83818</v>
      </c>
      <c r="H1095" s="1455">
        <v>83818</v>
      </c>
      <c r="I1095" s="1483">
        <f>(H1095-G1095)/G1095</f>
        <v>0</v>
      </c>
      <c r="J1095" s="1567"/>
      <c r="K1095" s="1524"/>
      <c r="L1095" s="1524"/>
      <c r="M1095" s="1524"/>
      <c r="N1095" s="1524"/>
      <c r="O1095" s="1524"/>
      <c r="P1095" s="1524"/>
      <c r="Q1095" s="1524"/>
      <c r="R1095" s="1524"/>
      <c r="S1095" s="1524"/>
      <c r="T1095" s="1524"/>
      <c r="U1095" s="1524"/>
      <c r="V1095" s="1524"/>
      <c r="W1095" s="1524"/>
      <c r="X1095" s="1524"/>
    </row>
    <row r="1096" spans="1:24" ht="19.5" hidden="1" customHeight="1" outlineLevel="1">
      <c r="A1096" s="1565"/>
      <c r="B1096" s="1568" t="s">
        <v>907</v>
      </c>
      <c r="C1096" s="1521" t="s">
        <v>904</v>
      </c>
      <c r="D1096" s="1521" t="s">
        <v>16</v>
      </c>
      <c r="E1096" s="1522"/>
      <c r="F1096" s="1522"/>
      <c r="G1096" s="1455">
        <v>112273</v>
      </c>
      <c r="H1096" s="1455">
        <v>112273</v>
      </c>
      <c r="I1096" s="1483">
        <f>(H1096-G1096)/G1096</f>
        <v>0</v>
      </c>
      <c r="J1096" s="1567"/>
      <c r="K1096" s="1524"/>
      <c r="L1096" s="1524"/>
      <c r="M1096" s="1524"/>
      <c r="N1096" s="1524"/>
      <c r="O1096" s="1524"/>
      <c r="P1096" s="1524"/>
      <c r="Q1096" s="1524"/>
      <c r="R1096" s="1524"/>
      <c r="S1096" s="1524"/>
      <c r="T1096" s="1524"/>
      <c r="U1096" s="1524"/>
      <c r="V1096" s="1524"/>
      <c r="W1096" s="1524"/>
      <c r="X1096" s="1524"/>
    </row>
    <row r="1097" spans="1:24" ht="19.5" hidden="1" customHeight="1" outlineLevel="1">
      <c r="A1097" s="1565"/>
      <c r="B1097" s="1568" t="s">
        <v>908</v>
      </c>
      <c r="C1097" s="1521" t="s">
        <v>904</v>
      </c>
      <c r="D1097" s="1521" t="s">
        <v>16</v>
      </c>
      <c r="E1097" s="1522"/>
      <c r="F1097" s="1522"/>
      <c r="G1097" s="1455">
        <v>3636</v>
      </c>
      <c r="H1097" s="1455">
        <v>3636</v>
      </c>
      <c r="I1097" s="1483">
        <f>(H1097-G1097)/G1097</f>
        <v>0</v>
      </c>
      <c r="J1097" s="1567"/>
      <c r="K1097" s="1524"/>
      <c r="L1097" s="1524"/>
      <c r="M1097" s="1524"/>
      <c r="N1097" s="1524"/>
      <c r="O1097" s="1524"/>
      <c r="P1097" s="1524"/>
      <c r="Q1097" s="1524"/>
      <c r="R1097" s="1524"/>
      <c r="S1097" s="1524"/>
      <c r="T1097" s="1524"/>
      <c r="U1097" s="1524"/>
      <c r="V1097" s="1524"/>
      <c r="W1097" s="1524"/>
      <c r="X1097" s="1524"/>
    </row>
    <row r="1098" spans="1:24" ht="19.5" hidden="1" customHeight="1" outlineLevel="1">
      <c r="A1098" s="1565"/>
      <c r="B1098" s="1566" t="s">
        <v>19</v>
      </c>
      <c r="C1098" s="1521"/>
      <c r="D1098" s="1521"/>
      <c r="E1098" s="1522"/>
      <c r="F1098" s="1522"/>
      <c r="G1098" s="1455"/>
      <c r="H1098" s="1455"/>
      <c r="I1098" s="1483"/>
      <c r="J1098" s="1567"/>
      <c r="K1098" s="1524"/>
      <c r="L1098" s="1524"/>
      <c r="M1098" s="1524"/>
      <c r="N1098" s="1524"/>
      <c r="O1098" s="1524"/>
      <c r="P1098" s="1524"/>
      <c r="Q1098" s="1524"/>
      <c r="R1098" s="1524"/>
      <c r="S1098" s="1524"/>
      <c r="T1098" s="1524"/>
      <c r="U1098" s="1524"/>
      <c r="V1098" s="1524"/>
      <c r="W1098" s="1524"/>
      <c r="X1098" s="1524"/>
    </row>
    <row r="1099" spans="1:24" ht="31.5" hidden="1" customHeight="1" outlineLevel="1">
      <c r="A1099" s="1565"/>
      <c r="B1099" s="1568" t="s">
        <v>905</v>
      </c>
      <c r="C1099" s="1521" t="s">
        <v>909</v>
      </c>
      <c r="D1099" s="1556" t="s">
        <v>153</v>
      </c>
      <c r="E1099" s="1522"/>
      <c r="F1099" s="1522"/>
      <c r="G1099" s="1455">
        <v>250000</v>
      </c>
      <c r="H1099" s="1458">
        <v>250000</v>
      </c>
      <c r="I1099" s="1483">
        <f t="shared" ref="I1099:I1106" si="80">(H1099-G1099)/G1099</f>
        <v>0</v>
      </c>
      <c r="J1099" s="1567"/>
      <c r="K1099" s="1524"/>
      <c r="L1099" s="1524"/>
      <c r="M1099" s="1524"/>
      <c r="N1099" s="1524"/>
      <c r="O1099" s="1524"/>
      <c r="P1099" s="1524"/>
      <c r="Q1099" s="1524"/>
      <c r="R1099" s="1524"/>
      <c r="S1099" s="1524"/>
      <c r="T1099" s="1524"/>
      <c r="U1099" s="1524"/>
      <c r="V1099" s="1524"/>
      <c r="W1099" s="1524"/>
      <c r="X1099" s="1524"/>
    </row>
    <row r="1100" spans="1:24" ht="19.5" hidden="1" customHeight="1" outlineLevel="1">
      <c r="A1100" s="1565"/>
      <c r="B1100" s="1568" t="s">
        <v>910</v>
      </c>
      <c r="C1100" s="1521" t="s">
        <v>911</v>
      </c>
      <c r="D1100" s="1521" t="s">
        <v>16</v>
      </c>
      <c r="E1100" s="1522"/>
      <c r="F1100" s="1522"/>
      <c r="G1100" s="1455">
        <v>185000</v>
      </c>
      <c r="H1100" s="1458">
        <v>185000</v>
      </c>
      <c r="I1100" s="1483">
        <f t="shared" si="80"/>
        <v>0</v>
      </c>
      <c r="J1100" s="1567"/>
      <c r="K1100" s="1524"/>
      <c r="L1100" s="1524"/>
      <c r="M1100" s="1524"/>
      <c r="N1100" s="1524"/>
      <c r="O1100" s="1524"/>
      <c r="P1100" s="1524"/>
      <c r="Q1100" s="1524"/>
      <c r="R1100" s="1524"/>
      <c r="S1100" s="1524"/>
      <c r="T1100" s="1524"/>
      <c r="U1100" s="1524"/>
      <c r="V1100" s="1524"/>
      <c r="W1100" s="1524"/>
      <c r="X1100" s="1524"/>
    </row>
    <row r="1101" spans="1:24" ht="19.5" hidden="1" customHeight="1" outlineLevel="1">
      <c r="A1101" s="1565"/>
      <c r="B1101" s="1568" t="s">
        <v>912</v>
      </c>
      <c r="C1101" s="1521" t="s">
        <v>911</v>
      </c>
      <c r="D1101" s="1521" t="s">
        <v>16</v>
      </c>
      <c r="E1101" s="1522"/>
      <c r="F1101" s="1522"/>
      <c r="G1101" s="1455">
        <v>165000</v>
      </c>
      <c r="H1101" s="1458">
        <v>165000</v>
      </c>
      <c r="I1101" s="1483">
        <f t="shared" si="80"/>
        <v>0</v>
      </c>
      <c r="J1101" s="1567"/>
      <c r="K1101" s="1524"/>
      <c r="L1101" s="1524"/>
      <c r="M1101" s="1524"/>
      <c r="N1101" s="1524"/>
      <c r="O1101" s="1524"/>
      <c r="P1101" s="1524"/>
      <c r="Q1101" s="1524"/>
      <c r="R1101" s="1524"/>
      <c r="S1101" s="1524"/>
      <c r="T1101" s="1524"/>
      <c r="U1101" s="1524"/>
      <c r="V1101" s="1524"/>
      <c r="W1101" s="1524"/>
      <c r="X1101" s="1524"/>
    </row>
    <row r="1102" spans="1:24" ht="19.5" hidden="1" customHeight="1" outlineLevel="1">
      <c r="A1102" s="1565"/>
      <c r="B1102" s="1568" t="s">
        <v>908</v>
      </c>
      <c r="C1102" s="1521" t="s">
        <v>909</v>
      </c>
      <c r="D1102" s="1521" t="s">
        <v>16</v>
      </c>
      <c r="E1102" s="1522"/>
      <c r="F1102" s="1522"/>
      <c r="G1102" s="1455">
        <v>280000</v>
      </c>
      <c r="H1102" s="1458">
        <v>280000</v>
      </c>
      <c r="I1102" s="1483">
        <f t="shared" si="80"/>
        <v>0</v>
      </c>
      <c r="J1102" s="1567"/>
      <c r="K1102" s="1524"/>
      <c r="L1102" s="1524"/>
      <c r="M1102" s="1524"/>
      <c r="N1102" s="1524"/>
      <c r="O1102" s="1524"/>
      <c r="P1102" s="1524"/>
      <c r="Q1102" s="1524"/>
      <c r="R1102" s="1524"/>
      <c r="S1102" s="1524"/>
      <c r="T1102" s="1524"/>
      <c r="U1102" s="1524"/>
      <c r="V1102" s="1524"/>
      <c r="W1102" s="1524"/>
      <c r="X1102" s="1524"/>
    </row>
    <row r="1103" spans="1:24" ht="19.5" hidden="1" customHeight="1" outlineLevel="1">
      <c r="A1103" s="1565"/>
      <c r="B1103" s="1568" t="s">
        <v>913</v>
      </c>
      <c r="C1103" s="1521" t="s">
        <v>911</v>
      </c>
      <c r="D1103" s="1521" t="s">
        <v>16</v>
      </c>
      <c r="E1103" s="1522"/>
      <c r="F1103" s="1522"/>
      <c r="G1103" s="1455">
        <v>190000</v>
      </c>
      <c r="H1103" s="1458">
        <v>190000</v>
      </c>
      <c r="I1103" s="1483">
        <f t="shared" si="80"/>
        <v>0</v>
      </c>
      <c r="J1103" s="1567"/>
      <c r="K1103" s="1524"/>
      <c r="L1103" s="1524"/>
      <c r="M1103" s="1524"/>
      <c r="N1103" s="1524"/>
      <c r="O1103" s="1524"/>
      <c r="P1103" s="1524"/>
      <c r="Q1103" s="1524"/>
      <c r="R1103" s="1524"/>
      <c r="S1103" s="1524"/>
      <c r="T1103" s="1524"/>
      <c r="U1103" s="1524"/>
      <c r="V1103" s="1524"/>
      <c r="W1103" s="1524"/>
      <c r="X1103" s="1524"/>
    </row>
    <row r="1104" spans="1:24" ht="19.5" hidden="1" customHeight="1" outlineLevel="1">
      <c r="A1104" s="1565"/>
      <c r="B1104" s="1568" t="s">
        <v>914</v>
      </c>
      <c r="C1104" s="1521" t="s">
        <v>911</v>
      </c>
      <c r="D1104" s="1521" t="s">
        <v>16</v>
      </c>
      <c r="E1104" s="1522"/>
      <c r="F1104" s="1522"/>
      <c r="G1104" s="1455">
        <v>200000</v>
      </c>
      <c r="H1104" s="1458">
        <v>200000</v>
      </c>
      <c r="I1104" s="1483">
        <f t="shared" si="80"/>
        <v>0</v>
      </c>
      <c r="J1104" s="1567"/>
      <c r="K1104" s="1524"/>
      <c r="L1104" s="1524"/>
      <c r="M1104" s="1524"/>
      <c r="N1104" s="1524"/>
      <c r="O1104" s="1524"/>
      <c r="P1104" s="1524"/>
      <c r="Q1104" s="1524"/>
      <c r="R1104" s="1524"/>
      <c r="S1104" s="1524"/>
      <c r="T1104" s="1524"/>
      <c r="U1104" s="1524"/>
      <c r="V1104" s="1524"/>
      <c r="W1104" s="1524"/>
      <c r="X1104" s="1524"/>
    </row>
    <row r="1105" spans="1:24" ht="19.5" hidden="1" customHeight="1" outlineLevel="1">
      <c r="A1105" s="1565"/>
      <c r="B1105" s="1568" t="s">
        <v>915</v>
      </c>
      <c r="C1105" s="1521" t="s">
        <v>911</v>
      </c>
      <c r="D1105" s="1521" t="s">
        <v>16</v>
      </c>
      <c r="E1105" s="1522"/>
      <c r="F1105" s="1522"/>
      <c r="G1105" s="1455">
        <v>180000</v>
      </c>
      <c r="H1105" s="1458">
        <v>180000</v>
      </c>
      <c r="I1105" s="1483">
        <f t="shared" si="80"/>
        <v>0</v>
      </c>
      <c r="J1105" s="1567"/>
      <c r="K1105" s="1524"/>
      <c r="L1105" s="1524"/>
      <c r="M1105" s="1524"/>
      <c r="N1105" s="1524"/>
      <c r="O1105" s="1524"/>
      <c r="P1105" s="1524"/>
      <c r="Q1105" s="1524"/>
      <c r="R1105" s="1524"/>
      <c r="S1105" s="1524"/>
      <c r="T1105" s="1524"/>
      <c r="U1105" s="1524"/>
      <c r="V1105" s="1524"/>
      <c r="W1105" s="1524"/>
      <c r="X1105" s="1524"/>
    </row>
    <row r="1106" spans="1:24" ht="19.5" hidden="1" customHeight="1" outlineLevel="1">
      <c r="A1106" s="1565"/>
      <c r="B1106" s="1568" t="s">
        <v>916</v>
      </c>
      <c r="C1106" s="1521" t="s">
        <v>911</v>
      </c>
      <c r="D1106" s="1521" t="s">
        <v>16</v>
      </c>
      <c r="E1106" s="1522"/>
      <c r="F1106" s="1522"/>
      <c r="G1106" s="1455">
        <v>180000</v>
      </c>
      <c r="H1106" s="1458">
        <v>180000</v>
      </c>
      <c r="I1106" s="1483">
        <f t="shared" si="80"/>
        <v>0</v>
      </c>
      <c r="J1106" s="1567"/>
      <c r="K1106" s="1524"/>
      <c r="L1106" s="1524"/>
      <c r="M1106" s="1524"/>
      <c r="N1106" s="1524"/>
      <c r="O1106" s="1524"/>
      <c r="P1106" s="1524"/>
      <c r="Q1106" s="1524"/>
      <c r="R1106" s="1524"/>
      <c r="S1106" s="1524"/>
      <c r="T1106" s="1524"/>
      <c r="U1106" s="1524"/>
      <c r="V1106" s="1524"/>
      <c r="W1106" s="1524"/>
      <c r="X1106" s="1524"/>
    </row>
    <row r="1107" spans="1:24" ht="19.5" hidden="1" customHeight="1" outlineLevel="1">
      <c r="A1107" s="1565"/>
      <c r="B1107" s="1566" t="s">
        <v>18</v>
      </c>
      <c r="C1107" s="1521"/>
      <c r="D1107" s="1521"/>
      <c r="E1107" s="1522"/>
      <c r="F1107" s="1522"/>
      <c r="G1107" s="1455"/>
      <c r="H1107" s="1455"/>
      <c r="I1107" s="1483"/>
      <c r="J1107" s="1567"/>
      <c r="K1107" s="1524"/>
      <c r="L1107" s="1524"/>
      <c r="M1107" s="1524"/>
      <c r="N1107" s="1524"/>
      <c r="O1107" s="1524"/>
      <c r="P1107" s="1524"/>
      <c r="Q1107" s="1524"/>
      <c r="R1107" s="1524"/>
      <c r="S1107" s="1524"/>
      <c r="T1107" s="1524"/>
      <c r="U1107" s="1524"/>
      <c r="V1107" s="1524"/>
      <c r="W1107" s="1524"/>
      <c r="X1107" s="1524"/>
    </row>
    <row r="1108" spans="1:24" ht="19.5" hidden="1" customHeight="1" outlineLevel="1">
      <c r="A1108" s="1565"/>
      <c r="B1108" s="1568" t="s">
        <v>917</v>
      </c>
      <c r="C1108" s="1521"/>
      <c r="D1108" s="1521"/>
      <c r="E1108" s="1522"/>
      <c r="F1108" s="1522"/>
      <c r="G1108" s="1455"/>
      <c r="H1108" s="1455"/>
      <c r="I1108" s="1483"/>
      <c r="J1108" s="1567"/>
      <c r="K1108" s="1524"/>
      <c r="L1108" s="1524"/>
      <c r="M1108" s="1524"/>
      <c r="N1108" s="1524"/>
      <c r="O1108" s="1524"/>
      <c r="P1108" s="1524"/>
      <c r="Q1108" s="1524"/>
      <c r="R1108" s="1524"/>
      <c r="S1108" s="1524"/>
      <c r="T1108" s="1524"/>
      <c r="U1108" s="1524"/>
      <c r="V1108" s="1524"/>
      <c r="W1108" s="1524"/>
      <c r="X1108" s="1524"/>
    </row>
    <row r="1109" spans="1:24" ht="19.5" hidden="1" customHeight="1" outlineLevel="1">
      <c r="A1109" s="1565"/>
      <c r="B1109" s="1568" t="s">
        <v>905</v>
      </c>
      <c r="C1109" s="1521" t="s">
        <v>68</v>
      </c>
      <c r="D1109" s="1521"/>
      <c r="E1109" s="1522"/>
      <c r="F1109" s="1522"/>
      <c r="G1109" s="1455"/>
      <c r="H1109" s="1455">
        <v>5375</v>
      </c>
      <c r="I1109" s="1483" t="s">
        <v>27</v>
      </c>
      <c r="J1109" s="1567"/>
      <c r="K1109" s="1524"/>
      <c r="L1109" s="1524"/>
      <c r="M1109" s="1524"/>
      <c r="N1109" s="1524"/>
      <c r="O1109" s="1524"/>
      <c r="P1109" s="1524"/>
      <c r="Q1109" s="1524"/>
      <c r="R1109" s="1524"/>
      <c r="S1109" s="1524"/>
      <c r="T1109" s="1524"/>
      <c r="U1109" s="1524"/>
      <c r="V1109" s="1524"/>
      <c r="W1109" s="1524"/>
      <c r="X1109" s="1524"/>
    </row>
    <row r="1110" spans="1:24" ht="19.5" hidden="1" customHeight="1" outlineLevel="1">
      <c r="A1110" s="1565"/>
      <c r="B1110" s="1568" t="s">
        <v>918</v>
      </c>
      <c r="C1110" s="1521" t="s">
        <v>919</v>
      </c>
      <c r="D1110" s="1521"/>
      <c r="E1110" s="1522"/>
      <c r="F1110" s="1522"/>
      <c r="G1110" s="1455"/>
      <c r="H1110" s="1455">
        <v>77000</v>
      </c>
      <c r="I1110" s="1483" t="s">
        <v>27</v>
      </c>
      <c r="J1110" s="1567"/>
      <c r="K1110" s="1524"/>
      <c r="L1110" s="1524"/>
      <c r="M1110" s="1524"/>
      <c r="N1110" s="1524"/>
      <c r="O1110" s="1524"/>
      <c r="P1110" s="1524"/>
      <c r="Q1110" s="1524"/>
      <c r="R1110" s="1524"/>
      <c r="S1110" s="1524"/>
      <c r="T1110" s="1524"/>
      <c r="U1110" s="1524"/>
      <c r="V1110" s="1524"/>
      <c r="W1110" s="1524"/>
      <c r="X1110" s="1524"/>
    </row>
    <row r="1111" spans="1:24" ht="19.5" hidden="1" customHeight="1" outlineLevel="1">
      <c r="A1111" s="1565"/>
      <c r="B1111" s="1568" t="s">
        <v>920</v>
      </c>
      <c r="C1111" s="1521" t="s">
        <v>919</v>
      </c>
      <c r="D1111" s="1521"/>
      <c r="E1111" s="1522"/>
      <c r="F1111" s="1522"/>
      <c r="G1111" s="1455"/>
      <c r="H1111" s="1455">
        <v>61525</v>
      </c>
      <c r="I1111" s="1483" t="s">
        <v>27</v>
      </c>
      <c r="J1111" s="1567"/>
      <c r="K1111" s="1524"/>
      <c r="L1111" s="1524"/>
      <c r="M1111" s="1524"/>
      <c r="N1111" s="1524"/>
      <c r="O1111" s="1524"/>
      <c r="P1111" s="1524"/>
      <c r="Q1111" s="1524"/>
      <c r="R1111" s="1524"/>
      <c r="S1111" s="1524"/>
      <c r="T1111" s="1524"/>
      <c r="U1111" s="1524"/>
      <c r="V1111" s="1524"/>
      <c r="W1111" s="1524"/>
      <c r="X1111" s="1524"/>
    </row>
    <row r="1112" spans="1:24" ht="19.5" hidden="1" customHeight="1" outlineLevel="1">
      <c r="A1112" s="1565"/>
      <c r="B1112" s="1568" t="s">
        <v>921</v>
      </c>
      <c r="C1112" s="1521" t="s">
        <v>919</v>
      </c>
      <c r="D1112" s="1521"/>
      <c r="E1112" s="1522"/>
      <c r="F1112" s="1522"/>
      <c r="G1112" s="1455"/>
      <c r="H1112" s="1455">
        <v>47264</v>
      </c>
      <c r="I1112" s="1483" t="s">
        <v>27</v>
      </c>
      <c r="J1112" s="1567"/>
      <c r="K1112" s="1524"/>
      <c r="L1112" s="1524"/>
      <c r="M1112" s="1524"/>
      <c r="N1112" s="1524"/>
      <c r="O1112" s="1524"/>
      <c r="P1112" s="1524"/>
      <c r="Q1112" s="1524"/>
      <c r="R1112" s="1524"/>
      <c r="S1112" s="1524"/>
      <c r="T1112" s="1524"/>
      <c r="U1112" s="1524"/>
      <c r="V1112" s="1524"/>
      <c r="W1112" s="1524"/>
      <c r="X1112" s="1524"/>
    </row>
    <row r="1113" spans="1:24" ht="19.5" hidden="1" customHeight="1" outlineLevel="1">
      <c r="A1113" s="1565"/>
      <c r="B1113" s="1564" t="s">
        <v>922</v>
      </c>
      <c r="C1113" s="1521"/>
      <c r="D1113" s="1521"/>
      <c r="E1113" s="1522"/>
      <c r="F1113" s="1522"/>
      <c r="G1113" s="1455"/>
      <c r="H1113" s="1455"/>
      <c r="I1113" s="1483" t="s">
        <v>27</v>
      </c>
      <c r="J1113" s="1567"/>
      <c r="K1113" s="1524"/>
      <c r="L1113" s="1524"/>
      <c r="M1113" s="1524"/>
      <c r="N1113" s="1524"/>
      <c r="O1113" s="1524"/>
      <c r="P1113" s="1524"/>
      <c r="Q1113" s="1524"/>
      <c r="R1113" s="1524"/>
      <c r="S1113" s="1524"/>
      <c r="T1113" s="1524"/>
      <c r="U1113" s="1524"/>
      <c r="V1113" s="1524"/>
      <c r="W1113" s="1524"/>
      <c r="X1113" s="1524"/>
    </row>
    <row r="1114" spans="1:24" ht="19.5" hidden="1" customHeight="1" outlineLevel="1">
      <c r="A1114" s="1565"/>
      <c r="B1114" s="1568" t="s">
        <v>905</v>
      </c>
      <c r="C1114" s="1521" t="s">
        <v>919</v>
      </c>
      <c r="D1114" s="1521"/>
      <c r="E1114" s="1522"/>
      <c r="F1114" s="1522"/>
      <c r="G1114" s="1455"/>
      <c r="H1114" s="1455">
        <v>5375</v>
      </c>
      <c r="I1114" s="1483" t="s">
        <v>27</v>
      </c>
      <c r="J1114" s="1567"/>
      <c r="K1114" s="1524"/>
      <c r="L1114" s="1524"/>
      <c r="M1114" s="1524"/>
      <c r="N1114" s="1524"/>
      <c r="O1114" s="1524"/>
      <c r="P1114" s="1524"/>
      <c r="Q1114" s="1524"/>
      <c r="R1114" s="1524"/>
      <c r="S1114" s="1524"/>
      <c r="T1114" s="1524"/>
      <c r="U1114" s="1524"/>
      <c r="V1114" s="1524"/>
      <c r="W1114" s="1524"/>
      <c r="X1114" s="1524"/>
    </row>
    <row r="1115" spans="1:24" ht="19.5" hidden="1" customHeight="1" outlineLevel="1">
      <c r="A1115" s="1565"/>
      <c r="B1115" s="1568" t="s">
        <v>923</v>
      </c>
      <c r="C1115" s="1521" t="s">
        <v>919</v>
      </c>
      <c r="D1115" s="1521"/>
      <c r="E1115" s="1522"/>
      <c r="F1115" s="1522"/>
      <c r="G1115" s="1455"/>
      <c r="H1115" s="1455">
        <v>66000</v>
      </c>
      <c r="I1115" s="1483" t="s">
        <v>27</v>
      </c>
      <c r="J1115" s="1567"/>
      <c r="K1115" s="1524"/>
      <c r="L1115" s="1524"/>
      <c r="M1115" s="1524"/>
      <c r="N1115" s="1524"/>
      <c r="O1115" s="1524"/>
      <c r="P1115" s="1524"/>
      <c r="Q1115" s="1524"/>
      <c r="R1115" s="1524"/>
      <c r="S1115" s="1524"/>
      <c r="T1115" s="1524"/>
      <c r="U1115" s="1524"/>
      <c r="V1115" s="1524"/>
      <c r="W1115" s="1524"/>
      <c r="X1115" s="1524"/>
    </row>
    <row r="1116" spans="1:24" ht="19.5" hidden="1" customHeight="1" outlineLevel="1">
      <c r="A1116" s="1565"/>
      <c r="B1116" s="1568" t="s">
        <v>924</v>
      </c>
      <c r="C1116" s="1521" t="s">
        <v>919</v>
      </c>
      <c r="D1116" s="1521"/>
      <c r="E1116" s="1522"/>
      <c r="F1116" s="1522"/>
      <c r="G1116" s="1455"/>
      <c r="H1116" s="1455">
        <v>95230</v>
      </c>
      <c r="I1116" s="1483" t="s">
        <v>27</v>
      </c>
      <c r="J1116" s="1567"/>
      <c r="K1116" s="1524"/>
      <c r="L1116" s="1524"/>
      <c r="M1116" s="1524"/>
      <c r="N1116" s="1524"/>
      <c r="O1116" s="1524"/>
      <c r="P1116" s="1524"/>
      <c r="Q1116" s="1524"/>
      <c r="R1116" s="1524"/>
      <c r="S1116" s="1524"/>
      <c r="T1116" s="1524"/>
      <c r="U1116" s="1524"/>
      <c r="V1116" s="1524"/>
      <c r="W1116" s="1524"/>
      <c r="X1116" s="1524"/>
    </row>
    <row r="1117" spans="1:24" ht="19.5" hidden="1" customHeight="1" outlineLevel="1">
      <c r="A1117" s="1565"/>
      <c r="B1117" s="1568" t="s">
        <v>925</v>
      </c>
      <c r="C1117" s="1521" t="s">
        <v>919</v>
      </c>
      <c r="D1117" s="1521"/>
      <c r="E1117" s="1522"/>
      <c r="F1117" s="1522"/>
      <c r="G1117" s="1455"/>
      <c r="H1117" s="1455">
        <v>76384</v>
      </c>
      <c r="I1117" s="1483" t="s">
        <v>27</v>
      </c>
      <c r="J1117" s="1567"/>
      <c r="K1117" s="1524"/>
      <c r="L1117" s="1524"/>
      <c r="M1117" s="1524"/>
      <c r="N1117" s="1524"/>
      <c r="O1117" s="1524"/>
      <c r="P1117" s="1524"/>
      <c r="Q1117" s="1524"/>
      <c r="R1117" s="1524"/>
      <c r="S1117" s="1524"/>
      <c r="T1117" s="1524"/>
      <c r="U1117" s="1524"/>
      <c r="V1117" s="1524"/>
      <c r="W1117" s="1524"/>
      <c r="X1117" s="1524"/>
    </row>
    <row r="1118" spans="1:24" ht="19.5" hidden="1" customHeight="1" outlineLevel="1">
      <c r="A1118" s="1565"/>
      <c r="B1118" s="1568" t="s">
        <v>926</v>
      </c>
      <c r="C1118" s="1521"/>
      <c r="D1118" s="1521"/>
      <c r="E1118" s="1522"/>
      <c r="F1118" s="1522"/>
      <c r="G1118" s="1455"/>
      <c r="H1118" s="1455">
        <v>77880</v>
      </c>
      <c r="I1118" s="1483" t="s">
        <v>27</v>
      </c>
      <c r="J1118" s="1567"/>
      <c r="K1118" s="1524"/>
      <c r="L1118" s="1524"/>
      <c r="M1118" s="1524"/>
      <c r="N1118" s="1524"/>
      <c r="O1118" s="1524"/>
      <c r="P1118" s="1524"/>
      <c r="Q1118" s="1524"/>
      <c r="R1118" s="1524"/>
      <c r="S1118" s="1524"/>
      <c r="T1118" s="1524"/>
      <c r="U1118" s="1524"/>
      <c r="V1118" s="1524"/>
      <c r="W1118" s="1524"/>
      <c r="X1118" s="1524"/>
    </row>
    <row r="1119" spans="1:24" ht="19.5" hidden="1" customHeight="1" outlineLevel="1">
      <c r="A1119" s="1565"/>
      <c r="B1119" s="1566" t="s">
        <v>22</v>
      </c>
      <c r="C1119" s="1521"/>
      <c r="D1119" s="1521"/>
      <c r="E1119" s="1522"/>
      <c r="F1119" s="1522"/>
      <c r="G1119" s="1455"/>
      <c r="H1119" s="1455"/>
      <c r="I1119" s="1483"/>
      <c r="J1119" s="1567"/>
      <c r="K1119" s="1524"/>
      <c r="L1119" s="1524"/>
      <c r="M1119" s="1524"/>
      <c r="N1119" s="1524"/>
      <c r="O1119" s="1524"/>
      <c r="P1119" s="1524"/>
      <c r="Q1119" s="1524"/>
      <c r="R1119" s="1524"/>
      <c r="S1119" s="1524"/>
      <c r="T1119" s="1524"/>
      <c r="U1119" s="1524"/>
      <c r="V1119" s="1524"/>
      <c r="W1119" s="1524"/>
      <c r="X1119" s="1524"/>
    </row>
    <row r="1120" spans="1:24" ht="31.5" hidden="1" customHeight="1" outlineLevel="1">
      <c r="A1120" s="1565"/>
      <c r="B1120" s="1568" t="s">
        <v>905</v>
      </c>
      <c r="C1120" s="1521" t="s">
        <v>904</v>
      </c>
      <c r="D1120" s="1556" t="s">
        <v>153</v>
      </c>
      <c r="E1120" s="1522"/>
      <c r="F1120" s="1522"/>
      <c r="G1120" s="1455">
        <f>7000/1.1</f>
        <v>6363.6363636363631</v>
      </c>
      <c r="H1120" s="1455">
        <f>7000/1.1</f>
        <v>6363.6363636363631</v>
      </c>
      <c r="I1120" s="1483">
        <f>(H1120-G1120)/G1120</f>
        <v>0</v>
      </c>
      <c r="J1120" s="1567"/>
      <c r="K1120" s="1524"/>
      <c r="L1120" s="1524"/>
      <c r="M1120" s="1524"/>
      <c r="N1120" s="1524"/>
      <c r="O1120" s="1524"/>
      <c r="P1120" s="1524"/>
      <c r="Q1120" s="1524"/>
      <c r="R1120" s="1524"/>
      <c r="S1120" s="1524"/>
      <c r="T1120" s="1524"/>
      <c r="U1120" s="1524"/>
      <c r="V1120" s="1524"/>
      <c r="W1120" s="1524"/>
      <c r="X1120" s="1524"/>
    </row>
    <row r="1121" spans="1:24" ht="23.25" hidden="1" customHeight="1" outlineLevel="1">
      <c r="A1121" s="1565"/>
      <c r="B1121" s="1568" t="s">
        <v>910</v>
      </c>
      <c r="C1121" s="1521" t="s">
        <v>911</v>
      </c>
      <c r="D1121" s="1521" t="s">
        <v>16</v>
      </c>
      <c r="E1121" s="1522"/>
      <c r="F1121" s="1522"/>
      <c r="G1121" s="1455">
        <f>55000/1.1</f>
        <v>49999.999999999993</v>
      </c>
      <c r="H1121" s="1455">
        <f>55000/1.1</f>
        <v>49999.999999999993</v>
      </c>
      <c r="I1121" s="1483">
        <f>(H1121-G1121)/G1121</f>
        <v>0</v>
      </c>
      <c r="J1121" s="1567"/>
      <c r="K1121" s="1524"/>
      <c r="L1121" s="1524"/>
      <c r="M1121" s="1524"/>
      <c r="N1121" s="1524"/>
      <c r="O1121" s="1524"/>
      <c r="P1121" s="1524"/>
      <c r="Q1121" s="1524"/>
      <c r="R1121" s="1524"/>
      <c r="S1121" s="1524"/>
      <c r="T1121" s="1524"/>
      <c r="U1121" s="1524"/>
      <c r="V1121" s="1524"/>
      <c r="W1121" s="1524"/>
      <c r="X1121" s="1524"/>
    </row>
    <row r="1122" spans="1:24" ht="23.25" hidden="1" customHeight="1" outlineLevel="1">
      <c r="A1122" s="1565"/>
      <c r="B1122" s="1568" t="s">
        <v>908</v>
      </c>
      <c r="C1122" s="1521" t="s">
        <v>904</v>
      </c>
      <c r="D1122" s="1521" t="s">
        <v>16</v>
      </c>
      <c r="E1122" s="1522"/>
      <c r="F1122" s="1522"/>
      <c r="G1122" s="1455">
        <f>7000/1.1</f>
        <v>6363.6363636363631</v>
      </c>
      <c r="H1122" s="1455">
        <f>7000/1.1</f>
        <v>6363.6363636363631</v>
      </c>
      <c r="I1122" s="1483">
        <f>(H1122-G1122)/G1122</f>
        <v>0</v>
      </c>
      <c r="J1122" s="1567"/>
      <c r="K1122" s="1524"/>
      <c r="L1122" s="1524"/>
      <c r="M1122" s="1524"/>
      <c r="N1122" s="1524"/>
      <c r="O1122" s="1524"/>
      <c r="P1122" s="1524"/>
      <c r="Q1122" s="1524"/>
      <c r="R1122" s="1524"/>
      <c r="S1122" s="1524"/>
      <c r="T1122" s="1524"/>
      <c r="U1122" s="1524"/>
      <c r="V1122" s="1524"/>
      <c r="W1122" s="1524"/>
      <c r="X1122" s="1524"/>
    </row>
    <row r="1123" spans="1:24" ht="23.25" hidden="1" customHeight="1" outlineLevel="1">
      <c r="A1123" s="1565"/>
      <c r="B1123" s="1568" t="s">
        <v>913</v>
      </c>
      <c r="C1123" s="1521" t="s">
        <v>911</v>
      </c>
      <c r="D1123" s="1521" t="s">
        <v>16</v>
      </c>
      <c r="E1123" s="1522"/>
      <c r="F1123" s="1522"/>
      <c r="G1123" s="1455">
        <f>60000/1.1</f>
        <v>54545.454545454544</v>
      </c>
      <c r="H1123" s="1455">
        <f>60000/1.1</f>
        <v>54545.454545454544</v>
      </c>
      <c r="I1123" s="1483">
        <f>(H1123-G1123)/G1123</f>
        <v>0</v>
      </c>
      <c r="J1123" s="1567"/>
      <c r="K1123" s="1524"/>
      <c r="L1123" s="1524"/>
      <c r="M1123" s="1524"/>
      <c r="N1123" s="1524"/>
      <c r="O1123" s="1524"/>
      <c r="P1123" s="1524"/>
      <c r="Q1123" s="1524"/>
      <c r="R1123" s="1524"/>
      <c r="S1123" s="1524"/>
      <c r="T1123" s="1524"/>
      <c r="U1123" s="1524"/>
      <c r="V1123" s="1524"/>
      <c r="W1123" s="1524"/>
      <c r="X1123" s="1524"/>
    </row>
    <row r="1124" spans="1:24" ht="23.25" hidden="1" customHeight="1" outlineLevel="1">
      <c r="A1124" s="1565"/>
      <c r="B1124" s="1568" t="s">
        <v>914</v>
      </c>
      <c r="C1124" s="1521" t="s">
        <v>911</v>
      </c>
      <c r="D1124" s="1521" t="s">
        <v>16</v>
      </c>
      <c r="E1124" s="1522"/>
      <c r="F1124" s="1522"/>
      <c r="G1124" s="1455">
        <f>70000/1.1</f>
        <v>63636.363636363632</v>
      </c>
      <c r="H1124" s="1455">
        <f>70000/1.1</f>
        <v>63636.363636363632</v>
      </c>
      <c r="I1124" s="1483">
        <f>(H1124-G1124)/G1124</f>
        <v>0</v>
      </c>
      <c r="J1124" s="1567"/>
      <c r="K1124" s="1524"/>
      <c r="L1124" s="1524"/>
      <c r="M1124" s="1524"/>
      <c r="N1124" s="1524"/>
      <c r="O1124" s="1524"/>
      <c r="P1124" s="1524"/>
      <c r="Q1124" s="1524"/>
      <c r="R1124" s="1524"/>
      <c r="S1124" s="1524"/>
      <c r="T1124" s="1524"/>
      <c r="U1124" s="1524"/>
      <c r="V1124" s="1524"/>
      <c r="W1124" s="1524"/>
      <c r="X1124" s="1524"/>
    </row>
    <row r="1125" spans="1:24" ht="23.25" hidden="1" customHeight="1" outlineLevel="1">
      <c r="A1125" s="1565"/>
      <c r="B1125" s="1566" t="s">
        <v>28</v>
      </c>
      <c r="C1125" s="1521"/>
      <c r="D1125" s="1521"/>
      <c r="E1125" s="1522"/>
      <c r="F1125" s="1522"/>
      <c r="G1125" s="1455"/>
      <c r="H1125" s="1455"/>
      <c r="I1125" s="1483"/>
      <c r="J1125" s="1567"/>
      <c r="K1125" s="1524"/>
      <c r="L1125" s="1524"/>
      <c r="M1125" s="1524"/>
      <c r="N1125" s="1524"/>
      <c r="O1125" s="1524"/>
      <c r="P1125" s="1524"/>
      <c r="Q1125" s="1524"/>
      <c r="R1125" s="1524"/>
      <c r="S1125" s="1524"/>
      <c r="T1125" s="1524"/>
      <c r="U1125" s="1524"/>
      <c r="V1125" s="1524"/>
      <c r="W1125" s="1524"/>
      <c r="X1125" s="1524"/>
    </row>
    <row r="1126" spans="1:24" ht="23.25" hidden="1" customHeight="1" outlineLevel="1">
      <c r="A1126" s="1565"/>
      <c r="B1126" s="1568" t="s">
        <v>905</v>
      </c>
      <c r="C1126" s="1521" t="s">
        <v>911</v>
      </c>
      <c r="D1126" s="1521"/>
      <c r="E1126" s="1522"/>
      <c r="F1126" s="1522"/>
      <c r="G1126" s="1455"/>
      <c r="H1126" s="1455">
        <v>180000</v>
      </c>
      <c r="I1126" s="1483" t="s">
        <v>27</v>
      </c>
      <c r="J1126" s="1567"/>
      <c r="K1126" s="1524"/>
      <c r="L1126" s="1524"/>
      <c r="M1126" s="1524"/>
      <c r="N1126" s="1524"/>
      <c r="O1126" s="1524"/>
      <c r="P1126" s="1524"/>
      <c r="Q1126" s="1524"/>
      <c r="R1126" s="1524"/>
      <c r="S1126" s="1524"/>
      <c r="T1126" s="1524"/>
      <c r="U1126" s="1524"/>
      <c r="V1126" s="1524"/>
      <c r="W1126" s="1524"/>
      <c r="X1126" s="1524"/>
    </row>
    <row r="1127" spans="1:24" ht="23.25" hidden="1" customHeight="1" outlineLevel="1">
      <c r="A1127" s="1565"/>
      <c r="B1127" s="1568" t="s">
        <v>908</v>
      </c>
      <c r="C1127" s="1521" t="s">
        <v>911</v>
      </c>
      <c r="D1127" s="1521"/>
      <c r="E1127" s="1522"/>
      <c r="F1127" s="1522"/>
      <c r="G1127" s="1455"/>
      <c r="H1127" s="1455">
        <v>220000</v>
      </c>
      <c r="I1127" s="1483" t="s">
        <v>27</v>
      </c>
      <c r="J1127" s="1567"/>
      <c r="K1127" s="1524"/>
      <c r="L1127" s="1524"/>
      <c r="M1127" s="1524"/>
      <c r="N1127" s="1524"/>
      <c r="O1127" s="1524"/>
      <c r="P1127" s="1524"/>
      <c r="Q1127" s="1524"/>
      <c r="R1127" s="1524"/>
      <c r="S1127" s="1524"/>
      <c r="T1127" s="1524"/>
      <c r="U1127" s="1524"/>
      <c r="V1127" s="1524"/>
      <c r="W1127" s="1524"/>
      <c r="X1127" s="1524"/>
    </row>
    <row r="1128" spans="1:24" ht="23.25" hidden="1" customHeight="1" outlineLevel="1">
      <c r="A1128" s="1565"/>
      <c r="B1128" s="1566" t="s">
        <v>21</v>
      </c>
      <c r="C1128" s="1521"/>
      <c r="D1128" s="1521"/>
      <c r="E1128" s="1522"/>
      <c r="F1128" s="1522"/>
      <c r="G1128" s="1455"/>
      <c r="H1128" s="1455"/>
      <c r="I1128" s="1483"/>
      <c r="J1128" s="1567"/>
      <c r="K1128" s="1524"/>
      <c r="L1128" s="1524"/>
      <c r="M1128" s="1524"/>
      <c r="N1128" s="1524"/>
      <c r="O1128" s="1524"/>
      <c r="P1128" s="1524"/>
      <c r="Q1128" s="1524"/>
      <c r="R1128" s="1524"/>
      <c r="S1128" s="1524"/>
      <c r="T1128" s="1524"/>
      <c r="U1128" s="1524"/>
      <c r="V1128" s="1524"/>
      <c r="W1128" s="1524"/>
      <c r="X1128" s="1524"/>
    </row>
    <row r="1129" spans="1:24" ht="31.5" hidden="1" customHeight="1" outlineLevel="1">
      <c r="A1129" s="1565"/>
      <c r="B1129" s="1568" t="s">
        <v>905</v>
      </c>
      <c r="C1129" s="1521" t="s">
        <v>904</v>
      </c>
      <c r="D1129" s="1556" t="s">
        <v>153</v>
      </c>
      <c r="E1129" s="1522"/>
      <c r="F1129" s="1522"/>
      <c r="G1129" s="1455">
        <v>4200</v>
      </c>
      <c r="H1129" s="1455">
        <v>4200</v>
      </c>
      <c r="I1129" s="1483">
        <f t="shared" ref="I1129:I1134" si="81">(H1129-G1129)/G1129</f>
        <v>0</v>
      </c>
      <c r="J1129" s="1567"/>
      <c r="K1129" s="1524"/>
      <c r="L1129" s="1524"/>
      <c r="M1129" s="1524"/>
      <c r="N1129" s="1524"/>
      <c r="O1129" s="1524"/>
      <c r="P1129" s="1524"/>
      <c r="Q1129" s="1524"/>
      <c r="R1129" s="1524"/>
      <c r="S1129" s="1524"/>
      <c r="T1129" s="1524"/>
      <c r="U1129" s="1524"/>
      <c r="V1129" s="1524"/>
      <c r="W1129" s="1524"/>
      <c r="X1129" s="1524"/>
    </row>
    <row r="1130" spans="1:24" ht="19.5" hidden="1" customHeight="1" outlineLevel="1">
      <c r="A1130" s="1565"/>
      <c r="B1130" s="1568" t="s">
        <v>910</v>
      </c>
      <c r="C1130" s="1521" t="s">
        <v>911</v>
      </c>
      <c r="D1130" s="1521" t="s">
        <v>16</v>
      </c>
      <c r="E1130" s="1522"/>
      <c r="F1130" s="1522"/>
      <c r="G1130" s="1455">
        <v>48000</v>
      </c>
      <c r="H1130" s="1455">
        <v>48000</v>
      </c>
      <c r="I1130" s="1483">
        <f t="shared" si="81"/>
        <v>0</v>
      </c>
      <c r="J1130" s="1567"/>
      <c r="K1130" s="1524"/>
      <c r="L1130" s="1524"/>
      <c r="M1130" s="1524"/>
      <c r="N1130" s="1524"/>
      <c r="O1130" s="1524"/>
      <c r="P1130" s="1524"/>
      <c r="Q1130" s="1524"/>
      <c r="R1130" s="1524"/>
      <c r="S1130" s="1524"/>
      <c r="T1130" s="1524"/>
      <c r="U1130" s="1524"/>
      <c r="V1130" s="1524"/>
      <c r="W1130" s="1524"/>
      <c r="X1130" s="1524"/>
    </row>
    <row r="1131" spans="1:24" ht="19.5" hidden="1" customHeight="1" outlineLevel="1">
      <c r="A1131" s="1565"/>
      <c r="B1131" s="1568" t="s">
        <v>912</v>
      </c>
      <c r="C1131" s="1521" t="s">
        <v>911</v>
      </c>
      <c r="D1131" s="1521" t="s">
        <v>16</v>
      </c>
      <c r="E1131" s="1522"/>
      <c r="F1131" s="1522"/>
      <c r="G1131" s="1455">
        <v>54000</v>
      </c>
      <c r="H1131" s="1455">
        <v>54000</v>
      </c>
      <c r="I1131" s="1483">
        <f t="shared" si="81"/>
        <v>0</v>
      </c>
      <c r="J1131" s="1567"/>
      <c r="K1131" s="1524"/>
      <c r="L1131" s="1524"/>
      <c r="M1131" s="1524"/>
      <c r="N1131" s="1524"/>
      <c r="O1131" s="1524"/>
      <c r="P1131" s="1524"/>
      <c r="Q1131" s="1524"/>
      <c r="R1131" s="1524"/>
      <c r="S1131" s="1524"/>
      <c r="T1131" s="1524"/>
      <c r="U1131" s="1524"/>
      <c r="V1131" s="1524"/>
      <c r="W1131" s="1524"/>
      <c r="X1131" s="1524"/>
    </row>
    <row r="1132" spans="1:24" ht="19.5" hidden="1" customHeight="1" outlineLevel="1">
      <c r="A1132" s="1565"/>
      <c r="B1132" s="1568" t="s">
        <v>908</v>
      </c>
      <c r="C1132" s="1521" t="s">
        <v>904</v>
      </c>
      <c r="D1132" s="1521" t="s">
        <v>16</v>
      </c>
      <c r="E1132" s="1522"/>
      <c r="F1132" s="1522"/>
      <c r="G1132" s="1455">
        <v>4500</v>
      </c>
      <c r="H1132" s="1455">
        <v>4500</v>
      </c>
      <c r="I1132" s="1483">
        <f t="shared" si="81"/>
        <v>0</v>
      </c>
      <c r="J1132" s="1567"/>
      <c r="K1132" s="1524"/>
      <c r="L1132" s="1524"/>
      <c r="M1132" s="1524"/>
      <c r="N1132" s="1524"/>
      <c r="O1132" s="1524"/>
      <c r="P1132" s="1524"/>
      <c r="Q1132" s="1524"/>
      <c r="R1132" s="1524"/>
      <c r="S1132" s="1524"/>
      <c r="T1132" s="1524"/>
      <c r="U1132" s="1524"/>
      <c r="V1132" s="1524"/>
      <c r="W1132" s="1524"/>
      <c r="X1132" s="1524"/>
    </row>
    <row r="1133" spans="1:24" ht="19.5" hidden="1" customHeight="1" outlineLevel="1">
      <c r="A1133" s="1565"/>
      <c r="B1133" s="1568" t="s">
        <v>915</v>
      </c>
      <c r="C1133" s="1521" t="s">
        <v>911</v>
      </c>
      <c r="D1133" s="1521" t="s">
        <v>16</v>
      </c>
      <c r="E1133" s="1522"/>
      <c r="F1133" s="1522"/>
      <c r="G1133" s="1455">
        <v>66700</v>
      </c>
      <c r="H1133" s="1455">
        <v>66700</v>
      </c>
      <c r="I1133" s="1483">
        <f t="shared" si="81"/>
        <v>0</v>
      </c>
      <c r="J1133" s="1567"/>
      <c r="K1133" s="1524"/>
      <c r="L1133" s="1524"/>
      <c r="M1133" s="1524"/>
      <c r="N1133" s="1524"/>
      <c r="O1133" s="1524"/>
      <c r="P1133" s="1524"/>
      <c r="Q1133" s="1524"/>
      <c r="R1133" s="1524"/>
      <c r="S1133" s="1524"/>
      <c r="T1133" s="1524"/>
      <c r="U1133" s="1524"/>
      <c r="V1133" s="1524"/>
      <c r="W1133" s="1524"/>
      <c r="X1133" s="1524"/>
    </row>
    <row r="1134" spans="1:24" ht="19.5" hidden="1" customHeight="1" outlineLevel="1">
      <c r="A1134" s="1565"/>
      <c r="B1134" s="1568" t="s">
        <v>916</v>
      </c>
      <c r="C1134" s="1521" t="s">
        <v>911</v>
      </c>
      <c r="D1134" s="1521" t="s">
        <v>16</v>
      </c>
      <c r="E1134" s="1522"/>
      <c r="F1134" s="1522"/>
      <c r="G1134" s="1455">
        <v>122200</v>
      </c>
      <c r="H1134" s="1455">
        <v>122200</v>
      </c>
      <c r="I1134" s="1483">
        <f t="shared" si="81"/>
        <v>0</v>
      </c>
      <c r="J1134" s="1567"/>
      <c r="K1134" s="1524"/>
      <c r="L1134" s="1524"/>
      <c r="M1134" s="1524"/>
      <c r="N1134" s="1524"/>
      <c r="O1134" s="1524"/>
      <c r="P1134" s="1524"/>
      <c r="Q1134" s="1524"/>
      <c r="R1134" s="1524"/>
      <c r="S1134" s="1524"/>
      <c r="T1134" s="1524"/>
      <c r="U1134" s="1524"/>
      <c r="V1134" s="1524"/>
      <c r="W1134" s="1524"/>
      <c r="X1134" s="1524"/>
    </row>
    <row r="1135" spans="1:24" ht="19.5" hidden="1" customHeight="1" outlineLevel="1">
      <c r="A1135" s="1565"/>
      <c r="B1135" s="1566" t="s">
        <v>23</v>
      </c>
      <c r="C1135" s="1521"/>
      <c r="D1135" s="1521"/>
      <c r="E1135" s="1522"/>
      <c r="F1135" s="1522"/>
      <c r="G1135" s="1455"/>
      <c r="H1135" s="1455"/>
      <c r="I1135" s="1483"/>
      <c r="J1135" s="1567"/>
      <c r="K1135" s="1524"/>
      <c r="L1135" s="1524"/>
      <c r="M1135" s="1524"/>
      <c r="N1135" s="1524"/>
      <c r="O1135" s="1524"/>
      <c r="P1135" s="1524"/>
      <c r="Q1135" s="1524"/>
      <c r="R1135" s="1524"/>
      <c r="S1135" s="1524"/>
      <c r="T1135" s="1524"/>
      <c r="U1135" s="1524"/>
      <c r="V1135" s="1524"/>
      <c r="W1135" s="1524"/>
      <c r="X1135" s="1524"/>
    </row>
    <row r="1136" spans="1:24" ht="31.5" hidden="1" customHeight="1" outlineLevel="1">
      <c r="A1136" s="1565"/>
      <c r="B1136" s="1568" t="s">
        <v>905</v>
      </c>
      <c r="C1136" s="1521" t="s">
        <v>909</v>
      </c>
      <c r="D1136" s="1556" t="s">
        <v>153</v>
      </c>
      <c r="E1136" s="1522"/>
      <c r="F1136" s="1522"/>
      <c r="G1136" s="1455">
        <v>236363</v>
      </c>
      <c r="H1136" s="1455">
        <v>236363</v>
      </c>
      <c r="I1136" s="1483">
        <f>(H1136-G1136)/G1136</f>
        <v>0</v>
      </c>
      <c r="J1136" s="1567"/>
      <c r="K1136" s="1524"/>
      <c r="L1136" s="1524"/>
      <c r="M1136" s="1524"/>
      <c r="N1136" s="1524"/>
      <c r="O1136" s="1524"/>
      <c r="P1136" s="1524"/>
      <c r="Q1136" s="1524"/>
      <c r="R1136" s="1524"/>
      <c r="S1136" s="1524"/>
      <c r="T1136" s="1524"/>
      <c r="U1136" s="1524"/>
      <c r="V1136" s="1524"/>
      <c r="W1136" s="1524"/>
      <c r="X1136" s="1524"/>
    </row>
    <row r="1137" spans="1:24" ht="19.5" hidden="1" customHeight="1" outlineLevel="1">
      <c r="A1137" s="1565"/>
      <c r="B1137" s="1568" t="s">
        <v>912</v>
      </c>
      <c r="C1137" s="1521" t="s">
        <v>911</v>
      </c>
      <c r="D1137" s="1521" t="s">
        <v>16</v>
      </c>
      <c r="E1137" s="1522"/>
      <c r="F1137" s="1522"/>
      <c r="G1137" s="1455">
        <v>55555</v>
      </c>
      <c r="H1137" s="1455">
        <v>55555</v>
      </c>
      <c r="I1137" s="1483">
        <f>(H1137-G1137)/G1137</f>
        <v>0</v>
      </c>
      <c r="J1137" s="1567"/>
      <c r="K1137" s="1524"/>
      <c r="L1137" s="1524"/>
      <c r="M1137" s="1524"/>
      <c r="N1137" s="1524"/>
      <c r="O1137" s="1524"/>
      <c r="P1137" s="1524"/>
      <c r="Q1137" s="1524"/>
      <c r="R1137" s="1524"/>
      <c r="S1137" s="1524"/>
      <c r="T1137" s="1524"/>
      <c r="U1137" s="1524"/>
      <c r="V1137" s="1524"/>
      <c r="W1137" s="1524"/>
      <c r="X1137" s="1524"/>
    </row>
    <row r="1138" spans="1:24" ht="19.5" hidden="1" customHeight="1" outlineLevel="1">
      <c r="A1138" s="1565"/>
      <c r="B1138" s="1568" t="s">
        <v>908</v>
      </c>
      <c r="C1138" s="1521" t="s">
        <v>909</v>
      </c>
      <c r="D1138" s="1521" t="s">
        <v>16</v>
      </c>
      <c r="E1138" s="1522"/>
      <c r="F1138" s="1522"/>
      <c r="G1138" s="1455">
        <v>263636</v>
      </c>
      <c r="H1138" s="1455">
        <v>263636</v>
      </c>
      <c r="I1138" s="1483">
        <f>(H1138-G1138)/G1138</f>
        <v>0</v>
      </c>
      <c r="J1138" s="1567"/>
      <c r="K1138" s="1524"/>
      <c r="L1138" s="1524"/>
      <c r="M1138" s="1524"/>
      <c r="N1138" s="1524"/>
      <c r="O1138" s="1524"/>
      <c r="P1138" s="1524"/>
      <c r="Q1138" s="1524"/>
      <c r="R1138" s="1524"/>
      <c r="S1138" s="1524"/>
      <c r="T1138" s="1524"/>
      <c r="U1138" s="1524"/>
      <c r="V1138" s="1524"/>
      <c r="W1138" s="1524"/>
      <c r="X1138" s="1524"/>
    </row>
    <row r="1139" spans="1:24" ht="19.5" hidden="1" customHeight="1" outlineLevel="1">
      <c r="A1139" s="1565"/>
      <c r="B1139" s="1568" t="s">
        <v>916</v>
      </c>
      <c r="C1139" s="1521" t="s">
        <v>911</v>
      </c>
      <c r="D1139" s="1521" t="s">
        <v>16</v>
      </c>
      <c r="E1139" s="1522"/>
      <c r="F1139" s="1522"/>
      <c r="G1139" s="1455">
        <v>80808</v>
      </c>
      <c r="H1139" s="1455">
        <v>80808</v>
      </c>
      <c r="I1139" s="1483">
        <f>(H1139-G1139)/G1139</f>
        <v>0</v>
      </c>
      <c r="J1139" s="1567"/>
      <c r="K1139" s="1524"/>
      <c r="L1139" s="1524"/>
      <c r="M1139" s="1524"/>
      <c r="N1139" s="1524"/>
      <c r="O1139" s="1524"/>
      <c r="P1139" s="1524"/>
      <c r="Q1139" s="1524"/>
      <c r="R1139" s="1524"/>
      <c r="S1139" s="1524"/>
      <c r="T1139" s="1524"/>
      <c r="U1139" s="1524"/>
      <c r="V1139" s="1524"/>
      <c r="W1139" s="1524"/>
      <c r="X1139" s="1524"/>
    </row>
    <row r="1140" spans="1:24" ht="19.5" hidden="1" customHeight="1" outlineLevel="1">
      <c r="A1140" s="1565"/>
      <c r="B1140" s="1566" t="s">
        <v>24</v>
      </c>
      <c r="C1140" s="1521"/>
      <c r="D1140" s="1521"/>
      <c r="E1140" s="1522"/>
      <c r="F1140" s="1522"/>
      <c r="G1140" s="1455"/>
      <c r="H1140" s="1455"/>
      <c r="I1140" s="1483"/>
      <c r="J1140" s="1567"/>
      <c r="K1140" s="1524"/>
      <c r="L1140" s="1524"/>
      <c r="M1140" s="1524"/>
      <c r="N1140" s="1524"/>
      <c r="O1140" s="1524"/>
      <c r="P1140" s="1524"/>
      <c r="Q1140" s="1524"/>
      <c r="R1140" s="1524"/>
      <c r="S1140" s="1524"/>
      <c r="T1140" s="1524"/>
      <c r="U1140" s="1524"/>
      <c r="V1140" s="1524"/>
      <c r="W1140" s="1524"/>
      <c r="X1140" s="1524"/>
    </row>
    <row r="1141" spans="1:24" ht="31.5" hidden="1" customHeight="1" outlineLevel="1">
      <c r="A1141" s="1565"/>
      <c r="B1141" s="1568" t="s">
        <v>927</v>
      </c>
      <c r="C1141" s="1521" t="s">
        <v>909</v>
      </c>
      <c r="D1141" s="1556" t="s">
        <v>153</v>
      </c>
      <c r="E1141" s="1522"/>
      <c r="F1141" s="1522"/>
      <c r="G1141" s="1455">
        <v>150000</v>
      </c>
      <c r="H1141" s="1455">
        <v>150000</v>
      </c>
      <c r="I1141" s="1483">
        <f>(H1141-G1141)/H1141</f>
        <v>0</v>
      </c>
      <c r="J1141" s="1567"/>
      <c r="K1141" s="1524"/>
      <c r="L1141" s="1524"/>
      <c r="M1141" s="1524"/>
      <c r="N1141" s="1524"/>
      <c r="O1141" s="1524"/>
      <c r="P1141" s="1524"/>
      <c r="Q1141" s="1524"/>
      <c r="R1141" s="1524"/>
      <c r="S1141" s="1524"/>
      <c r="T1141" s="1524"/>
      <c r="U1141" s="1524"/>
      <c r="V1141" s="1524"/>
      <c r="W1141" s="1524"/>
      <c r="X1141" s="1524"/>
    </row>
    <row r="1142" spans="1:24" ht="21.75" hidden="1" customHeight="1" outlineLevel="1">
      <c r="A1142" s="1565"/>
      <c r="B1142" s="1568" t="s">
        <v>928</v>
      </c>
      <c r="C1142" s="1521" t="s">
        <v>909</v>
      </c>
      <c r="D1142" s="1521" t="s">
        <v>16</v>
      </c>
      <c r="E1142" s="1522"/>
      <c r="F1142" s="1522"/>
      <c r="G1142" s="1455">
        <v>181818</v>
      </c>
      <c r="H1142" s="1455">
        <v>181818</v>
      </c>
      <c r="I1142" s="1483">
        <f>(H1142-G1142)/H1142</f>
        <v>0</v>
      </c>
      <c r="J1142" s="1567"/>
      <c r="K1142" s="1524"/>
      <c r="L1142" s="1524"/>
      <c r="M1142" s="1524"/>
      <c r="N1142" s="1524"/>
      <c r="O1142" s="1524"/>
      <c r="P1142" s="1524"/>
      <c r="Q1142" s="1524"/>
      <c r="R1142" s="1524"/>
      <c r="S1142" s="1524"/>
      <c r="T1142" s="1524"/>
      <c r="U1142" s="1524"/>
      <c r="V1142" s="1524"/>
      <c r="W1142" s="1524"/>
      <c r="X1142" s="1524"/>
    </row>
    <row r="1143" spans="1:24" ht="21.75" hidden="1" customHeight="1" outlineLevel="1">
      <c r="A1143" s="1565"/>
      <c r="B1143" s="1568" t="s">
        <v>929</v>
      </c>
      <c r="C1143" s="1521"/>
      <c r="D1143" s="1521"/>
      <c r="E1143" s="1522"/>
      <c r="F1143" s="1522"/>
      <c r="G1143" s="1455"/>
      <c r="H1143" s="1455">
        <v>186367</v>
      </c>
      <c r="I1143" s="1483">
        <f>(H1143-G1143)/H1143</f>
        <v>1</v>
      </c>
      <c r="J1143" s="1567"/>
      <c r="K1143" s="1524"/>
      <c r="L1143" s="1524"/>
      <c r="M1143" s="1524"/>
      <c r="N1143" s="1524"/>
      <c r="O1143" s="1524"/>
      <c r="P1143" s="1524"/>
      <c r="Q1143" s="1524"/>
      <c r="R1143" s="1524"/>
      <c r="S1143" s="1524"/>
      <c r="T1143" s="1524"/>
      <c r="U1143" s="1524"/>
      <c r="V1143" s="1524"/>
      <c r="W1143" s="1524"/>
      <c r="X1143" s="1524"/>
    </row>
    <row r="1144" spans="1:24" ht="21.75" hidden="1" customHeight="1" outlineLevel="1">
      <c r="A1144" s="1565"/>
      <c r="B1144" s="1568" t="s">
        <v>930</v>
      </c>
      <c r="C1144" s="1521" t="s">
        <v>931</v>
      </c>
      <c r="D1144" s="1521" t="s">
        <v>16</v>
      </c>
      <c r="E1144" s="1522"/>
      <c r="F1144" s="1522"/>
      <c r="G1144" s="1455">
        <v>474545</v>
      </c>
      <c r="H1144" s="1455">
        <v>474545</v>
      </c>
      <c r="I1144" s="1483">
        <f>(H1144-G1144)/H1144</f>
        <v>0</v>
      </c>
      <c r="J1144" s="1567"/>
      <c r="K1144" s="1524"/>
      <c r="L1144" s="1524"/>
      <c r="M1144" s="1524"/>
      <c r="N1144" s="1524"/>
      <c r="O1144" s="1524"/>
      <c r="P1144" s="1524"/>
      <c r="Q1144" s="1524"/>
      <c r="R1144" s="1524"/>
      <c r="S1144" s="1524"/>
      <c r="T1144" s="1524"/>
      <c r="U1144" s="1524"/>
      <c r="V1144" s="1524"/>
      <c r="W1144" s="1524"/>
      <c r="X1144" s="1524"/>
    </row>
    <row r="1145" spans="1:24" ht="21.75" hidden="1" customHeight="1" outlineLevel="1">
      <c r="A1145" s="1565"/>
      <c r="B1145" s="1568" t="s">
        <v>932</v>
      </c>
      <c r="C1145" s="1521" t="s">
        <v>931</v>
      </c>
      <c r="D1145" s="1521" t="s">
        <v>16</v>
      </c>
      <c r="E1145" s="1522"/>
      <c r="F1145" s="1522"/>
      <c r="G1145" s="1455"/>
      <c r="H1145" s="1455">
        <v>627272</v>
      </c>
      <c r="I1145" s="1483" t="s">
        <v>27</v>
      </c>
      <c r="J1145" s="1567"/>
      <c r="K1145" s="1524"/>
      <c r="L1145" s="1524"/>
      <c r="M1145" s="1524"/>
      <c r="N1145" s="1524"/>
      <c r="O1145" s="1524"/>
      <c r="P1145" s="1524"/>
      <c r="Q1145" s="1524"/>
      <c r="R1145" s="1524"/>
      <c r="S1145" s="1524"/>
      <c r="T1145" s="1524"/>
      <c r="U1145" s="1524"/>
      <c r="V1145" s="1524"/>
      <c r="W1145" s="1524"/>
      <c r="X1145" s="1524"/>
    </row>
    <row r="1146" spans="1:24" ht="21.75" hidden="1" customHeight="1" outlineLevel="1">
      <c r="A1146" s="1565"/>
      <c r="B1146" s="1568" t="s">
        <v>933</v>
      </c>
      <c r="C1146" s="1521" t="s">
        <v>931</v>
      </c>
      <c r="D1146" s="1521" t="s">
        <v>16</v>
      </c>
      <c r="E1146" s="1522"/>
      <c r="F1146" s="1522"/>
      <c r="G1146" s="1455">
        <v>681818</v>
      </c>
      <c r="H1146" s="1455">
        <v>681818</v>
      </c>
      <c r="I1146" s="1483">
        <f>(H1146-G1146)/H1146</f>
        <v>0</v>
      </c>
      <c r="J1146" s="1567"/>
      <c r="K1146" s="1524"/>
      <c r="L1146" s="1524"/>
      <c r="M1146" s="1524"/>
      <c r="N1146" s="1524"/>
      <c r="O1146" s="1524"/>
      <c r="P1146" s="1524"/>
      <c r="Q1146" s="1524"/>
      <c r="R1146" s="1524"/>
      <c r="S1146" s="1524"/>
      <c r="T1146" s="1524"/>
      <c r="U1146" s="1524"/>
      <c r="V1146" s="1524"/>
      <c r="W1146" s="1524"/>
      <c r="X1146" s="1524"/>
    </row>
    <row r="1147" spans="1:24" ht="21.75" hidden="1" customHeight="1" outlineLevel="1">
      <c r="A1147" s="1565"/>
      <c r="B1147" s="1568" t="s">
        <v>934</v>
      </c>
      <c r="C1147" s="1521" t="s">
        <v>931</v>
      </c>
      <c r="D1147" s="1521" t="s">
        <v>16</v>
      </c>
      <c r="E1147" s="1522"/>
      <c r="F1147" s="1522"/>
      <c r="G1147" s="1455">
        <v>300000</v>
      </c>
      <c r="H1147" s="1455">
        <v>300000</v>
      </c>
      <c r="I1147" s="1483">
        <f>(H1147-G1147)/H1147</f>
        <v>0</v>
      </c>
      <c r="J1147" s="1567"/>
      <c r="K1147" s="1524"/>
      <c r="L1147" s="1524"/>
      <c r="M1147" s="1524"/>
      <c r="N1147" s="1524"/>
      <c r="O1147" s="1524"/>
      <c r="P1147" s="1524"/>
      <c r="Q1147" s="1524"/>
      <c r="R1147" s="1524"/>
      <c r="S1147" s="1524"/>
      <c r="T1147" s="1524"/>
      <c r="U1147" s="1524"/>
      <c r="V1147" s="1524"/>
      <c r="W1147" s="1524"/>
      <c r="X1147" s="1524"/>
    </row>
    <row r="1148" spans="1:24" ht="24.75" hidden="1" customHeight="1" outlineLevel="1">
      <c r="A1148" s="1565"/>
      <c r="B1148" s="1568" t="s">
        <v>935</v>
      </c>
      <c r="C1148" s="1521" t="s">
        <v>909</v>
      </c>
      <c r="D1148" s="1521" t="s">
        <v>16</v>
      </c>
      <c r="E1148" s="1522"/>
      <c r="F1148" s="1522"/>
      <c r="G1148" s="1455">
        <v>177273</v>
      </c>
      <c r="H1148" s="1455">
        <v>177273</v>
      </c>
      <c r="I1148" s="1483">
        <f>(H1148-G1148)/H1148</f>
        <v>0</v>
      </c>
      <c r="J1148" s="1567"/>
      <c r="K1148" s="1524"/>
      <c r="L1148" s="1524"/>
      <c r="M1148" s="1524"/>
      <c r="N1148" s="1524"/>
      <c r="O1148" s="1524"/>
      <c r="P1148" s="1524"/>
      <c r="Q1148" s="1524"/>
      <c r="R1148" s="1524"/>
      <c r="S1148" s="1524"/>
      <c r="T1148" s="1524"/>
      <c r="U1148" s="1524"/>
      <c r="V1148" s="1524"/>
      <c r="W1148" s="1524"/>
      <c r="X1148" s="1524"/>
    </row>
    <row r="1149" spans="1:24" ht="24.75" hidden="1" customHeight="1" outlineLevel="1">
      <c r="A1149" s="1565"/>
      <c r="B1149" s="1568" t="s">
        <v>936</v>
      </c>
      <c r="C1149" s="1521" t="s">
        <v>909</v>
      </c>
      <c r="D1149" s="1521" t="s">
        <v>16</v>
      </c>
      <c r="E1149" s="1522"/>
      <c r="F1149" s="1522"/>
      <c r="G1149" s="1455">
        <v>200000</v>
      </c>
      <c r="H1149" s="1455">
        <v>200000</v>
      </c>
      <c r="I1149" s="1483">
        <f>(H1149-G1149)/H1149</f>
        <v>0</v>
      </c>
      <c r="J1149" s="1567"/>
      <c r="K1149" s="1524"/>
      <c r="L1149" s="1524"/>
      <c r="M1149" s="1524"/>
      <c r="N1149" s="1524"/>
      <c r="O1149" s="1524"/>
      <c r="P1149" s="1524"/>
      <c r="Q1149" s="1524"/>
      <c r="R1149" s="1524"/>
      <c r="S1149" s="1524"/>
      <c r="T1149" s="1524"/>
      <c r="U1149" s="1524"/>
      <c r="V1149" s="1524"/>
      <c r="W1149" s="1524"/>
      <c r="X1149" s="1524"/>
    </row>
    <row r="1150" spans="1:24" ht="24.75" hidden="1" customHeight="1" outlineLevel="1">
      <c r="A1150" s="1565"/>
      <c r="B1150" s="1568" t="s">
        <v>937</v>
      </c>
      <c r="C1150" s="1521" t="s">
        <v>909</v>
      </c>
      <c r="D1150" s="1521" t="s">
        <v>16</v>
      </c>
      <c r="E1150" s="1522"/>
      <c r="F1150" s="1522"/>
      <c r="G1150" s="1455"/>
      <c r="H1150" s="1455">
        <v>222727</v>
      </c>
      <c r="I1150" s="1483" t="s">
        <v>27</v>
      </c>
      <c r="J1150" s="1567"/>
      <c r="K1150" s="1524"/>
      <c r="L1150" s="1524"/>
      <c r="M1150" s="1524"/>
      <c r="N1150" s="1524"/>
      <c r="O1150" s="1524"/>
      <c r="P1150" s="1524"/>
      <c r="Q1150" s="1524"/>
      <c r="R1150" s="1524"/>
      <c r="S1150" s="1524"/>
      <c r="T1150" s="1524"/>
      <c r="U1150" s="1524"/>
      <c r="V1150" s="1524"/>
      <c r="W1150" s="1524"/>
      <c r="X1150" s="1524"/>
    </row>
    <row r="1151" spans="1:24" ht="24.75" hidden="1" customHeight="1" outlineLevel="1">
      <c r="A1151" s="1565"/>
      <c r="B1151" s="1568" t="s">
        <v>938</v>
      </c>
      <c r="C1151" s="1521" t="s">
        <v>931</v>
      </c>
      <c r="D1151" s="1521" t="s">
        <v>16</v>
      </c>
      <c r="E1151" s="1522"/>
      <c r="F1151" s="1522"/>
      <c r="G1151" s="1455">
        <v>900000</v>
      </c>
      <c r="H1151" s="1455">
        <f>G1151</f>
        <v>900000</v>
      </c>
      <c r="I1151" s="1483">
        <f>(H1151-G1151)/H1151</f>
        <v>0</v>
      </c>
      <c r="J1151" s="1567"/>
      <c r="K1151" s="1524"/>
      <c r="L1151" s="1524"/>
      <c r="M1151" s="1524"/>
      <c r="N1151" s="1524"/>
      <c r="O1151" s="1524"/>
      <c r="P1151" s="1524"/>
      <c r="Q1151" s="1524"/>
      <c r="R1151" s="1524"/>
      <c r="S1151" s="1524"/>
      <c r="T1151" s="1524"/>
      <c r="U1151" s="1524"/>
      <c r="V1151" s="1524"/>
      <c r="W1151" s="1524"/>
      <c r="X1151" s="1524"/>
    </row>
    <row r="1152" spans="1:24" ht="24.75" hidden="1" customHeight="1" outlineLevel="1">
      <c r="A1152" s="1565"/>
      <c r="B1152" s="1568" t="s">
        <v>932</v>
      </c>
      <c r="C1152" s="1521" t="s">
        <v>931</v>
      </c>
      <c r="D1152" s="1521" t="s">
        <v>16</v>
      </c>
      <c r="E1152" s="1522"/>
      <c r="F1152" s="1522"/>
      <c r="G1152" s="1455"/>
      <c r="H1152" s="1455">
        <v>1127273</v>
      </c>
      <c r="I1152" s="1483">
        <f>(H1152-G1152)/H1152</f>
        <v>1</v>
      </c>
      <c r="J1152" s="1567"/>
      <c r="K1152" s="1524"/>
      <c r="L1152" s="1524"/>
      <c r="M1152" s="1524"/>
      <c r="N1152" s="1524"/>
      <c r="O1152" s="1524"/>
      <c r="P1152" s="1524"/>
      <c r="Q1152" s="1524"/>
      <c r="R1152" s="1524"/>
      <c r="S1152" s="1524"/>
      <c r="T1152" s="1524"/>
      <c r="U1152" s="1524"/>
      <c r="V1152" s="1524"/>
      <c r="W1152" s="1524"/>
      <c r="X1152" s="1524"/>
    </row>
    <row r="1153" spans="1:24" ht="24.75" hidden="1" customHeight="1" outlineLevel="1">
      <c r="A1153" s="1565"/>
      <c r="B1153" s="1568" t="s">
        <v>939</v>
      </c>
      <c r="C1153" s="1521" t="s">
        <v>931</v>
      </c>
      <c r="D1153" s="1521" t="s">
        <v>16</v>
      </c>
      <c r="E1153" s="1522"/>
      <c r="F1153" s="1522"/>
      <c r="G1153" s="1455">
        <v>750000</v>
      </c>
      <c r="H1153" s="1455">
        <f>G1153</f>
        <v>750000</v>
      </c>
      <c r="I1153" s="1483">
        <f>(H1153-G1153)/H1153</f>
        <v>0</v>
      </c>
      <c r="J1153" s="1567"/>
      <c r="K1153" s="1524"/>
      <c r="L1153" s="1524"/>
      <c r="M1153" s="1524"/>
      <c r="N1153" s="1524"/>
      <c r="O1153" s="1524"/>
      <c r="P1153" s="1524"/>
      <c r="Q1153" s="1524"/>
      <c r="R1153" s="1524"/>
      <c r="S1153" s="1524"/>
      <c r="T1153" s="1524"/>
      <c r="U1153" s="1524"/>
      <c r="V1153" s="1524"/>
      <c r="W1153" s="1524"/>
      <c r="X1153" s="1524"/>
    </row>
    <row r="1154" spans="1:24" ht="24.75" hidden="1" customHeight="1" outlineLevel="1">
      <c r="A1154" s="1565"/>
      <c r="B1154" s="1568" t="s">
        <v>940</v>
      </c>
      <c r="C1154" s="1521" t="s">
        <v>931</v>
      </c>
      <c r="D1154" s="1521" t="s">
        <v>16</v>
      </c>
      <c r="E1154" s="1522"/>
      <c r="F1154" s="1522"/>
      <c r="G1154" s="1455">
        <v>313636</v>
      </c>
      <c r="H1154" s="1455">
        <f>G1154</f>
        <v>313636</v>
      </c>
      <c r="I1154" s="1483">
        <f>(H1154-G1154)/H1154</f>
        <v>0</v>
      </c>
      <c r="J1154" s="1567"/>
      <c r="K1154" s="1524"/>
      <c r="L1154" s="1524"/>
      <c r="M1154" s="1524"/>
      <c r="N1154" s="1524"/>
      <c r="O1154" s="1524"/>
      <c r="P1154" s="1524"/>
      <c r="Q1154" s="1524"/>
      <c r="R1154" s="1524"/>
      <c r="S1154" s="1524"/>
      <c r="T1154" s="1524"/>
      <c r="U1154" s="1524"/>
      <c r="V1154" s="1524"/>
      <c r="W1154" s="1524"/>
      <c r="X1154" s="1524"/>
    </row>
    <row r="1155" spans="1:24" ht="19.5" hidden="1" customHeight="1" outlineLevel="1">
      <c r="A1155" s="1451"/>
      <c r="B1155" s="1558" t="s">
        <v>25</v>
      </c>
      <c r="C1155" s="1449"/>
      <c r="D1155" s="1449"/>
      <c r="E1155" s="1450"/>
      <c r="F1155" s="1450"/>
      <c r="G1155" s="1455"/>
      <c r="H1155" s="1455"/>
      <c r="I1155" s="1483"/>
      <c r="J1155" s="1449"/>
      <c r="K1155" s="1484"/>
      <c r="L1155" s="1484"/>
      <c r="M1155" s="1484"/>
      <c r="N1155" s="1484"/>
      <c r="O1155" s="1484"/>
      <c r="P1155" s="1484"/>
      <c r="Q1155" s="1484"/>
      <c r="R1155" s="1484"/>
      <c r="S1155" s="1484"/>
      <c r="T1155" s="1484"/>
      <c r="U1155" s="1484"/>
      <c r="V1155" s="1484"/>
      <c r="W1155" s="1484"/>
      <c r="X1155" s="1484"/>
    </row>
    <row r="1156" spans="1:24" ht="31.5" hidden="1" customHeight="1" outlineLevel="1">
      <c r="A1156" s="1451"/>
      <c r="B1156" s="1469" t="s">
        <v>905</v>
      </c>
      <c r="C1156" s="1467" t="s">
        <v>941</v>
      </c>
      <c r="D1156" s="1449"/>
      <c r="E1156" s="1450"/>
      <c r="F1156" s="1450"/>
      <c r="G1156" s="1455"/>
      <c r="H1156" s="1455">
        <f>(125000+140000)/2</f>
        <v>132500</v>
      </c>
      <c r="I1156" s="1483"/>
      <c r="J1156" s="1449"/>
      <c r="K1156" s="1484"/>
      <c r="L1156" s="1484"/>
      <c r="M1156" s="1484"/>
      <c r="N1156" s="1484"/>
      <c r="O1156" s="1484"/>
      <c r="P1156" s="1484"/>
      <c r="Q1156" s="1484"/>
      <c r="R1156" s="1484"/>
      <c r="S1156" s="1484"/>
      <c r="T1156" s="1484"/>
      <c r="U1156" s="1484"/>
      <c r="V1156" s="1484"/>
      <c r="W1156" s="1484"/>
      <c r="X1156" s="1484"/>
    </row>
    <row r="1157" spans="1:24" ht="31.5" hidden="1" customHeight="1" outlineLevel="1">
      <c r="A1157" s="1451"/>
      <c r="B1157" s="1469" t="s">
        <v>908</v>
      </c>
      <c r="C1157" s="1467" t="s">
        <v>941</v>
      </c>
      <c r="D1157" s="1449"/>
      <c r="E1157" s="1450"/>
      <c r="F1157" s="1450"/>
      <c r="G1157" s="1455"/>
      <c r="H1157" s="1455">
        <f>(145000+180000)/2</f>
        <v>162500</v>
      </c>
      <c r="I1157" s="1483"/>
      <c r="J1157" s="1449"/>
      <c r="K1157" s="1484"/>
      <c r="L1157" s="1484"/>
      <c r="M1157" s="1484"/>
      <c r="N1157" s="1484"/>
      <c r="O1157" s="1484"/>
      <c r="P1157" s="1484"/>
      <c r="Q1157" s="1484"/>
      <c r="R1157" s="1484"/>
      <c r="S1157" s="1484"/>
      <c r="T1157" s="1484"/>
      <c r="U1157" s="1484"/>
      <c r="V1157" s="1484"/>
      <c r="W1157" s="1484"/>
      <c r="X1157" s="1484"/>
    </row>
    <row r="1158" spans="1:24" ht="31.5" hidden="1" customHeight="1" outlineLevel="1">
      <c r="A1158" s="1451"/>
      <c r="B1158" s="1469" t="s">
        <v>942</v>
      </c>
      <c r="C1158" s="1467" t="s">
        <v>943</v>
      </c>
      <c r="D1158" s="1449"/>
      <c r="E1158" s="1450"/>
      <c r="F1158" s="1450"/>
      <c r="G1158" s="1455"/>
      <c r="H1158" s="1455">
        <f>(725000+900000)/2</f>
        <v>812500</v>
      </c>
      <c r="I1158" s="1483"/>
      <c r="J1158" s="1449"/>
      <c r="K1158" s="1484"/>
      <c r="L1158" s="1484"/>
      <c r="M1158" s="1484"/>
      <c r="N1158" s="1484"/>
      <c r="O1158" s="1484"/>
      <c r="P1158" s="1484"/>
      <c r="Q1158" s="1484"/>
      <c r="R1158" s="1484"/>
      <c r="S1158" s="1484"/>
      <c r="T1158" s="1484"/>
      <c r="U1158" s="1484"/>
      <c r="V1158" s="1484"/>
      <c r="W1158" s="1484"/>
      <c r="X1158" s="1484"/>
    </row>
    <row r="1159" spans="1:24" ht="31.5" hidden="1" customHeight="1" outlineLevel="1">
      <c r="A1159" s="1451"/>
      <c r="B1159" s="1469" t="s">
        <v>944</v>
      </c>
      <c r="C1159" s="1467" t="s">
        <v>943</v>
      </c>
      <c r="D1159" s="1449"/>
      <c r="E1159" s="1450"/>
      <c r="F1159" s="1450"/>
      <c r="G1159" s="1455"/>
      <c r="H1159" s="1455">
        <f>(1548000+1900000)/2</f>
        <v>1724000</v>
      </c>
      <c r="I1159" s="1483"/>
      <c r="J1159" s="1449"/>
      <c r="K1159" s="1484"/>
      <c r="L1159" s="1484"/>
      <c r="M1159" s="1484"/>
      <c r="N1159" s="1484"/>
      <c r="O1159" s="1484"/>
      <c r="P1159" s="1484"/>
      <c r="Q1159" s="1484"/>
      <c r="R1159" s="1484"/>
      <c r="S1159" s="1484"/>
      <c r="T1159" s="1484"/>
      <c r="U1159" s="1484"/>
      <c r="V1159" s="1484"/>
      <c r="W1159" s="1484"/>
      <c r="X1159" s="1484"/>
    </row>
    <row r="1160" spans="1:24" ht="18.75" hidden="1" customHeight="1" collapsed="1">
      <c r="A1160" s="1470">
        <v>2</v>
      </c>
      <c r="B1160" s="1723" t="s">
        <v>945</v>
      </c>
      <c r="C1160" s="1690"/>
      <c r="D1160" s="1690"/>
      <c r="E1160" s="1690"/>
      <c r="F1160" s="1690"/>
      <c r="G1160" s="1690"/>
      <c r="H1160" s="1690"/>
      <c r="I1160" s="1690"/>
      <c r="J1160" s="1691"/>
      <c r="K1160" s="1484"/>
      <c r="L1160" s="1484"/>
      <c r="M1160" s="1484"/>
      <c r="N1160" s="1484"/>
      <c r="O1160" s="1484"/>
      <c r="P1160" s="1484"/>
      <c r="Q1160" s="1484"/>
      <c r="R1160" s="1484"/>
      <c r="S1160" s="1484"/>
      <c r="T1160" s="1484"/>
      <c r="U1160" s="1484"/>
      <c r="V1160" s="1484"/>
      <c r="W1160" s="1484"/>
      <c r="X1160" s="1484"/>
    </row>
    <row r="1161" spans="1:24" ht="31.5" hidden="1" customHeight="1" outlineLevel="1">
      <c r="A1161" s="1451"/>
      <c r="B1161" s="1452" t="s">
        <v>946</v>
      </c>
      <c r="C1161" s="1449"/>
      <c r="D1161" s="1467" t="s">
        <v>947</v>
      </c>
      <c r="E1161" s="1450"/>
      <c r="F1161" s="1450"/>
      <c r="G1161" s="1455"/>
      <c r="H1161" s="1455"/>
      <c r="I1161" s="1483"/>
      <c r="J1161" s="1699" t="s">
        <v>948</v>
      </c>
      <c r="K1161" s="1484"/>
      <c r="L1161" s="1484"/>
      <c r="M1161" s="1484"/>
      <c r="N1161" s="1484"/>
      <c r="O1161" s="1484"/>
      <c r="P1161" s="1484"/>
      <c r="Q1161" s="1484"/>
      <c r="R1161" s="1484"/>
      <c r="S1161" s="1484"/>
      <c r="T1161" s="1484"/>
      <c r="U1161" s="1484"/>
      <c r="V1161" s="1484"/>
      <c r="W1161" s="1484"/>
      <c r="X1161" s="1484"/>
    </row>
    <row r="1162" spans="1:24" ht="19.5" hidden="1" customHeight="1" outlineLevel="1">
      <c r="A1162" s="1451"/>
      <c r="B1162" s="1505" t="s">
        <v>949</v>
      </c>
      <c r="C1162" s="1449" t="s">
        <v>950</v>
      </c>
      <c r="D1162" s="1449" t="s">
        <v>16</v>
      </c>
      <c r="E1162" s="1450">
        <v>474545</v>
      </c>
      <c r="F1162" s="1450">
        <v>474545</v>
      </c>
      <c r="G1162" s="1455"/>
      <c r="H1162" s="1455"/>
      <c r="I1162" s="1483">
        <f>(F1162-E1162)/E1162</f>
        <v>0</v>
      </c>
      <c r="J1162" s="1700"/>
      <c r="K1162" s="1484"/>
      <c r="L1162" s="1484"/>
      <c r="M1162" s="1484"/>
      <c r="N1162" s="1484"/>
      <c r="O1162" s="1484"/>
      <c r="P1162" s="1484"/>
      <c r="Q1162" s="1484"/>
      <c r="R1162" s="1484"/>
      <c r="S1162" s="1484"/>
      <c r="T1162" s="1484"/>
      <c r="U1162" s="1484"/>
      <c r="V1162" s="1484"/>
      <c r="W1162" s="1484"/>
      <c r="X1162" s="1484"/>
    </row>
    <row r="1163" spans="1:24" ht="19.5" hidden="1" customHeight="1" outlineLevel="1">
      <c r="A1163" s="1451"/>
      <c r="B1163" s="1505" t="s">
        <v>951</v>
      </c>
      <c r="C1163" s="1449" t="s">
        <v>950</v>
      </c>
      <c r="D1163" s="1449" t="s">
        <v>16</v>
      </c>
      <c r="E1163" s="1450">
        <v>627272</v>
      </c>
      <c r="F1163" s="1450">
        <v>627272</v>
      </c>
      <c r="G1163" s="1455"/>
      <c r="H1163" s="1455"/>
      <c r="I1163" s="1483">
        <f>(F1163-E1163)/E1163</f>
        <v>0</v>
      </c>
      <c r="J1163" s="1700"/>
      <c r="K1163" s="1484"/>
      <c r="L1163" s="1484"/>
      <c r="M1163" s="1484"/>
      <c r="N1163" s="1484"/>
      <c r="O1163" s="1484"/>
      <c r="P1163" s="1484"/>
      <c r="Q1163" s="1484"/>
      <c r="R1163" s="1484"/>
      <c r="S1163" s="1484"/>
      <c r="T1163" s="1484"/>
      <c r="U1163" s="1484"/>
      <c r="V1163" s="1484"/>
      <c r="W1163" s="1484"/>
      <c r="X1163" s="1484"/>
    </row>
    <row r="1164" spans="1:24" ht="19.5" hidden="1" customHeight="1" outlineLevel="1">
      <c r="A1164" s="1451"/>
      <c r="B1164" s="1505" t="s">
        <v>952</v>
      </c>
      <c r="C1164" s="1449" t="s">
        <v>950</v>
      </c>
      <c r="D1164" s="1449" t="s">
        <v>16</v>
      </c>
      <c r="E1164" s="1450">
        <v>1045454</v>
      </c>
      <c r="F1164" s="1450">
        <v>1045454</v>
      </c>
      <c r="G1164" s="1455"/>
      <c r="H1164" s="1455"/>
      <c r="I1164" s="1483">
        <f>(F1164-E1164)/E1164</f>
        <v>0</v>
      </c>
      <c r="J1164" s="1700"/>
      <c r="K1164" s="1484"/>
      <c r="L1164" s="1484"/>
      <c r="M1164" s="1484"/>
      <c r="N1164" s="1484"/>
      <c r="O1164" s="1484"/>
      <c r="P1164" s="1484"/>
      <c r="Q1164" s="1484"/>
      <c r="R1164" s="1484"/>
      <c r="S1164" s="1484"/>
      <c r="T1164" s="1484"/>
      <c r="U1164" s="1484"/>
      <c r="V1164" s="1484"/>
      <c r="W1164" s="1484"/>
      <c r="X1164" s="1484"/>
    </row>
    <row r="1165" spans="1:24" ht="19.5" hidden="1" customHeight="1" outlineLevel="1">
      <c r="A1165" s="1451"/>
      <c r="B1165" s="1505" t="s">
        <v>953</v>
      </c>
      <c r="C1165" s="1449" t="s">
        <v>954</v>
      </c>
      <c r="D1165" s="1449" t="s">
        <v>16</v>
      </c>
      <c r="E1165" s="1450">
        <v>681818</v>
      </c>
      <c r="F1165" s="1450">
        <v>681818</v>
      </c>
      <c r="G1165" s="1455"/>
      <c r="H1165" s="1455"/>
      <c r="I1165" s="1483">
        <f>(F1165-E1165)/E1165</f>
        <v>0</v>
      </c>
      <c r="J1165" s="1700"/>
      <c r="K1165" s="1484"/>
      <c r="L1165" s="1484"/>
      <c r="M1165" s="1484"/>
      <c r="N1165" s="1484"/>
      <c r="O1165" s="1484"/>
      <c r="P1165" s="1484"/>
      <c r="Q1165" s="1484"/>
      <c r="R1165" s="1484"/>
      <c r="S1165" s="1484"/>
      <c r="T1165" s="1484"/>
      <c r="U1165" s="1484"/>
      <c r="V1165" s="1484"/>
      <c r="W1165" s="1484"/>
      <c r="X1165" s="1484"/>
    </row>
    <row r="1166" spans="1:24" ht="19.5" hidden="1" customHeight="1" outlineLevel="1">
      <c r="A1166" s="1451"/>
      <c r="B1166" s="1505" t="s">
        <v>955</v>
      </c>
      <c r="C1166" s="1449" t="s">
        <v>954</v>
      </c>
      <c r="D1166" s="1449" t="s">
        <v>16</v>
      </c>
      <c r="E1166" s="1450">
        <v>786364</v>
      </c>
      <c r="F1166" s="1450">
        <v>786364</v>
      </c>
      <c r="G1166" s="1455"/>
      <c r="H1166" s="1455"/>
      <c r="I1166" s="1483">
        <f>(F1166-E1166)/E1166</f>
        <v>0</v>
      </c>
      <c r="J1166" s="1701"/>
      <c r="K1166" s="1484"/>
      <c r="L1166" s="1484"/>
      <c r="M1166" s="1484"/>
      <c r="N1166" s="1484"/>
      <c r="O1166" s="1484"/>
      <c r="P1166" s="1484"/>
      <c r="Q1166" s="1484"/>
      <c r="R1166" s="1484"/>
      <c r="S1166" s="1484"/>
      <c r="T1166" s="1484"/>
      <c r="U1166" s="1484"/>
      <c r="V1166" s="1484"/>
      <c r="W1166" s="1484"/>
      <c r="X1166" s="1484"/>
    </row>
    <row r="1167" spans="1:24" ht="31.5" hidden="1" customHeight="1" outlineLevel="1">
      <c r="A1167" s="1451"/>
      <c r="B1167" s="1452" t="s">
        <v>956</v>
      </c>
      <c r="C1167" s="1449"/>
      <c r="D1167" s="1467" t="s">
        <v>153</v>
      </c>
      <c r="E1167" s="1450"/>
      <c r="F1167" s="1450"/>
      <c r="G1167" s="1455"/>
      <c r="H1167" s="1455"/>
      <c r="I1167" s="1483"/>
      <c r="J1167" s="1699" t="s">
        <v>948</v>
      </c>
      <c r="K1167" s="1484"/>
      <c r="L1167" s="1484"/>
      <c r="M1167" s="1484"/>
      <c r="N1167" s="1484"/>
      <c r="O1167" s="1484"/>
      <c r="P1167" s="1484"/>
      <c r="Q1167" s="1484"/>
      <c r="R1167" s="1484"/>
      <c r="S1167" s="1484"/>
      <c r="T1167" s="1484"/>
      <c r="U1167" s="1484"/>
      <c r="V1167" s="1484"/>
      <c r="W1167" s="1484"/>
      <c r="X1167" s="1484"/>
    </row>
    <row r="1168" spans="1:24" ht="19.5" hidden="1" customHeight="1" outlineLevel="1">
      <c r="A1168" s="1451"/>
      <c r="B1168" s="1505" t="s">
        <v>949</v>
      </c>
      <c r="C1168" s="1449" t="s">
        <v>950</v>
      </c>
      <c r="D1168" s="1449" t="s">
        <v>16</v>
      </c>
      <c r="E1168" s="1450">
        <v>900000</v>
      </c>
      <c r="F1168" s="1450">
        <v>900000</v>
      </c>
      <c r="G1168" s="1455"/>
      <c r="H1168" s="1455"/>
      <c r="I1168" s="1483">
        <f>(F1168-E1168)/E1168</f>
        <v>0</v>
      </c>
      <c r="J1168" s="1700"/>
      <c r="K1168" s="1484"/>
      <c r="L1168" s="1484"/>
      <c r="M1168" s="1484"/>
      <c r="N1168" s="1484"/>
      <c r="O1168" s="1484"/>
      <c r="P1168" s="1484"/>
      <c r="Q1168" s="1484"/>
      <c r="R1168" s="1484"/>
      <c r="S1168" s="1484"/>
      <c r="T1168" s="1484"/>
      <c r="U1168" s="1484"/>
      <c r="V1168" s="1484"/>
      <c r="W1168" s="1484"/>
      <c r="X1168" s="1484"/>
    </row>
    <row r="1169" spans="1:24" ht="19.5" hidden="1" customHeight="1" outlineLevel="1">
      <c r="A1169" s="1451"/>
      <c r="B1169" s="1505" t="s">
        <v>951</v>
      </c>
      <c r="C1169" s="1449" t="s">
        <v>950</v>
      </c>
      <c r="D1169" s="1449" t="s">
        <v>16</v>
      </c>
      <c r="E1169" s="1450">
        <v>1127273</v>
      </c>
      <c r="F1169" s="1450">
        <v>1127273</v>
      </c>
      <c r="G1169" s="1455"/>
      <c r="H1169" s="1455"/>
      <c r="I1169" s="1483">
        <f>(F1169-E1169)/E1169</f>
        <v>0</v>
      </c>
      <c r="J1169" s="1700"/>
      <c r="K1169" s="1484"/>
      <c r="L1169" s="1484"/>
      <c r="M1169" s="1484"/>
      <c r="N1169" s="1484"/>
      <c r="O1169" s="1484"/>
      <c r="P1169" s="1484"/>
      <c r="Q1169" s="1484"/>
      <c r="R1169" s="1484"/>
      <c r="S1169" s="1484"/>
      <c r="T1169" s="1484"/>
      <c r="U1169" s="1484"/>
      <c r="V1169" s="1484"/>
      <c r="W1169" s="1484"/>
      <c r="X1169" s="1484"/>
    </row>
    <row r="1170" spans="1:24" ht="19.5" hidden="1" customHeight="1" outlineLevel="1">
      <c r="A1170" s="1451"/>
      <c r="B1170" s="1505" t="s">
        <v>957</v>
      </c>
      <c r="C1170" s="1449" t="s">
        <v>950</v>
      </c>
      <c r="D1170" s="1449" t="s">
        <v>16</v>
      </c>
      <c r="E1170" s="1450">
        <v>1372727</v>
      </c>
      <c r="F1170" s="1450">
        <v>1372727</v>
      </c>
      <c r="G1170" s="1455"/>
      <c r="H1170" s="1455"/>
      <c r="I1170" s="1483">
        <f>(F1170-E1170)/E1170</f>
        <v>0</v>
      </c>
      <c r="J1170" s="1700"/>
      <c r="K1170" s="1484"/>
      <c r="L1170" s="1484"/>
      <c r="M1170" s="1484"/>
      <c r="N1170" s="1484"/>
      <c r="O1170" s="1484"/>
      <c r="P1170" s="1484"/>
      <c r="Q1170" s="1484"/>
      <c r="R1170" s="1484"/>
      <c r="S1170" s="1484"/>
      <c r="T1170" s="1484"/>
      <c r="U1170" s="1484"/>
      <c r="V1170" s="1484"/>
      <c r="W1170" s="1484"/>
      <c r="X1170" s="1484"/>
    </row>
    <row r="1171" spans="1:24" ht="19.5" hidden="1" customHeight="1" outlineLevel="1">
      <c r="A1171" s="1451"/>
      <c r="B1171" s="1505" t="s">
        <v>958</v>
      </c>
      <c r="C1171" s="1449" t="s">
        <v>954</v>
      </c>
      <c r="D1171" s="1449" t="s">
        <v>16</v>
      </c>
      <c r="E1171" s="1450">
        <v>750000</v>
      </c>
      <c r="F1171" s="1450">
        <v>750000</v>
      </c>
      <c r="G1171" s="1455"/>
      <c r="H1171" s="1455"/>
      <c r="I1171" s="1483">
        <f>(F1171-E1171)/E1171</f>
        <v>0</v>
      </c>
      <c r="J1171" s="1700"/>
      <c r="K1171" s="1484"/>
      <c r="L1171" s="1484"/>
      <c r="M1171" s="1484"/>
      <c r="N1171" s="1484"/>
      <c r="O1171" s="1484"/>
      <c r="P1171" s="1484"/>
      <c r="Q1171" s="1484"/>
      <c r="R1171" s="1484"/>
      <c r="S1171" s="1484"/>
      <c r="T1171" s="1484"/>
      <c r="U1171" s="1484"/>
      <c r="V1171" s="1484"/>
      <c r="W1171" s="1484"/>
      <c r="X1171" s="1484"/>
    </row>
    <row r="1172" spans="1:24" ht="19.5" hidden="1" customHeight="1" outlineLevel="1">
      <c r="A1172" s="1451"/>
      <c r="B1172" s="1505" t="s">
        <v>959</v>
      </c>
      <c r="C1172" s="1449" t="s">
        <v>954</v>
      </c>
      <c r="D1172" s="1449" t="s">
        <v>16</v>
      </c>
      <c r="E1172" s="1450">
        <v>900000</v>
      </c>
      <c r="F1172" s="1450">
        <v>900000</v>
      </c>
      <c r="G1172" s="1455"/>
      <c r="H1172" s="1455"/>
      <c r="I1172" s="1483">
        <f>(F1172-E1172)/E1172</f>
        <v>0</v>
      </c>
      <c r="J1172" s="1700"/>
      <c r="K1172" s="1484"/>
      <c r="L1172" s="1484"/>
      <c r="M1172" s="1484"/>
      <c r="N1172" s="1484"/>
      <c r="O1172" s="1484"/>
      <c r="P1172" s="1484"/>
      <c r="Q1172" s="1484"/>
      <c r="R1172" s="1484"/>
      <c r="S1172" s="1484"/>
      <c r="T1172" s="1484"/>
      <c r="U1172" s="1484"/>
      <c r="V1172" s="1484"/>
      <c r="W1172" s="1484"/>
      <c r="X1172" s="1484"/>
    </row>
    <row r="1173" spans="1:24" ht="31.5" hidden="1" customHeight="1" outlineLevel="1">
      <c r="A1173" s="1470"/>
      <c r="B1173" s="1452" t="s">
        <v>960</v>
      </c>
      <c r="C1173" s="1543"/>
      <c r="D1173" s="1467" t="s">
        <v>153</v>
      </c>
      <c r="E1173" s="1544"/>
      <c r="F1173" s="1544"/>
      <c r="G1173" s="1545"/>
      <c r="H1173" s="1545"/>
      <c r="I1173" s="1571"/>
      <c r="J1173" s="1700"/>
      <c r="K1173" s="1546"/>
      <c r="L1173" s="1546"/>
      <c r="M1173" s="1546"/>
      <c r="N1173" s="1546"/>
      <c r="O1173" s="1546"/>
      <c r="P1173" s="1546"/>
      <c r="Q1173" s="1546"/>
      <c r="R1173" s="1546"/>
      <c r="S1173" s="1546"/>
      <c r="T1173" s="1546"/>
      <c r="U1173" s="1546"/>
      <c r="V1173" s="1546"/>
      <c r="W1173" s="1546"/>
      <c r="X1173" s="1546"/>
    </row>
    <row r="1174" spans="1:24" ht="19.5" hidden="1" customHeight="1" outlineLevel="1">
      <c r="A1174" s="1451"/>
      <c r="B1174" s="1505" t="s">
        <v>961</v>
      </c>
      <c r="C1174" s="1449" t="s">
        <v>962</v>
      </c>
      <c r="D1174" s="1449" t="s">
        <v>16</v>
      </c>
      <c r="E1174" s="1450">
        <v>286364</v>
      </c>
      <c r="F1174" s="1450">
        <v>286364</v>
      </c>
      <c r="G1174" s="1455"/>
      <c r="H1174" s="1455"/>
      <c r="I1174" s="1483">
        <f>(F1174-E1174)/E1174</f>
        <v>0</v>
      </c>
      <c r="J1174" s="1700"/>
      <c r="K1174" s="1484"/>
      <c r="L1174" s="1484"/>
      <c r="M1174" s="1484"/>
      <c r="N1174" s="1484"/>
      <c r="O1174" s="1484"/>
      <c r="P1174" s="1484"/>
      <c r="Q1174" s="1484"/>
      <c r="R1174" s="1484"/>
      <c r="S1174" s="1484"/>
      <c r="T1174" s="1484"/>
      <c r="U1174" s="1484"/>
      <c r="V1174" s="1484"/>
      <c r="W1174" s="1484"/>
      <c r="X1174" s="1484"/>
    </row>
    <row r="1175" spans="1:24" ht="19.5" hidden="1" customHeight="1" outlineLevel="1">
      <c r="A1175" s="1451"/>
      <c r="B1175" s="1505" t="s">
        <v>963</v>
      </c>
      <c r="C1175" s="1449" t="s">
        <v>962</v>
      </c>
      <c r="D1175" s="1449" t="s">
        <v>16</v>
      </c>
      <c r="E1175" s="1450">
        <v>300000</v>
      </c>
      <c r="F1175" s="1450">
        <v>300000</v>
      </c>
      <c r="G1175" s="1455"/>
      <c r="H1175" s="1455"/>
      <c r="I1175" s="1483">
        <f>(F1175-E1175)/E1175</f>
        <v>0</v>
      </c>
      <c r="J1175" s="1700"/>
      <c r="K1175" s="1484"/>
      <c r="L1175" s="1484"/>
      <c r="M1175" s="1484"/>
      <c r="N1175" s="1484"/>
      <c r="O1175" s="1484"/>
      <c r="P1175" s="1484"/>
      <c r="Q1175" s="1484"/>
      <c r="R1175" s="1484"/>
      <c r="S1175" s="1484"/>
      <c r="T1175" s="1484"/>
      <c r="U1175" s="1484"/>
      <c r="V1175" s="1484"/>
      <c r="W1175" s="1484"/>
      <c r="X1175" s="1484"/>
    </row>
    <row r="1176" spans="1:24" ht="19.5" hidden="1" customHeight="1" outlineLevel="1">
      <c r="A1176" s="1451"/>
      <c r="B1176" s="1505" t="s">
        <v>964</v>
      </c>
      <c r="C1176" s="1449" t="s">
        <v>962</v>
      </c>
      <c r="D1176" s="1449" t="s">
        <v>16</v>
      </c>
      <c r="E1176" s="1450">
        <v>313636</v>
      </c>
      <c r="F1176" s="1450">
        <v>313636</v>
      </c>
      <c r="G1176" s="1455"/>
      <c r="H1176" s="1455"/>
      <c r="I1176" s="1483">
        <f>(F1176-E1176)/E1176</f>
        <v>0</v>
      </c>
      <c r="J1176" s="1700"/>
      <c r="K1176" s="1484"/>
      <c r="L1176" s="1484"/>
      <c r="M1176" s="1484"/>
      <c r="N1176" s="1484"/>
      <c r="O1176" s="1484"/>
      <c r="P1176" s="1484"/>
      <c r="Q1176" s="1484"/>
      <c r="R1176" s="1484"/>
      <c r="S1176" s="1484"/>
      <c r="T1176" s="1484"/>
      <c r="U1176" s="1484"/>
      <c r="V1176" s="1484"/>
      <c r="W1176" s="1484"/>
      <c r="X1176" s="1484"/>
    </row>
    <row r="1177" spans="1:24" ht="19.5" hidden="1" customHeight="1" outlineLevel="1">
      <c r="A1177" s="1451"/>
      <c r="B1177" s="1505" t="s">
        <v>965</v>
      </c>
      <c r="C1177" s="1449" t="s">
        <v>954</v>
      </c>
      <c r="D1177" s="1449" t="s">
        <v>16</v>
      </c>
      <c r="E1177" s="1450">
        <v>500000</v>
      </c>
      <c r="F1177" s="1450">
        <v>500000</v>
      </c>
      <c r="G1177" s="1455"/>
      <c r="H1177" s="1455"/>
      <c r="I1177" s="1483">
        <f>(F1177-E1177)/E1177</f>
        <v>0</v>
      </c>
      <c r="J1177" s="1701"/>
      <c r="K1177" s="1484"/>
      <c r="L1177" s="1484"/>
      <c r="M1177" s="1484"/>
      <c r="N1177" s="1484"/>
      <c r="O1177" s="1484"/>
      <c r="P1177" s="1484"/>
      <c r="Q1177" s="1484"/>
      <c r="R1177" s="1484"/>
      <c r="S1177" s="1484"/>
      <c r="T1177" s="1484"/>
      <c r="U1177" s="1484"/>
      <c r="V1177" s="1484"/>
      <c r="W1177" s="1484"/>
      <c r="X1177" s="1484"/>
    </row>
    <row r="1178" spans="1:24" ht="31.5" hidden="1" customHeight="1" outlineLevel="1">
      <c r="A1178" s="1451"/>
      <c r="B1178" s="1452" t="s">
        <v>966</v>
      </c>
      <c r="C1178" s="1449"/>
      <c r="D1178" s="1467" t="s">
        <v>153</v>
      </c>
      <c r="E1178" s="1450"/>
      <c r="F1178" s="1450"/>
      <c r="G1178" s="1455"/>
      <c r="H1178" s="1455"/>
      <c r="I1178" s="1483"/>
      <c r="J1178" s="1699" t="s">
        <v>948</v>
      </c>
      <c r="K1178" s="1484"/>
      <c r="L1178" s="1484"/>
      <c r="M1178" s="1484"/>
      <c r="N1178" s="1484"/>
      <c r="O1178" s="1484"/>
      <c r="P1178" s="1484"/>
      <c r="Q1178" s="1484"/>
      <c r="R1178" s="1484"/>
      <c r="S1178" s="1484"/>
      <c r="T1178" s="1484"/>
      <c r="U1178" s="1484"/>
      <c r="V1178" s="1484"/>
      <c r="W1178" s="1484"/>
      <c r="X1178" s="1484"/>
    </row>
    <row r="1179" spans="1:24" ht="19.5" hidden="1" customHeight="1" outlineLevel="1">
      <c r="A1179" s="1451"/>
      <c r="B1179" s="1505" t="s">
        <v>967</v>
      </c>
      <c r="C1179" s="1449" t="s">
        <v>968</v>
      </c>
      <c r="D1179" s="1449" t="s">
        <v>16</v>
      </c>
      <c r="E1179" s="1450">
        <v>150000</v>
      </c>
      <c r="F1179" s="1450">
        <v>150000</v>
      </c>
      <c r="G1179" s="1455"/>
      <c r="H1179" s="1455"/>
      <c r="I1179" s="1483">
        <f t="shared" ref="I1179:I1186" si="82">(F1179-E1179)/E1179</f>
        <v>0</v>
      </c>
      <c r="J1179" s="1700"/>
      <c r="K1179" s="1484"/>
      <c r="L1179" s="1484"/>
      <c r="M1179" s="1484"/>
      <c r="N1179" s="1484"/>
      <c r="O1179" s="1484"/>
      <c r="P1179" s="1484"/>
      <c r="Q1179" s="1484"/>
      <c r="R1179" s="1484"/>
      <c r="S1179" s="1484"/>
      <c r="T1179" s="1484"/>
      <c r="U1179" s="1484"/>
      <c r="V1179" s="1484"/>
      <c r="W1179" s="1484"/>
      <c r="X1179" s="1484"/>
    </row>
    <row r="1180" spans="1:24" ht="19.5" hidden="1" customHeight="1" outlineLevel="1">
      <c r="A1180" s="1451"/>
      <c r="B1180" s="1505" t="s">
        <v>969</v>
      </c>
      <c r="C1180" s="1449" t="s">
        <v>968</v>
      </c>
      <c r="D1180" s="1449" t="s">
        <v>16</v>
      </c>
      <c r="E1180" s="1450">
        <v>177273</v>
      </c>
      <c r="F1180" s="1450">
        <v>177273</v>
      </c>
      <c r="G1180" s="1455"/>
      <c r="H1180" s="1455"/>
      <c r="I1180" s="1483">
        <f t="shared" si="82"/>
        <v>0</v>
      </c>
      <c r="J1180" s="1700"/>
      <c r="K1180" s="1484"/>
      <c r="L1180" s="1484"/>
      <c r="M1180" s="1484"/>
      <c r="N1180" s="1484"/>
      <c r="O1180" s="1484"/>
      <c r="P1180" s="1484"/>
      <c r="Q1180" s="1484"/>
      <c r="R1180" s="1484"/>
      <c r="S1180" s="1484"/>
      <c r="T1180" s="1484"/>
      <c r="U1180" s="1484"/>
      <c r="V1180" s="1484"/>
      <c r="W1180" s="1484"/>
      <c r="X1180" s="1484"/>
    </row>
    <row r="1181" spans="1:24" ht="19.5" hidden="1" customHeight="1" outlineLevel="1">
      <c r="A1181" s="1451"/>
      <c r="B1181" s="1505" t="s">
        <v>970</v>
      </c>
      <c r="C1181" s="1449" t="s">
        <v>968</v>
      </c>
      <c r="D1181" s="1449" t="s">
        <v>16</v>
      </c>
      <c r="E1181" s="1450">
        <v>181818</v>
      </c>
      <c r="F1181" s="1450">
        <v>181818</v>
      </c>
      <c r="G1181" s="1455"/>
      <c r="H1181" s="1455"/>
      <c r="I1181" s="1483">
        <f t="shared" si="82"/>
        <v>0</v>
      </c>
      <c r="J1181" s="1700"/>
      <c r="K1181" s="1484"/>
      <c r="L1181" s="1484"/>
      <c r="M1181" s="1484"/>
      <c r="N1181" s="1484"/>
      <c r="O1181" s="1484"/>
      <c r="P1181" s="1484"/>
      <c r="Q1181" s="1484"/>
      <c r="R1181" s="1484"/>
      <c r="S1181" s="1484"/>
      <c r="T1181" s="1484"/>
      <c r="U1181" s="1484"/>
      <c r="V1181" s="1484"/>
      <c r="W1181" s="1484"/>
      <c r="X1181" s="1484"/>
    </row>
    <row r="1182" spans="1:24" ht="19.5" hidden="1" customHeight="1" outlineLevel="1">
      <c r="A1182" s="1451"/>
      <c r="B1182" s="1505" t="s">
        <v>971</v>
      </c>
      <c r="C1182" s="1449" t="s">
        <v>968</v>
      </c>
      <c r="D1182" s="1449" t="s">
        <v>16</v>
      </c>
      <c r="E1182" s="1450">
        <v>200000</v>
      </c>
      <c r="F1182" s="1450">
        <v>200000</v>
      </c>
      <c r="G1182" s="1455"/>
      <c r="H1182" s="1455"/>
      <c r="I1182" s="1483">
        <f t="shared" si="82"/>
        <v>0</v>
      </c>
      <c r="J1182" s="1700"/>
      <c r="K1182" s="1484"/>
      <c r="L1182" s="1484"/>
      <c r="M1182" s="1484"/>
      <c r="N1182" s="1484"/>
      <c r="O1182" s="1484"/>
      <c r="P1182" s="1484"/>
      <c r="Q1182" s="1484"/>
      <c r="R1182" s="1484"/>
      <c r="S1182" s="1484"/>
      <c r="T1182" s="1484"/>
      <c r="U1182" s="1484"/>
      <c r="V1182" s="1484"/>
      <c r="W1182" s="1484"/>
      <c r="X1182" s="1484"/>
    </row>
    <row r="1183" spans="1:24" ht="19.5" hidden="1" customHeight="1" outlineLevel="1">
      <c r="A1183" s="1451"/>
      <c r="B1183" s="1505" t="s">
        <v>972</v>
      </c>
      <c r="C1183" s="1449" t="s">
        <v>968</v>
      </c>
      <c r="D1183" s="1449" t="s">
        <v>16</v>
      </c>
      <c r="E1183" s="1450">
        <v>186367</v>
      </c>
      <c r="F1183" s="1450">
        <v>186367</v>
      </c>
      <c r="G1183" s="1455"/>
      <c r="H1183" s="1455"/>
      <c r="I1183" s="1483">
        <f t="shared" si="82"/>
        <v>0</v>
      </c>
      <c r="J1183" s="1700"/>
      <c r="K1183" s="1484"/>
      <c r="L1183" s="1484"/>
      <c r="M1183" s="1484"/>
      <c r="N1183" s="1484"/>
      <c r="O1183" s="1484"/>
      <c r="P1183" s="1484"/>
      <c r="Q1183" s="1484"/>
      <c r="R1183" s="1484"/>
      <c r="S1183" s="1484"/>
      <c r="T1183" s="1484"/>
      <c r="U1183" s="1484"/>
      <c r="V1183" s="1484"/>
      <c r="W1183" s="1484"/>
      <c r="X1183" s="1484"/>
    </row>
    <row r="1184" spans="1:24" ht="19.5" hidden="1" customHeight="1" outlineLevel="1">
      <c r="A1184" s="1451"/>
      <c r="B1184" s="1505" t="s">
        <v>973</v>
      </c>
      <c r="C1184" s="1449" t="s">
        <v>968</v>
      </c>
      <c r="D1184" s="1449" t="s">
        <v>16</v>
      </c>
      <c r="E1184" s="1450">
        <v>222727</v>
      </c>
      <c r="F1184" s="1450">
        <v>222727</v>
      </c>
      <c r="G1184" s="1455"/>
      <c r="H1184" s="1455"/>
      <c r="I1184" s="1483">
        <f t="shared" si="82"/>
        <v>0</v>
      </c>
      <c r="J1184" s="1700"/>
      <c r="K1184" s="1484"/>
      <c r="L1184" s="1484"/>
      <c r="M1184" s="1484"/>
      <c r="N1184" s="1484"/>
      <c r="O1184" s="1484"/>
      <c r="P1184" s="1484"/>
      <c r="Q1184" s="1484"/>
      <c r="R1184" s="1484"/>
      <c r="S1184" s="1484"/>
      <c r="T1184" s="1484"/>
      <c r="U1184" s="1484"/>
      <c r="V1184" s="1484"/>
      <c r="W1184" s="1484"/>
      <c r="X1184" s="1484"/>
    </row>
    <row r="1185" spans="1:24" ht="19.5" hidden="1" customHeight="1" outlineLevel="1">
      <c r="A1185" s="1451"/>
      <c r="B1185" s="1505" t="s">
        <v>974</v>
      </c>
      <c r="C1185" s="1449" t="s">
        <v>968</v>
      </c>
      <c r="D1185" s="1449" t="s">
        <v>16</v>
      </c>
      <c r="E1185" s="1450">
        <v>240909</v>
      </c>
      <c r="F1185" s="1450">
        <v>240909</v>
      </c>
      <c r="G1185" s="1455"/>
      <c r="H1185" s="1455"/>
      <c r="I1185" s="1483">
        <f t="shared" si="82"/>
        <v>0</v>
      </c>
      <c r="J1185" s="1700"/>
      <c r="K1185" s="1484"/>
      <c r="L1185" s="1484"/>
      <c r="M1185" s="1484"/>
      <c r="N1185" s="1484"/>
      <c r="O1185" s="1484"/>
      <c r="P1185" s="1484"/>
      <c r="Q1185" s="1484"/>
      <c r="R1185" s="1484"/>
      <c r="S1185" s="1484"/>
      <c r="T1185" s="1484"/>
      <c r="U1185" s="1484"/>
      <c r="V1185" s="1484"/>
      <c r="W1185" s="1484"/>
      <c r="X1185" s="1484"/>
    </row>
    <row r="1186" spans="1:24" ht="19.5" hidden="1" customHeight="1" outlineLevel="1">
      <c r="A1186" s="1451"/>
      <c r="B1186" s="1505" t="s">
        <v>975</v>
      </c>
      <c r="C1186" s="1449" t="s">
        <v>968</v>
      </c>
      <c r="D1186" s="1449" t="s">
        <v>16</v>
      </c>
      <c r="E1186" s="1450">
        <v>290909</v>
      </c>
      <c r="F1186" s="1450">
        <v>290909</v>
      </c>
      <c r="G1186" s="1455"/>
      <c r="H1186" s="1455"/>
      <c r="I1186" s="1483">
        <f t="shared" si="82"/>
        <v>0</v>
      </c>
      <c r="J1186" s="1700"/>
      <c r="K1186" s="1484"/>
      <c r="L1186" s="1484"/>
      <c r="M1186" s="1484"/>
      <c r="N1186" s="1484"/>
      <c r="O1186" s="1484"/>
      <c r="P1186" s="1484"/>
      <c r="Q1186" s="1484"/>
      <c r="R1186" s="1484"/>
      <c r="S1186" s="1484"/>
      <c r="T1186" s="1484"/>
      <c r="U1186" s="1484"/>
      <c r="V1186" s="1484"/>
      <c r="W1186" s="1484"/>
      <c r="X1186" s="1484"/>
    </row>
    <row r="1187" spans="1:24" ht="19.5" hidden="1" customHeight="1" outlineLevel="1">
      <c r="A1187" s="1451"/>
      <c r="B1187" s="1452" t="s">
        <v>976</v>
      </c>
      <c r="C1187" s="1449"/>
      <c r="D1187" s="1449"/>
      <c r="E1187" s="1450"/>
      <c r="F1187" s="1450"/>
      <c r="G1187" s="1455"/>
      <c r="H1187" s="1455"/>
      <c r="I1187" s="1483"/>
      <c r="J1187" s="1700"/>
      <c r="K1187" s="1484"/>
      <c r="L1187" s="1484"/>
      <c r="M1187" s="1484"/>
      <c r="N1187" s="1484"/>
      <c r="O1187" s="1484"/>
      <c r="P1187" s="1484"/>
      <c r="Q1187" s="1484"/>
      <c r="R1187" s="1484"/>
      <c r="S1187" s="1484"/>
      <c r="T1187" s="1484"/>
      <c r="U1187" s="1484"/>
      <c r="V1187" s="1484"/>
      <c r="W1187" s="1484"/>
      <c r="X1187" s="1484"/>
    </row>
    <row r="1188" spans="1:24" ht="19.5" hidden="1" customHeight="1" outlineLevel="1">
      <c r="A1188" s="1451"/>
      <c r="B1188" s="1505" t="s">
        <v>977</v>
      </c>
      <c r="C1188" s="1569" t="s">
        <v>978</v>
      </c>
      <c r="D1188" s="1449"/>
      <c r="E1188" s="1450">
        <v>1318182</v>
      </c>
      <c r="F1188" s="1450">
        <v>1318182</v>
      </c>
      <c r="G1188" s="1455"/>
      <c r="H1188" s="1455"/>
      <c r="I1188" s="1483">
        <f>(F1188-E1188)/E1188</f>
        <v>0</v>
      </c>
      <c r="J1188" s="1700"/>
      <c r="K1188" s="1484"/>
      <c r="L1188" s="1484"/>
      <c r="M1188" s="1484"/>
      <c r="N1188" s="1484"/>
      <c r="O1188" s="1484"/>
      <c r="P1188" s="1484"/>
      <c r="Q1188" s="1484"/>
      <c r="R1188" s="1484"/>
      <c r="S1188" s="1484"/>
      <c r="T1188" s="1484"/>
      <c r="U1188" s="1484"/>
      <c r="V1188" s="1484"/>
      <c r="W1188" s="1484"/>
      <c r="X1188" s="1484"/>
    </row>
    <row r="1189" spans="1:24" ht="19.5" hidden="1" customHeight="1" outlineLevel="1">
      <c r="A1189" s="1451"/>
      <c r="B1189" s="1505" t="s">
        <v>979</v>
      </c>
      <c r="C1189" s="1569" t="s">
        <v>950</v>
      </c>
      <c r="D1189" s="1449"/>
      <c r="E1189" s="1450">
        <v>1863636</v>
      </c>
      <c r="F1189" s="1450">
        <v>1863636</v>
      </c>
      <c r="G1189" s="1455"/>
      <c r="H1189" s="1455"/>
      <c r="I1189" s="1483">
        <f>(F1189-E1189)/E1189</f>
        <v>0</v>
      </c>
      <c r="J1189" s="1701"/>
      <c r="K1189" s="1484"/>
      <c r="L1189" s="1484"/>
      <c r="M1189" s="1484"/>
      <c r="N1189" s="1484"/>
      <c r="O1189" s="1484"/>
      <c r="P1189" s="1484"/>
      <c r="Q1189" s="1484"/>
      <c r="R1189" s="1484"/>
      <c r="S1189" s="1484"/>
      <c r="T1189" s="1484"/>
      <c r="U1189" s="1484"/>
      <c r="V1189" s="1484"/>
      <c r="W1189" s="1484"/>
      <c r="X1189" s="1484"/>
    </row>
    <row r="1190" spans="1:24" ht="18.75" hidden="1" customHeight="1" collapsed="1">
      <c r="A1190" s="1470">
        <v>3</v>
      </c>
      <c r="B1190" s="1723" t="s">
        <v>980</v>
      </c>
      <c r="C1190" s="1690"/>
      <c r="D1190" s="1690"/>
      <c r="E1190" s="1690"/>
      <c r="F1190" s="1690"/>
      <c r="G1190" s="1690"/>
      <c r="H1190" s="1690"/>
      <c r="I1190" s="1690"/>
      <c r="J1190" s="1691"/>
      <c r="K1190" s="1484"/>
      <c r="L1190" s="1484"/>
      <c r="M1190" s="1484"/>
      <c r="N1190" s="1484"/>
      <c r="O1190" s="1484"/>
      <c r="P1190" s="1484"/>
      <c r="Q1190" s="1484"/>
      <c r="R1190" s="1484"/>
      <c r="S1190" s="1484"/>
      <c r="T1190" s="1484"/>
      <c r="U1190" s="1484"/>
      <c r="V1190" s="1484"/>
      <c r="W1190" s="1484"/>
      <c r="X1190" s="1484"/>
    </row>
    <row r="1191" spans="1:24" ht="31.5" hidden="1" customHeight="1" outlineLevel="1">
      <c r="A1191" s="1451"/>
      <c r="B1191" s="1505" t="s">
        <v>981</v>
      </c>
      <c r="C1191" s="1449" t="s">
        <v>954</v>
      </c>
      <c r="D1191" s="1467" t="s">
        <v>153</v>
      </c>
      <c r="E1191" s="1450">
        <v>171818</v>
      </c>
      <c r="F1191" s="1450">
        <v>171818</v>
      </c>
      <c r="G1191" s="1455"/>
      <c r="H1191" s="1455"/>
      <c r="I1191" s="1483">
        <f t="shared" ref="I1191:I1203" si="83">(F1191-E1191)/E1191</f>
        <v>0</v>
      </c>
      <c r="J1191" s="1699" t="s">
        <v>982</v>
      </c>
      <c r="K1191" s="1484"/>
      <c r="L1191" s="1484"/>
      <c r="M1191" s="1484"/>
      <c r="N1191" s="1484"/>
      <c r="O1191" s="1484"/>
      <c r="P1191" s="1484"/>
      <c r="Q1191" s="1484"/>
      <c r="R1191" s="1484"/>
      <c r="S1191" s="1484"/>
      <c r="T1191" s="1484"/>
      <c r="U1191" s="1484"/>
      <c r="V1191" s="1484"/>
      <c r="W1191" s="1484"/>
      <c r="X1191" s="1484"/>
    </row>
    <row r="1192" spans="1:24" ht="19.5" hidden="1" customHeight="1" outlineLevel="1">
      <c r="A1192" s="1451"/>
      <c r="B1192" s="1505" t="s">
        <v>983</v>
      </c>
      <c r="C1192" s="1449" t="s">
        <v>954</v>
      </c>
      <c r="D1192" s="1449" t="s">
        <v>16</v>
      </c>
      <c r="E1192" s="1450">
        <v>271818</v>
      </c>
      <c r="F1192" s="1450">
        <v>271818</v>
      </c>
      <c r="G1192" s="1455"/>
      <c r="H1192" s="1455"/>
      <c r="I1192" s="1483">
        <f t="shared" si="83"/>
        <v>0</v>
      </c>
      <c r="J1192" s="1700"/>
      <c r="K1192" s="1484"/>
      <c r="L1192" s="1484"/>
      <c r="M1192" s="1484"/>
      <c r="N1192" s="1484"/>
      <c r="O1192" s="1484"/>
      <c r="P1192" s="1484"/>
      <c r="Q1192" s="1484"/>
      <c r="R1192" s="1484"/>
      <c r="S1192" s="1484"/>
      <c r="T1192" s="1484"/>
      <c r="U1192" s="1484"/>
      <c r="V1192" s="1484"/>
      <c r="W1192" s="1484"/>
      <c r="X1192" s="1484"/>
    </row>
    <row r="1193" spans="1:24" ht="39" hidden="1" customHeight="1" outlineLevel="1">
      <c r="A1193" s="1451"/>
      <c r="B1193" s="1469" t="s">
        <v>984</v>
      </c>
      <c r="C1193" s="1449" t="s">
        <v>954</v>
      </c>
      <c r="D1193" s="1449" t="s">
        <v>16</v>
      </c>
      <c r="E1193" s="1450">
        <v>390000</v>
      </c>
      <c r="F1193" s="1450">
        <v>390000</v>
      </c>
      <c r="G1193" s="1455"/>
      <c r="H1193" s="1455"/>
      <c r="I1193" s="1483">
        <f t="shared" si="83"/>
        <v>0</v>
      </c>
      <c r="J1193" s="1700"/>
      <c r="K1193" s="1484"/>
      <c r="L1193" s="1484"/>
      <c r="M1193" s="1484"/>
      <c r="N1193" s="1484"/>
      <c r="O1193" s="1484"/>
      <c r="P1193" s="1484"/>
      <c r="Q1193" s="1484"/>
      <c r="R1193" s="1484"/>
      <c r="S1193" s="1484"/>
      <c r="T1193" s="1484"/>
      <c r="U1193" s="1484"/>
      <c r="V1193" s="1484"/>
      <c r="W1193" s="1484"/>
      <c r="X1193" s="1484"/>
    </row>
    <row r="1194" spans="1:24" ht="39" hidden="1" customHeight="1" outlineLevel="1">
      <c r="A1194" s="1451"/>
      <c r="B1194" s="1469" t="s">
        <v>985</v>
      </c>
      <c r="C1194" s="1449" t="s">
        <v>954</v>
      </c>
      <c r="D1194" s="1449" t="s">
        <v>16</v>
      </c>
      <c r="E1194" s="1450">
        <v>790000</v>
      </c>
      <c r="F1194" s="1450">
        <v>790000</v>
      </c>
      <c r="G1194" s="1455"/>
      <c r="H1194" s="1455"/>
      <c r="I1194" s="1483">
        <f t="shared" si="83"/>
        <v>0</v>
      </c>
      <c r="J1194" s="1700"/>
      <c r="K1194" s="1484"/>
      <c r="L1194" s="1484"/>
      <c r="M1194" s="1484"/>
      <c r="N1194" s="1484"/>
      <c r="O1194" s="1484"/>
      <c r="P1194" s="1484"/>
      <c r="Q1194" s="1484"/>
      <c r="R1194" s="1484"/>
      <c r="S1194" s="1484"/>
      <c r="T1194" s="1484"/>
      <c r="U1194" s="1484"/>
      <c r="V1194" s="1484"/>
      <c r="W1194" s="1484"/>
      <c r="X1194" s="1484"/>
    </row>
    <row r="1195" spans="1:24" ht="39" hidden="1" customHeight="1" outlineLevel="1">
      <c r="A1195" s="1451"/>
      <c r="B1195" s="1469" t="s">
        <v>986</v>
      </c>
      <c r="C1195" s="1449" t="s">
        <v>954</v>
      </c>
      <c r="D1195" s="1449" t="s">
        <v>16</v>
      </c>
      <c r="E1195" s="1450">
        <v>208182</v>
      </c>
      <c r="F1195" s="1450">
        <v>208182</v>
      </c>
      <c r="G1195" s="1455"/>
      <c r="H1195" s="1455"/>
      <c r="I1195" s="1483">
        <f t="shared" si="83"/>
        <v>0</v>
      </c>
      <c r="J1195" s="1700"/>
      <c r="K1195" s="1484"/>
      <c r="L1195" s="1484"/>
      <c r="M1195" s="1484"/>
      <c r="N1195" s="1484"/>
      <c r="O1195" s="1484"/>
      <c r="P1195" s="1484"/>
      <c r="Q1195" s="1484"/>
      <c r="R1195" s="1484"/>
      <c r="S1195" s="1484"/>
      <c r="T1195" s="1484"/>
      <c r="U1195" s="1484"/>
      <c r="V1195" s="1484"/>
      <c r="W1195" s="1484"/>
      <c r="X1195" s="1484"/>
    </row>
    <row r="1196" spans="1:24" ht="19.5" hidden="1" customHeight="1" outlineLevel="1">
      <c r="A1196" s="1451"/>
      <c r="B1196" s="1505" t="s">
        <v>987</v>
      </c>
      <c r="C1196" s="1449" t="s">
        <v>954</v>
      </c>
      <c r="D1196" s="1449" t="s">
        <v>16</v>
      </c>
      <c r="E1196" s="1450">
        <v>535454</v>
      </c>
      <c r="F1196" s="1450">
        <v>535454</v>
      </c>
      <c r="G1196" s="1455"/>
      <c r="H1196" s="1455"/>
      <c r="I1196" s="1483">
        <f t="shared" si="83"/>
        <v>0</v>
      </c>
      <c r="J1196" s="1700"/>
      <c r="K1196" s="1484"/>
      <c r="L1196" s="1484"/>
      <c r="M1196" s="1484"/>
      <c r="N1196" s="1484"/>
      <c r="O1196" s="1484"/>
      <c r="P1196" s="1484"/>
      <c r="Q1196" s="1484"/>
      <c r="R1196" s="1484"/>
      <c r="S1196" s="1484"/>
      <c r="T1196" s="1484"/>
      <c r="U1196" s="1484"/>
      <c r="V1196" s="1484"/>
      <c r="W1196" s="1484"/>
      <c r="X1196" s="1484"/>
    </row>
    <row r="1197" spans="1:24" ht="19.5" hidden="1" customHeight="1" outlineLevel="1">
      <c r="A1197" s="1451"/>
      <c r="B1197" s="1505" t="s">
        <v>988</v>
      </c>
      <c r="C1197" s="1449" t="s">
        <v>954</v>
      </c>
      <c r="D1197" s="1449" t="s">
        <v>16</v>
      </c>
      <c r="E1197" s="1450">
        <v>817272</v>
      </c>
      <c r="F1197" s="1450">
        <v>817272</v>
      </c>
      <c r="G1197" s="1455"/>
      <c r="H1197" s="1455"/>
      <c r="I1197" s="1483">
        <f t="shared" si="83"/>
        <v>0</v>
      </c>
      <c r="J1197" s="1701"/>
      <c r="K1197" s="1484"/>
      <c r="L1197" s="1484"/>
      <c r="M1197" s="1484"/>
      <c r="N1197" s="1484"/>
      <c r="O1197" s="1484"/>
      <c r="P1197" s="1484"/>
      <c r="Q1197" s="1484"/>
      <c r="R1197" s="1484"/>
      <c r="S1197" s="1484"/>
      <c r="T1197" s="1484"/>
      <c r="U1197" s="1484"/>
      <c r="V1197" s="1484"/>
      <c r="W1197" s="1484"/>
      <c r="X1197" s="1484"/>
    </row>
    <row r="1198" spans="1:24" ht="39" hidden="1" customHeight="1" outlineLevel="1">
      <c r="A1198" s="1451"/>
      <c r="B1198" s="1469" t="s">
        <v>989</v>
      </c>
      <c r="C1198" s="1449" t="s">
        <v>954</v>
      </c>
      <c r="D1198" s="1449" t="s">
        <v>16</v>
      </c>
      <c r="E1198" s="1450">
        <v>1117273</v>
      </c>
      <c r="F1198" s="1450">
        <v>1117273</v>
      </c>
      <c r="G1198" s="1455"/>
      <c r="H1198" s="1455"/>
      <c r="I1198" s="1483">
        <f t="shared" si="83"/>
        <v>0</v>
      </c>
      <c r="J1198" s="1699" t="s">
        <v>990</v>
      </c>
      <c r="K1198" s="1484"/>
      <c r="L1198" s="1484"/>
      <c r="M1198" s="1484"/>
      <c r="N1198" s="1484"/>
      <c r="O1198" s="1484"/>
      <c r="P1198" s="1484"/>
      <c r="Q1198" s="1484"/>
      <c r="R1198" s="1484"/>
      <c r="S1198" s="1484"/>
      <c r="T1198" s="1484"/>
      <c r="U1198" s="1484"/>
      <c r="V1198" s="1484"/>
      <c r="W1198" s="1484"/>
      <c r="X1198" s="1484"/>
    </row>
    <row r="1199" spans="1:24" ht="58.5" hidden="1" customHeight="1" outlineLevel="1">
      <c r="A1199" s="1451"/>
      <c r="B1199" s="1469" t="s">
        <v>991</v>
      </c>
      <c r="C1199" s="1449" t="s">
        <v>992</v>
      </c>
      <c r="D1199" s="1449" t="s">
        <v>16</v>
      </c>
      <c r="E1199" s="1450">
        <v>517273</v>
      </c>
      <c r="F1199" s="1450">
        <v>517273</v>
      </c>
      <c r="G1199" s="1455"/>
      <c r="H1199" s="1455"/>
      <c r="I1199" s="1483">
        <f t="shared" si="83"/>
        <v>0</v>
      </c>
      <c r="J1199" s="1701"/>
      <c r="K1199" s="1484"/>
      <c r="L1199" s="1484"/>
      <c r="M1199" s="1484"/>
      <c r="N1199" s="1484"/>
      <c r="O1199" s="1484"/>
      <c r="P1199" s="1484"/>
      <c r="Q1199" s="1484"/>
      <c r="R1199" s="1484"/>
      <c r="S1199" s="1484"/>
      <c r="T1199" s="1484"/>
      <c r="U1199" s="1484"/>
      <c r="V1199" s="1484"/>
      <c r="W1199" s="1484"/>
      <c r="X1199" s="1484"/>
    </row>
    <row r="1200" spans="1:24" ht="58.5" hidden="1" customHeight="1" outlineLevel="1">
      <c r="A1200" s="1451"/>
      <c r="B1200" s="1469" t="s">
        <v>993</v>
      </c>
      <c r="C1200" s="1449" t="s">
        <v>954</v>
      </c>
      <c r="D1200" s="1449" t="s">
        <v>16</v>
      </c>
      <c r="E1200" s="1450">
        <v>626365</v>
      </c>
      <c r="F1200" s="1450">
        <v>626365</v>
      </c>
      <c r="G1200" s="1455"/>
      <c r="H1200" s="1455"/>
      <c r="I1200" s="1483">
        <f t="shared" si="83"/>
        <v>0</v>
      </c>
      <c r="J1200" s="1699" t="s">
        <v>994</v>
      </c>
      <c r="K1200" s="1484"/>
      <c r="L1200" s="1484"/>
      <c r="M1200" s="1484"/>
      <c r="N1200" s="1484"/>
      <c r="O1200" s="1484"/>
      <c r="P1200" s="1484"/>
      <c r="Q1200" s="1484"/>
      <c r="R1200" s="1484"/>
      <c r="S1200" s="1484"/>
      <c r="T1200" s="1484"/>
      <c r="U1200" s="1484"/>
      <c r="V1200" s="1484"/>
      <c r="W1200" s="1484"/>
      <c r="X1200" s="1484"/>
    </row>
    <row r="1201" spans="1:24" ht="19.5" hidden="1" customHeight="1" outlineLevel="1">
      <c r="A1201" s="1451"/>
      <c r="B1201" s="1505" t="s">
        <v>995</v>
      </c>
      <c r="C1201" s="1449" t="s">
        <v>954</v>
      </c>
      <c r="D1201" s="1449" t="s">
        <v>16</v>
      </c>
      <c r="E1201" s="1450">
        <v>653636</v>
      </c>
      <c r="F1201" s="1450">
        <v>653636</v>
      </c>
      <c r="G1201" s="1455"/>
      <c r="H1201" s="1455"/>
      <c r="I1201" s="1483">
        <f t="shared" si="83"/>
        <v>0</v>
      </c>
      <c r="J1201" s="1700"/>
      <c r="K1201" s="1484"/>
      <c r="L1201" s="1484"/>
      <c r="M1201" s="1484"/>
      <c r="N1201" s="1484"/>
      <c r="O1201" s="1484"/>
      <c r="P1201" s="1484"/>
      <c r="Q1201" s="1484"/>
      <c r="R1201" s="1484"/>
      <c r="S1201" s="1484"/>
      <c r="T1201" s="1484"/>
      <c r="U1201" s="1484"/>
      <c r="V1201" s="1484"/>
      <c r="W1201" s="1484"/>
      <c r="X1201" s="1484"/>
    </row>
    <row r="1202" spans="1:24" ht="39" hidden="1" customHeight="1" outlineLevel="1">
      <c r="A1202" s="1451"/>
      <c r="B1202" s="1469" t="s">
        <v>996</v>
      </c>
      <c r="C1202" s="1449" t="s">
        <v>968</v>
      </c>
      <c r="D1202" s="1449" t="s">
        <v>16</v>
      </c>
      <c r="E1202" s="1450">
        <v>244545</v>
      </c>
      <c r="F1202" s="1450">
        <v>244545</v>
      </c>
      <c r="G1202" s="1455"/>
      <c r="H1202" s="1455"/>
      <c r="I1202" s="1483">
        <f t="shared" si="83"/>
        <v>0</v>
      </c>
      <c r="J1202" s="1700"/>
      <c r="K1202" s="1484"/>
      <c r="L1202" s="1484"/>
      <c r="M1202" s="1484"/>
      <c r="N1202" s="1484"/>
      <c r="O1202" s="1484"/>
      <c r="P1202" s="1484"/>
      <c r="Q1202" s="1484"/>
      <c r="R1202" s="1484"/>
      <c r="S1202" s="1484"/>
      <c r="T1202" s="1484"/>
      <c r="U1202" s="1484"/>
      <c r="V1202" s="1484"/>
      <c r="W1202" s="1484"/>
      <c r="X1202" s="1484"/>
    </row>
    <row r="1203" spans="1:24" ht="39" hidden="1" customHeight="1" outlineLevel="1">
      <c r="A1203" s="1451"/>
      <c r="B1203" s="1469" t="s">
        <v>997</v>
      </c>
      <c r="C1203" s="1449" t="s">
        <v>968</v>
      </c>
      <c r="D1203" s="1449" t="s">
        <v>16</v>
      </c>
      <c r="E1203" s="1450">
        <v>317272</v>
      </c>
      <c r="F1203" s="1450">
        <v>317272</v>
      </c>
      <c r="G1203" s="1455"/>
      <c r="H1203" s="1455"/>
      <c r="I1203" s="1483">
        <f t="shared" si="83"/>
        <v>0</v>
      </c>
      <c r="J1203" s="1701"/>
      <c r="K1203" s="1484"/>
      <c r="L1203" s="1484"/>
      <c r="M1203" s="1484"/>
      <c r="N1203" s="1484"/>
      <c r="O1203" s="1484"/>
      <c r="P1203" s="1484"/>
      <c r="Q1203" s="1484"/>
      <c r="R1203" s="1484"/>
      <c r="S1203" s="1484"/>
      <c r="T1203" s="1484"/>
      <c r="U1203" s="1484"/>
      <c r="V1203" s="1484"/>
      <c r="W1203" s="1484"/>
      <c r="X1203" s="1484"/>
    </row>
    <row r="1204" spans="1:24" ht="24" customHeight="1" collapsed="1">
      <c r="A1204" s="1563">
        <v>2</v>
      </c>
      <c r="B1204" s="1731" t="s">
        <v>998</v>
      </c>
      <c r="C1204" s="1690"/>
      <c r="D1204" s="1690"/>
      <c r="E1204" s="1690"/>
      <c r="F1204" s="1690"/>
      <c r="G1204" s="1690"/>
      <c r="H1204" s="1690"/>
      <c r="I1204" s="1690"/>
      <c r="J1204" s="1691"/>
      <c r="K1204" s="1561"/>
      <c r="L1204" s="1561"/>
      <c r="M1204" s="1561"/>
      <c r="N1204" s="1561"/>
      <c r="O1204" s="1561"/>
      <c r="P1204" s="1561"/>
      <c r="Q1204" s="1561"/>
      <c r="R1204" s="1561"/>
      <c r="S1204" s="1561"/>
      <c r="T1204" s="1561"/>
      <c r="U1204" s="1561"/>
      <c r="V1204" s="1561"/>
      <c r="W1204" s="1561"/>
      <c r="X1204" s="1561"/>
    </row>
    <row r="1205" spans="1:24" ht="21" hidden="1" customHeight="1" outlineLevel="1">
      <c r="A1205" s="1565"/>
      <c r="B1205" s="1732" t="s">
        <v>999</v>
      </c>
      <c r="C1205" s="1690"/>
      <c r="D1205" s="1690"/>
      <c r="E1205" s="1690"/>
      <c r="F1205" s="1690"/>
      <c r="G1205" s="1690"/>
      <c r="H1205" s="1690"/>
      <c r="I1205" s="1691"/>
      <c r="J1205" s="1738" t="s">
        <v>1000</v>
      </c>
      <c r="K1205" s="1524"/>
      <c r="L1205" s="1524"/>
      <c r="M1205" s="1524"/>
      <c r="N1205" s="1524"/>
      <c r="O1205" s="1524"/>
      <c r="P1205" s="1524"/>
      <c r="Q1205" s="1524"/>
      <c r="R1205" s="1524"/>
      <c r="S1205" s="1524"/>
      <c r="T1205" s="1524"/>
      <c r="U1205" s="1524"/>
      <c r="V1205" s="1524"/>
      <c r="W1205" s="1524"/>
      <c r="X1205" s="1524"/>
    </row>
    <row r="1206" spans="1:24" ht="39" hidden="1" customHeight="1" outlineLevel="1">
      <c r="A1206" s="1565"/>
      <c r="B1206" s="1570" t="s">
        <v>1001</v>
      </c>
      <c r="C1206" s="1556" t="s">
        <v>1002</v>
      </c>
      <c r="D1206" s="1556" t="s">
        <v>153</v>
      </c>
      <c r="E1206" s="1522"/>
      <c r="F1206" s="1522"/>
      <c r="G1206" s="1455">
        <v>355000</v>
      </c>
      <c r="H1206" s="1455">
        <v>355000</v>
      </c>
      <c r="I1206" s="1486">
        <v>0</v>
      </c>
      <c r="J1206" s="1700"/>
      <c r="K1206" s="1524"/>
      <c r="L1206" s="1524"/>
      <c r="M1206" s="1524"/>
      <c r="N1206" s="1524"/>
      <c r="O1206" s="1524"/>
      <c r="P1206" s="1524"/>
      <c r="Q1206" s="1524"/>
      <c r="R1206" s="1524"/>
      <c r="S1206" s="1524"/>
      <c r="T1206" s="1524"/>
      <c r="U1206" s="1524"/>
      <c r="V1206" s="1524"/>
      <c r="W1206" s="1524"/>
      <c r="X1206" s="1524"/>
    </row>
    <row r="1207" spans="1:24" ht="19.5" hidden="1" customHeight="1" outlineLevel="1">
      <c r="A1207" s="1565"/>
      <c r="B1207" s="1570" t="s">
        <v>1003</v>
      </c>
      <c r="C1207" s="1521" t="s">
        <v>1004</v>
      </c>
      <c r="D1207" s="1556"/>
      <c r="E1207" s="1522"/>
      <c r="F1207" s="1522"/>
      <c r="G1207" s="1455"/>
      <c r="H1207" s="1455">
        <v>150000</v>
      </c>
      <c r="I1207" s="1486">
        <v>0</v>
      </c>
      <c r="J1207" s="1700"/>
      <c r="K1207" s="1524"/>
      <c r="L1207" s="1524"/>
      <c r="M1207" s="1524"/>
      <c r="N1207" s="1524"/>
      <c r="O1207" s="1524"/>
      <c r="P1207" s="1524"/>
      <c r="Q1207" s="1524"/>
      <c r="R1207" s="1524"/>
      <c r="S1207" s="1524"/>
      <c r="T1207" s="1524"/>
      <c r="U1207" s="1524"/>
      <c r="V1207" s="1524"/>
      <c r="W1207" s="1524"/>
      <c r="X1207" s="1524"/>
    </row>
    <row r="1208" spans="1:24" ht="39" hidden="1" customHeight="1" outlineLevel="1">
      <c r="A1208" s="1565"/>
      <c r="B1208" s="1570" t="s">
        <v>1005</v>
      </c>
      <c r="C1208" s="1521" t="s">
        <v>1004</v>
      </c>
      <c r="D1208" s="1556"/>
      <c r="E1208" s="1522"/>
      <c r="F1208" s="1522"/>
      <c r="G1208" s="1455"/>
      <c r="H1208" s="1455">
        <v>105000</v>
      </c>
      <c r="I1208" s="1486">
        <v>0</v>
      </c>
      <c r="J1208" s="1700"/>
      <c r="K1208" s="1524"/>
      <c r="L1208" s="1524"/>
      <c r="M1208" s="1524"/>
      <c r="N1208" s="1524"/>
      <c r="O1208" s="1524"/>
      <c r="P1208" s="1524"/>
      <c r="Q1208" s="1524"/>
      <c r="R1208" s="1524"/>
      <c r="S1208" s="1524"/>
      <c r="T1208" s="1524"/>
      <c r="U1208" s="1524"/>
      <c r="V1208" s="1524"/>
      <c r="W1208" s="1524"/>
      <c r="X1208" s="1524"/>
    </row>
    <row r="1209" spans="1:24" ht="39" hidden="1" customHeight="1" outlineLevel="1">
      <c r="A1209" s="1565"/>
      <c r="B1209" s="1570" t="s">
        <v>1006</v>
      </c>
      <c r="C1209" s="1521" t="s">
        <v>1004</v>
      </c>
      <c r="D1209" s="1556"/>
      <c r="E1209" s="1522"/>
      <c r="F1209" s="1522"/>
      <c r="G1209" s="1455"/>
      <c r="H1209" s="1455">
        <v>165000</v>
      </c>
      <c r="I1209" s="1486">
        <v>0</v>
      </c>
      <c r="J1209" s="1700"/>
      <c r="K1209" s="1524"/>
      <c r="L1209" s="1524"/>
      <c r="M1209" s="1524"/>
      <c r="N1209" s="1524"/>
      <c r="O1209" s="1524"/>
      <c r="P1209" s="1524"/>
      <c r="Q1209" s="1524"/>
      <c r="R1209" s="1524"/>
      <c r="S1209" s="1524"/>
      <c r="T1209" s="1524"/>
      <c r="U1209" s="1524"/>
      <c r="V1209" s="1524"/>
      <c r="W1209" s="1524"/>
      <c r="X1209" s="1524"/>
    </row>
    <row r="1210" spans="1:24" ht="19.5" hidden="1" customHeight="1" outlineLevel="1">
      <c r="A1210" s="1565"/>
      <c r="B1210" s="1570" t="s">
        <v>1007</v>
      </c>
      <c r="C1210" s="1521" t="s">
        <v>1004</v>
      </c>
      <c r="D1210" s="1556"/>
      <c r="E1210" s="1522"/>
      <c r="F1210" s="1522"/>
      <c r="G1210" s="1455"/>
      <c r="H1210" s="1455">
        <v>165000</v>
      </c>
      <c r="I1210" s="1486">
        <v>0</v>
      </c>
      <c r="J1210" s="1700"/>
      <c r="K1210" s="1524"/>
      <c r="L1210" s="1524"/>
      <c r="M1210" s="1524"/>
      <c r="N1210" s="1524"/>
      <c r="O1210" s="1524"/>
      <c r="P1210" s="1524"/>
      <c r="Q1210" s="1524"/>
      <c r="R1210" s="1524"/>
      <c r="S1210" s="1524"/>
      <c r="T1210" s="1524"/>
      <c r="U1210" s="1524"/>
      <c r="V1210" s="1524"/>
      <c r="W1210" s="1524"/>
      <c r="X1210" s="1524"/>
    </row>
    <row r="1211" spans="1:24" ht="19.5" hidden="1" customHeight="1" outlineLevel="1">
      <c r="A1211" s="1565"/>
      <c r="B1211" s="1570" t="s">
        <v>1008</v>
      </c>
      <c r="C1211" s="1521" t="s">
        <v>1004</v>
      </c>
      <c r="D1211" s="1556"/>
      <c r="E1211" s="1522"/>
      <c r="F1211" s="1522"/>
      <c r="G1211" s="1455"/>
      <c r="H1211" s="1455">
        <v>115000</v>
      </c>
      <c r="I1211" s="1486">
        <v>0</v>
      </c>
      <c r="J1211" s="1700"/>
      <c r="K1211" s="1524"/>
      <c r="L1211" s="1524"/>
      <c r="M1211" s="1524"/>
      <c r="N1211" s="1524"/>
      <c r="O1211" s="1524"/>
      <c r="P1211" s="1524"/>
      <c r="Q1211" s="1524"/>
      <c r="R1211" s="1524"/>
      <c r="S1211" s="1524"/>
      <c r="T1211" s="1524"/>
      <c r="U1211" s="1524"/>
      <c r="V1211" s="1524"/>
      <c r="W1211" s="1524"/>
      <c r="X1211" s="1524"/>
    </row>
    <row r="1212" spans="1:24" ht="19.5" hidden="1" customHeight="1" outlineLevel="1">
      <c r="A1212" s="1565"/>
      <c r="B1212" s="1570" t="s">
        <v>1009</v>
      </c>
      <c r="C1212" s="1521" t="s">
        <v>1004</v>
      </c>
      <c r="D1212" s="1556"/>
      <c r="E1212" s="1522"/>
      <c r="F1212" s="1522"/>
      <c r="G1212" s="1455"/>
      <c r="H1212" s="1455">
        <v>155000</v>
      </c>
      <c r="I1212" s="1486">
        <v>0</v>
      </c>
      <c r="J1212" s="1700"/>
      <c r="K1212" s="1524"/>
      <c r="L1212" s="1524"/>
      <c r="M1212" s="1524"/>
      <c r="N1212" s="1524"/>
      <c r="O1212" s="1524"/>
      <c r="P1212" s="1524"/>
      <c r="Q1212" s="1524"/>
      <c r="R1212" s="1524"/>
      <c r="S1212" s="1524"/>
      <c r="T1212" s="1524"/>
      <c r="U1212" s="1524"/>
      <c r="V1212" s="1524"/>
      <c r="W1212" s="1524"/>
      <c r="X1212" s="1524"/>
    </row>
    <row r="1213" spans="1:24" ht="19.5" hidden="1" customHeight="1" outlineLevel="1">
      <c r="A1213" s="1565"/>
      <c r="B1213" s="1570" t="s">
        <v>1010</v>
      </c>
      <c r="C1213" s="1521" t="s">
        <v>1004</v>
      </c>
      <c r="D1213" s="1556"/>
      <c r="E1213" s="1522"/>
      <c r="F1213" s="1522"/>
      <c r="G1213" s="1455"/>
      <c r="H1213" s="1455">
        <v>95000</v>
      </c>
      <c r="I1213" s="1486">
        <v>0</v>
      </c>
      <c r="J1213" s="1700"/>
      <c r="K1213" s="1524"/>
      <c r="L1213" s="1524"/>
      <c r="M1213" s="1524"/>
      <c r="N1213" s="1524"/>
      <c r="O1213" s="1524"/>
      <c r="P1213" s="1524"/>
      <c r="Q1213" s="1524"/>
      <c r="R1213" s="1524"/>
      <c r="S1213" s="1524"/>
      <c r="T1213" s="1524"/>
      <c r="U1213" s="1524"/>
      <c r="V1213" s="1524"/>
      <c r="W1213" s="1524"/>
      <c r="X1213" s="1524"/>
    </row>
    <row r="1214" spans="1:24" ht="31.5" hidden="1" customHeight="1">
      <c r="A1214" s="1451"/>
      <c r="B1214" s="1452" t="s">
        <v>1011</v>
      </c>
      <c r="C1214" s="1449"/>
      <c r="D1214" s="1467" t="s">
        <v>153</v>
      </c>
      <c r="E1214" s="1450"/>
      <c r="F1214" s="1450"/>
      <c r="G1214" s="1455"/>
      <c r="H1214" s="1455"/>
      <c r="I1214" s="1483"/>
      <c r="J1214" s="1525"/>
      <c r="K1214" s="1484"/>
      <c r="L1214" s="1484"/>
      <c r="M1214" s="1484"/>
      <c r="N1214" s="1484"/>
      <c r="O1214" s="1484"/>
      <c r="P1214" s="1484"/>
      <c r="Q1214" s="1484"/>
      <c r="R1214" s="1484"/>
      <c r="S1214" s="1484"/>
      <c r="T1214" s="1484"/>
      <c r="U1214" s="1484"/>
      <c r="V1214" s="1484"/>
      <c r="W1214" s="1484"/>
      <c r="X1214" s="1484"/>
    </row>
    <row r="1215" spans="1:24" ht="39" hidden="1" customHeight="1">
      <c r="A1215" s="1451"/>
      <c r="B1215" s="1469" t="s">
        <v>1012</v>
      </c>
      <c r="C1215" s="1449" t="s">
        <v>950</v>
      </c>
      <c r="D1215" s="1449"/>
      <c r="E1215" s="1450">
        <v>1890909</v>
      </c>
      <c r="F1215" s="1450">
        <v>1890909</v>
      </c>
      <c r="G1215" s="1455"/>
      <c r="H1215" s="1455"/>
      <c r="I1215" s="1483">
        <f>(F1215-E1215)/E1215</f>
        <v>0</v>
      </c>
      <c r="J1215" s="1699" t="s">
        <v>1013</v>
      </c>
      <c r="K1215" s="1484"/>
      <c r="L1215" s="1484"/>
      <c r="M1215" s="1484"/>
      <c r="N1215" s="1484"/>
      <c r="O1215" s="1484"/>
      <c r="P1215" s="1484"/>
      <c r="Q1215" s="1484"/>
      <c r="R1215" s="1484"/>
      <c r="S1215" s="1484"/>
      <c r="T1215" s="1484"/>
      <c r="U1215" s="1484"/>
      <c r="V1215" s="1484"/>
      <c r="W1215" s="1484"/>
      <c r="X1215" s="1484"/>
    </row>
    <row r="1216" spans="1:24" ht="39" hidden="1" customHeight="1">
      <c r="A1216" s="1451"/>
      <c r="B1216" s="1469" t="s">
        <v>1014</v>
      </c>
      <c r="C1216" s="1449" t="s">
        <v>950</v>
      </c>
      <c r="D1216" s="1449"/>
      <c r="E1216" s="1450">
        <v>2695727</v>
      </c>
      <c r="F1216" s="1450">
        <v>2695727</v>
      </c>
      <c r="G1216" s="1455"/>
      <c r="H1216" s="1455"/>
      <c r="I1216" s="1483">
        <f>(F1216-E1216)/E1216</f>
        <v>0</v>
      </c>
      <c r="J1216" s="1700"/>
      <c r="K1216" s="1484"/>
      <c r="L1216" s="1484"/>
      <c r="M1216" s="1484"/>
      <c r="N1216" s="1484"/>
      <c r="O1216" s="1484"/>
      <c r="P1216" s="1484"/>
      <c r="Q1216" s="1484"/>
      <c r="R1216" s="1484"/>
      <c r="S1216" s="1484"/>
      <c r="T1216" s="1484"/>
      <c r="U1216" s="1484"/>
      <c r="V1216" s="1484"/>
      <c r="W1216" s="1484"/>
      <c r="X1216" s="1484"/>
    </row>
    <row r="1217" spans="1:24" ht="39" hidden="1" customHeight="1">
      <c r="A1217" s="1451"/>
      <c r="B1217" s="1469" t="s">
        <v>1015</v>
      </c>
      <c r="C1217" s="1449" t="s">
        <v>950</v>
      </c>
      <c r="D1217" s="1449" t="s">
        <v>16</v>
      </c>
      <c r="E1217" s="1450">
        <v>1347273</v>
      </c>
      <c r="F1217" s="1450">
        <v>1347273</v>
      </c>
      <c r="G1217" s="1455"/>
      <c r="H1217" s="1455"/>
      <c r="I1217" s="1483">
        <f>(F1217-E1217)/E1217</f>
        <v>0</v>
      </c>
      <c r="J1217" s="1700"/>
      <c r="K1217" s="1484"/>
      <c r="L1217" s="1484"/>
      <c r="M1217" s="1484"/>
      <c r="N1217" s="1484"/>
      <c r="O1217" s="1484"/>
      <c r="P1217" s="1484"/>
      <c r="Q1217" s="1484"/>
      <c r="R1217" s="1484"/>
      <c r="S1217" s="1484"/>
      <c r="T1217" s="1484"/>
      <c r="U1217" s="1484"/>
      <c r="V1217" s="1484"/>
      <c r="W1217" s="1484"/>
      <c r="X1217" s="1484"/>
    </row>
    <row r="1218" spans="1:24" ht="39" hidden="1" customHeight="1">
      <c r="A1218" s="1451"/>
      <c r="B1218" s="1469" t="s">
        <v>1016</v>
      </c>
      <c r="C1218" s="1449" t="s">
        <v>1017</v>
      </c>
      <c r="D1218" s="1449" t="s">
        <v>16</v>
      </c>
      <c r="E1218" s="1450">
        <v>2115454</v>
      </c>
      <c r="F1218" s="1450">
        <v>2115454</v>
      </c>
      <c r="G1218" s="1455"/>
      <c r="H1218" s="1455"/>
      <c r="I1218" s="1483">
        <f>(F1218-E1218)/E1218</f>
        <v>0</v>
      </c>
      <c r="J1218" s="1700"/>
      <c r="K1218" s="1484"/>
      <c r="L1218" s="1484"/>
      <c r="M1218" s="1484"/>
      <c r="N1218" s="1484"/>
      <c r="O1218" s="1484"/>
      <c r="P1218" s="1484"/>
      <c r="Q1218" s="1484"/>
      <c r="R1218" s="1484"/>
      <c r="S1218" s="1484"/>
      <c r="T1218" s="1484"/>
      <c r="U1218" s="1484"/>
      <c r="V1218" s="1484"/>
      <c r="W1218" s="1484"/>
      <c r="X1218" s="1484"/>
    </row>
    <row r="1219" spans="1:24" ht="39" hidden="1" customHeight="1">
      <c r="A1219" s="1451"/>
      <c r="B1219" s="1469" t="s">
        <v>1018</v>
      </c>
      <c r="C1219" s="1449" t="s">
        <v>968</v>
      </c>
      <c r="D1219" s="1449" t="s">
        <v>16</v>
      </c>
      <c r="E1219" s="1450">
        <v>393545</v>
      </c>
      <c r="F1219" s="1450">
        <v>393545</v>
      </c>
      <c r="G1219" s="1455"/>
      <c r="H1219" s="1455"/>
      <c r="I1219" s="1483">
        <f>(F1219-E1219)/E1219</f>
        <v>0</v>
      </c>
      <c r="J1219" s="1700"/>
      <c r="K1219" s="1484"/>
      <c r="L1219" s="1484"/>
      <c r="M1219" s="1484"/>
      <c r="N1219" s="1484"/>
      <c r="O1219" s="1484"/>
      <c r="P1219" s="1484"/>
      <c r="Q1219" s="1484"/>
      <c r="R1219" s="1484"/>
      <c r="S1219" s="1484"/>
      <c r="T1219" s="1484"/>
      <c r="U1219" s="1484"/>
      <c r="V1219" s="1484"/>
      <c r="W1219" s="1484"/>
      <c r="X1219" s="1484"/>
    </row>
    <row r="1220" spans="1:24" ht="19.5" hidden="1" customHeight="1">
      <c r="A1220" s="1451"/>
      <c r="B1220" s="1452" t="s">
        <v>1019</v>
      </c>
      <c r="C1220" s="1449"/>
      <c r="D1220" s="1449"/>
      <c r="E1220" s="1450"/>
      <c r="F1220" s="1450"/>
      <c r="G1220" s="1455"/>
      <c r="H1220" s="1455"/>
      <c r="I1220" s="1483"/>
      <c r="J1220" s="1700"/>
      <c r="K1220" s="1484"/>
      <c r="L1220" s="1484"/>
      <c r="M1220" s="1484"/>
      <c r="N1220" s="1484"/>
      <c r="O1220" s="1484"/>
      <c r="P1220" s="1484"/>
      <c r="Q1220" s="1484"/>
      <c r="R1220" s="1484"/>
      <c r="S1220" s="1484"/>
      <c r="T1220" s="1484"/>
      <c r="U1220" s="1484"/>
      <c r="V1220" s="1484"/>
      <c r="W1220" s="1484"/>
      <c r="X1220" s="1484"/>
    </row>
    <row r="1221" spans="1:24" ht="39" hidden="1" customHeight="1">
      <c r="A1221" s="1451"/>
      <c r="B1221" s="1469" t="s">
        <v>1020</v>
      </c>
      <c r="C1221" s="1449" t="s">
        <v>968</v>
      </c>
      <c r="D1221" s="1449" t="s">
        <v>16</v>
      </c>
      <c r="E1221" s="1450">
        <v>334454</v>
      </c>
      <c r="F1221" s="1450">
        <v>334454</v>
      </c>
      <c r="G1221" s="1455"/>
      <c r="H1221" s="1455"/>
      <c r="I1221" s="1483">
        <f>(F1221-E1221)/E1221</f>
        <v>0</v>
      </c>
      <c r="J1221" s="1701"/>
      <c r="K1221" s="1484"/>
      <c r="L1221" s="1484"/>
      <c r="M1221" s="1484"/>
      <c r="N1221" s="1484"/>
      <c r="O1221" s="1484"/>
      <c r="P1221" s="1484"/>
      <c r="Q1221" s="1484"/>
      <c r="R1221" s="1484"/>
      <c r="S1221" s="1484"/>
      <c r="T1221" s="1484"/>
      <c r="U1221" s="1484"/>
      <c r="V1221" s="1484"/>
      <c r="W1221" s="1484"/>
      <c r="X1221" s="1484"/>
    </row>
    <row r="1222" spans="1:24" ht="39" hidden="1" customHeight="1">
      <c r="A1222" s="1451"/>
      <c r="B1222" s="1469" t="s">
        <v>1021</v>
      </c>
      <c r="C1222" s="1449" t="s">
        <v>950</v>
      </c>
      <c r="D1222" s="1449" t="s">
        <v>16</v>
      </c>
      <c r="E1222" s="1450">
        <v>1486727</v>
      </c>
      <c r="F1222" s="1450">
        <v>1486727</v>
      </c>
      <c r="G1222" s="1455"/>
      <c r="H1222" s="1455"/>
      <c r="I1222" s="1483">
        <f>(F1222-E1222)/E1222</f>
        <v>0</v>
      </c>
      <c r="J1222" s="1699" t="s">
        <v>1013</v>
      </c>
      <c r="K1222" s="1484"/>
      <c r="L1222" s="1484"/>
      <c r="M1222" s="1484"/>
      <c r="N1222" s="1484"/>
      <c r="O1222" s="1484"/>
      <c r="P1222" s="1484"/>
      <c r="Q1222" s="1484"/>
      <c r="R1222" s="1484"/>
      <c r="S1222" s="1484"/>
      <c r="T1222" s="1484"/>
      <c r="U1222" s="1484"/>
      <c r="V1222" s="1484"/>
      <c r="W1222" s="1484"/>
      <c r="X1222" s="1484"/>
    </row>
    <row r="1223" spans="1:24" ht="39" hidden="1" customHeight="1">
      <c r="A1223" s="1451"/>
      <c r="B1223" s="1469" t="s">
        <v>1022</v>
      </c>
      <c r="C1223" s="1449" t="s">
        <v>950</v>
      </c>
      <c r="D1223" s="1449" t="s">
        <v>16</v>
      </c>
      <c r="E1223" s="1450">
        <v>809545</v>
      </c>
      <c r="F1223" s="1450">
        <v>809545</v>
      </c>
      <c r="G1223" s="1455"/>
      <c r="H1223" s="1455"/>
      <c r="I1223" s="1483">
        <f>(F1223-E1223)/E1223</f>
        <v>0</v>
      </c>
      <c r="J1223" s="1700"/>
      <c r="K1223" s="1484"/>
      <c r="L1223" s="1484"/>
      <c r="M1223" s="1484"/>
      <c r="N1223" s="1484"/>
      <c r="O1223" s="1484"/>
      <c r="P1223" s="1484"/>
      <c r="Q1223" s="1484"/>
      <c r="R1223" s="1484"/>
      <c r="S1223" s="1484"/>
      <c r="T1223" s="1484"/>
      <c r="U1223" s="1484"/>
      <c r="V1223" s="1484"/>
      <c r="W1223" s="1484"/>
      <c r="X1223" s="1484"/>
    </row>
    <row r="1224" spans="1:24" ht="39" hidden="1" customHeight="1">
      <c r="A1224" s="1451"/>
      <c r="B1224" s="1469" t="s">
        <v>1023</v>
      </c>
      <c r="C1224" s="1449" t="s">
        <v>950</v>
      </c>
      <c r="D1224" s="1449" t="s">
        <v>16</v>
      </c>
      <c r="E1224" s="1450">
        <v>1801090</v>
      </c>
      <c r="F1224" s="1450">
        <v>1801090</v>
      </c>
      <c r="G1224" s="1455"/>
      <c r="H1224" s="1455"/>
      <c r="I1224" s="1483">
        <f>(F1224-E1224)/E1224</f>
        <v>0</v>
      </c>
      <c r="J1224" s="1701"/>
      <c r="K1224" s="1484"/>
      <c r="L1224" s="1484"/>
      <c r="M1224" s="1484"/>
      <c r="N1224" s="1484"/>
      <c r="O1224" s="1484"/>
      <c r="P1224" s="1484"/>
      <c r="Q1224" s="1484"/>
      <c r="R1224" s="1484"/>
      <c r="S1224" s="1484"/>
      <c r="T1224" s="1484"/>
      <c r="U1224" s="1484"/>
      <c r="V1224" s="1484"/>
      <c r="W1224" s="1484"/>
      <c r="X1224" s="1484"/>
    </row>
    <row r="1225" spans="1:24" ht="15" hidden="1" customHeight="1">
      <c r="A1225" s="1532">
        <v>4</v>
      </c>
      <c r="B1225" s="1717" t="s">
        <v>1024</v>
      </c>
      <c r="C1225" s="1690"/>
      <c r="D1225" s="1690"/>
      <c r="E1225" s="1690"/>
      <c r="F1225" s="1690"/>
      <c r="G1225" s="1690"/>
      <c r="H1225" s="1690"/>
      <c r="I1225" s="1690"/>
      <c r="J1225" s="1691"/>
      <c r="K1225" s="1484"/>
      <c r="L1225" s="1484"/>
      <c r="M1225" s="1484"/>
      <c r="N1225" s="1484"/>
      <c r="O1225" s="1484"/>
      <c r="P1225" s="1484"/>
      <c r="Q1225" s="1484"/>
      <c r="R1225" s="1484"/>
      <c r="S1225" s="1484"/>
      <c r="T1225" s="1484"/>
      <c r="U1225" s="1484"/>
      <c r="V1225" s="1484"/>
      <c r="W1225" s="1484"/>
      <c r="X1225" s="1484"/>
    </row>
    <row r="1226" spans="1:24" ht="31.5" hidden="1" customHeight="1">
      <c r="A1226" s="1451"/>
      <c r="B1226" s="1452" t="s">
        <v>1025</v>
      </c>
      <c r="C1226" s="1449"/>
      <c r="D1226" s="1467" t="s">
        <v>947</v>
      </c>
      <c r="E1226" s="1450"/>
      <c r="F1226" s="1450"/>
      <c r="G1226" s="1455"/>
      <c r="H1226" s="1455"/>
      <c r="I1226" s="1483"/>
      <c r="J1226" s="1699" t="s">
        <v>1026</v>
      </c>
      <c r="K1226" s="1484"/>
      <c r="L1226" s="1484"/>
      <c r="M1226" s="1484"/>
      <c r="N1226" s="1484"/>
      <c r="O1226" s="1484"/>
      <c r="P1226" s="1484"/>
      <c r="Q1226" s="1484"/>
      <c r="R1226" s="1484"/>
      <c r="S1226" s="1484"/>
      <c r="T1226" s="1484"/>
      <c r="U1226" s="1484"/>
      <c r="V1226" s="1484"/>
      <c r="W1226" s="1484"/>
      <c r="X1226" s="1484"/>
    </row>
    <row r="1227" spans="1:24" ht="19.5" hidden="1" customHeight="1">
      <c r="A1227" s="1451"/>
      <c r="B1227" s="1510" t="s">
        <v>1027</v>
      </c>
      <c r="C1227" s="1449"/>
      <c r="D1227" s="1449"/>
      <c r="E1227" s="1450"/>
      <c r="F1227" s="1450"/>
      <c r="G1227" s="1455"/>
      <c r="H1227" s="1455"/>
      <c r="I1227" s="1483"/>
      <c r="J1227" s="1700"/>
      <c r="K1227" s="1484"/>
      <c r="L1227" s="1484"/>
      <c r="M1227" s="1484"/>
      <c r="N1227" s="1484"/>
      <c r="O1227" s="1484"/>
      <c r="P1227" s="1484"/>
      <c r="Q1227" s="1484"/>
      <c r="R1227" s="1484"/>
      <c r="S1227" s="1484"/>
      <c r="T1227" s="1484"/>
      <c r="U1227" s="1484"/>
      <c r="V1227" s="1484"/>
      <c r="W1227" s="1484"/>
      <c r="X1227" s="1484"/>
    </row>
    <row r="1228" spans="1:24" ht="19.5" hidden="1" customHeight="1">
      <c r="A1228" s="1451"/>
      <c r="B1228" s="1505" t="s">
        <v>1028</v>
      </c>
      <c r="C1228" s="1449" t="s">
        <v>1029</v>
      </c>
      <c r="D1228" s="1449" t="s">
        <v>16</v>
      </c>
      <c r="E1228" s="1450">
        <v>1041818</v>
      </c>
      <c r="F1228" s="1450">
        <v>1041818</v>
      </c>
      <c r="G1228" s="1455"/>
      <c r="H1228" s="1455"/>
      <c r="I1228" s="1483">
        <f>(F1228-E1228)/E1228</f>
        <v>0</v>
      </c>
      <c r="J1228" s="1700"/>
      <c r="K1228" s="1484"/>
      <c r="L1228" s="1484"/>
      <c r="M1228" s="1484"/>
      <c r="N1228" s="1484"/>
      <c r="O1228" s="1484"/>
      <c r="P1228" s="1484"/>
      <c r="Q1228" s="1484"/>
      <c r="R1228" s="1484"/>
      <c r="S1228" s="1484"/>
      <c r="T1228" s="1484"/>
      <c r="U1228" s="1484"/>
      <c r="V1228" s="1484"/>
      <c r="W1228" s="1484"/>
      <c r="X1228" s="1484"/>
    </row>
    <row r="1229" spans="1:24" ht="19.5" hidden="1" customHeight="1">
      <c r="A1229" s="1451"/>
      <c r="B1229" s="1505" t="s">
        <v>1030</v>
      </c>
      <c r="C1229" s="1449" t="s">
        <v>1031</v>
      </c>
      <c r="D1229" s="1449" t="s">
        <v>16</v>
      </c>
      <c r="E1229" s="1450">
        <v>2945454</v>
      </c>
      <c r="F1229" s="1450">
        <v>2945454</v>
      </c>
      <c r="G1229" s="1455"/>
      <c r="H1229" s="1455"/>
      <c r="I1229" s="1483">
        <f>(F1229-E1229)/E1229</f>
        <v>0</v>
      </c>
      <c r="J1229" s="1700"/>
      <c r="K1229" s="1484"/>
      <c r="L1229" s="1484"/>
      <c r="M1229" s="1484"/>
      <c r="N1229" s="1484"/>
      <c r="O1229" s="1484"/>
      <c r="P1229" s="1484"/>
      <c r="Q1229" s="1484"/>
      <c r="R1229" s="1484"/>
      <c r="S1229" s="1484"/>
      <c r="T1229" s="1484"/>
      <c r="U1229" s="1484"/>
      <c r="V1229" s="1484"/>
      <c r="W1229" s="1484"/>
      <c r="X1229" s="1484"/>
    </row>
    <row r="1230" spans="1:24" ht="19.5" hidden="1" customHeight="1">
      <c r="A1230" s="1451"/>
      <c r="B1230" s="1505" t="s">
        <v>1032</v>
      </c>
      <c r="C1230" s="1449" t="s">
        <v>1033</v>
      </c>
      <c r="D1230" s="1449"/>
      <c r="E1230" s="1450">
        <v>2021818</v>
      </c>
      <c r="F1230" s="1450">
        <v>2021818</v>
      </c>
      <c r="G1230" s="1455"/>
      <c r="H1230" s="1455"/>
      <c r="I1230" s="1483">
        <f>(F1230-E1230)/E1230</f>
        <v>0</v>
      </c>
      <c r="J1230" s="1700"/>
      <c r="K1230" s="1484"/>
      <c r="L1230" s="1484"/>
      <c r="M1230" s="1484"/>
      <c r="N1230" s="1484"/>
      <c r="O1230" s="1484"/>
      <c r="P1230" s="1484"/>
      <c r="Q1230" s="1484"/>
      <c r="R1230" s="1484"/>
      <c r="S1230" s="1484"/>
      <c r="T1230" s="1484"/>
      <c r="U1230" s="1484"/>
      <c r="V1230" s="1484"/>
      <c r="W1230" s="1484"/>
      <c r="X1230" s="1484"/>
    </row>
    <row r="1231" spans="1:24" ht="19.5" hidden="1" customHeight="1">
      <c r="A1231" s="1451"/>
      <c r="B1231" s="1505" t="s">
        <v>1034</v>
      </c>
      <c r="C1231" s="1449" t="s">
        <v>1035</v>
      </c>
      <c r="D1231" s="1449" t="s">
        <v>16</v>
      </c>
      <c r="E1231" s="1450">
        <v>1440000</v>
      </c>
      <c r="F1231" s="1450">
        <v>1440000</v>
      </c>
      <c r="G1231" s="1455"/>
      <c r="H1231" s="1455"/>
      <c r="I1231" s="1483">
        <f>(F1231-E1231)/E1231</f>
        <v>0</v>
      </c>
      <c r="J1231" s="1700"/>
      <c r="K1231" s="1484"/>
      <c r="L1231" s="1484"/>
      <c r="M1231" s="1484"/>
      <c r="N1231" s="1484"/>
      <c r="O1231" s="1484"/>
      <c r="P1231" s="1484"/>
      <c r="Q1231" s="1484"/>
      <c r="R1231" s="1484"/>
      <c r="S1231" s="1484"/>
      <c r="T1231" s="1484"/>
      <c r="U1231" s="1484"/>
      <c r="V1231" s="1484"/>
      <c r="W1231" s="1484"/>
      <c r="X1231" s="1484"/>
    </row>
    <row r="1232" spans="1:24" ht="19.5" hidden="1" customHeight="1">
      <c r="A1232" s="1451"/>
      <c r="B1232" s="1510" t="s">
        <v>942</v>
      </c>
      <c r="C1232" s="1449"/>
      <c r="D1232" s="1449"/>
      <c r="E1232" s="1450"/>
      <c r="F1232" s="1450"/>
      <c r="G1232" s="1455"/>
      <c r="H1232" s="1455"/>
      <c r="I1232" s="1483"/>
      <c r="J1232" s="1700"/>
      <c r="K1232" s="1484"/>
      <c r="L1232" s="1484"/>
      <c r="M1232" s="1484"/>
      <c r="N1232" s="1484"/>
      <c r="O1232" s="1484"/>
      <c r="P1232" s="1484"/>
      <c r="Q1232" s="1484"/>
      <c r="R1232" s="1484"/>
      <c r="S1232" s="1484"/>
      <c r="T1232" s="1484"/>
      <c r="U1232" s="1484"/>
      <c r="V1232" s="1484"/>
      <c r="W1232" s="1484"/>
      <c r="X1232" s="1484"/>
    </row>
    <row r="1233" spans="1:24" ht="19.5" hidden="1" customHeight="1">
      <c r="A1233" s="1451"/>
      <c r="B1233" s="1505" t="s">
        <v>1036</v>
      </c>
      <c r="C1233" s="1449" t="s">
        <v>1037</v>
      </c>
      <c r="D1233" s="1449" t="s">
        <v>16</v>
      </c>
      <c r="E1233" s="1450">
        <v>2419090</v>
      </c>
      <c r="F1233" s="1450">
        <v>2419090</v>
      </c>
      <c r="G1233" s="1455"/>
      <c r="H1233" s="1455"/>
      <c r="I1233" s="1483">
        <f>(F1233-E1233)/E1233</f>
        <v>0</v>
      </c>
      <c r="J1233" s="1700"/>
      <c r="K1233" s="1484"/>
      <c r="L1233" s="1484"/>
      <c r="M1233" s="1484"/>
      <c r="N1233" s="1484"/>
      <c r="O1233" s="1484"/>
      <c r="P1233" s="1484"/>
      <c r="Q1233" s="1484"/>
      <c r="R1233" s="1484"/>
      <c r="S1233" s="1484"/>
      <c r="T1233" s="1484"/>
      <c r="U1233" s="1484"/>
      <c r="V1233" s="1484"/>
      <c r="W1233" s="1484"/>
      <c r="X1233" s="1484"/>
    </row>
    <row r="1234" spans="1:24" ht="19.5" hidden="1" customHeight="1">
      <c r="A1234" s="1451"/>
      <c r="B1234" s="1505" t="s">
        <v>1038</v>
      </c>
      <c r="C1234" s="1449" t="s">
        <v>1039</v>
      </c>
      <c r="D1234" s="1449" t="s">
        <v>16</v>
      </c>
      <c r="E1234" s="1450">
        <v>1991818</v>
      </c>
      <c r="F1234" s="1450">
        <v>1991818</v>
      </c>
      <c r="G1234" s="1455"/>
      <c r="H1234" s="1455"/>
      <c r="I1234" s="1483">
        <f>(F1234-E1234)/E1234</f>
        <v>0</v>
      </c>
      <c r="J1234" s="1701"/>
      <c r="K1234" s="1484"/>
      <c r="L1234" s="1484"/>
      <c r="M1234" s="1484"/>
      <c r="N1234" s="1484"/>
      <c r="O1234" s="1484"/>
      <c r="P1234" s="1484"/>
      <c r="Q1234" s="1484"/>
      <c r="R1234" s="1484"/>
      <c r="S1234" s="1484"/>
      <c r="T1234" s="1484"/>
      <c r="U1234" s="1484"/>
      <c r="V1234" s="1484"/>
      <c r="W1234" s="1484"/>
      <c r="X1234" s="1484"/>
    </row>
    <row r="1235" spans="1:24" ht="19.5" hidden="1" customHeight="1">
      <c r="A1235" s="1451"/>
      <c r="B1235" s="1505" t="s">
        <v>1040</v>
      </c>
      <c r="C1235" s="1449" t="s">
        <v>1041</v>
      </c>
      <c r="D1235" s="1449" t="s">
        <v>16</v>
      </c>
      <c r="E1235" s="1450">
        <v>1984545</v>
      </c>
      <c r="F1235" s="1450">
        <v>1984545</v>
      </c>
      <c r="G1235" s="1455"/>
      <c r="H1235" s="1455"/>
      <c r="I1235" s="1483">
        <f>(F1235-E1235)/E1235</f>
        <v>0</v>
      </c>
      <c r="J1235" s="1699" t="s">
        <v>1042</v>
      </c>
      <c r="K1235" s="1484"/>
      <c r="L1235" s="1484"/>
      <c r="M1235" s="1484"/>
      <c r="N1235" s="1484"/>
      <c r="O1235" s="1484"/>
      <c r="P1235" s="1484"/>
      <c r="Q1235" s="1484"/>
      <c r="R1235" s="1484"/>
      <c r="S1235" s="1484"/>
      <c r="T1235" s="1484"/>
      <c r="U1235" s="1484"/>
      <c r="V1235" s="1484"/>
      <c r="W1235" s="1484"/>
      <c r="X1235" s="1484"/>
    </row>
    <row r="1236" spans="1:24" ht="19.5" hidden="1" customHeight="1">
      <c r="A1236" s="1451"/>
      <c r="B1236" s="1505" t="s">
        <v>1043</v>
      </c>
      <c r="C1236" s="1449" t="s">
        <v>1044</v>
      </c>
      <c r="D1236" s="1449" t="s">
        <v>16</v>
      </c>
      <c r="E1236" s="1450">
        <v>637273</v>
      </c>
      <c r="F1236" s="1450">
        <v>637273</v>
      </c>
      <c r="G1236" s="1455"/>
      <c r="H1236" s="1455"/>
      <c r="I1236" s="1483">
        <f>(F1236-E1236)/E1236</f>
        <v>0</v>
      </c>
      <c r="J1236" s="1700"/>
      <c r="K1236" s="1484"/>
      <c r="L1236" s="1484"/>
      <c r="M1236" s="1484"/>
      <c r="N1236" s="1484"/>
      <c r="O1236" s="1484"/>
      <c r="P1236" s="1484"/>
      <c r="Q1236" s="1484"/>
      <c r="R1236" s="1484"/>
      <c r="S1236" s="1484"/>
      <c r="T1236" s="1484"/>
      <c r="U1236" s="1484"/>
      <c r="V1236" s="1484"/>
      <c r="W1236" s="1484"/>
      <c r="X1236" s="1484"/>
    </row>
    <row r="1237" spans="1:24" ht="19.5" hidden="1" customHeight="1">
      <c r="A1237" s="1451"/>
      <c r="B1237" s="1505" t="s">
        <v>1045</v>
      </c>
      <c r="C1237" s="1449" t="s">
        <v>1046</v>
      </c>
      <c r="D1237" s="1449" t="s">
        <v>16</v>
      </c>
      <c r="E1237" s="1450">
        <v>511818</v>
      </c>
      <c r="F1237" s="1450">
        <v>511818</v>
      </c>
      <c r="G1237" s="1455"/>
      <c r="H1237" s="1455"/>
      <c r="I1237" s="1483">
        <f>(F1237-E1237)/E1237</f>
        <v>0</v>
      </c>
      <c r="J1237" s="1700"/>
      <c r="K1237" s="1484"/>
      <c r="L1237" s="1484"/>
      <c r="M1237" s="1484"/>
      <c r="N1237" s="1484"/>
      <c r="O1237" s="1484"/>
      <c r="P1237" s="1484"/>
      <c r="Q1237" s="1484"/>
      <c r="R1237" s="1484"/>
      <c r="S1237" s="1484"/>
      <c r="T1237" s="1484"/>
      <c r="U1237" s="1484"/>
      <c r="V1237" s="1484"/>
      <c r="W1237" s="1484"/>
      <c r="X1237" s="1484"/>
    </row>
    <row r="1238" spans="1:24" ht="19.5" hidden="1" customHeight="1">
      <c r="A1238" s="1451"/>
      <c r="B1238" s="1510" t="s">
        <v>1047</v>
      </c>
      <c r="C1238" s="1449"/>
      <c r="D1238" s="1449"/>
      <c r="E1238" s="1450"/>
      <c r="F1238" s="1450"/>
      <c r="G1238" s="1455"/>
      <c r="H1238" s="1455"/>
      <c r="I1238" s="1483"/>
      <c r="J1238" s="1700"/>
      <c r="K1238" s="1484"/>
      <c r="L1238" s="1484"/>
      <c r="M1238" s="1484"/>
      <c r="N1238" s="1484"/>
      <c r="O1238" s="1484"/>
      <c r="P1238" s="1484"/>
      <c r="Q1238" s="1484"/>
      <c r="R1238" s="1484"/>
      <c r="S1238" s="1484"/>
      <c r="T1238" s="1484"/>
      <c r="U1238" s="1484"/>
      <c r="V1238" s="1484"/>
      <c r="W1238" s="1484"/>
      <c r="X1238" s="1484"/>
    </row>
    <row r="1239" spans="1:24" ht="19.5" hidden="1" customHeight="1">
      <c r="A1239" s="1451"/>
      <c r="B1239" s="1505" t="s">
        <v>1048</v>
      </c>
      <c r="C1239" s="1449" t="s">
        <v>1049</v>
      </c>
      <c r="D1239" s="1449" t="s">
        <v>16</v>
      </c>
      <c r="E1239" s="1450">
        <v>1909090</v>
      </c>
      <c r="F1239" s="1450">
        <v>1909090</v>
      </c>
      <c r="G1239" s="1455"/>
      <c r="H1239" s="1455"/>
      <c r="I1239" s="1483">
        <f>(F1239-E1239)/E1239</f>
        <v>0</v>
      </c>
      <c r="J1239" s="1700"/>
      <c r="K1239" s="1484"/>
      <c r="L1239" s="1484"/>
      <c r="M1239" s="1484"/>
      <c r="N1239" s="1484"/>
      <c r="O1239" s="1484"/>
      <c r="P1239" s="1484"/>
      <c r="Q1239" s="1484"/>
      <c r="R1239" s="1484"/>
      <c r="S1239" s="1484"/>
      <c r="T1239" s="1484"/>
      <c r="U1239" s="1484"/>
      <c r="V1239" s="1484"/>
      <c r="W1239" s="1484"/>
      <c r="X1239" s="1484"/>
    </row>
    <row r="1240" spans="1:24" ht="19.5" hidden="1" customHeight="1">
      <c r="A1240" s="1451"/>
      <c r="B1240" s="1505" t="s">
        <v>1050</v>
      </c>
      <c r="C1240" s="1449" t="s">
        <v>1051</v>
      </c>
      <c r="D1240" s="1449" t="s">
        <v>16</v>
      </c>
      <c r="E1240" s="1450">
        <v>1199090</v>
      </c>
      <c r="F1240" s="1450">
        <v>1199090</v>
      </c>
      <c r="G1240" s="1455"/>
      <c r="H1240" s="1455"/>
      <c r="I1240" s="1483">
        <f>(F1240-E1240)/E1240</f>
        <v>0</v>
      </c>
      <c r="J1240" s="1700"/>
      <c r="K1240" s="1484"/>
      <c r="L1240" s="1484"/>
      <c r="M1240" s="1484"/>
      <c r="N1240" s="1484"/>
      <c r="O1240" s="1484"/>
      <c r="P1240" s="1484"/>
      <c r="Q1240" s="1484"/>
      <c r="R1240" s="1484"/>
      <c r="S1240" s="1484"/>
      <c r="T1240" s="1484"/>
      <c r="U1240" s="1484"/>
      <c r="V1240" s="1484"/>
      <c r="W1240" s="1484"/>
      <c r="X1240" s="1484"/>
    </row>
    <row r="1241" spans="1:24" ht="19.5" hidden="1" customHeight="1">
      <c r="A1241" s="1451"/>
      <c r="B1241" s="1510" t="s">
        <v>1052</v>
      </c>
      <c r="C1241" s="1449"/>
      <c r="D1241" s="1449"/>
      <c r="E1241" s="1450"/>
      <c r="F1241" s="1450"/>
      <c r="G1241" s="1455"/>
      <c r="H1241" s="1455"/>
      <c r="I1241" s="1483"/>
      <c r="J1241" s="1700"/>
      <c r="K1241" s="1484"/>
      <c r="L1241" s="1484"/>
      <c r="M1241" s="1484"/>
      <c r="N1241" s="1484"/>
      <c r="O1241" s="1484"/>
      <c r="P1241" s="1484"/>
      <c r="Q1241" s="1484"/>
      <c r="R1241" s="1484"/>
      <c r="S1241" s="1484"/>
      <c r="T1241" s="1484"/>
      <c r="U1241" s="1484"/>
      <c r="V1241" s="1484"/>
      <c r="W1241" s="1484"/>
      <c r="X1241" s="1484"/>
    </row>
    <row r="1242" spans="1:24" ht="19.5" hidden="1" customHeight="1">
      <c r="A1242" s="1451"/>
      <c r="B1242" s="1505" t="s">
        <v>1053</v>
      </c>
      <c r="C1242" s="1449" t="s">
        <v>1051</v>
      </c>
      <c r="D1242" s="1449" t="s">
        <v>16</v>
      </c>
      <c r="E1242" s="1450">
        <v>1969090</v>
      </c>
      <c r="F1242" s="1450">
        <v>1969090</v>
      </c>
      <c r="G1242" s="1455"/>
      <c r="H1242" s="1455"/>
      <c r="I1242" s="1483">
        <f>(F1242-E1242)/E1242</f>
        <v>0</v>
      </c>
      <c r="J1242" s="1701"/>
      <c r="K1242" s="1484"/>
      <c r="L1242" s="1484"/>
      <c r="M1242" s="1484"/>
      <c r="N1242" s="1484"/>
      <c r="O1242" s="1484"/>
      <c r="P1242" s="1484"/>
      <c r="Q1242" s="1484"/>
      <c r="R1242" s="1484"/>
      <c r="S1242" s="1484"/>
      <c r="T1242" s="1484"/>
      <c r="U1242" s="1484"/>
      <c r="V1242" s="1484"/>
      <c r="W1242" s="1484"/>
      <c r="X1242" s="1484"/>
    </row>
    <row r="1243" spans="1:24" ht="19.5" hidden="1" customHeight="1">
      <c r="A1243" s="1451"/>
      <c r="B1243" s="1510" t="s">
        <v>1054</v>
      </c>
      <c r="C1243" s="1449"/>
      <c r="D1243" s="1449"/>
      <c r="E1243" s="1450"/>
      <c r="F1243" s="1450"/>
      <c r="G1243" s="1455"/>
      <c r="H1243" s="1455"/>
      <c r="I1243" s="1483"/>
      <c r="J1243" s="1699" t="s">
        <v>1042</v>
      </c>
      <c r="K1243" s="1484"/>
      <c r="L1243" s="1484"/>
      <c r="M1243" s="1484"/>
      <c r="N1243" s="1484"/>
      <c r="O1243" s="1484"/>
      <c r="P1243" s="1484"/>
      <c r="Q1243" s="1484"/>
      <c r="R1243" s="1484"/>
      <c r="S1243" s="1484"/>
      <c r="T1243" s="1484"/>
      <c r="U1243" s="1484"/>
      <c r="V1243" s="1484"/>
      <c r="W1243" s="1484"/>
      <c r="X1243" s="1484"/>
    </row>
    <row r="1244" spans="1:24" ht="19.5" hidden="1" customHeight="1">
      <c r="A1244" s="1451"/>
      <c r="B1244" s="1505" t="s">
        <v>1055</v>
      </c>
      <c r="C1244" s="1449" t="s">
        <v>1056</v>
      </c>
      <c r="D1244" s="1449" t="s">
        <v>16</v>
      </c>
      <c r="E1244" s="1450">
        <v>591818</v>
      </c>
      <c r="F1244" s="1450">
        <v>591818</v>
      </c>
      <c r="G1244" s="1455"/>
      <c r="H1244" s="1455"/>
      <c r="I1244" s="1483">
        <f>(F1244-E1244)/E1244</f>
        <v>0</v>
      </c>
      <c r="J1244" s="1700"/>
      <c r="K1244" s="1484"/>
      <c r="L1244" s="1484"/>
      <c r="M1244" s="1484"/>
      <c r="N1244" s="1484"/>
      <c r="O1244" s="1484"/>
      <c r="P1244" s="1484"/>
      <c r="Q1244" s="1484"/>
      <c r="R1244" s="1484"/>
      <c r="S1244" s="1484"/>
      <c r="T1244" s="1484"/>
      <c r="U1244" s="1484"/>
      <c r="V1244" s="1484"/>
      <c r="W1244" s="1484"/>
      <c r="X1244" s="1484"/>
    </row>
    <row r="1245" spans="1:24" ht="19.5" hidden="1" customHeight="1">
      <c r="A1245" s="1451"/>
      <c r="B1245" s="1505" t="s">
        <v>1057</v>
      </c>
      <c r="C1245" s="1449" t="s">
        <v>1056</v>
      </c>
      <c r="D1245" s="1449" t="s">
        <v>16</v>
      </c>
      <c r="E1245" s="1450">
        <v>578182</v>
      </c>
      <c r="F1245" s="1450">
        <v>578182</v>
      </c>
      <c r="G1245" s="1455"/>
      <c r="H1245" s="1455"/>
      <c r="I1245" s="1483">
        <f>(F1245-E1245)/E1245</f>
        <v>0</v>
      </c>
      <c r="J1245" s="1700"/>
      <c r="K1245" s="1484"/>
      <c r="L1245" s="1484"/>
      <c r="M1245" s="1484"/>
      <c r="N1245" s="1484"/>
      <c r="O1245" s="1484"/>
      <c r="P1245" s="1484"/>
      <c r="Q1245" s="1484"/>
      <c r="R1245" s="1484"/>
      <c r="S1245" s="1484"/>
      <c r="T1245" s="1484"/>
      <c r="U1245" s="1484"/>
      <c r="V1245" s="1484"/>
      <c r="W1245" s="1484"/>
      <c r="X1245" s="1484"/>
    </row>
    <row r="1246" spans="1:24" ht="19.5" hidden="1" customHeight="1">
      <c r="A1246" s="1451"/>
      <c r="B1246" s="1505" t="s">
        <v>1058</v>
      </c>
      <c r="C1246" s="1449" t="s">
        <v>1059</v>
      </c>
      <c r="D1246" s="1449" t="s">
        <v>16</v>
      </c>
      <c r="E1246" s="1450">
        <v>449090</v>
      </c>
      <c r="F1246" s="1450">
        <v>449090</v>
      </c>
      <c r="G1246" s="1455"/>
      <c r="H1246" s="1455"/>
      <c r="I1246" s="1483">
        <f>(F1246-E1246)/E1246</f>
        <v>0</v>
      </c>
      <c r="J1246" s="1700"/>
      <c r="K1246" s="1484"/>
      <c r="L1246" s="1484"/>
      <c r="M1246" s="1484"/>
      <c r="N1246" s="1484"/>
      <c r="O1246" s="1484"/>
      <c r="P1246" s="1484"/>
      <c r="Q1246" s="1484"/>
      <c r="R1246" s="1484"/>
      <c r="S1246" s="1484"/>
      <c r="T1246" s="1484"/>
      <c r="U1246" s="1484"/>
      <c r="V1246" s="1484"/>
      <c r="W1246" s="1484"/>
      <c r="X1246" s="1484"/>
    </row>
    <row r="1247" spans="1:24" ht="19.5" hidden="1" customHeight="1">
      <c r="A1247" s="1451"/>
      <c r="B1247" s="1505" t="s">
        <v>1060</v>
      </c>
      <c r="C1247" s="1449" t="s">
        <v>1059</v>
      </c>
      <c r="D1247" s="1449" t="s">
        <v>16</v>
      </c>
      <c r="E1247" s="1450">
        <v>387272</v>
      </c>
      <c r="F1247" s="1450">
        <v>387272</v>
      </c>
      <c r="G1247" s="1455"/>
      <c r="H1247" s="1455"/>
      <c r="I1247" s="1483">
        <f>(F1247-E1247)/E1247</f>
        <v>0</v>
      </c>
      <c r="J1247" s="1700"/>
      <c r="K1247" s="1484"/>
      <c r="L1247" s="1484"/>
      <c r="M1247" s="1484"/>
      <c r="N1247" s="1484"/>
      <c r="O1247" s="1484"/>
      <c r="P1247" s="1484"/>
      <c r="Q1247" s="1484"/>
      <c r="R1247" s="1484"/>
      <c r="S1247" s="1484"/>
      <c r="T1247" s="1484"/>
      <c r="U1247" s="1484"/>
      <c r="V1247" s="1484"/>
      <c r="W1247" s="1484"/>
      <c r="X1247" s="1484"/>
    </row>
    <row r="1248" spans="1:24" ht="19.5" hidden="1" customHeight="1">
      <c r="A1248" s="1451"/>
      <c r="B1248" s="1510" t="s">
        <v>1061</v>
      </c>
      <c r="C1248" s="1449"/>
      <c r="D1248" s="1449"/>
      <c r="E1248" s="1450"/>
      <c r="F1248" s="1450"/>
      <c r="G1248" s="1455"/>
      <c r="H1248" s="1455"/>
      <c r="I1248" s="1483"/>
      <c r="J1248" s="1700"/>
      <c r="K1248" s="1484"/>
      <c r="L1248" s="1484"/>
      <c r="M1248" s="1484"/>
      <c r="N1248" s="1484"/>
      <c r="O1248" s="1484"/>
      <c r="P1248" s="1484"/>
      <c r="Q1248" s="1484"/>
      <c r="R1248" s="1484"/>
      <c r="S1248" s="1484"/>
      <c r="T1248" s="1484"/>
      <c r="U1248" s="1484"/>
      <c r="V1248" s="1484"/>
      <c r="W1248" s="1484"/>
      <c r="X1248" s="1484"/>
    </row>
    <row r="1249" spans="1:24" ht="19.5" hidden="1" customHeight="1">
      <c r="A1249" s="1451"/>
      <c r="B1249" s="1505" t="s">
        <v>1062</v>
      </c>
      <c r="C1249" s="1449" t="s">
        <v>1063</v>
      </c>
      <c r="D1249" s="1449" t="s">
        <v>16</v>
      </c>
      <c r="E1249" s="1450">
        <v>214545</v>
      </c>
      <c r="F1249" s="1450">
        <v>214545</v>
      </c>
      <c r="G1249" s="1455"/>
      <c r="H1249" s="1455"/>
      <c r="I1249" s="1483">
        <f>(F1249-E1249)/E1249</f>
        <v>0</v>
      </c>
      <c r="J1249" s="1700"/>
      <c r="K1249" s="1484"/>
      <c r="L1249" s="1484"/>
      <c r="M1249" s="1484"/>
      <c r="N1249" s="1484"/>
      <c r="O1249" s="1484"/>
      <c r="P1249" s="1484"/>
      <c r="Q1249" s="1484"/>
      <c r="R1249" s="1484"/>
      <c r="S1249" s="1484"/>
      <c r="T1249" s="1484"/>
      <c r="U1249" s="1484"/>
      <c r="V1249" s="1484"/>
      <c r="W1249" s="1484"/>
      <c r="X1249" s="1484"/>
    </row>
    <row r="1250" spans="1:24" ht="19.5" hidden="1" customHeight="1">
      <c r="A1250" s="1451"/>
      <c r="B1250" s="1505" t="s">
        <v>1064</v>
      </c>
      <c r="C1250" s="1449" t="s">
        <v>1063</v>
      </c>
      <c r="D1250" s="1449" t="s">
        <v>16</v>
      </c>
      <c r="E1250" s="1450">
        <v>185454</v>
      </c>
      <c r="F1250" s="1450">
        <v>185454</v>
      </c>
      <c r="G1250" s="1455"/>
      <c r="H1250" s="1455"/>
      <c r="I1250" s="1483">
        <f>(F1250-E1250)/E1250</f>
        <v>0</v>
      </c>
      <c r="J1250" s="1700"/>
      <c r="K1250" s="1484"/>
      <c r="L1250" s="1484"/>
      <c r="M1250" s="1484"/>
      <c r="N1250" s="1484"/>
      <c r="O1250" s="1484"/>
      <c r="P1250" s="1484"/>
      <c r="Q1250" s="1484"/>
      <c r="R1250" s="1484"/>
      <c r="S1250" s="1484"/>
      <c r="T1250" s="1484"/>
      <c r="U1250" s="1484"/>
      <c r="V1250" s="1484"/>
      <c r="W1250" s="1484"/>
      <c r="X1250" s="1484"/>
    </row>
    <row r="1251" spans="1:24" ht="19.5" hidden="1" customHeight="1">
      <c r="A1251" s="1451"/>
      <c r="B1251" s="1505" t="s">
        <v>1065</v>
      </c>
      <c r="C1251" s="1449" t="s">
        <v>968</v>
      </c>
      <c r="D1251" s="1449" t="s">
        <v>16</v>
      </c>
      <c r="E1251" s="1450">
        <v>323636</v>
      </c>
      <c r="F1251" s="1450">
        <v>323636</v>
      </c>
      <c r="G1251" s="1455"/>
      <c r="H1251" s="1455"/>
      <c r="I1251" s="1483">
        <f>(F1251-E1251)/E1251</f>
        <v>0</v>
      </c>
      <c r="J1251" s="1700"/>
      <c r="K1251" s="1484"/>
      <c r="L1251" s="1484"/>
      <c r="M1251" s="1484"/>
      <c r="N1251" s="1484"/>
      <c r="O1251" s="1484"/>
      <c r="P1251" s="1484"/>
      <c r="Q1251" s="1484"/>
      <c r="R1251" s="1484"/>
      <c r="S1251" s="1484"/>
      <c r="T1251" s="1484"/>
      <c r="U1251" s="1484"/>
      <c r="V1251" s="1484"/>
      <c r="W1251" s="1484"/>
      <c r="X1251" s="1484"/>
    </row>
    <row r="1252" spans="1:24" ht="19.5" hidden="1" customHeight="1">
      <c r="A1252" s="1451"/>
      <c r="B1252" s="1505" t="s">
        <v>1066</v>
      </c>
      <c r="C1252" s="1449" t="s">
        <v>968</v>
      </c>
      <c r="D1252" s="1449" t="s">
        <v>16</v>
      </c>
      <c r="E1252" s="1450">
        <v>200000</v>
      </c>
      <c r="F1252" s="1450">
        <v>200000</v>
      </c>
      <c r="G1252" s="1455"/>
      <c r="H1252" s="1455"/>
      <c r="I1252" s="1483">
        <f>(F1252-E1252)/E1252</f>
        <v>0</v>
      </c>
      <c r="J1252" s="1701"/>
      <c r="K1252" s="1484"/>
      <c r="L1252" s="1484"/>
      <c r="M1252" s="1484"/>
      <c r="N1252" s="1484"/>
      <c r="O1252" s="1484"/>
      <c r="P1252" s="1484"/>
      <c r="Q1252" s="1484"/>
      <c r="R1252" s="1484"/>
      <c r="S1252" s="1484"/>
      <c r="T1252" s="1484"/>
      <c r="U1252" s="1484"/>
      <c r="V1252" s="1484"/>
      <c r="W1252" s="1484"/>
      <c r="X1252" s="1484"/>
    </row>
    <row r="1253" spans="1:24" ht="24.75" customHeight="1">
      <c r="A1253" s="1689" t="s">
        <v>1067</v>
      </c>
      <c r="B1253" s="1690"/>
      <c r="C1253" s="1690"/>
      <c r="D1253" s="1690"/>
      <c r="E1253" s="1690"/>
      <c r="F1253" s="1690"/>
      <c r="G1253" s="1690"/>
      <c r="H1253" s="1690"/>
      <c r="I1253" s="1690"/>
      <c r="J1253" s="1691"/>
      <c r="K1253" s="1484"/>
      <c r="L1253" s="1484"/>
      <c r="M1253" s="1484"/>
      <c r="N1253" s="1484"/>
      <c r="O1253" s="1484"/>
      <c r="P1253" s="1484"/>
      <c r="Q1253" s="1484"/>
      <c r="R1253" s="1484"/>
      <c r="S1253" s="1484"/>
      <c r="T1253" s="1484"/>
      <c r="U1253" s="1484"/>
      <c r="V1253" s="1484"/>
      <c r="W1253" s="1484"/>
      <c r="X1253" s="1484"/>
    </row>
    <row r="1254" spans="1:24" ht="45.75" customHeight="1">
      <c r="A1254" s="1444"/>
      <c r="B1254" s="1695" t="s">
        <v>1068</v>
      </c>
      <c r="C1254" s="1690"/>
      <c r="D1254" s="1690"/>
      <c r="E1254" s="1690"/>
      <c r="F1254" s="1690"/>
      <c r="G1254" s="1690"/>
      <c r="H1254" s="1690"/>
      <c r="I1254" s="1690"/>
      <c r="J1254" s="1691"/>
      <c r="K1254" s="1482"/>
      <c r="L1254" s="1482"/>
      <c r="M1254" s="1482"/>
      <c r="N1254" s="1482"/>
      <c r="O1254" s="1482"/>
      <c r="P1254" s="1482"/>
      <c r="Q1254" s="1482"/>
      <c r="R1254" s="1482"/>
      <c r="S1254" s="1482"/>
      <c r="T1254" s="1482"/>
      <c r="U1254" s="1482"/>
      <c r="V1254" s="1482"/>
      <c r="W1254" s="1482"/>
      <c r="X1254" s="1482"/>
    </row>
    <row r="1255" spans="1:24" ht="31.5" hidden="1" customHeight="1" outlineLevel="1">
      <c r="A1255" s="1451"/>
      <c r="B1255" s="1505" t="s">
        <v>1069</v>
      </c>
      <c r="C1255" s="1449" t="s">
        <v>199</v>
      </c>
      <c r="D1255" s="1467" t="s">
        <v>1070</v>
      </c>
      <c r="E1255" s="1450">
        <v>1919000</v>
      </c>
      <c r="F1255" s="1450">
        <v>1919000</v>
      </c>
      <c r="G1255" s="1455">
        <f t="shared" ref="G1255:H1263" si="84">F1255</f>
        <v>1919000</v>
      </c>
      <c r="H1255" s="1455">
        <f t="shared" si="84"/>
        <v>1919000</v>
      </c>
      <c r="I1255" s="1483">
        <f t="shared" ref="I1255:I1263" si="85">(H1255-G1255)/H1255</f>
        <v>0</v>
      </c>
      <c r="J1255" s="1699" t="s">
        <v>1071</v>
      </c>
      <c r="K1255" s="1484"/>
      <c r="L1255" s="1484"/>
      <c r="M1255" s="1484"/>
      <c r="N1255" s="1484"/>
      <c r="O1255" s="1484"/>
      <c r="P1255" s="1484"/>
      <c r="Q1255" s="1484"/>
      <c r="R1255" s="1484"/>
      <c r="S1255" s="1484"/>
      <c r="T1255" s="1484"/>
      <c r="U1255" s="1484"/>
      <c r="V1255" s="1484"/>
      <c r="W1255" s="1484"/>
      <c r="X1255" s="1484"/>
    </row>
    <row r="1256" spans="1:24" ht="19.5" hidden="1" customHeight="1" outlineLevel="1">
      <c r="A1256" s="1451"/>
      <c r="B1256" s="1505" t="s">
        <v>1072</v>
      </c>
      <c r="C1256" s="1449" t="s">
        <v>199</v>
      </c>
      <c r="D1256" s="1449" t="s">
        <v>16</v>
      </c>
      <c r="E1256" s="1450">
        <v>2251000</v>
      </c>
      <c r="F1256" s="1450">
        <v>2251000</v>
      </c>
      <c r="G1256" s="1455">
        <f t="shared" si="84"/>
        <v>2251000</v>
      </c>
      <c r="H1256" s="1455">
        <f t="shared" si="84"/>
        <v>2251000</v>
      </c>
      <c r="I1256" s="1483">
        <f t="shared" si="85"/>
        <v>0</v>
      </c>
      <c r="J1256" s="1700"/>
      <c r="K1256" s="1484"/>
      <c r="L1256" s="1484"/>
      <c r="M1256" s="1484"/>
      <c r="N1256" s="1484"/>
      <c r="O1256" s="1484"/>
      <c r="P1256" s="1484"/>
      <c r="Q1256" s="1484"/>
      <c r="R1256" s="1484"/>
      <c r="S1256" s="1484"/>
      <c r="T1256" s="1484"/>
      <c r="U1256" s="1484"/>
      <c r="V1256" s="1484"/>
      <c r="W1256" s="1484"/>
      <c r="X1256" s="1484"/>
    </row>
    <row r="1257" spans="1:24" ht="39" hidden="1" customHeight="1" outlineLevel="1">
      <c r="A1257" s="1451"/>
      <c r="B1257" s="1469" t="s">
        <v>1073</v>
      </c>
      <c r="C1257" s="1449" t="s">
        <v>199</v>
      </c>
      <c r="D1257" s="1449" t="s">
        <v>16</v>
      </c>
      <c r="E1257" s="1450">
        <v>3212000</v>
      </c>
      <c r="F1257" s="1450">
        <v>3212000</v>
      </c>
      <c r="G1257" s="1455">
        <f t="shared" si="84"/>
        <v>3212000</v>
      </c>
      <c r="H1257" s="1455">
        <f t="shared" si="84"/>
        <v>3212000</v>
      </c>
      <c r="I1257" s="1483">
        <f t="shared" si="85"/>
        <v>0</v>
      </c>
      <c r="J1257" s="1700"/>
      <c r="K1257" s="1484"/>
      <c r="L1257" s="1484"/>
      <c r="M1257" s="1484"/>
      <c r="N1257" s="1484"/>
      <c r="O1257" s="1484"/>
      <c r="P1257" s="1484"/>
      <c r="Q1257" s="1484"/>
      <c r="R1257" s="1484"/>
      <c r="S1257" s="1484"/>
      <c r="T1257" s="1484"/>
      <c r="U1257" s="1484"/>
      <c r="V1257" s="1484"/>
      <c r="W1257" s="1484"/>
      <c r="X1257" s="1484"/>
    </row>
    <row r="1258" spans="1:24" ht="39" hidden="1" customHeight="1" outlineLevel="1">
      <c r="A1258" s="1451"/>
      <c r="B1258" s="1469" t="s">
        <v>1074</v>
      </c>
      <c r="C1258" s="1449" t="s">
        <v>199</v>
      </c>
      <c r="D1258" s="1449" t="s">
        <v>16</v>
      </c>
      <c r="E1258" s="1450">
        <v>3016000</v>
      </c>
      <c r="F1258" s="1450">
        <v>3016000</v>
      </c>
      <c r="G1258" s="1455">
        <f t="shared" si="84"/>
        <v>3016000</v>
      </c>
      <c r="H1258" s="1455">
        <f t="shared" si="84"/>
        <v>3016000</v>
      </c>
      <c r="I1258" s="1483">
        <f t="shared" si="85"/>
        <v>0</v>
      </c>
      <c r="J1258" s="1700"/>
      <c r="K1258" s="1484"/>
      <c r="L1258" s="1484"/>
      <c r="M1258" s="1484"/>
      <c r="N1258" s="1484"/>
      <c r="O1258" s="1484"/>
      <c r="P1258" s="1484"/>
      <c r="Q1258" s="1484"/>
      <c r="R1258" s="1484"/>
      <c r="S1258" s="1484"/>
      <c r="T1258" s="1484"/>
      <c r="U1258" s="1484"/>
      <c r="V1258" s="1484"/>
      <c r="W1258" s="1484"/>
      <c r="X1258" s="1484"/>
    </row>
    <row r="1259" spans="1:24" ht="39" hidden="1" customHeight="1" outlineLevel="1">
      <c r="A1259" s="1451"/>
      <c r="B1259" s="1469" t="s">
        <v>1075</v>
      </c>
      <c r="C1259" s="1449" t="s">
        <v>199</v>
      </c>
      <c r="D1259" s="1449" t="s">
        <v>16</v>
      </c>
      <c r="E1259" s="1450">
        <v>3074000</v>
      </c>
      <c r="F1259" s="1450">
        <v>3074000</v>
      </c>
      <c r="G1259" s="1455">
        <f t="shared" si="84"/>
        <v>3074000</v>
      </c>
      <c r="H1259" s="1455">
        <f t="shared" si="84"/>
        <v>3074000</v>
      </c>
      <c r="I1259" s="1483">
        <f t="shared" si="85"/>
        <v>0</v>
      </c>
      <c r="J1259" s="1700"/>
      <c r="K1259" s="1484"/>
      <c r="L1259" s="1484"/>
      <c r="M1259" s="1484"/>
      <c r="N1259" s="1484"/>
      <c r="O1259" s="1484"/>
      <c r="P1259" s="1484"/>
      <c r="Q1259" s="1484"/>
      <c r="R1259" s="1484"/>
      <c r="S1259" s="1484"/>
      <c r="T1259" s="1484"/>
      <c r="U1259" s="1484"/>
      <c r="V1259" s="1484"/>
      <c r="W1259" s="1484"/>
      <c r="X1259" s="1484"/>
    </row>
    <row r="1260" spans="1:24" ht="39" hidden="1" customHeight="1" outlineLevel="1">
      <c r="A1260" s="1451"/>
      <c r="B1260" s="1469" t="s">
        <v>1076</v>
      </c>
      <c r="C1260" s="1449" t="s">
        <v>199</v>
      </c>
      <c r="D1260" s="1449" t="s">
        <v>16</v>
      </c>
      <c r="E1260" s="1450">
        <v>3098000</v>
      </c>
      <c r="F1260" s="1450">
        <v>3098000</v>
      </c>
      <c r="G1260" s="1455">
        <f t="shared" si="84"/>
        <v>3098000</v>
      </c>
      <c r="H1260" s="1455">
        <f t="shared" si="84"/>
        <v>3098000</v>
      </c>
      <c r="I1260" s="1483">
        <f t="shared" si="85"/>
        <v>0</v>
      </c>
      <c r="J1260" s="1700"/>
      <c r="K1260" s="1484"/>
      <c r="L1260" s="1484"/>
      <c r="M1260" s="1484"/>
      <c r="N1260" s="1484"/>
      <c r="O1260" s="1484"/>
      <c r="P1260" s="1484"/>
      <c r="Q1260" s="1484"/>
      <c r="R1260" s="1484"/>
      <c r="S1260" s="1484"/>
      <c r="T1260" s="1484"/>
      <c r="U1260" s="1484"/>
      <c r="V1260" s="1484"/>
      <c r="W1260" s="1484"/>
      <c r="X1260" s="1484"/>
    </row>
    <row r="1261" spans="1:24" ht="39" hidden="1" customHeight="1" outlineLevel="1">
      <c r="A1261" s="1451"/>
      <c r="B1261" s="1469" t="s">
        <v>1077</v>
      </c>
      <c r="C1261" s="1449" t="s">
        <v>199</v>
      </c>
      <c r="D1261" s="1449" t="s">
        <v>16</v>
      </c>
      <c r="E1261" s="1450">
        <v>3613000</v>
      </c>
      <c r="F1261" s="1450">
        <v>3613000</v>
      </c>
      <c r="G1261" s="1455">
        <f t="shared" si="84"/>
        <v>3613000</v>
      </c>
      <c r="H1261" s="1455">
        <f t="shared" si="84"/>
        <v>3613000</v>
      </c>
      <c r="I1261" s="1483">
        <f t="shared" si="85"/>
        <v>0</v>
      </c>
      <c r="J1261" s="1700"/>
      <c r="K1261" s="1484"/>
      <c r="L1261" s="1484"/>
      <c r="M1261" s="1484"/>
      <c r="N1261" s="1484"/>
      <c r="O1261" s="1484"/>
      <c r="P1261" s="1484"/>
      <c r="Q1261" s="1484"/>
      <c r="R1261" s="1484"/>
      <c r="S1261" s="1484"/>
      <c r="T1261" s="1484"/>
      <c r="U1261" s="1484"/>
      <c r="V1261" s="1484"/>
      <c r="W1261" s="1484"/>
      <c r="X1261" s="1484"/>
    </row>
    <row r="1262" spans="1:24" ht="39" hidden="1" customHeight="1" outlineLevel="1">
      <c r="A1262" s="1451"/>
      <c r="B1262" s="1469" t="s">
        <v>1078</v>
      </c>
      <c r="C1262" s="1449" t="s">
        <v>199</v>
      </c>
      <c r="D1262" s="1449" t="s">
        <v>16</v>
      </c>
      <c r="E1262" s="1450">
        <v>4033000</v>
      </c>
      <c r="F1262" s="1450">
        <v>4033000</v>
      </c>
      <c r="G1262" s="1455">
        <f t="shared" si="84"/>
        <v>4033000</v>
      </c>
      <c r="H1262" s="1455">
        <f t="shared" si="84"/>
        <v>4033000</v>
      </c>
      <c r="I1262" s="1483">
        <f t="shared" si="85"/>
        <v>0</v>
      </c>
      <c r="J1262" s="1700"/>
      <c r="K1262" s="1484"/>
      <c r="L1262" s="1484"/>
      <c r="M1262" s="1484"/>
      <c r="N1262" s="1484"/>
      <c r="O1262" s="1484"/>
      <c r="P1262" s="1484"/>
      <c r="Q1262" s="1484"/>
      <c r="R1262" s="1484"/>
      <c r="S1262" s="1484"/>
      <c r="T1262" s="1484"/>
      <c r="U1262" s="1484"/>
      <c r="V1262" s="1484"/>
      <c r="W1262" s="1484"/>
      <c r="X1262" s="1484"/>
    </row>
    <row r="1263" spans="1:24" ht="19.5" hidden="1" customHeight="1" outlineLevel="1">
      <c r="A1263" s="1451"/>
      <c r="B1263" s="1505" t="s">
        <v>1079</v>
      </c>
      <c r="C1263" s="1449" t="s">
        <v>199</v>
      </c>
      <c r="D1263" s="1449" t="s">
        <v>16</v>
      </c>
      <c r="E1263" s="1450">
        <v>3798000</v>
      </c>
      <c r="F1263" s="1450">
        <v>3798000</v>
      </c>
      <c r="G1263" s="1455">
        <f t="shared" si="84"/>
        <v>3798000</v>
      </c>
      <c r="H1263" s="1455">
        <f t="shared" si="84"/>
        <v>3798000</v>
      </c>
      <c r="I1263" s="1483">
        <f t="shared" si="85"/>
        <v>0</v>
      </c>
      <c r="J1263" s="1701"/>
      <c r="K1263" s="1484"/>
      <c r="L1263" s="1484"/>
      <c r="M1263" s="1484"/>
      <c r="N1263" s="1484"/>
      <c r="O1263" s="1484"/>
      <c r="P1263" s="1484"/>
      <c r="Q1263" s="1484"/>
      <c r="R1263" s="1484"/>
      <c r="S1263" s="1484"/>
      <c r="T1263" s="1484"/>
      <c r="U1263" s="1484"/>
      <c r="V1263" s="1484"/>
      <c r="W1263" s="1484"/>
      <c r="X1263" s="1484"/>
    </row>
    <row r="1264" spans="1:24" ht="15" hidden="1" customHeight="1">
      <c r="A1264" s="1470">
        <v>2</v>
      </c>
      <c r="B1264" s="1710" t="s">
        <v>1080</v>
      </c>
      <c r="C1264" s="1690"/>
      <c r="D1264" s="1690"/>
      <c r="E1264" s="1690"/>
      <c r="F1264" s="1690"/>
      <c r="G1264" s="1690"/>
      <c r="H1264" s="1690"/>
      <c r="I1264" s="1690"/>
      <c r="J1264" s="1691"/>
      <c r="K1264" s="1484"/>
      <c r="L1264" s="1484"/>
      <c r="M1264" s="1484"/>
      <c r="N1264" s="1484"/>
      <c r="O1264" s="1484"/>
      <c r="P1264" s="1484"/>
      <c r="Q1264" s="1484"/>
      <c r="R1264" s="1484"/>
      <c r="S1264" s="1484"/>
      <c r="T1264" s="1484"/>
      <c r="U1264" s="1484"/>
      <c r="V1264" s="1484"/>
      <c r="W1264" s="1484"/>
      <c r="X1264" s="1484"/>
    </row>
    <row r="1265" spans="1:24" ht="117" hidden="1" customHeight="1">
      <c r="A1265" s="1451"/>
      <c r="B1265" s="1469" t="s">
        <v>1081</v>
      </c>
      <c r="C1265" s="1449" t="s">
        <v>362</v>
      </c>
      <c r="D1265" s="1449"/>
      <c r="E1265" s="1450">
        <v>300000</v>
      </c>
      <c r="F1265" s="1450">
        <v>300000</v>
      </c>
      <c r="G1265" s="1455"/>
      <c r="H1265" s="1455"/>
      <c r="I1265" s="1483">
        <f t="shared" ref="I1265:I1270" si="86">(F1265-E1265)/E1265</f>
        <v>0</v>
      </c>
      <c r="J1265" s="1699" t="s">
        <v>1082</v>
      </c>
      <c r="K1265" s="1484"/>
      <c r="L1265" s="1484"/>
      <c r="M1265" s="1484"/>
      <c r="N1265" s="1484"/>
      <c r="O1265" s="1484"/>
      <c r="P1265" s="1484"/>
      <c r="Q1265" s="1484"/>
      <c r="R1265" s="1484"/>
      <c r="S1265" s="1484"/>
      <c r="T1265" s="1484"/>
      <c r="U1265" s="1484"/>
      <c r="V1265" s="1484"/>
      <c r="W1265" s="1484"/>
      <c r="X1265" s="1484"/>
    </row>
    <row r="1266" spans="1:24" ht="117" hidden="1" customHeight="1">
      <c r="A1266" s="1451"/>
      <c r="B1266" s="1469" t="s">
        <v>1083</v>
      </c>
      <c r="C1266" s="1449" t="s">
        <v>362</v>
      </c>
      <c r="D1266" s="1449"/>
      <c r="E1266" s="1450">
        <v>320000</v>
      </c>
      <c r="F1266" s="1450">
        <v>320000</v>
      </c>
      <c r="G1266" s="1455"/>
      <c r="H1266" s="1455"/>
      <c r="I1266" s="1483">
        <f t="shared" si="86"/>
        <v>0</v>
      </c>
      <c r="J1266" s="1701"/>
      <c r="K1266" s="1484"/>
      <c r="L1266" s="1484"/>
      <c r="M1266" s="1484"/>
      <c r="N1266" s="1484"/>
      <c r="O1266" s="1484"/>
      <c r="P1266" s="1484"/>
      <c r="Q1266" s="1484"/>
      <c r="R1266" s="1484"/>
      <c r="S1266" s="1484"/>
      <c r="T1266" s="1484"/>
      <c r="U1266" s="1484"/>
      <c r="V1266" s="1484"/>
      <c r="W1266" s="1484"/>
      <c r="X1266" s="1484"/>
    </row>
    <row r="1267" spans="1:24" ht="117" hidden="1" customHeight="1">
      <c r="A1267" s="1451"/>
      <c r="B1267" s="1469" t="s">
        <v>1084</v>
      </c>
      <c r="C1267" s="1449" t="s">
        <v>362</v>
      </c>
      <c r="D1267" s="1449"/>
      <c r="E1267" s="1450">
        <v>250000</v>
      </c>
      <c r="F1267" s="1450">
        <v>250000</v>
      </c>
      <c r="G1267" s="1455"/>
      <c r="H1267" s="1455"/>
      <c r="I1267" s="1483">
        <f t="shared" si="86"/>
        <v>0</v>
      </c>
      <c r="J1267" s="1699" t="s">
        <v>1082</v>
      </c>
      <c r="K1267" s="1484"/>
      <c r="L1267" s="1484"/>
      <c r="M1267" s="1484"/>
      <c r="N1267" s="1484"/>
      <c r="O1267" s="1484"/>
      <c r="P1267" s="1484"/>
      <c r="Q1267" s="1484"/>
      <c r="R1267" s="1484"/>
      <c r="S1267" s="1484"/>
      <c r="T1267" s="1484"/>
      <c r="U1267" s="1484"/>
      <c r="V1267" s="1484"/>
      <c r="W1267" s="1484"/>
      <c r="X1267" s="1484"/>
    </row>
    <row r="1268" spans="1:24" ht="78" hidden="1" customHeight="1">
      <c r="A1268" s="1451"/>
      <c r="B1268" s="1469" t="s">
        <v>1085</v>
      </c>
      <c r="C1268" s="1449" t="s">
        <v>362</v>
      </c>
      <c r="D1268" s="1449"/>
      <c r="E1268" s="1450">
        <v>340000</v>
      </c>
      <c r="F1268" s="1450">
        <v>340000</v>
      </c>
      <c r="G1268" s="1455"/>
      <c r="H1268" s="1455"/>
      <c r="I1268" s="1483">
        <f t="shared" si="86"/>
        <v>0</v>
      </c>
      <c r="J1268" s="1700"/>
      <c r="K1268" s="1484"/>
      <c r="L1268" s="1484"/>
      <c r="M1268" s="1484"/>
      <c r="N1268" s="1484"/>
      <c r="O1268" s="1484"/>
      <c r="P1268" s="1484"/>
      <c r="Q1268" s="1484"/>
      <c r="R1268" s="1484"/>
      <c r="S1268" s="1484"/>
      <c r="T1268" s="1484"/>
      <c r="U1268" s="1484"/>
      <c r="V1268" s="1484"/>
      <c r="W1268" s="1484"/>
      <c r="X1268" s="1484"/>
    </row>
    <row r="1269" spans="1:24" ht="117" hidden="1" customHeight="1">
      <c r="A1269" s="1451"/>
      <c r="B1269" s="1469" t="s">
        <v>1086</v>
      </c>
      <c r="C1269" s="1449" t="s">
        <v>362</v>
      </c>
      <c r="D1269" s="1449"/>
      <c r="E1269" s="1450">
        <v>320000</v>
      </c>
      <c r="F1269" s="1450">
        <v>320000</v>
      </c>
      <c r="G1269" s="1455"/>
      <c r="H1269" s="1455"/>
      <c r="I1269" s="1483">
        <f t="shared" si="86"/>
        <v>0</v>
      </c>
      <c r="J1269" s="1700"/>
      <c r="K1269" s="1484"/>
      <c r="L1269" s="1484"/>
      <c r="M1269" s="1484"/>
      <c r="N1269" s="1484"/>
      <c r="O1269" s="1484"/>
      <c r="P1269" s="1484"/>
      <c r="Q1269" s="1484"/>
      <c r="R1269" s="1484"/>
      <c r="S1269" s="1484"/>
      <c r="T1269" s="1484"/>
      <c r="U1269" s="1484"/>
      <c r="V1269" s="1484"/>
      <c r="W1269" s="1484"/>
      <c r="X1269" s="1484"/>
    </row>
    <row r="1270" spans="1:24" ht="78" hidden="1" customHeight="1">
      <c r="A1270" s="1451"/>
      <c r="B1270" s="1469" t="s">
        <v>1087</v>
      </c>
      <c r="C1270" s="1449" t="s">
        <v>362</v>
      </c>
      <c r="D1270" s="1449"/>
      <c r="E1270" s="1450">
        <v>420000</v>
      </c>
      <c r="F1270" s="1450">
        <v>420000</v>
      </c>
      <c r="G1270" s="1455"/>
      <c r="H1270" s="1455"/>
      <c r="I1270" s="1483">
        <f t="shared" si="86"/>
        <v>0</v>
      </c>
      <c r="J1270" s="1701"/>
      <c r="K1270" s="1484"/>
      <c r="L1270" s="1484"/>
      <c r="M1270" s="1484"/>
      <c r="N1270" s="1484"/>
      <c r="O1270" s="1484"/>
      <c r="P1270" s="1484"/>
      <c r="Q1270" s="1484"/>
      <c r="R1270" s="1484"/>
      <c r="S1270" s="1484"/>
      <c r="T1270" s="1484"/>
      <c r="U1270" s="1484"/>
      <c r="V1270" s="1484"/>
      <c r="W1270" s="1484"/>
      <c r="X1270" s="1484"/>
    </row>
    <row r="1271" spans="1:24" ht="24" customHeight="1">
      <c r="A1271" s="1689" t="s">
        <v>1088</v>
      </c>
      <c r="B1271" s="1690"/>
      <c r="C1271" s="1690"/>
      <c r="D1271" s="1690"/>
      <c r="E1271" s="1690"/>
      <c r="F1271" s="1690"/>
      <c r="G1271" s="1690"/>
      <c r="H1271" s="1690"/>
      <c r="I1271" s="1690"/>
      <c r="J1271" s="1691"/>
      <c r="K1271" s="1484"/>
      <c r="L1271" s="1484"/>
      <c r="M1271" s="1484"/>
      <c r="N1271" s="1484"/>
      <c r="O1271" s="1484"/>
      <c r="P1271" s="1484"/>
      <c r="Q1271" s="1484"/>
      <c r="R1271" s="1484"/>
      <c r="S1271" s="1484"/>
      <c r="T1271" s="1484"/>
      <c r="U1271" s="1484"/>
      <c r="V1271" s="1484"/>
      <c r="W1271" s="1484"/>
      <c r="X1271" s="1484"/>
    </row>
    <row r="1272" spans="1:24" ht="30" customHeight="1">
      <c r="A1272" s="1470">
        <v>1</v>
      </c>
      <c r="B1272" s="1452" t="s">
        <v>1089</v>
      </c>
      <c r="C1272" s="1449"/>
      <c r="D1272" s="1449"/>
      <c r="E1272" s="1450"/>
      <c r="F1272" s="1450"/>
      <c r="G1272" s="1455"/>
      <c r="H1272" s="1458"/>
      <c r="I1272" s="1483"/>
      <c r="J1272" s="1699" t="s">
        <v>1090</v>
      </c>
      <c r="K1272" s="1484"/>
      <c r="L1272" s="1484"/>
      <c r="M1272" s="1484"/>
      <c r="N1272" s="1484"/>
      <c r="O1272" s="1484"/>
      <c r="P1272" s="1484"/>
      <c r="Q1272" s="1484"/>
      <c r="R1272" s="1484"/>
      <c r="S1272" s="1484"/>
      <c r="T1272" s="1484"/>
      <c r="U1272" s="1484"/>
      <c r="V1272" s="1484"/>
      <c r="W1272" s="1484"/>
      <c r="X1272" s="1484"/>
    </row>
    <row r="1273" spans="1:24" ht="22.5" hidden="1" customHeight="1" outlineLevel="1">
      <c r="A1273" s="1451"/>
      <c r="B1273" s="1457" t="s">
        <v>21</v>
      </c>
      <c r="C1273" s="1449" t="s">
        <v>548</v>
      </c>
      <c r="D1273" s="1449"/>
      <c r="E1273" s="1450">
        <v>5800000</v>
      </c>
      <c r="F1273" s="1450">
        <v>5800000</v>
      </c>
      <c r="G1273" s="1455">
        <v>5800000</v>
      </c>
      <c r="H1273" s="1458"/>
      <c r="I1273" s="1483"/>
      <c r="J1273" s="1700"/>
      <c r="K1273" s="1484"/>
      <c r="L1273" s="1484"/>
      <c r="M1273" s="1484"/>
      <c r="N1273" s="1484"/>
      <c r="O1273" s="1484"/>
      <c r="P1273" s="1484"/>
      <c r="Q1273" s="1484"/>
      <c r="R1273" s="1484"/>
      <c r="S1273" s="1484"/>
      <c r="T1273" s="1484"/>
      <c r="U1273" s="1484"/>
      <c r="V1273" s="1484"/>
      <c r="W1273" s="1484"/>
      <c r="X1273" s="1484"/>
    </row>
    <row r="1274" spans="1:24" ht="22.5" hidden="1" customHeight="1" outlineLevel="1">
      <c r="A1274" s="1451"/>
      <c r="B1274" s="1457" t="s">
        <v>22</v>
      </c>
      <c r="C1274" s="1449" t="s">
        <v>548</v>
      </c>
      <c r="D1274" s="1449"/>
      <c r="E1274" s="1450">
        <v>6000000</v>
      </c>
      <c r="F1274" s="1450">
        <v>6000000</v>
      </c>
      <c r="G1274" s="1455">
        <f>6600000/1.1</f>
        <v>5999999.9999999991</v>
      </c>
      <c r="H1274" s="1458">
        <f>6600000/1.1</f>
        <v>5999999.9999999991</v>
      </c>
      <c r="I1274" s="1483">
        <f>(H1274-G1274)/G1274</f>
        <v>0</v>
      </c>
      <c r="J1274" s="1700"/>
      <c r="K1274" s="1484"/>
      <c r="L1274" s="1484"/>
      <c r="M1274" s="1484"/>
      <c r="N1274" s="1484"/>
      <c r="O1274" s="1484"/>
      <c r="P1274" s="1484"/>
      <c r="Q1274" s="1484"/>
      <c r="R1274" s="1484"/>
      <c r="S1274" s="1484"/>
      <c r="T1274" s="1484"/>
      <c r="U1274" s="1484"/>
      <c r="V1274" s="1484"/>
      <c r="W1274" s="1484"/>
      <c r="X1274" s="1484"/>
    </row>
    <row r="1275" spans="1:24" ht="22.5" hidden="1" customHeight="1" outlineLevel="1">
      <c r="A1275" s="1451"/>
      <c r="B1275" s="1457" t="s">
        <v>18</v>
      </c>
      <c r="C1275" s="1449" t="s">
        <v>548</v>
      </c>
      <c r="D1275" s="1449"/>
      <c r="E1275" s="1450">
        <v>4700000</v>
      </c>
      <c r="F1275" s="1450">
        <v>4700000</v>
      </c>
      <c r="G1275" s="1455">
        <v>4700000</v>
      </c>
      <c r="H1275" s="1458">
        <f>G1275</f>
        <v>4700000</v>
      </c>
      <c r="I1275" s="1483">
        <f>(H1275-G1275)/G1275</f>
        <v>0</v>
      </c>
      <c r="J1275" s="1700"/>
      <c r="K1275" s="1484"/>
      <c r="L1275" s="1484"/>
      <c r="M1275" s="1484"/>
      <c r="N1275" s="1484"/>
      <c r="O1275" s="1484"/>
      <c r="P1275" s="1484"/>
      <c r="Q1275" s="1484"/>
      <c r="R1275" s="1484"/>
      <c r="S1275" s="1484"/>
      <c r="T1275" s="1484"/>
      <c r="U1275" s="1484"/>
      <c r="V1275" s="1484"/>
      <c r="W1275" s="1484"/>
      <c r="X1275" s="1484"/>
    </row>
    <row r="1276" spans="1:24" ht="22.5" hidden="1" customHeight="1" outlineLevel="1">
      <c r="A1276" s="1451"/>
      <c r="B1276" s="1457" t="s">
        <v>26</v>
      </c>
      <c r="C1276" s="1449" t="s">
        <v>548</v>
      </c>
      <c r="D1276" s="1449"/>
      <c r="E1276" s="1450">
        <v>4500000</v>
      </c>
      <c r="F1276" s="1450">
        <v>4500000</v>
      </c>
      <c r="G1276" s="1455"/>
      <c r="H1276" s="1458">
        <v>4500000</v>
      </c>
      <c r="I1276" s="1483" t="s">
        <v>27</v>
      </c>
      <c r="J1276" s="1700"/>
      <c r="K1276" s="1484"/>
      <c r="L1276" s="1484"/>
      <c r="M1276" s="1484"/>
      <c r="N1276" s="1484"/>
      <c r="O1276" s="1484"/>
      <c r="P1276" s="1484"/>
      <c r="Q1276" s="1484"/>
      <c r="R1276" s="1484"/>
      <c r="S1276" s="1484"/>
      <c r="T1276" s="1484"/>
      <c r="U1276" s="1484"/>
      <c r="V1276" s="1484"/>
      <c r="W1276" s="1484"/>
      <c r="X1276" s="1484"/>
    </row>
    <row r="1277" spans="1:24" ht="22.5" hidden="1" customHeight="1" outlineLevel="1">
      <c r="A1277" s="1451"/>
      <c r="B1277" s="1457" t="s">
        <v>19</v>
      </c>
      <c r="C1277" s="1449" t="s">
        <v>548</v>
      </c>
      <c r="D1277" s="1449"/>
      <c r="E1277" s="1450">
        <v>6500000</v>
      </c>
      <c r="F1277" s="1450">
        <v>6500000</v>
      </c>
      <c r="G1277" s="1455">
        <v>6500000</v>
      </c>
      <c r="H1277" s="1458">
        <f>G1277</f>
        <v>6500000</v>
      </c>
      <c r="I1277" s="1483">
        <f>(H1277-G1277)/G1277</f>
        <v>0</v>
      </c>
      <c r="J1277" s="1700"/>
      <c r="K1277" s="1484"/>
      <c r="L1277" s="1484"/>
      <c r="M1277" s="1484"/>
      <c r="N1277" s="1484"/>
      <c r="O1277" s="1484"/>
      <c r="P1277" s="1484"/>
      <c r="Q1277" s="1484"/>
      <c r="R1277" s="1484"/>
      <c r="S1277" s="1484"/>
      <c r="T1277" s="1484"/>
      <c r="U1277" s="1484"/>
      <c r="V1277" s="1484"/>
      <c r="W1277" s="1484"/>
      <c r="X1277" s="1484"/>
    </row>
    <row r="1278" spans="1:24" ht="22.5" hidden="1" customHeight="1" outlineLevel="1">
      <c r="A1278" s="1451"/>
      <c r="B1278" s="1457" t="s">
        <v>32</v>
      </c>
      <c r="C1278" s="1449" t="s">
        <v>548</v>
      </c>
      <c r="D1278" s="1449"/>
      <c r="E1278" s="1450">
        <v>4600000</v>
      </c>
      <c r="F1278" s="1450"/>
      <c r="G1278" s="1455">
        <v>5000000</v>
      </c>
      <c r="H1278" s="1458">
        <v>5000000</v>
      </c>
      <c r="I1278" s="1483">
        <f>(H1278-G1278)/G1278</f>
        <v>0</v>
      </c>
      <c r="J1278" s="1700"/>
      <c r="K1278" s="1484"/>
      <c r="L1278" s="1484"/>
      <c r="M1278" s="1484"/>
      <c r="N1278" s="1484"/>
      <c r="O1278" s="1484"/>
      <c r="P1278" s="1484"/>
      <c r="Q1278" s="1484"/>
      <c r="R1278" s="1484"/>
      <c r="S1278" s="1484"/>
      <c r="T1278" s="1484"/>
      <c r="U1278" s="1484"/>
      <c r="V1278" s="1484"/>
      <c r="W1278" s="1484"/>
      <c r="X1278" s="1484"/>
    </row>
    <row r="1279" spans="1:24" ht="22.5" hidden="1" customHeight="1" outlineLevel="1">
      <c r="A1279" s="1451"/>
      <c r="B1279" s="1457" t="s">
        <v>24</v>
      </c>
      <c r="C1279" s="1449" t="s">
        <v>548</v>
      </c>
      <c r="D1279" s="1449"/>
      <c r="E1279" s="1450">
        <v>4600000</v>
      </c>
      <c r="F1279" s="1450">
        <v>4600000</v>
      </c>
      <c r="G1279" s="1455">
        <v>4600000</v>
      </c>
      <c r="H1279" s="1458">
        <v>4600000</v>
      </c>
      <c r="I1279" s="1483">
        <f>(H1279-G1279)/G1279</f>
        <v>0</v>
      </c>
      <c r="J1279" s="1700"/>
      <c r="K1279" s="1484"/>
      <c r="L1279" s="1484"/>
      <c r="M1279" s="1484"/>
      <c r="N1279" s="1484"/>
      <c r="O1279" s="1484"/>
      <c r="P1279" s="1484"/>
      <c r="Q1279" s="1484"/>
      <c r="R1279" s="1484"/>
      <c r="S1279" s="1484"/>
      <c r="T1279" s="1484"/>
      <c r="U1279" s="1484"/>
      <c r="V1279" s="1484"/>
      <c r="W1279" s="1484"/>
      <c r="X1279" s="1484"/>
    </row>
    <row r="1280" spans="1:24" ht="22.5" hidden="1" customHeight="1" outlineLevel="1">
      <c r="A1280" s="1451"/>
      <c r="B1280" s="1457" t="s">
        <v>32</v>
      </c>
      <c r="C1280" s="1449" t="s">
        <v>548</v>
      </c>
      <c r="D1280" s="1449"/>
      <c r="E1280" s="1450"/>
      <c r="F1280" s="1450"/>
      <c r="G1280" s="1455"/>
      <c r="H1280" s="1458">
        <v>5000000</v>
      </c>
      <c r="I1280" s="1483" t="s">
        <v>27</v>
      </c>
      <c r="J1280" s="1700"/>
      <c r="K1280" s="1484"/>
      <c r="L1280" s="1484"/>
      <c r="M1280" s="1484"/>
      <c r="N1280" s="1484"/>
      <c r="O1280" s="1484"/>
      <c r="P1280" s="1484"/>
      <c r="Q1280" s="1484"/>
      <c r="R1280" s="1484"/>
      <c r="S1280" s="1484"/>
      <c r="T1280" s="1484"/>
      <c r="U1280" s="1484"/>
      <c r="V1280" s="1484"/>
      <c r="W1280" s="1484"/>
      <c r="X1280" s="1484"/>
    </row>
    <row r="1281" spans="1:24" ht="22.5" hidden="1" customHeight="1" outlineLevel="1">
      <c r="A1281" s="1451"/>
      <c r="B1281" s="1457" t="s">
        <v>28</v>
      </c>
      <c r="C1281" s="1449" t="s">
        <v>548</v>
      </c>
      <c r="D1281" s="1449"/>
      <c r="E1281" s="1450"/>
      <c r="F1281" s="1450">
        <v>6100000</v>
      </c>
      <c r="G1281" s="1455">
        <v>6100000</v>
      </c>
      <c r="H1281" s="1458">
        <v>6100000</v>
      </c>
      <c r="I1281" s="1483">
        <f>(H1281-G1281)/G1281</f>
        <v>0</v>
      </c>
      <c r="J1281" s="1700"/>
      <c r="K1281" s="1484"/>
      <c r="L1281" s="1484"/>
      <c r="M1281" s="1484"/>
      <c r="N1281" s="1484"/>
      <c r="O1281" s="1484"/>
      <c r="P1281" s="1484"/>
      <c r="Q1281" s="1484"/>
      <c r="R1281" s="1484"/>
      <c r="S1281" s="1484"/>
      <c r="T1281" s="1484"/>
      <c r="U1281" s="1484"/>
      <c r="V1281" s="1484"/>
      <c r="W1281" s="1484"/>
      <c r="X1281" s="1484"/>
    </row>
    <row r="1282" spans="1:24" ht="22.5" customHeight="1" collapsed="1">
      <c r="A1282" s="1470">
        <v>2</v>
      </c>
      <c r="B1282" s="1452" t="s">
        <v>1091</v>
      </c>
      <c r="C1282" s="1449"/>
      <c r="D1282" s="1449"/>
      <c r="E1282" s="1450"/>
      <c r="F1282" s="1450"/>
      <c r="G1282" s="1455"/>
      <c r="H1282" s="1458"/>
      <c r="I1282" s="1483"/>
      <c r="J1282" s="1700"/>
      <c r="K1282" s="1484"/>
      <c r="L1282" s="1484"/>
      <c r="M1282" s="1484"/>
      <c r="N1282" s="1484"/>
      <c r="O1282" s="1484"/>
      <c r="P1282" s="1484"/>
      <c r="Q1282" s="1484"/>
      <c r="R1282" s="1484"/>
      <c r="S1282" s="1484"/>
      <c r="T1282" s="1484"/>
      <c r="U1282" s="1484"/>
      <c r="V1282" s="1484"/>
      <c r="W1282" s="1484"/>
      <c r="X1282" s="1484"/>
    </row>
    <row r="1283" spans="1:24" ht="22.5" hidden="1" customHeight="1" outlineLevel="1">
      <c r="A1283" s="1451"/>
      <c r="B1283" s="1457" t="s">
        <v>14</v>
      </c>
      <c r="C1283" s="1449" t="s">
        <v>548</v>
      </c>
      <c r="D1283" s="1449"/>
      <c r="E1283" s="1450">
        <v>5900000</v>
      </c>
      <c r="F1283" s="1450">
        <v>5900000</v>
      </c>
      <c r="G1283" s="1455">
        <v>5900000</v>
      </c>
      <c r="H1283" s="1458">
        <v>5900000</v>
      </c>
      <c r="I1283" s="1483">
        <f>(H1283-G1283)/G1283</f>
        <v>0</v>
      </c>
      <c r="J1283" s="1700"/>
      <c r="K1283" s="1484"/>
      <c r="L1283" s="1484"/>
      <c r="M1283" s="1484"/>
      <c r="N1283" s="1484"/>
      <c r="O1283" s="1484"/>
      <c r="P1283" s="1484"/>
      <c r="Q1283" s="1484"/>
      <c r="R1283" s="1484"/>
      <c r="S1283" s="1484"/>
      <c r="T1283" s="1484"/>
      <c r="U1283" s="1484"/>
      <c r="V1283" s="1484"/>
      <c r="W1283" s="1484"/>
      <c r="X1283" s="1484"/>
    </row>
    <row r="1284" spans="1:24" ht="22.5" hidden="1" customHeight="1" outlineLevel="1">
      <c r="A1284" s="1451"/>
      <c r="B1284" s="1457" t="s">
        <v>18</v>
      </c>
      <c r="C1284" s="1449" t="s">
        <v>548</v>
      </c>
      <c r="D1284" s="1449"/>
      <c r="E1284" s="1450">
        <v>6000000</v>
      </c>
      <c r="F1284" s="1450">
        <v>6000000</v>
      </c>
      <c r="G1284" s="1455">
        <v>6000000</v>
      </c>
      <c r="H1284" s="1458">
        <v>6000000</v>
      </c>
      <c r="I1284" s="1483">
        <f>(H1284-G1284)/G1284</f>
        <v>0</v>
      </c>
      <c r="J1284" s="1700"/>
      <c r="K1284" s="1484"/>
      <c r="L1284" s="1484"/>
      <c r="M1284" s="1484"/>
      <c r="N1284" s="1484"/>
      <c r="O1284" s="1484"/>
      <c r="P1284" s="1484"/>
      <c r="Q1284" s="1484"/>
      <c r="R1284" s="1484"/>
      <c r="S1284" s="1484"/>
      <c r="T1284" s="1484"/>
      <c r="U1284" s="1484"/>
      <c r="V1284" s="1484"/>
      <c r="W1284" s="1484"/>
      <c r="X1284" s="1484"/>
    </row>
    <row r="1285" spans="1:24" ht="22.5" hidden="1" customHeight="1" outlineLevel="1">
      <c r="A1285" s="1451"/>
      <c r="B1285" s="1505" t="s">
        <v>21</v>
      </c>
      <c r="C1285" s="1449" t="s">
        <v>548</v>
      </c>
      <c r="D1285" s="1449"/>
      <c r="E1285" s="1450">
        <v>6500000</v>
      </c>
      <c r="F1285" s="1450">
        <v>6500000</v>
      </c>
      <c r="G1285" s="1455">
        <v>6500000</v>
      </c>
      <c r="H1285" s="1458"/>
      <c r="I1285" s="1483">
        <f>(H1285-G1285)/G1285</f>
        <v>-1</v>
      </c>
      <c r="J1285" s="1700"/>
      <c r="K1285" s="1484"/>
      <c r="L1285" s="1484"/>
      <c r="M1285" s="1484"/>
      <c r="N1285" s="1484"/>
      <c r="O1285" s="1484"/>
      <c r="P1285" s="1484"/>
      <c r="Q1285" s="1484"/>
      <c r="R1285" s="1484"/>
      <c r="S1285" s="1484"/>
      <c r="T1285" s="1484"/>
      <c r="U1285" s="1484"/>
      <c r="V1285" s="1484"/>
      <c r="W1285" s="1484"/>
      <c r="X1285" s="1484"/>
    </row>
    <row r="1286" spans="1:24" ht="19.5" hidden="1" customHeight="1" outlineLevel="1">
      <c r="A1286" s="1451"/>
      <c r="B1286" s="1457" t="s">
        <v>26</v>
      </c>
      <c r="C1286" s="1449" t="s">
        <v>548</v>
      </c>
      <c r="D1286" s="1449"/>
      <c r="E1286" s="1450">
        <v>6200000</v>
      </c>
      <c r="F1286" s="1450">
        <f>E1286</f>
        <v>6200000</v>
      </c>
      <c r="G1286" s="1455"/>
      <c r="H1286" s="1458"/>
      <c r="I1286" s="1483" t="s">
        <v>27</v>
      </c>
      <c r="J1286" s="1700"/>
      <c r="K1286" s="1484"/>
      <c r="L1286" s="1484"/>
      <c r="M1286" s="1484"/>
      <c r="N1286" s="1484"/>
      <c r="O1286" s="1484"/>
      <c r="P1286" s="1484"/>
      <c r="Q1286" s="1484"/>
      <c r="R1286" s="1484"/>
      <c r="S1286" s="1484"/>
      <c r="T1286" s="1484"/>
      <c r="U1286" s="1484"/>
      <c r="V1286" s="1484"/>
      <c r="W1286" s="1484"/>
      <c r="X1286" s="1484"/>
    </row>
    <row r="1287" spans="1:24" ht="19.5" hidden="1" customHeight="1" outlineLevel="1">
      <c r="A1287" s="1451"/>
      <c r="B1287" s="1505" t="s">
        <v>19</v>
      </c>
      <c r="C1287" s="1449" t="s">
        <v>548</v>
      </c>
      <c r="D1287" s="1449"/>
      <c r="E1287" s="1450">
        <v>7000000</v>
      </c>
      <c r="F1287" s="1450">
        <v>7000000</v>
      </c>
      <c r="G1287" s="1455">
        <v>7000000</v>
      </c>
      <c r="H1287" s="1458">
        <f>G1287</f>
        <v>7000000</v>
      </c>
      <c r="I1287" s="1483">
        <f>(H1287-G1287)/G1287</f>
        <v>0</v>
      </c>
      <c r="J1287" s="1701"/>
      <c r="K1287" s="1484"/>
      <c r="L1287" s="1484"/>
      <c r="M1287" s="1484"/>
      <c r="N1287" s="1484"/>
      <c r="O1287" s="1484"/>
      <c r="P1287" s="1484"/>
      <c r="Q1287" s="1484"/>
      <c r="R1287" s="1484"/>
      <c r="S1287" s="1484"/>
      <c r="T1287" s="1484"/>
      <c r="U1287" s="1484"/>
      <c r="V1287" s="1484"/>
      <c r="W1287" s="1484"/>
      <c r="X1287" s="1484"/>
    </row>
    <row r="1288" spans="1:24" ht="24" customHeight="1">
      <c r="A1288" s="1689" t="s">
        <v>1092</v>
      </c>
      <c r="B1288" s="1690"/>
      <c r="C1288" s="1690"/>
      <c r="D1288" s="1690"/>
      <c r="E1288" s="1690"/>
      <c r="F1288" s="1690"/>
      <c r="G1288" s="1690"/>
      <c r="H1288" s="1690"/>
      <c r="I1288" s="1690"/>
      <c r="J1288" s="1691"/>
      <c r="K1288" s="1484"/>
      <c r="L1288" s="1484"/>
      <c r="M1288" s="1484"/>
      <c r="N1288" s="1484"/>
      <c r="O1288" s="1484"/>
      <c r="P1288" s="1484"/>
      <c r="Q1288" s="1484"/>
      <c r="R1288" s="1484"/>
      <c r="S1288" s="1484"/>
      <c r="T1288" s="1484"/>
      <c r="U1288" s="1484"/>
      <c r="V1288" s="1484"/>
      <c r="W1288" s="1484"/>
      <c r="X1288" s="1484"/>
    </row>
    <row r="1289" spans="1:24" ht="27.75" customHeight="1">
      <c r="A1289" s="1445"/>
      <c r="B1289" s="1715" t="s">
        <v>520</v>
      </c>
      <c r="C1289" s="1690"/>
      <c r="D1289" s="1690"/>
      <c r="E1289" s="1690"/>
      <c r="F1289" s="1690"/>
      <c r="G1289" s="1690"/>
      <c r="H1289" s="1690"/>
      <c r="I1289" s="1690"/>
      <c r="J1289" s="1691"/>
      <c r="K1289" s="1482"/>
      <c r="L1289" s="1482"/>
      <c r="M1289" s="1482"/>
      <c r="N1289" s="1482"/>
      <c r="O1289" s="1482"/>
      <c r="P1289" s="1482"/>
      <c r="Q1289" s="1482"/>
      <c r="R1289" s="1482"/>
      <c r="S1289" s="1482"/>
      <c r="T1289" s="1482"/>
      <c r="U1289" s="1482"/>
      <c r="V1289" s="1482"/>
      <c r="W1289" s="1482"/>
      <c r="X1289" s="1482"/>
    </row>
    <row r="1290" spans="1:24" ht="19.5" hidden="1" customHeight="1" outlineLevel="1">
      <c r="A1290" s="1451"/>
      <c r="B1290" s="1452" t="s">
        <v>1093</v>
      </c>
      <c r="C1290" s="1449"/>
      <c r="D1290" s="1449"/>
      <c r="E1290" s="1450"/>
      <c r="F1290" s="1450"/>
      <c r="G1290" s="1455"/>
      <c r="H1290" s="1455"/>
      <c r="I1290" s="1483"/>
      <c r="J1290" s="1699"/>
      <c r="K1290" s="1484"/>
      <c r="L1290" s="1484"/>
      <c r="M1290" s="1484"/>
      <c r="N1290" s="1484"/>
      <c r="O1290" s="1484"/>
      <c r="P1290" s="1484"/>
      <c r="Q1290" s="1484"/>
      <c r="R1290" s="1484"/>
      <c r="S1290" s="1484"/>
      <c r="T1290" s="1484"/>
      <c r="U1290" s="1484"/>
      <c r="V1290" s="1484"/>
      <c r="W1290" s="1484"/>
      <c r="X1290" s="1484"/>
    </row>
    <row r="1291" spans="1:24" ht="43.5" hidden="1" customHeight="1" outlineLevel="1">
      <c r="A1291" s="1451"/>
      <c r="B1291" s="1469" t="s">
        <v>1094</v>
      </c>
      <c r="C1291" s="1467" t="s">
        <v>504</v>
      </c>
      <c r="D1291" s="1467"/>
      <c r="E1291" s="1459">
        <v>1566000</v>
      </c>
      <c r="F1291" s="1459">
        <v>1566000</v>
      </c>
      <c r="G1291" s="1460">
        <f>F1291</f>
        <v>1566000</v>
      </c>
      <c r="H1291" s="1460">
        <f>G1291</f>
        <v>1566000</v>
      </c>
      <c r="I1291" s="1483">
        <f>(H1291-G1291)/G1291</f>
        <v>0</v>
      </c>
      <c r="J1291" s="1700"/>
      <c r="K1291" s="1484"/>
      <c r="L1291" s="1484"/>
      <c r="M1291" s="1484"/>
      <c r="N1291" s="1484"/>
      <c r="O1291" s="1484"/>
      <c r="P1291" s="1484"/>
      <c r="Q1291" s="1484"/>
      <c r="R1291" s="1484"/>
      <c r="S1291" s="1484"/>
      <c r="T1291" s="1484"/>
      <c r="U1291" s="1484"/>
      <c r="V1291" s="1484"/>
      <c r="W1291" s="1484"/>
      <c r="X1291" s="1484"/>
    </row>
    <row r="1292" spans="1:24" ht="43.5" hidden="1" customHeight="1" outlineLevel="1">
      <c r="A1292" s="1451"/>
      <c r="B1292" s="1469" t="s">
        <v>1095</v>
      </c>
      <c r="C1292" s="1467" t="s">
        <v>504</v>
      </c>
      <c r="D1292" s="1467"/>
      <c r="E1292" s="1459">
        <v>1566000</v>
      </c>
      <c r="F1292" s="1459">
        <v>1566000</v>
      </c>
      <c r="G1292" s="1460">
        <f>F1292</f>
        <v>1566000</v>
      </c>
      <c r="H1292" s="1460">
        <f>G1292</f>
        <v>1566000</v>
      </c>
      <c r="I1292" s="1483">
        <f>(H1292-G1292)/G1292</f>
        <v>0</v>
      </c>
      <c r="J1292" s="1700"/>
      <c r="K1292" s="1484"/>
      <c r="L1292" s="1484"/>
      <c r="M1292" s="1484"/>
      <c r="N1292" s="1484"/>
      <c r="O1292" s="1484"/>
      <c r="P1292" s="1484"/>
      <c r="Q1292" s="1484"/>
      <c r="R1292" s="1484"/>
      <c r="S1292" s="1484"/>
      <c r="T1292" s="1484"/>
      <c r="U1292" s="1484"/>
      <c r="V1292" s="1484"/>
      <c r="W1292" s="1484"/>
      <c r="X1292" s="1484"/>
    </row>
    <row r="1293" spans="1:24" ht="19.5" hidden="1" customHeight="1" outlineLevel="1">
      <c r="A1293" s="1451"/>
      <c r="B1293" s="1533" t="s">
        <v>1096</v>
      </c>
      <c r="C1293" s="1467"/>
      <c r="D1293" s="1467"/>
      <c r="E1293" s="1474"/>
      <c r="F1293" s="1474"/>
      <c r="G1293" s="1460"/>
      <c r="H1293" s="1460"/>
      <c r="I1293" s="1483"/>
      <c r="J1293" s="1700"/>
      <c r="K1293" s="1484"/>
      <c r="L1293" s="1484"/>
      <c r="M1293" s="1484"/>
      <c r="N1293" s="1484"/>
      <c r="O1293" s="1484"/>
      <c r="P1293" s="1484"/>
      <c r="Q1293" s="1484"/>
      <c r="R1293" s="1484"/>
      <c r="S1293" s="1484"/>
      <c r="T1293" s="1484"/>
      <c r="U1293" s="1484"/>
      <c r="V1293" s="1484"/>
      <c r="W1293" s="1484"/>
      <c r="X1293" s="1484"/>
    </row>
    <row r="1294" spans="1:24" ht="19.5" hidden="1" customHeight="1" outlineLevel="1">
      <c r="A1294" s="1451"/>
      <c r="B1294" s="1533" t="s">
        <v>1096</v>
      </c>
      <c r="C1294" s="1467" t="s">
        <v>504</v>
      </c>
      <c r="D1294" s="1467"/>
      <c r="E1294" s="1459">
        <v>2500000</v>
      </c>
      <c r="F1294" s="1459">
        <v>2500000</v>
      </c>
      <c r="G1294" s="1460">
        <f t="shared" ref="G1294:H1296" si="87">F1294</f>
        <v>2500000</v>
      </c>
      <c r="H1294" s="1460">
        <f t="shared" si="87"/>
        <v>2500000</v>
      </c>
      <c r="I1294" s="1483">
        <f>(H1294-G1294)/G1294</f>
        <v>0</v>
      </c>
      <c r="J1294" s="1700"/>
      <c r="K1294" s="1484"/>
      <c r="L1294" s="1484"/>
      <c r="M1294" s="1484"/>
      <c r="N1294" s="1484"/>
      <c r="O1294" s="1484"/>
      <c r="P1294" s="1484"/>
      <c r="Q1294" s="1484"/>
      <c r="R1294" s="1484"/>
      <c r="S1294" s="1484"/>
      <c r="T1294" s="1484"/>
      <c r="U1294" s="1484"/>
      <c r="V1294" s="1484"/>
      <c r="W1294" s="1484"/>
      <c r="X1294" s="1484"/>
    </row>
    <row r="1295" spans="1:24" ht="39" hidden="1" customHeight="1" outlineLevel="1">
      <c r="A1295" s="1451"/>
      <c r="B1295" s="1469" t="s">
        <v>1097</v>
      </c>
      <c r="C1295" s="1467" t="s">
        <v>504</v>
      </c>
      <c r="D1295" s="1467"/>
      <c r="E1295" s="1459">
        <v>2533000</v>
      </c>
      <c r="F1295" s="1459">
        <v>2533000</v>
      </c>
      <c r="G1295" s="1460">
        <f t="shared" si="87"/>
        <v>2533000</v>
      </c>
      <c r="H1295" s="1460">
        <f t="shared" si="87"/>
        <v>2533000</v>
      </c>
      <c r="I1295" s="1483">
        <f>(H1295-G1295)/G1295</f>
        <v>0</v>
      </c>
      <c r="J1295" s="1701"/>
      <c r="K1295" s="1484"/>
      <c r="L1295" s="1484"/>
      <c r="M1295" s="1484"/>
      <c r="N1295" s="1484"/>
      <c r="O1295" s="1484"/>
      <c r="P1295" s="1484"/>
      <c r="Q1295" s="1484"/>
      <c r="R1295" s="1484"/>
      <c r="S1295" s="1484"/>
      <c r="T1295" s="1484"/>
      <c r="U1295" s="1484"/>
      <c r="V1295" s="1484"/>
      <c r="W1295" s="1484"/>
      <c r="X1295" s="1484"/>
    </row>
    <row r="1296" spans="1:24" ht="58.5" hidden="1" customHeight="1" outlineLevel="1">
      <c r="A1296" s="1451"/>
      <c r="B1296" s="1469" t="s">
        <v>1098</v>
      </c>
      <c r="C1296" s="1467" t="s">
        <v>504</v>
      </c>
      <c r="D1296" s="1467"/>
      <c r="E1296" s="1459">
        <v>2703000</v>
      </c>
      <c r="F1296" s="1459">
        <v>2703000</v>
      </c>
      <c r="G1296" s="1460">
        <f t="shared" si="87"/>
        <v>2703000</v>
      </c>
      <c r="H1296" s="1460">
        <f t="shared" si="87"/>
        <v>2703000</v>
      </c>
      <c r="I1296" s="1483">
        <f>(H1296-G1296)/G1296</f>
        <v>0</v>
      </c>
      <c r="J1296" s="1527"/>
      <c r="K1296" s="1484"/>
      <c r="L1296" s="1484"/>
      <c r="M1296" s="1484"/>
      <c r="N1296" s="1484"/>
      <c r="O1296" s="1484"/>
      <c r="P1296" s="1484"/>
      <c r="Q1296" s="1484"/>
      <c r="R1296" s="1484"/>
      <c r="S1296" s="1484"/>
      <c r="T1296" s="1484"/>
      <c r="U1296" s="1484"/>
      <c r="V1296" s="1484"/>
      <c r="W1296" s="1484"/>
      <c r="X1296" s="1484"/>
    </row>
    <row r="1297" spans="1:24" ht="24.75" hidden="1" customHeight="1" outlineLevel="1">
      <c r="A1297" s="1451"/>
      <c r="B1297" s="1452" t="s">
        <v>1099</v>
      </c>
      <c r="C1297" s="1467"/>
      <c r="D1297" s="1467"/>
      <c r="E1297" s="1474"/>
      <c r="F1297" s="1474"/>
      <c r="G1297" s="1460"/>
      <c r="H1297" s="1460"/>
      <c r="I1297" s="1483"/>
      <c r="J1297" s="1699"/>
      <c r="K1297" s="1484"/>
      <c r="L1297" s="1484"/>
      <c r="M1297" s="1484"/>
      <c r="N1297" s="1484"/>
      <c r="O1297" s="1484"/>
      <c r="P1297" s="1484"/>
      <c r="Q1297" s="1484"/>
      <c r="R1297" s="1484"/>
      <c r="S1297" s="1484"/>
      <c r="T1297" s="1484"/>
      <c r="U1297" s="1484"/>
      <c r="V1297" s="1484"/>
      <c r="W1297" s="1484"/>
      <c r="X1297" s="1484"/>
    </row>
    <row r="1298" spans="1:24" ht="24.75" hidden="1" customHeight="1" outlineLevel="1">
      <c r="A1298" s="1451"/>
      <c r="B1298" s="1505" t="s">
        <v>1100</v>
      </c>
      <c r="C1298" s="1467" t="s">
        <v>504</v>
      </c>
      <c r="D1298" s="1467"/>
      <c r="E1298" s="1459">
        <v>979000</v>
      </c>
      <c r="F1298" s="1459">
        <v>979000</v>
      </c>
      <c r="G1298" s="1460">
        <f t="shared" ref="G1298:H1300" si="88">F1298</f>
        <v>979000</v>
      </c>
      <c r="H1298" s="1460">
        <f t="shared" si="88"/>
        <v>979000</v>
      </c>
      <c r="I1298" s="1483">
        <f>(H1298-G1298)/G1298</f>
        <v>0</v>
      </c>
      <c r="J1298" s="1700"/>
      <c r="K1298" s="1484"/>
      <c r="L1298" s="1484"/>
      <c r="M1298" s="1484"/>
      <c r="N1298" s="1484"/>
      <c r="O1298" s="1484"/>
      <c r="P1298" s="1484"/>
      <c r="Q1298" s="1484"/>
      <c r="R1298" s="1484"/>
      <c r="S1298" s="1484"/>
      <c r="T1298" s="1484"/>
      <c r="U1298" s="1484"/>
      <c r="V1298" s="1484"/>
      <c r="W1298" s="1484"/>
      <c r="X1298" s="1484"/>
    </row>
    <row r="1299" spans="1:24" ht="24.75" hidden="1" customHeight="1" outlineLevel="1">
      <c r="A1299" s="1451"/>
      <c r="B1299" s="1505" t="s">
        <v>1101</v>
      </c>
      <c r="C1299" s="1467" t="s">
        <v>504</v>
      </c>
      <c r="D1299" s="1467"/>
      <c r="E1299" s="1459">
        <v>1082000</v>
      </c>
      <c r="F1299" s="1459">
        <v>1082000</v>
      </c>
      <c r="G1299" s="1460">
        <f t="shared" si="88"/>
        <v>1082000</v>
      </c>
      <c r="H1299" s="1460">
        <f t="shared" si="88"/>
        <v>1082000</v>
      </c>
      <c r="I1299" s="1483">
        <f>(H1299-G1299)/G1299</f>
        <v>0</v>
      </c>
      <c r="J1299" s="1700"/>
      <c r="K1299" s="1484"/>
      <c r="L1299" s="1484"/>
      <c r="M1299" s="1484"/>
      <c r="N1299" s="1484"/>
      <c r="O1299" s="1484"/>
      <c r="P1299" s="1484"/>
      <c r="Q1299" s="1484"/>
      <c r="R1299" s="1484"/>
      <c r="S1299" s="1484"/>
      <c r="T1299" s="1484"/>
      <c r="U1299" s="1484"/>
      <c r="V1299" s="1484"/>
      <c r="W1299" s="1484"/>
      <c r="X1299" s="1484"/>
    </row>
    <row r="1300" spans="1:24" ht="24.75" hidden="1" customHeight="1" outlineLevel="1">
      <c r="A1300" s="1451"/>
      <c r="B1300" s="1505" t="s">
        <v>1102</v>
      </c>
      <c r="C1300" s="1467" t="s">
        <v>504</v>
      </c>
      <c r="D1300" s="1467"/>
      <c r="E1300" s="1459">
        <v>1358000</v>
      </c>
      <c r="F1300" s="1459">
        <v>1358000</v>
      </c>
      <c r="G1300" s="1460">
        <f t="shared" si="88"/>
        <v>1358000</v>
      </c>
      <c r="H1300" s="1460">
        <f t="shared" si="88"/>
        <v>1358000</v>
      </c>
      <c r="I1300" s="1483">
        <f>(H1300-G1300)/G1300</f>
        <v>0</v>
      </c>
      <c r="J1300" s="1701"/>
      <c r="K1300" s="1484"/>
      <c r="L1300" s="1484"/>
      <c r="M1300" s="1484"/>
      <c r="N1300" s="1484"/>
      <c r="O1300" s="1484"/>
      <c r="P1300" s="1484"/>
      <c r="Q1300" s="1484"/>
      <c r="R1300" s="1484"/>
      <c r="S1300" s="1484"/>
      <c r="T1300" s="1484"/>
      <c r="U1300" s="1484"/>
      <c r="V1300" s="1484"/>
      <c r="W1300" s="1484"/>
      <c r="X1300" s="1484"/>
    </row>
    <row r="1301" spans="1:24" ht="24.75" hidden="1" customHeight="1" outlineLevel="1">
      <c r="A1301" s="1451"/>
      <c r="B1301" s="1452" t="s">
        <v>1103</v>
      </c>
      <c r="C1301" s="1467"/>
      <c r="D1301" s="1467"/>
      <c r="E1301" s="1474"/>
      <c r="F1301" s="1474"/>
      <c r="G1301" s="1460">
        <f>F1301</f>
        <v>0</v>
      </c>
      <c r="H1301" s="1460"/>
      <c r="I1301" s="1483"/>
      <c r="J1301" s="1699"/>
      <c r="K1301" s="1484"/>
      <c r="L1301" s="1484"/>
      <c r="M1301" s="1484"/>
      <c r="N1301" s="1484"/>
      <c r="O1301" s="1484"/>
      <c r="P1301" s="1484"/>
      <c r="Q1301" s="1484"/>
      <c r="R1301" s="1484"/>
      <c r="S1301" s="1484"/>
      <c r="T1301" s="1484"/>
      <c r="U1301" s="1484"/>
      <c r="V1301" s="1484"/>
      <c r="W1301" s="1484"/>
      <c r="X1301" s="1484"/>
    </row>
    <row r="1302" spans="1:24" ht="39" hidden="1" customHeight="1" outlineLevel="1">
      <c r="A1302" s="1451"/>
      <c r="B1302" s="1469" t="s">
        <v>1104</v>
      </c>
      <c r="C1302" s="1467" t="s">
        <v>504</v>
      </c>
      <c r="D1302" s="1467"/>
      <c r="E1302" s="1459">
        <v>2360000</v>
      </c>
      <c r="F1302" s="1459">
        <v>2360000</v>
      </c>
      <c r="G1302" s="1460">
        <f>F1302</f>
        <v>2360000</v>
      </c>
      <c r="H1302" s="1460">
        <f>G1302</f>
        <v>2360000</v>
      </c>
      <c r="I1302" s="1483">
        <f>(H1302-G1302)/G1302</f>
        <v>0</v>
      </c>
      <c r="J1302" s="1700"/>
      <c r="K1302" s="1484"/>
      <c r="L1302" s="1484"/>
      <c r="M1302" s="1484"/>
      <c r="N1302" s="1484"/>
      <c r="O1302" s="1484"/>
      <c r="P1302" s="1484"/>
      <c r="Q1302" s="1484"/>
      <c r="R1302" s="1484"/>
      <c r="S1302" s="1484"/>
      <c r="T1302" s="1484"/>
      <c r="U1302" s="1484"/>
      <c r="V1302" s="1484"/>
      <c r="W1302" s="1484"/>
      <c r="X1302" s="1484"/>
    </row>
    <row r="1303" spans="1:24" ht="39" hidden="1" customHeight="1" outlineLevel="1">
      <c r="A1303" s="1451"/>
      <c r="B1303" s="1469" t="s">
        <v>1105</v>
      </c>
      <c r="C1303" s="1467" t="s">
        <v>504</v>
      </c>
      <c r="D1303" s="1467"/>
      <c r="E1303" s="1459">
        <v>2450000</v>
      </c>
      <c r="F1303" s="1459">
        <v>2450000</v>
      </c>
      <c r="G1303" s="1460">
        <f>F1303</f>
        <v>2450000</v>
      </c>
      <c r="H1303" s="1460">
        <f>G1303</f>
        <v>2450000</v>
      </c>
      <c r="I1303" s="1483">
        <f>(H1303-G1303)/G1303</f>
        <v>0</v>
      </c>
      <c r="J1303" s="1700"/>
      <c r="K1303" s="1484"/>
      <c r="L1303" s="1484"/>
      <c r="M1303" s="1484"/>
      <c r="N1303" s="1484"/>
      <c r="O1303" s="1484"/>
      <c r="P1303" s="1484"/>
      <c r="Q1303" s="1484"/>
      <c r="R1303" s="1484"/>
      <c r="S1303" s="1484"/>
      <c r="T1303" s="1484"/>
      <c r="U1303" s="1484"/>
      <c r="V1303" s="1484"/>
      <c r="W1303" s="1484"/>
      <c r="X1303" s="1484"/>
    </row>
    <row r="1304" spans="1:24" ht="39" hidden="1" customHeight="1" outlineLevel="1">
      <c r="A1304" s="1451"/>
      <c r="B1304" s="1469" t="s">
        <v>1106</v>
      </c>
      <c r="C1304" s="1467" t="s">
        <v>504</v>
      </c>
      <c r="D1304" s="1467"/>
      <c r="E1304" s="1459">
        <v>2900000</v>
      </c>
      <c r="F1304" s="1459">
        <v>2900000</v>
      </c>
      <c r="G1304" s="1460">
        <f>F1304</f>
        <v>2900000</v>
      </c>
      <c r="H1304" s="1460">
        <f>G1304</f>
        <v>2900000</v>
      </c>
      <c r="I1304" s="1483">
        <f>(H1304-G1304)/G1304</f>
        <v>0</v>
      </c>
      <c r="J1304" s="1700"/>
      <c r="K1304" s="1484"/>
      <c r="L1304" s="1484"/>
      <c r="M1304" s="1484"/>
      <c r="N1304" s="1484"/>
      <c r="O1304" s="1484"/>
      <c r="P1304" s="1484"/>
      <c r="Q1304" s="1484"/>
      <c r="R1304" s="1484"/>
      <c r="S1304" s="1484"/>
      <c r="T1304" s="1484"/>
      <c r="U1304" s="1484"/>
      <c r="V1304" s="1484"/>
      <c r="W1304" s="1484"/>
      <c r="X1304" s="1484"/>
    </row>
    <row r="1305" spans="1:24" ht="23.25" hidden="1" customHeight="1" outlineLevel="1">
      <c r="A1305" s="1451"/>
      <c r="B1305" s="1452" t="s">
        <v>1107</v>
      </c>
      <c r="C1305" s="1467"/>
      <c r="D1305" s="1467"/>
      <c r="E1305" s="1474"/>
      <c r="F1305" s="1474"/>
      <c r="G1305" s="1460"/>
      <c r="H1305" s="1460"/>
      <c r="I1305" s="1483"/>
      <c r="J1305" s="1700"/>
      <c r="K1305" s="1484"/>
      <c r="L1305" s="1484"/>
      <c r="M1305" s="1484"/>
      <c r="N1305" s="1484"/>
      <c r="O1305" s="1484"/>
      <c r="P1305" s="1484"/>
      <c r="Q1305" s="1484"/>
      <c r="R1305" s="1484"/>
      <c r="S1305" s="1484"/>
      <c r="T1305" s="1484"/>
      <c r="U1305" s="1484"/>
      <c r="V1305" s="1484"/>
      <c r="W1305" s="1484"/>
      <c r="X1305" s="1484"/>
    </row>
    <row r="1306" spans="1:24" ht="23.25" hidden="1" customHeight="1" outlineLevel="1">
      <c r="A1306" s="1451"/>
      <c r="B1306" s="1505" t="s">
        <v>1108</v>
      </c>
      <c r="C1306" s="1467" t="s">
        <v>500</v>
      </c>
      <c r="D1306" s="1467"/>
      <c r="E1306" s="1459">
        <v>250000</v>
      </c>
      <c r="F1306" s="1459">
        <v>250000</v>
      </c>
      <c r="G1306" s="1460">
        <f t="shared" ref="G1306:H1308" si="89">F1306</f>
        <v>250000</v>
      </c>
      <c r="H1306" s="1460">
        <f t="shared" si="89"/>
        <v>250000</v>
      </c>
      <c r="I1306" s="1483">
        <f>(H1306-G1306)/G1306</f>
        <v>0</v>
      </c>
      <c r="J1306" s="1700"/>
      <c r="K1306" s="1484"/>
      <c r="L1306" s="1484"/>
      <c r="M1306" s="1484"/>
      <c r="N1306" s="1484"/>
      <c r="O1306" s="1484"/>
      <c r="P1306" s="1484"/>
      <c r="Q1306" s="1484"/>
      <c r="R1306" s="1484"/>
      <c r="S1306" s="1484"/>
      <c r="T1306" s="1484"/>
      <c r="U1306" s="1484"/>
      <c r="V1306" s="1484"/>
      <c r="W1306" s="1484"/>
      <c r="X1306" s="1484"/>
    </row>
    <row r="1307" spans="1:24" ht="23.25" hidden="1" customHeight="1" outlineLevel="1">
      <c r="A1307" s="1451"/>
      <c r="B1307" s="1505" t="s">
        <v>1109</v>
      </c>
      <c r="C1307" s="1467" t="s">
        <v>500</v>
      </c>
      <c r="D1307" s="1467"/>
      <c r="E1307" s="1459">
        <v>244000</v>
      </c>
      <c r="F1307" s="1459">
        <v>244000</v>
      </c>
      <c r="G1307" s="1460">
        <f t="shared" si="89"/>
        <v>244000</v>
      </c>
      <c r="H1307" s="1460">
        <f t="shared" si="89"/>
        <v>244000</v>
      </c>
      <c r="I1307" s="1483">
        <f>(H1307-G1307)/G1307</f>
        <v>0</v>
      </c>
      <c r="J1307" s="1700"/>
      <c r="K1307" s="1484"/>
      <c r="L1307" s="1484"/>
      <c r="M1307" s="1484"/>
      <c r="N1307" s="1484"/>
      <c r="O1307" s="1484"/>
      <c r="P1307" s="1484"/>
      <c r="Q1307" s="1484"/>
      <c r="R1307" s="1484"/>
      <c r="S1307" s="1484"/>
      <c r="T1307" s="1484"/>
      <c r="U1307" s="1484"/>
      <c r="V1307" s="1484"/>
      <c r="W1307" s="1484"/>
      <c r="X1307" s="1484"/>
    </row>
    <row r="1308" spans="1:24" ht="23.25" hidden="1" customHeight="1" outlineLevel="1">
      <c r="A1308" s="1451"/>
      <c r="B1308" s="1505" t="s">
        <v>1110</v>
      </c>
      <c r="C1308" s="1467" t="s">
        <v>500</v>
      </c>
      <c r="D1308" s="1467"/>
      <c r="E1308" s="1459">
        <v>225000</v>
      </c>
      <c r="F1308" s="1459">
        <v>225000</v>
      </c>
      <c r="G1308" s="1460">
        <f t="shared" si="89"/>
        <v>225000</v>
      </c>
      <c r="H1308" s="1460">
        <f t="shared" si="89"/>
        <v>225000</v>
      </c>
      <c r="I1308" s="1483">
        <f>(H1308-G1308)/G1308</f>
        <v>0</v>
      </c>
      <c r="J1308" s="1700"/>
      <c r="K1308" s="1484"/>
      <c r="L1308" s="1484"/>
      <c r="M1308" s="1484"/>
      <c r="N1308" s="1484"/>
      <c r="O1308" s="1484"/>
      <c r="P1308" s="1484"/>
      <c r="Q1308" s="1484"/>
      <c r="R1308" s="1484"/>
      <c r="S1308" s="1484"/>
      <c r="T1308" s="1484"/>
      <c r="U1308" s="1484"/>
      <c r="V1308" s="1484"/>
      <c r="W1308" s="1484"/>
      <c r="X1308" s="1484"/>
    </row>
    <row r="1309" spans="1:24" ht="23.25" hidden="1" customHeight="1" outlineLevel="1">
      <c r="A1309" s="1451"/>
      <c r="B1309" s="1452" t="s">
        <v>1111</v>
      </c>
      <c r="C1309" s="1467"/>
      <c r="D1309" s="1467"/>
      <c r="E1309" s="1474"/>
      <c r="F1309" s="1474"/>
      <c r="G1309" s="1460"/>
      <c r="H1309" s="1460"/>
      <c r="I1309" s="1483"/>
      <c r="J1309" s="1700"/>
      <c r="K1309" s="1484"/>
      <c r="L1309" s="1484"/>
      <c r="M1309" s="1484"/>
      <c r="N1309" s="1484"/>
      <c r="O1309" s="1484"/>
      <c r="P1309" s="1484"/>
      <c r="Q1309" s="1484"/>
      <c r="R1309" s="1484"/>
      <c r="S1309" s="1484"/>
      <c r="T1309" s="1484"/>
      <c r="U1309" s="1484"/>
      <c r="V1309" s="1484"/>
      <c r="W1309" s="1484"/>
      <c r="X1309" s="1484"/>
    </row>
    <row r="1310" spans="1:24" ht="23.25" hidden="1" customHeight="1" outlineLevel="1">
      <c r="A1310" s="1451"/>
      <c r="B1310" s="1505" t="s">
        <v>1112</v>
      </c>
      <c r="C1310" s="1467" t="s">
        <v>500</v>
      </c>
      <c r="D1310" s="1467"/>
      <c r="E1310" s="1459">
        <v>190000</v>
      </c>
      <c r="F1310" s="1459">
        <v>190000</v>
      </c>
      <c r="G1310" s="1460">
        <f t="shared" ref="G1310:H1312" si="90">F1310</f>
        <v>190000</v>
      </c>
      <c r="H1310" s="1460">
        <f t="shared" si="90"/>
        <v>190000</v>
      </c>
      <c r="I1310" s="1483">
        <f>(H1310-G1310)/G1310</f>
        <v>0</v>
      </c>
      <c r="J1310" s="1700"/>
      <c r="K1310" s="1484"/>
      <c r="L1310" s="1484"/>
      <c r="M1310" s="1484"/>
      <c r="N1310" s="1484"/>
      <c r="O1310" s="1484"/>
      <c r="P1310" s="1484"/>
      <c r="Q1310" s="1484"/>
      <c r="R1310" s="1484"/>
      <c r="S1310" s="1484"/>
      <c r="T1310" s="1484"/>
      <c r="U1310" s="1484"/>
      <c r="V1310" s="1484"/>
      <c r="W1310" s="1484"/>
      <c r="X1310" s="1484"/>
    </row>
    <row r="1311" spans="1:24" ht="23.25" hidden="1" customHeight="1" outlineLevel="1">
      <c r="A1311" s="1451"/>
      <c r="B1311" s="1505" t="s">
        <v>1113</v>
      </c>
      <c r="C1311" s="1467" t="s">
        <v>500</v>
      </c>
      <c r="D1311" s="1467"/>
      <c r="E1311" s="1459">
        <v>400000</v>
      </c>
      <c r="F1311" s="1459">
        <v>400000</v>
      </c>
      <c r="G1311" s="1460">
        <f t="shared" si="90"/>
        <v>400000</v>
      </c>
      <c r="H1311" s="1460">
        <f t="shared" si="90"/>
        <v>400000</v>
      </c>
      <c r="I1311" s="1483">
        <f>(H1311-G1311)/G1311</f>
        <v>0</v>
      </c>
      <c r="J1311" s="1700"/>
      <c r="K1311" s="1484"/>
      <c r="L1311" s="1484"/>
      <c r="M1311" s="1484"/>
      <c r="N1311" s="1484"/>
      <c r="O1311" s="1484"/>
      <c r="P1311" s="1484"/>
      <c r="Q1311" s="1484"/>
      <c r="R1311" s="1484"/>
      <c r="S1311" s="1484"/>
      <c r="T1311" s="1484"/>
      <c r="U1311" s="1484"/>
      <c r="V1311" s="1484"/>
      <c r="W1311" s="1484"/>
      <c r="X1311" s="1484"/>
    </row>
    <row r="1312" spans="1:24" ht="23.25" hidden="1" customHeight="1" outlineLevel="1">
      <c r="A1312" s="1451"/>
      <c r="B1312" s="1505" t="s">
        <v>1114</v>
      </c>
      <c r="C1312" s="1467" t="s">
        <v>500</v>
      </c>
      <c r="D1312" s="1467"/>
      <c r="E1312" s="1459">
        <v>545000</v>
      </c>
      <c r="F1312" s="1459">
        <v>545000</v>
      </c>
      <c r="G1312" s="1460">
        <f t="shared" si="90"/>
        <v>545000</v>
      </c>
      <c r="H1312" s="1460">
        <f t="shared" si="90"/>
        <v>545000</v>
      </c>
      <c r="I1312" s="1483">
        <f>(H1312-G1312)/G1312</f>
        <v>0</v>
      </c>
      <c r="J1312" s="1701"/>
      <c r="K1312" s="1484"/>
      <c r="L1312" s="1484"/>
      <c r="M1312" s="1484"/>
      <c r="N1312" s="1484"/>
      <c r="O1312" s="1484"/>
      <c r="P1312" s="1484"/>
      <c r="Q1312" s="1484"/>
      <c r="R1312" s="1484"/>
      <c r="S1312" s="1484"/>
      <c r="T1312" s="1484"/>
      <c r="U1312" s="1484"/>
      <c r="V1312" s="1484"/>
      <c r="W1312" s="1484"/>
      <c r="X1312" s="1484"/>
    </row>
    <row r="1313" spans="1:24" ht="25.5" customHeight="1">
      <c r="A1313" s="1689" t="s">
        <v>1115</v>
      </c>
      <c r="B1313" s="1690"/>
      <c r="C1313" s="1690"/>
      <c r="D1313" s="1690"/>
      <c r="E1313" s="1690"/>
      <c r="F1313" s="1690"/>
      <c r="G1313" s="1690"/>
      <c r="H1313" s="1690"/>
      <c r="I1313" s="1690"/>
      <c r="J1313" s="1691"/>
      <c r="K1313" s="1484"/>
      <c r="L1313" s="1484"/>
      <c r="M1313" s="1484"/>
      <c r="N1313" s="1484"/>
      <c r="O1313" s="1484"/>
      <c r="P1313" s="1484"/>
      <c r="Q1313" s="1484"/>
      <c r="R1313" s="1484"/>
      <c r="S1313" s="1484"/>
      <c r="T1313" s="1484"/>
      <c r="U1313" s="1484"/>
      <c r="V1313" s="1484"/>
      <c r="W1313" s="1484"/>
      <c r="X1313" s="1484"/>
    </row>
    <row r="1314" spans="1:24" ht="33" customHeight="1">
      <c r="A1314" s="1444"/>
      <c r="B1314" s="1695" t="s">
        <v>1116</v>
      </c>
      <c r="C1314" s="1690"/>
      <c r="D1314" s="1690"/>
      <c r="E1314" s="1690"/>
      <c r="F1314" s="1690"/>
      <c r="G1314" s="1690"/>
      <c r="H1314" s="1690"/>
      <c r="I1314" s="1690"/>
      <c r="J1314" s="1691"/>
      <c r="K1314" s="1482"/>
      <c r="L1314" s="1482"/>
      <c r="M1314" s="1482"/>
      <c r="N1314" s="1482"/>
      <c r="O1314" s="1482"/>
      <c r="P1314" s="1482"/>
      <c r="Q1314" s="1482"/>
      <c r="R1314" s="1482"/>
      <c r="S1314" s="1482"/>
      <c r="T1314" s="1482"/>
      <c r="U1314" s="1482"/>
      <c r="V1314" s="1482"/>
      <c r="W1314" s="1482"/>
      <c r="X1314" s="1482"/>
    </row>
    <row r="1315" spans="1:24" ht="24.75" hidden="1" customHeight="1" outlineLevel="1">
      <c r="A1315" s="1451"/>
      <c r="B1315" s="1505" t="s">
        <v>1117</v>
      </c>
      <c r="C1315" s="1449" t="s">
        <v>548</v>
      </c>
      <c r="D1315" s="1449"/>
      <c r="E1315" s="1450">
        <v>1045455</v>
      </c>
      <c r="F1315" s="1450">
        <v>1045455</v>
      </c>
      <c r="G1315" s="1455">
        <f>1150000/1.1</f>
        <v>1045454.5454545454</v>
      </c>
      <c r="H1315" s="1458">
        <f>1185000/1.1</f>
        <v>1077272.7272727273</v>
      </c>
      <c r="I1315" s="1483">
        <f t="shared" ref="I1315:I1326" si="91">(H1315-G1315)/G1315</f>
        <v>3.0434782608695716E-2</v>
      </c>
      <c r="J1315" s="1699" t="s">
        <v>1118</v>
      </c>
      <c r="K1315" s="1484"/>
      <c r="L1315" s="1484"/>
      <c r="M1315" s="1484"/>
      <c r="N1315" s="1484"/>
      <c r="O1315" s="1484"/>
      <c r="P1315" s="1484"/>
      <c r="Q1315" s="1484"/>
      <c r="R1315" s="1484"/>
      <c r="S1315" s="1484"/>
      <c r="T1315" s="1484"/>
      <c r="U1315" s="1484"/>
      <c r="V1315" s="1484"/>
      <c r="W1315" s="1484"/>
      <c r="X1315" s="1484"/>
    </row>
    <row r="1316" spans="1:24" ht="24.75" hidden="1" customHeight="1" outlineLevel="1">
      <c r="A1316" s="1451"/>
      <c r="B1316" s="1505" t="s">
        <v>1119</v>
      </c>
      <c r="C1316" s="1449" t="s">
        <v>548</v>
      </c>
      <c r="D1316" s="1449"/>
      <c r="E1316" s="1450">
        <v>1100000</v>
      </c>
      <c r="F1316" s="1450">
        <v>1100000</v>
      </c>
      <c r="G1316" s="1455">
        <f>F1316</f>
        <v>1100000</v>
      </c>
      <c r="H1316" s="1458">
        <f>1245000/1.1</f>
        <v>1131818.1818181816</v>
      </c>
      <c r="I1316" s="1483">
        <f t="shared" si="91"/>
        <v>2.8925619834710588E-2</v>
      </c>
      <c r="J1316" s="1700"/>
      <c r="K1316" s="1484"/>
      <c r="L1316" s="1484"/>
      <c r="M1316" s="1484"/>
      <c r="N1316" s="1484"/>
      <c r="O1316" s="1484"/>
      <c r="P1316" s="1484"/>
      <c r="Q1316" s="1484"/>
      <c r="R1316" s="1484"/>
      <c r="S1316" s="1484"/>
      <c r="T1316" s="1484"/>
      <c r="U1316" s="1484"/>
      <c r="V1316" s="1484"/>
      <c r="W1316" s="1484"/>
      <c r="X1316" s="1484"/>
    </row>
    <row r="1317" spans="1:24" ht="24.75" hidden="1" customHeight="1" outlineLevel="1">
      <c r="A1317" s="1451"/>
      <c r="B1317" s="1505" t="s">
        <v>1120</v>
      </c>
      <c r="C1317" s="1449" t="s">
        <v>548</v>
      </c>
      <c r="D1317" s="1449"/>
      <c r="E1317" s="1450">
        <v>1145455</v>
      </c>
      <c r="F1317" s="1450">
        <v>1145455</v>
      </c>
      <c r="G1317" s="1455">
        <f>1260000/1.1</f>
        <v>1145454.5454545454</v>
      </c>
      <c r="H1317" s="1458">
        <f>1295000/1.1</f>
        <v>1177272.7272727273</v>
      </c>
      <c r="I1317" s="1483">
        <f t="shared" si="91"/>
        <v>2.7777777777777835E-2</v>
      </c>
      <c r="J1317" s="1700"/>
      <c r="K1317" s="1484"/>
      <c r="L1317" s="1484"/>
      <c r="M1317" s="1484"/>
      <c r="N1317" s="1484"/>
      <c r="O1317" s="1484"/>
      <c r="P1317" s="1484"/>
      <c r="Q1317" s="1484"/>
      <c r="R1317" s="1484"/>
      <c r="S1317" s="1484"/>
      <c r="T1317" s="1484"/>
      <c r="U1317" s="1484"/>
      <c r="V1317" s="1484"/>
      <c r="W1317" s="1484"/>
      <c r="X1317" s="1484"/>
    </row>
    <row r="1318" spans="1:24" ht="24.75" hidden="1" customHeight="1" outlineLevel="1">
      <c r="A1318" s="1451"/>
      <c r="B1318" s="1505" t="s">
        <v>1121</v>
      </c>
      <c r="C1318" s="1449" t="s">
        <v>548</v>
      </c>
      <c r="D1318" s="1449"/>
      <c r="E1318" s="1450">
        <v>1200000</v>
      </c>
      <c r="F1318" s="1450">
        <v>1200000</v>
      </c>
      <c r="G1318" s="1455">
        <f>1320000/1.1</f>
        <v>1200000</v>
      </c>
      <c r="H1318" s="1458">
        <f>1355000/1.1</f>
        <v>1231818.1818181816</v>
      </c>
      <c r="I1318" s="1483">
        <f t="shared" si="91"/>
        <v>2.6515151515151374E-2</v>
      </c>
      <c r="J1318" s="1700"/>
      <c r="K1318" s="1484"/>
      <c r="L1318" s="1484"/>
      <c r="M1318" s="1484"/>
      <c r="N1318" s="1484"/>
      <c r="O1318" s="1484"/>
      <c r="P1318" s="1484"/>
      <c r="Q1318" s="1484"/>
      <c r="R1318" s="1484"/>
      <c r="S1318" s="1484"/>
      <c r="T1318" s="1484"/>
      <c r="U1318" s="1484"/>
      <c r="V1318" s="1484"/>
      <c r="W1318" s="1484"/>
      <c r="X1318" s="1484"/>
    </row>
    <row r="1319" spans="1:24" ht="24.75" hidden="1" customHeight="1" outlineLevel="1">
      <c r="A1319" s="1451"/>
      <c r="B1319" s="1505" t="s">
        <v>1122</v>
      </c>
      <c r="C1319" s="1449" t="s">
        <v>548</v>
      </c>
      <c r="D1319" s="1449"/>
      <c r="E1319" s="1450">
        <v>1254545</v>
      </c>
      <c r="F1319" s="1450">
        <v>1254545</v>
      </c>
      <c r="G1319" s="1455">
        <f>1380000/1.1</f>
        <v>1254545.4545454544</v>
      </c>
      <c r="H1319" s="1458">
        <f>1415000/1.1</f>
        <v>1286363.6363636362</v>
      </c>
      <c r="I1319" s="1483">
        <f t="shared" si="91"/>
        <v>2.5362318840579764E-2</v>
      </c>
      <c r="J1319" s="1700"/>
      <c r="K1319" s="1484"/>
      <c r="L1319" s="1484"/>
      <c r="M1319" s="1484"/>
      <c r="N1319" s="1484"/>
      <c r="O1319" s="1484"/>
      <c r="P1319" s="1484"/>
      <c r="Q1319" s="1484"/>
      <c r="R1319" s="1484"/>
      <c r="S1319" s="1484"/>
      <c r="T1319" s="1484"/>
      <c r="U1319" s="1484"/>
      <c r="V1319" s="1484"/>
      <c r="W1319" s="1484"/>
      <c r="X1319" s="1484"/>
    </row>
    <row r="1320" spans="1:24" ht="24.75" hidden="1" customHeight="1" outlineLevel="1">
      <c r="A1320" s="1451"/>
      <c r="B1320" s="1505" t="s">
        <v>1123</v>
      </c>
      <c r="C1320" s="1449" t="s">
        <v>548</v>
      </c>
      <c r="D1320" s="1449"/>
      <c r="E1320" s="1450">
        <v>1327273</v>
      </c>
      <c r="F1320" s="1450">
        <v>1327273</v>
      </c>
      <c r="G1320" s="1455">
        <f>1460000/1.1</f>
        <v>1327272.7272727271</v>
      </c>
      <c r="H1320" s="1458">
        <f>1495000/1.1</f>
        <v>1359090.9090909089</v>
      </c>
      <c r="I1320" s="1483">
        <f t="shared" si="91"/>
        <v>2.3972602739726078E-2</v>
      </c>
      <c r="J1320" s="1700"/>
      <c r="K1320" s="1484"/>
      <c r="L1320" s="1484"/>
      <c r="M1320" s="1484"/>
      <c r="N1320" s="1484"/>
      <c r="O1320" s="1484"/>
      <c r="P1320" s="1484"/>
      <c r="Q1320" s="1484"/>
      <c r="R1320" s="1484"/>
      <c r="S1320" s="1484"/>
      <c r="T1320" s="1484"/>
      <c r="U1320" s="1484"/>
      <c r="V1320" s="1484"/>
      <c r="W1320" s="1484"/>
      <c r="X1320" s="1484"/>
    </row>
    <row r="1321" spans="1:24" ht="39" hidden="1" customHeight="1" outlineLevel="1">
      <c r="A1321" s="1451"/>
      <c r="B1321" s="1469" t="s">
        <v>1124</v>
      </c>
      <c r="C1321" s="1449" t="s">
        <v>1125</v>
      </c>
      <c r="D1321" s="1449"/>
      <c r="E1321" s="1450">
        <v>1818182</v>
      </c>
      <c r="F1321" s="1450">
        <v>1818182</v>
      </c>
      <c r="G1321" s="1455">
        <f>F1321</f>
        <v>1818182</v>
      </c>
      <c r="H1321" s="1458">
        <f>2000000/1.1</f>
        <v>1818181.8181818181</v>
      </c>
      <c r="I1321" s="1483">
        <f t="shared" si="91"/>
        <v>-9.9999990034925589E-8</v>
      </c>
      <c r="J1321" s="1700"/>
      <c r="K1321" s="1484"/>
      <c r="L1321" s="1484"/>
      <c r="M1321" s="1484"/>
      <c r="N1321" s="1484"/>
      <c r="O1321" s="1484"/>
      <c r="P1321" s="1484"/>
      <c r="Q1321" s="1484"/>
      <c r="R1321" s="1484"/>
      <c r="S1321" s="1484"/>
      <c r="T1321" s="1484"/>
      <c r="U1321" s="1484"/>
      <c r="V1321" s="1484"/>
      <c r="W1321" s="1484"/>
      <c r="X1321" s="1484"/>
    </row>
    <row r="1322" spans="1:24" ht="39" hidden="1" customHeight="1" outlineLevel="1">
      <c r="A1322" s="1451"/>
      <c r="B1322" s="1469" t="s">
        <v>1126</v>
      </c>
      <c r="C1322" s="1449" t="s">
        <v>1125</v>
      </c>
      <c r="D1322" s="1449"/>
      <c r="E1322" s="1450">
        <v>3636364</v>
      </c>
      <c r="F1322" s="1450">
        <v>3636364</v>
      </c>
      <c r="G1322" s="1455">
        <f>4000000/1.1</f>
        <v>3636363.6363636362</v>
      </c>
      <c r="H1322" s="1458">
        <f>4000000/1.1</f>
        <v>3636363.6363636362</v>
      </c>
      <c r="I1322" s="1483">
        <f t="shared" si="91"/>
        <v>0</v>
      </c>
      <c r="J1322" s="1700"/>
      <c r="K1322" s="1484"/>
      <c r="L1322" s="1484"/>
      <c r="M1322" s="1484"/>
      <c r="N1322" s="1484"/>
      <c r="O1322" s="1484"/>
      <c r="P1322" s="1484"/>
      <c r="Q1322" s="1484"/>
      <c r="R1322" s="1484"/>
      <c r="S1322" s="1484"/>
      <c r="T1322" s="1484"/>
      <c r="U1322" s="1484"/>
      <c r="V1322" s="1484"/>
      <c r="W1322" s="1484"/>
      <c r="X1322" s="1484"/>
    </row>
    <row r="1323" spans="1:24" ht="23.25" hidden="1" customHeight="1" outlineLevel="1">
      <c r="A1323" s="1451"/>
      <c r="B1323" s="1505" t="s">
        <v>1127</v>
      </c>
      <c r="C1323" s="1449" t="s">
        <v>548</v>
      </c>
      <c r="D1323" s="1449"/>
      <c r="E1323" s="1450">
        <v>54545</v>
      </c>
      <c r="F1323" s="1450">
        <v>54545</v>
      </c>
      <c r="G1323" s="1455">
        <f>60000/1.1</f>
        <v>54545.454545454544</v>
      </c>
      <c r="H1323" s="1458">
        <f>60000/1.1</f>
        <v>54545.454545454544</v>
      </c>
      <c r="I1323" s="1483">
        <f t="shared" si="91"/>
        <v>0</v>
      </c>
      <c r="J1323" s="1700"/>
      <c r="K1323" s="1484"/>
      <c r="L1323" s="1484"/>
      <c r="M1323" s="1484"/>
      <c r="N1323" s="1484"/>
      <c r="O1323" s="1484"/>
      <c r="P1323" s="1484"/>
      <c r="Q1323" s="1484"/>
      <c r="R1323" s="1484"/>
      <c r="S1323" s="1484"/>
      <c r="T1323" s="1484"/>
      <c r="U1323" s="1484"/>
      <c r="V1323" s="1484"/>
      <c r="W1323" s="1484"/>
      <c r="X1323" s="1484"/>
    </row>
    <row r="1324" spans="1:24" ht="23.25" hidden="1" customHeight="1" outlineLevel="1">
      <c r="A1324" s="1451"/>
      <c r="B1324" s="1505" t="s">
        <v>1128</v>
      </c>
      <c r="C1324" s="1449" t="s">
        <v>548</v>
      </c>
      <c r="D1324" s="1449"/>
      <c r="E1324" s="1450">
        <v>63636</v>
      </c>
      <c r="F1324" s="1450">
        <v>63636</v>
      </c>
      <c r="G1324" s="1455">
        <f>70000/1.1</f>
        <v>63636.363636363632</v>
      </c>
      <c r="H1324" s="1458">
        <f>70000/1.1</f>
        <v>63636.363636363632</v>
      </c>
      <c r="I1324" s="1483">
        <f t="shared" si="91"/>
        <v>0</v>
      </c>
      <c r="J1324" s="1700"/>
      <c r="K1324" s="1484"/>
      <c r="L1324" s="1484"/>
      <c r="M1324" s="1484"/>
      <c r="N1324" s="1484"/>
      <c r="O1324" s="1484"/>
      <c r="P1324" s="1484"/>
      <c r="Q1324" s="1484"/>
      <c r="R1324" s="1484"/>
      <c r="S1324" s="1484"/>
      <c r="T1324" s="1484"/>
      <c r="U1324" s="1484"/>
      <c r="V1324" s="1484"/>
      <c r="W1324" s="1484"/>
      <c r="X1324" s="1484"/>
    </row>
    <row r="1325" spans="1:24" ht="23.25" hidden="1" customHeight="1" outlineLevel="1">
      <c r="A1325" s="1451"/>
      <c r="B1325" s="1505" t="s">
        <v>1129</v>
      </c>
      <c r="C1325" s="1449" t="s">
        <v>548</v>
      </c>
      <c r="D1325" s="1449"/>
      <c r="E1325" s="1450">
        <v>18182</v>
      </c>
      <c r="F1325" s="1450">
        <v>18182</v>
      </c>
      <c r="G1325" s="1455">
        <f>20000/1.1</f>
        <v>18181.81818181818</v>
      </c>
      <c r="H1325" s="1458">
        <f>20000/1.1</f>
        <v>18181.81818181818</v>
      </c>
      <c r="I1325" s="1483">
        <f t="shared" si="91"/>
        <v>0</v>
      </c>
      <c r="J1325" s="1700"/>
      <c r="K1325" s="1484"/>
      <c r="L1325" s="1484"/>
      <c r="M1325" s="1484"/>
      <c r="N1325" s="1484"/>
      <c r="O1325" s="1484"/>
      <c r="P1325" s="1484"/>
      <c r="Q1325" s="1484"/>
      <c r="R1325" s="1484"/>
      <c r="S1325" s="1484"/>
      <c r="T1325" s="1484"/>
      <c r="U1325" s="1484"/>
      <c r="V1325" s="1484"/>
      <c r="W1325" s="1484"/>
      <c r="X1325" s="1484"/>
    </row>
    <row r="1326" spans="1:24" ht="23.25" hidden="1" customHeight="1" outlineLevel="1">
      <c r="A1326" s="1451"/>
      <c r="B1326" s="1505" t="s">
        <v>1130</v>
      </c>
      <c r="C1326" s="1449" t="s">
        <v>548</v>
      </c>
      <c r="D1326" s="1449"/>
      <c r="E1326" s="1450">
        <v>63636</v>
      </c>
      <c r="F1326" s="1450">
        <v>63636</v>
      </c>
      <c r="G1326" s="1455">
        <f>70000/1.1</f>
        <v>63636.363636363632</v>
      </c>
      <c r="H1326" s="1458">
        <f>70000/1.1</f>
        <v>63636.363636363632</v>
      </c>
      <c r="I1326" s="1483">
        <f t="shared" si="91"/>
        <v>0</v>
      </c>
      <c r="J1326" s="1701"/>
      <c r="K1326" s="1484"/>
      <c r="L1326" s="1484"/>
      <c r="M1326" s="1484"/>
      <c r="N1326" s="1484"/>
      <c r="O1326" s="1484"/>
      <c r="P1326" s="1484"/>
      <c r="Q1326" s="1484"/>
      <c r="R1326" s="1484"/>
      <c r="S1326" s="1484"/>
      <c r="T1326" s="1484"/>
      <c r="U1326" s="1484"/>
      <c r="V1326" s="1484"/>
      <c r="W1326" s="1484"/>
      <c r="X1326" s="1484"/>
    </row>
    <row r="1327" spans="1:24" ht="23.25" customHeight="1">
      <c r="A1327" s="1515" t="s">
        <v>1131</v>
      </c>
      <c r="B1327" s="1489" t="s">
        <v>1132</v>
      </c>
      <c r="C1327" s="1449"/>
      <c r="D1327" s="1449"/>
      <c r="E1327" s="1450"/>
      <c r="F1327" s="1450"/>
      <c r="G1327" s="1455"/>
      <c r="H1327" s="1458"/>
      <c r="I1327" s="1483"/>
      <c r="J1327" s="1467"/>
      <c r="K1327" s="1484"/>
      <c r="L1327" s="1484"/>
      <c r="M1327" s="1484"/>
      <c r="N1327" s="1484"/>
      <c r="O1327" s="1484"/>
      <c r="P1327" s="1484"/>
      <c r="Q1327" s="1484"/>
      <c r="R1327" s="1484"/>
      <c r="S1327" s="1484"/>
      <c r="T1327" s="1484"/>
      <c r="U1327" s="1484"/>
      <c r="V1327" s="1484"/>
      <c r="W1327" s="1484"/>
      <c r="X1327" s="1484"/>
    </row>
    <row r="1328" spans="1:24" ht="23.25" customHeight="1">
      <c r="A1328" s="1515">
        <v>1</v>
      </c>
      <c r="B1328" s="1502" t="s">
        <v>24</v>
      </c>
      <c r="C1328" s="1449"/>
      <c r="D1328" s="1449"/>
      <c r="E1328" s="1450"/>
      <c r="F1328" s="1450"/>
      <c r="G1328" s="1455"/>
      <c r="H1328" s="1458"/>
      <c r="I1328" s="1483"/>
      <c r="J1328" s="1467"/>
      <c r="K1328" s="1484"/>
      <c r="L1328" s="1484"/>
      <c r="M1328" s="1484"/>
      <c r="N1328" s="1484"/>
      <c r="O1328" s="1484"/>
      <c r="P1328" s="1484"/>
      <c r="Q1328" s="1484"/>
      <c r="R1328" s="1484"/>
      <c r="S1328" s="1484"/>
      <c r="T1328" s="1484"/>
      <c r="U1328" s="1484"/>
      <c r="V1328" s="1484"/>
      <c r="W1328" s="1484"/>
      <c r="X1328" s="1484"/>
    </row>
    <row r="1329" spans="1:24" ht="23.25" hidden="1" customHeight="1" outlineLevel="1">
      <c r="A1329" s="1515"/>
      <c r="B1329" s="1505" t="s">
        <v>1133</v>
      </c>
      <c r="C1329" s="1449" t="s">
        <v>199</v>
      </c>
      <c r="D1329" s="1449"/>
      <c r="E1329" s="1450"/>
      <c r="F1329" s="1450"/>
      <c r="G1329" s="1455"/>
      <c r="H1329" s="1458">
        <v>94600</v>
      </c>
      <c r="I1329" s="1483"/>
      <c r="J1329" s="1467"/>
      <c r="K1329" s="1484"/>
      <c r="L1329" s="1484"/>
      <c r="M1329" s="1484"/>
      <c r="N1329" s="1484"/>
      <c r="O1329" s="1484"/>
      <c r="P1329" s="1484"/>
      <c r="Q1329" s="1484"/>
      <c r="R1329" s="1484"/>
      <c r="S1329" s="1484"/>
      <c r="T1329" s="1484"/>
      <c r="U1329" s="1484"/>
      <c r="V1329" s="1484"/>
      <c r="W1329" s="1484"/>
      <c r="X1329" s="1484"/>
    </row>
    <row r="1330" spans="1:24" ht="23.25" hidden="1" customHeight="1" outlineLevel="1">
      <c r="A1330" s="1515"/>
      <c r="B1330" s="1505" t="s">
        <v>1134</v>
      </c>
      <c r="C1330" s="1449" t="s">
        <v>199</v>
      </c>
      <c r="D1330" s="1449"/>
      <c r="E1330" s="1450"/>
      <c r="F1330" s="1450"/>
      <c r="G1330" s="1455"/>
      <c r="H1330" s="1458">
        <v>94600</v>
      </c>
      <c r="I1330" s="1483"/>
      <c r="J1330" s="1467"/>
      <c r="K1330" s="1484"/>
      <c r="L1330" s="1484"/>
      <c r="M1330" s="1484"/>
      <c r="N1330" s="1484"/>
      <c r="O1330" s="1484"/>
      <c r="P1330" s="1484"/>
      <c r="Q1330" s="1484"/>
      <c r="R1330" s="1484"/>
      <c r="S1330" s="1484"/>
      <c r="T1330" s="1484"/>
      <c r="U1330" s="1484"/>
      <c r="V1330" s="1484"/>
      <c r="W1330" s="1484"/>
      <c r="X1330" s="1484"/>
    </row>
    <row r="1331" spans="1:24" ht="23.25" hidden="1" customHeight="1" outlineLevel="1">
      <c r="A1331" s="1515"/>
      <c r="B1331" s="1505" t="s">
        <v>1135</v>
      </c>
      <c r="C1331" s="1449" t="s">
        <v>199</v>
      </c>
      <c r="D1331" s="1449"/>
      <c r="E1331" s="1450"/>
      <c r="F1331" s="1450"/>
      <c r="G1331" s="1455"/>
      <c r="H1331" s="1458">
        <v>102600</v>
      </c>
      <c r="I1331" s="1483"/>
      <c r="J1331" s="1467"/>
      <c r="K1331" s="1484"/>
      <c r="L1331" s="1484"/>
      <c r="M1331" s="1484"/>
      <c r="N1331" s="1484"/>
      <c r="O1331" s="1484"/>
      <c r="P1331" s="1484"/>
      <c r="Q1331" s="1484"/>
      <c r="R1331" s="1484"/>
      <c r="S1331" s="1484"/>
      <c r="T1331" s="1484"/>
      <c r="U1331" s="1484"/>
      <c r="V1331" s="1484"/>
      <c r="W1331" s="1484"/>
      <c r="X1331" s="1484"/>
    </row>
    <row r="1332" spans="1:24" ht="23.25" hidden="1" customHeight="1" outlineLevel="1">
      <c r="A1332" s="1515"/>
      <c r="B1332" s="1505" t="s">
        <v>1136</v>
      </c>
      <c r="C1332" s="1449" t="s">
        <v>199</v>
      </c>
      <c r="D1332" s="1449"/>
      <c r="E1332" s="1450"/>
      <c r="F1332" s="1450"/>
      <c r="G1332" s="1455"/>
      <c r="H1332" s="1458">
        <v>80000</v>
      </c>
      <c r="I1332" s="1483"/>
      <c r="J1332" s="1467"/>
      <c r="K1332" s="1484"/>
      <c r="L1332" s="1484"/>
      <c r="M1332" s="1484"/>
      <c r="N1332" s="1484"/>
      <c r="O1332" s="1484"/>
      <c r="P1332" s="1484"/>
      <c r="Q1332" s="1484"/>
      <c r="R1332" s="1484"/>
      <c r="S1332" s="1484"/>
      <c r="T1332" s="1484"/>
      <c r="U1332" s="1484"/>
      <c r="V1332" s="1484"/>
      <c r="W1332" s="1484"/>
      <c r="X1332" s="1484"/>
    </row>
    <row r="1333" spans="1:24" ht="23.25" hidden="1" customHeight="1" outlineLevel="1">
      <c r="A1333" s="1515"/>
      <c r="B1333" s="1505" t="s">
        <v>1137</v>
      </c>
      <c r="C1333" s="1449" t="s">
        <v>199</v>
      </c>
      <c r="D1333" s="1449"/>
      <c r="E1333" s="1450"/>
      <c r="F1333" s="1450"/>
      <c r="G1333" s="1455"/>
      <c r="H1333" s="1458">
        <v>87900</v>
      </c>
      <c r="I1333" s="1483"/>
      <c r="J1333" s="1467"/>
      <c r="K1333" s="1484"/>
      <c r="L1333" s="1484"/>
      <c r="M1333" s="1484"/>
      <c r="N1333" s="1484"/>
      <c r="O1333" s="1484"/>
      <c r="P1333" s="1484"/>
      <c r="Q1333" s="1484"/>
      <c r="R1333" s="1484"/>
      <c r="S1333" s="1484"/>
      <c r="T1333" s="1484"/>
      <c r="U1333" s="1484"/>
      <c r="V1333" s="1484"/>
      <c r="W1333" s="1484"/>
      <c r="X1333" s="1484"/>
    </row>
    <row r="1334" spans="1:24" ht="23.25" customHeight="1" collapsed="1">
      <c r="A1334" s="1515">
        <v>2</v>
      </c>
      <c r="B1334" s="1502" t="s">
        <v>14</v>
      </c>
      <c r="C1334" s="1449"/>
      <c r="D1334" s="1449"/>
      <c r="E1334" s="1450"/>
      <c r="F1334" s="1450"/>
      <c r="G1334" s="1455"/>
      <c r="H1334" s="1458"/>
      <c r="I1334" s="1483"/>
      <c r="J1334" s="1467"/>
      <c r="K1334" s="1484"/>
      <c r="L1334" s="1484"/>
      <c r="M1334" s="1484"/>
      <c r="N1334" s="1484"/>
      <c r="O1334" s="1484"/>
      <c r="P1334" s="1484"/>
      <c r="Q1334" s="1484"/>
      <c r="R1334" s="1484"/>
      <c r="S1334" s="1484"/>
      <c r="T1334" s="1484"/>
      <c r="U1334" s="1484"/>
      <c r="V1334" s="1484"/>
      <c r="W1334" s="1484"/>
      <c r="X1334" s="1484"/>
    </row>
    <row r="1335" spans="1:24" ht="23.25" hidden="1" customHeight="1" outlineLevel="1">
      <c r="A1335" s="1515"/>
      <c r="B1335" s="1505" t="s">
        <v>1134</v>
      </c>
      <c r="C1335" s="1449" t="s">
        <v>199</v>
      </c>
      <c r="D1335" s="1449"/>
      <c r="E1335" s="1450"/>
      <c r="F1335" s="1450"/>
      <c r="G1335" s="1455"/>
      <c r="H1335" s="1458">
        <v>78000</v>
      </c>
      <c r="I1335" s="1483"/>
      <c r="J1335" s="1467"/>
      <c r="K1335" s="1484"/>
      <c r="L1335" s="1484"/>
      <c r="M1335" s="1484"/>
      <c r="N1335" s="1484"/>
      <c r="O1335" s="1484"/>
      <c r="P1335" s="1484"/>
      <c r="Q1335" s="1484"/>
      <c r="R1335" s="1484"/>
      <c r="S1335" s="1484"/>
      <c r="T1335" s="1484"/>
      <c r="U1335" s="1484"/>
      <c r="V1335" s="1484"/>
      <c r="W1335" s="1484"/>
      <c r="X1335" s="1484"/>
    </row>
    <row r="1336" spans="1:24" ht="23.25" hidden="1" customHeight="1" outlineLevel="1">
      <c r="A1336" s="1515"/>
      <c r="B1336" s="1505" t="s">
        <v>1138</v>
      </c>
      <c r="C1336" s="1449" t="s">
        <v>199</v>
      </c>
      <c r="D1336" s="1449"/>
      <c r="E1336" s="1450"/>
      <c r="F1336" s="1450"/>
      <c r="G1336" s="1455"/>
      <c r="H1336" s="1458">
        <v>85750</v>
      </c>
      <c r="I1336" s="1483"/>
      <c r="J1336" s="1467"/>
      <c r="K1336" s="1484"/>
      <c r="L1336" s="1484"/>
      <c r="M1336" s="1484"/>
      <c r="N1336" s="1484"/>
      <c r="O1336" s="1484"/>
      <c r="P1336" s="1484"/>
      <c r="Q1336" s="1484"/>
      <c r="R1336" s="1484"/>
      <c r="S1336" s="1484"/>
      <c r="T1336" s="1484"/>
      <c r="U1336" s="1484"/>
      <c r="V1336" s="1484"/>
      <c r="W1336" s="1484"/>
      <c r="X1336" s="1484"/>
    </row>
    <row r="1337" spans="1:24" ht="23.25" customHeight="1" collapsed="1">
      <c r="A1337" s="1515">
        <v>3</v>
      </c>
      <c r="B1337" s="1502" t="s">
        <v>18</v>
      </c>
      <c r="C1337" s="1449"/>
      <c r="D1337" s="1449"/>
      <c r="E1337" s="1450"/>
      <c r="F1337" s="1450"/>
      <c r="G1337" s="1455"/>
      <c r="H1337" s="1458"/>
      <c r="I1337" s="1483"/>
      <c r="J1337" s="1467"/>
      <c r="K1337" s="1484"/>
      <c r="L1337" s="1484"/>
      <c r="M1337" s="1484"/>
      <c r="N1337" s="1484"/>
      <c r="O1337" s="1484"/>
      <c r="P1337" s="1484"/>
      <c r="Q1337" s="1484"/>
      <c r="R1337" s="1484"/>
      <c r="S1337" s="1484"/>
      <c r="T1337" s="1484"/>
      <c r="U1337" s="1484"/>
      <c r="V1337" s="1484"/>
      <c r="W1337" s="1484"/>
      <c r="X1337" s="1484"/>
    </row>
    <row r="1338" spans="1:24" ht="23.25" hidden="1" customHeight="1" outlineLevel="1">
      <c r="A1338" s="1451"/>
      <c r="B1338" s="1505" t="s">
        <v>1134</v>
      </c>
      <c r="C1338" s="1449" t="s">
        <v>199</v>
      </c>
      <c r="D1338" s="1449"/>
      <c r="E1338" s="1450"/>
      <c r="F1338" s="1450"/>
      <c r="G1338" s="1455"/>
      <c r="H1338" s="1458">
        <v>78000</v>
      </c>
      <c r="I1338" s="1483"/>
      <c r="J1338" s="1467"/>
      <c r="K1338" s="1484"/>
      <c r="L1338" s="1484"/>
      <c r="M1338" s="1484"/>
      <c r="N1338" s="1484"/>
      <c r="O1338" s="1484"/>
      <c r="P1338" s="1484"/>
      <c r="Q1338" s="1484"/>
      <c r="R1338" s="1484"/>
      <c r="S1338" s="1484"/>
      <c r="T1338" s="1484"/>
      <c r="U1338" s="1484"/>
      <c r="V1338" s="1484"/>
      <c r="W1338" s="1484"/>
      <c r="X1338" s="1484"/>
    </row>
    <row r="1339" spans="1:24" ht="23.25" hidden="1" customHeight="1" outlineLevel="1">
      <c r="A1339" s="1451"/>
      <c r="B1339" s="1505" t="s">
        <v>1138</v>
      </c>
      <c r="C1339" s="1449" t="s">
        <v>199</v>
      </c>
      <c r="D1339" s="1449"/>
      <c r="E1339" s="1450"/>
      <c r="F1339" s="1450"/>
      <c r="G1339" s="1455"/>
      <c r="H1339" s="1458">
        <v>85750</v>
      </c>
      <c r="I1339" s="1483"/>
      <c r="J1339" s="1467"/>
      <c r="K1339" s="1484"/>
      <c r="L1339" s="1484"/>
      <c r="M1339" s="1484"/>
      <c r="N1339" s="1484"/>
      <c r="O1339" s="1484"/>
      <c r="P1339" s="1484"/>
      <c r="Q1339" s="1484"/>
      <c r="R1339" s="1484"/>
      <c r="S1339" s="1484"/>
      <c r="T1339" s="1484"/>
      <c r="U1339" s="1484"/>
      <c r="V1339" s="1484"/>
      <c r="W1339" s="1484"/>
      <c r="X1339" s="1484"/>
    </row>
    <row r="1340" spans="1:24" ht="23.25" customHeight="1" collapsed="1">
      <c r="A1340" s="1515">
        <v>4</v>
      </c>
      <c r="B1340" s="1471" t="s">
        <v>23</v>
      </c>
      <c r="C1340" s="1449"/>
      <c r="D1340" s="1449"/>
      <c r="E1340" s="1450"/>
      <c r="F1340" s="1450"/>
      <c r="G1340" s="1455"/>
      <c r="H1340" s="1458"/>
      <c r="I1340" s="1483"/>
      <c r="J1340" s="1467"/>
      <c r="K1340" s="1484"/>
      <c r="L1340" s="1484"/>
      <c r="M1340" s="1484"/>
      <c r="N1340" s="1484"/>
      <c r="O1340" s="1484"/>
      <c r="P1340" s="1484"/>
      <c r="Q1340" s="1484"/>
      <c r="R1340" s="1484"/>
      <c r="S1340" s="1484"/>
      <c r="T1340" s="1484"/>
      <c r="U1340" s="1484"/>
      <c r="V1340" s="1484"/>
      <c r="W1340" s="1484"/>
      <c r="X1340" s="1484"/>
    </row>
    <row r="1341" spans="1:24" ht="23.25" hidden="1" customHeight="1" outlineLevel="1">
      <c r="A1341" s="1451"/>
      <c r="B1341" s="1505" t="s">
        <v>1139</v>
      </c>
      <c r="C1341" s="1449"/>
      <c r="D1341" s="1449"/>
      <c r="E1341" s="1450"/>
      <c r="F1341" s="1450"/>
      <c r="G1341" s="1455"/>
      <c r="H1341" s="1458">
        <v>91000</v>
      </c>
      <c r="I1341" s="1483"/>
      <c r="J1341" s="1467"/>
      <c r="K1341" s="1484"/>
      <c r="L1341" s="1484"/>
      <c r="M1341" s="1484"/>
      <c r="N1341" s="1484"/>
      <c r="O1341" s="1484"/>
      <c r="P1341" s="1484"/>
      <c r="Q1341" s="1484"/>
      <c r="R1341" s="1484"/>
      <c r="S1341" s="1484"/>
      <c r="T1341" s="1484"/>
      <c r="U1341" s="1484"/>
      <c r="V1341" s="1484"/>
      <c r="W1341" s="1484"/>
      <c r="X1341" s="1484"/>
    </row>
    <row r="1342" spans="1:24" ht="23.25" customHeight="1" collapsed="1">
      <c r="A1342" s="1515">
        <v>5</v>
      </c>
      <c r="B1342" s="1502" t="s">
        <v>19</v>
      </c>
      <c r="C1342" s="1449"/>
      <c r="D1342" s="1449"/>
      <c r="E1342" s="1450"/>
      <c r="F1342" s="1450"/>
      <c r="G1342" s="1455"/>
      <c r="H1342" s="1458"/>
      <c r="I1342" s="1483"/>
      <c r="J1342" s="1467"/>
      <c r="K1342" s="1484"/>
      <c r="L1342" s="1484"/>
      <c r="M1342" s="1484"/>
      <c r="N1342" s="1484"/>
      <c r="O1342" s="1484"/>
      <c r="P1342" s="1484"/>
      <c r="Q1342" s="1484"/>
      <c r="R1342" s="1484"/>
      <c r="S1342" s="1484"/>
      <c r="T1342" s="1484"/>
      <c r="U1342" s="1484"/>
      <c r="V1342" s="1484"/>
      <c r="W1342" s="1484"/>
      <c r="X1342" s="1484"/>
    </row>
    <row r="1343" spans="1:24" ht="23.25" hidden="1" customHeight="1" outlineLevel="1">
      <c r="A1343" s="1451"/>
      <c r="B1343" s="1505" t="s">
        <v>1133</v>
      </c>
      <c r="C1343" s="1449" t="s">
        <v>199</v>
      </c>
      <c r="D1343" s="1449"/>
      <c r="E1343" s="1450"/>
      <c r="F1343" s="1450"/>
      <c r="G1343" s="1455"/>
      <c r="H1343" s="1458">
        <v>78000</v>
      </c>
      <c r="I1343" s="1483"/>
      <c r="J1343" s="1467"/>
      <c r="K1343" s="1484"/>
      <c r="L1343" s="1484"/>
      <c r="M1343" s="1484"/>
      <c r="N1343" s="1484"/>
      <c r="O1343" s="1484"/>
      <c r="P1343" s="1484"/>
      <c r="Q1343" s="1484"/>
      <c r="R1343" s="1484"/>
      <c r="S1343" s="1484"/>
      <c r="T1343" s="1484"/>
      <c r="U1343" s="1484"/>
      <c r="V1343" s="1484"/>
      <c r="W1343" s="1484"/>
      <c r="X1343" s="1484"/>
    </row>
    <row r="1344" spans="1:24" ht="23.25" hidden="1" customHeight="1" outlineLevel="1">
      <c r="A1344" s="1451"/>
      <c r="B1344" s="1505" t="s">
        <v>1134</v>
      </c>
      <c r="C1344" s="1449" t="s">
        <v>199</v>
      </c>
      <c r="D1344" s="1449"/>
      <c r="E1344" s="1450"/>
      <c r="F1344" s="1450"/>
      <c r="G1344" s="1455"/>
      <c r="H1344" s="1458">
        <v>78000</v>
      </c>
      <c r="I1344" s="1483"/>
      <c r="J1344" s="1467"/>
      <c r="K1344" s="1484"/>
      <c r="L1344" s="1484"/>
      <c r="M1344" s="1484"/>
      <c r="N1344" s="1484"/>
      <c r="O1344" s="1484"/>
      <c r="P1344" s="1484"/>
      <c r="Q1344" s="1484"/>
      <c r="R1344" s="1484"/>
      <c r="S1344" s="1484"/>
      <c r="T1344" s="1484"/>
      <c r="U1344" s="1484"/>
      <c r="V1344" s="1484"/>
      <c r="W1344" s="1484"/>
      <c r="X1344" s="1484"/>
    </row>
    <row r="1345" spans="1:24" ht="23.25" hidden="1" customHeight="1" outlineLevel="1">
      <c r="A1345" s="1451"/>
      <c r="B1345" s="1505" t="s">
        <v>1140</v>
      </c>
      <c r="C1345" s="1449" t="s">
        <v>199</v>
      </c>
      <c r="D1345" s="1449"/>
      <c r="E1345" s="1450"/>
      <c r="F1345" s="1450"/>
      <c r="G1345" s="1455"/>
      <c r="H1345" s="1458">
        <v>91000</v>
      </c>
      <c r="I1345" s="1483"/>
      <c r="J1345" s="1467"/>
      <c r="K1345" s="1484"/>
      <c r="L1345" s="1484"/>
      <c r="M1345" s="1484"/>
      <c r="N1345" s="1484"/>
      <c r="O1345" s="1484"/>
      <c r="P1345" s="1484"/>
      <c r="Q1345" s="1484"/>
      <c r="R1345" s="1484"/>
      <c r="S1345" s="1484"/>
      <c r="T1345" s="1484"/>
      <c r="U1345" s="1484"/>
      <c r="V1345" s="1484"/>
      <c r="W1345" s="1484"/>
      <c r="X1345" s="1484"/>
    </row>
    <row r="1346" spans="1:24" ht="23.25" hidden="1" customHeight="1" outlineLevel="1">
      <c r="A1346" s="1451"/>
      <c r="B1346" s="1505" t="s">
        <v>1141</v>
      </c>
      <c r="C1346" s="1449" t="s">
        <v>199</v>
      </c>
      <c r="D1346" s="1449"/>
      <c r="E1346" s="1450"/>
      <c r="F1346" s="1450"/>
      <c r="G1346" s="1455"/>
      <c r="H1346" s="1458">
        <v>87000</v>
      </c>
      <c r="I1346" s="1483"/>
      <c r="J1346" s="1467"/>
      <c r="K1346" s="1484"/>
      <c r="L1346" s="1484"/>
      <c r="M1346" s="1484"/>
      <c r="N1346" s="1484"/>
      <c r="O1346" s="1484"/>
      <c r="P1346" s="1484"/>
      <c r="Q1346" s="1484"/>
      <c r="R1346" s="1484"/>
      <c r="S1346" s="1484"/>
      <c r="T1346" s="1484"/>
      <c r="U1346" s="1484"/>
      <c r="V1346" s="1484"/>
      <c r="W1346" s="1484"/>
      <c r="X1346" s="1484"/>
    </row>
    <row r="1347" spans="1:24" ht="23.25" hidden="1" customHeight="1" outlineLevel="1">
      <c r="A1347" s="1451"/>
      <c r="B1347" s="1505" t="s">
        <v>1136</v>
      </c>
      <c r="C1347" s="1449" t="s">
        <v>199</v>
      </c>
      <c r="D1347" s="1449"/>
      <c r="E1347" s="1450"/>
      <c r="F1347" s="1450"/>
      <c r="G1347" s="1455"/>
      <c r="H1347" s="1458">
        <v>87000</v>
      </c>
      <c r="I1347" s="1483"/>
      <c r="J1347" s="1467"/>
      <c r="K1347" s="1484"/>
      <c r="L1347" s="1484"/>
      <c r="M1347" s="1484"/>
      <c r="N1347" s="1484"/>
      <c r="O1347" s="1484"/>
      <c r="P1347" s="1484"/>
      <c r="Q1347" s="1484"/>
      <c r="R1347" s="1484"/>
      <c r="S1347" s="1484"/>
      <c r="T1347" s="1484"/>
      <c r="U1347" s="1484"/>
      <c r="V1347" s="1484"/>
      <c r="W1347" s="1484"/>
      <c r="X1347" s="1484"/>
    </row>
    <row r="1348" spans="1:24" ht="23.25" hidden="1" customHeight="1" outlineLevel="1">
      <c r="A1348" s="1451"/>
      <c r="B1348" s="1505" t="s">
        <v>1137</v>
      </c>
      <c r="C1348" s="1449" t="s">
        <v>199</v>
      </c>
      <c r="D1348" s="1449"/>
      <c r="E1348" s="1450"/>
      <c r="F1348" s="1450"/>
      <c r="G1348" s="1455"/>
      <c r="H1348" s="1458">
        <v>94000</v>
      </c>
      <c r="I1348" s="1483"/>
      <c r="J1348" s="1467"/>
      <c r="K1348" s="1484"/>
      <c r="L1348" s="1484"/>
      <c r="M1348" s="1484"/>
      <c r="N1348" s="1484"/>
      <c r="O1348" s="1484"/>
      <c r="P1348" s="1484"/>
      <c r="Q1348" s="1484"/>
      <c r="R1348" s="1484"/>
      <c r="S1348" s="1484"/>
      <c r="T1348" s="1484"/>
      <c r="U1348" s="1484"/>
      <c r="V1348" s="1484"/>
      <c r="W1348" s="1484"/>
      <c r="X1348" s="1484"/>
    </row>
    <row r="1349" spans="1:24" ht="23.25" hidden="1" customHeight="1" outlineLevel="1">
      <c r="A1349" s="1451"/>
      <c r="B1349" s="1505" t="s">
        <v>1142</v>
      </c>
      <c r="C1349" s="1449" t="s">
        <v>199</v>
      </c>
      <c r="D1349" s="1449"/>
      <c r="E1349" s="1450"/>
      <c r="F1349" s="1450"/>
      <c r="G1349" s="1455"/>
      <c r="H1349" s="1458">
        <v>80400</v>
      </c>
      <c r="I1349" s="1483"/>
      <c r="J1349" s="1467"/>
      <c r="K1349" s="1484"/>
      <c r="L1349" s="1484"/>
      <c r="M1349" s="1484"/>
      <c r="N1349" s="1484"/>
      <c r="O1349" s="1484"/>
      <c r="P1349" s="1484"/>
      <c r="Q1349" s="1484"/>
      <c r="R1349" s="1484"/>
      <c r="S1349" s="1484"/>
      <c r="T1349" s="1484"/>
      <c r="U1349" s="1484"/>
      <c r="V1349" s="1484"/>
      <c r="W1349" s="1484"/>
      <c r="X1349" s="1484"/>
    </row>
    <row r="1350" spans="1:24" ht="23.25" hidden="1" customHeight="1" outlineLevel="1">
      <c r="A1350" s="1451"/>
      <c r="B1350" s="1505" t="s">
        <v>1143</v>
      </c>
      <c r="C1350" s="1449" t="s">
        <v>199</v>
      </c>
      <c r="D1350" s="1449"/>
      <c r="E1350" s="1450"/>
      <c r="F1350" s="1450"/>
      <c r="G1350" s="1455"/>
      <c r="H1350" s="1458">
        <v>80400</v>
      </c>
      <c r="I1350" s="1483"/>
      <c r="J1350" s="1467"/>
      <c r="K1350" s="1484"/>
      <c r="L1350" s="1484"/>
      <c r="M1350" s="1484"/>
      <c r="N1350" s="1484"/>
      <c r="O1350" s="1484"/>
      <c r="P1350" s="1484"/>
      <c r="Q1350" s="1484"/>
      <c r="R1350" s="1484"/>
      <c r="S1350" s="1484"/>
      <c r="T1350" s="1484"/>
      <c r="U1350" s="1484"/>
      <c r="V1350" s="1484"/>
      <c r="W1350" s="1484"/>
      <c r="X1350" s="1484"/>
    </row>
    <row r="1351" spans="1:24" ht="23.25" customHeight="1" collapsed="1">
      <c r="A1351" s="1572">
        <v>6</v>
      </c>
      <c r="B1351" s="1502" t="s">
        <v>21</v>
      </c>
      <c r="C1351" s="1449"/>
      <c r="D1351" s="1449"/>
      <c r="E1351" s="1450"/>
      <c r="F1351" s="1450"/>
      <c r="G1351" s="1455"/>
      <c r="H1351" s="1458"/>
      <c r="I1351" s="1483"/>
      <c r="J1351" s="1467"/>
      <c r="K1351" s="1484"/>
      <c r="L1351" s="1484"/>
      <c r="M1351" s="1484"/>
      <c r="N1351" s="1484"/>
      <c r="O1351" s="1484"/>
      <c r="P1351" s="1484"/>
      <c r="Q1351" s="1484"/>
      <c r="R1351" s="1484"/>
      <c r="S1351" s="1484"/>
      <c r="T1351" s="1484"/>
      <c r="U1351" s="1484"/>
      <c r="V1351" s="1484"/>
      <c r="W1351" s="1484"/>
      <c r="X1351" s="1484"/>
    </row>
    <row r="1352" spans="1:24" ht="23.25" hidden="1" customHeight="1" outlineLevel="1">
      <c r="A1352" s="1451"/>
      <c r="B1352" s="1505" t="s">
        <v>1133</v>
      </c>
      <c r="C1352" s="1449" t="s">
        <v>199</v>
      </c>
      <c r="D1352" s="1449"/>
      <c r="E1352" s="1450"/>
      <c r="F1352" s="1450"/>
      <c r="G1352" s="1455"/>
      <c r="H1352" s="1458">
        <v>85000</v>
      </c>
      <c r="I1352" s="1483"/>
      <c r="J1352" s="1467"/>
      <c r="K1352" s="1484"/>
      <c r="L1352" s="1484"/>
      <c r="M1352" s="1484"/>
      <c r="N1352" s="1484"/>
      <c r="O1352" s="1484"/>
      <c r="P1352" s="1484"/>
      <c r="Q1352" s="1484"/>
      <c r="R1352" s="1484"/>
      <c r="S1352" s="1484"/>
      <c r="T1352" s="1484"/>
      <c r="U1352" s="1484"/>
      <c r="V1352" s="1484"/>
      <c r="W1352" s="1484"/>
      <c r="X1352" s="1484"/>
    </row>
    <row r="1353" spans="1:24" ht="23.25" hidden="1" customHeight="1" outlineLevel="1">
      <c r="A1353" s="1451"/>
      <c r="B1353" s="1505" t="s">
        <v>1134</v>
      </c>
      <c r="C1353" s="1449" t="s">
        <v>199</v>
      </c>
      <c r="D1353" s="1449"/>
      <c r="E1353" s="1450"/>
      <c r="F1353" s="1450"/>
      <c r="G1353" s="1455"/>
      <c r="H1353" s="1458">
        <v>85000</v>
      </c>
      <c r="I1353" s="1483"/>
      <c r="J1353" s="1467"/>
      <c r="K1353" s="1484"/>
      <c r="L1353" s="1484"/>
      <c r="M1353" s="1484"/>
      <c r="N1353" s="1484"/>
      <c r="O1353" s="1484"/>
      <c r="P1353" s="1484"/>
      <c r="Q1353" s="1484"/>
      <c r="R1353" s="1484"/>
      <c r="S1353" s="1484"/>
      <c r="T1353" s="1484"/>
      <c r="U1353" s="1484"/>
      <c r="V1353" s="1484"/>
      <c r="W1353" s="1484"/>
      <c r="X1353" s="1484"/>
    </row>
    <row r="1354" spans="1:24" ht="23.25" hidden="1" customHeight="1" outlineLevel="1">
      <c r="A1354" s="1451"/>
      <c r="B1354" s="1505" t="s">
        <v>1138</v>
      </c>
      <c r="C1354" s="1449" t="s">
        <v>199</v>
      </c>
      <c r="D1354" s="1449"/>
      <c r="E1354" s="1450"/>
      <c r="F1354" s="1450"/>
      <c r="G1354" s="1455"/>
      <c r="H1354" s="1458">
        <v>87000</v>
      </c>
      <c r="I1354" s="1483"/>
      <c r="J1354" s="1467"/>
      <c r="K1354" s="1484"/>
      <c r="L1354" s="1484"/>
      <c r="M1354" s="1484"/>
      <c r="N1354" s="1484"/>
      <c r="O1354" s="1484"/>
      <c r="P1354" s="1484"/>
      <c r="Q1354" s="1484"/>
      <c r="R1354" s="1484"/>
      <c r="S1354" s="1484"/>
      <c r="T1354" s="1484"/>
      <c r="U1354" s="1484"/>
      <c r="V1354" s="1484"/>
      <c r="W1354" s="1484"/>
      <c r="X1354" s="1484"/>
    </row>
    <row r="1355" spans="1:24" ht="23.25" hidden="1" customHeight="1" outlineLevel="1">
      <c r="A1355" s="1451"/>
      <c r="B1355" s="1505" t="s">
        <v>1141</v>
      </c>
      <c r="C1355" s="1449" t="s">
        <v>199</v>
      </c>
      <c r="D1355" s="1449"/>
      <c r="E1355" s="1450"/>
      <c r="F1355" s="1450"/>
      <c r="G1355" s="1455"/>
      <c r="H1355" s="1458">
        <v>82000</v>
      </c>
      <c r="I1355" s="1483"/>
      <c r="J1355" s="1467"/>
      <c r="K1355" s="1484"/>
      <c r="L1355" s="1484"/>
      <c r="M1355" s="1484"/>
      <c r="N1355" s="1484"/>
      <c r="O1355" s="1484"/>
      <c r="P1355" s="1484"/>
      <c r="Q1355" s="1484"/>
      <c r="R1355" s="1484"/>
      <c r="S1355" s="1484"/>
      <c r="T1355" s="1484"/>
      <c r="U1355" s="1484"/>
      <c r="V1355" s="1484"/>
      <c r="W1355" s="1484"/>
      <c r="X1355" s="1484"/>
    </row>
    <row r="1356" spans="1:24" ht="23.25" hidden="1" customHeight="1" outlineLevel="1">
      <c r="A1356" s="1451"/>
      <c r="B1356" s="1505" t="s">
        <v>1136</v>
      </c>
      <c r="C1356" s="1449" t="s">
        <v>199</v>
      </c>
      <c r="D1356" s="1449"/>
      <c r="E1356" s="1450"/>
      <c r="F1356" s="1450"/>
      <c r="G1356" s="1455"/>
      <c r="H1356" s="1458">
        <v>82000</v>
      </c>
      <c r="I1356" s="1483"/>
      <c r="J1356" s="1467"/>
      <c r="K1356" s="1484"/>
      <c r="L1356" s="1484"/>
      <c r="M1356" s="1484"/>
      <c r="N1356" s="1484"/>
      <c r="O1356" s="1484"/>
      <c r="P1356" s="1484"/>
      <c r="Q1356" s="1484"/>
      <c r="R1356" s="1484"/>
      <c r="S1356" s="1484"/>
      <c r="T1356" s="1484"/>
      <c r="U1356" s="1484"/>
      <c r="V1356" s="1484"/>
      <c r="W1356" s="1484"/>
      <c r="X1356" s="1484"/>
    </row>
    <row r="1357" spans="1:24" ht="23.25" hidden="1" customHeight="1" outlineLevel="1">
      <c r="A1357" s="1451"/>
      <c r="B1357" s="1505" t="s">
        <v>1137</v>
      </c>
      <c r="C1357" s="1449" t="s">
        <v>199</v>
      </c>
      <c r="D1357" s="1449"/>
      <c r="E1357" s="1450"/>
      <c r="F1357" s="1450"/>
      <c r="G1357" s="1455"/>
      <c r="H1357" s="1458">
        <v>87000</v>
      </c>
      <c r="I1357" s="1483"/>
      <c r="J1357" s="1467"/>
      <c r="K1357" s="1484"/>
      <c r="L1357" s="1484"/>
      <c r="M1357" s="1484"/>
      <c r="N1357" s="1484"/>
      <c r="O1357" s="1484"/>
      <c r="P1357" s="1484"/>
      <c r="Q1357" s="1484"/>
      <c r="R1357" s="1484"/>
      <c r="S1357" s="1484"/>
      <c r="T1357" s="1484"/>
      <c r="U1357" s="1484"/>
      <c r="V1357" s="1484"/>
      <c r="W1357" s="1484"/>
      <c r="X1357" s="1484"/>
    </row>
    <row r="1358" spans="1:24" ht="23.25" hidden="1" customHeight="1" outlineLevel="1">
      <c r="A1358" s="1451"/>
      <c r="B1358" s="1505" t="s">
        <v>1142</v>
      </c>
      <c r="C1358" s="1449" t="s">
        <v>199</v>
      </c>
      <c r="D1358" s="1449"/>
      <c r="E1358" s="1450"/>
      <c r="F1358" s="1450"/>
      <c r="G1358" s="1455"/>
      <c r="H1358" s="1458">
        <v>82000</v>
      </c>
      <c r="I1358" s="1483"/>
      <c r="J1358" s="1467"/>
      <c r="K1358" s="1484"/>
      <c r="L1358" s="1484"/>
      <c r="M1358" s="1484"/>
      <c r="N1358" s="1484"/>
      <c r="O1358" s="1484"/>
      <c r="P1358" s="1484"/>
      <c r="Q1358" s="1484"/>
      <c r="R1358" s="1484"/>
      <c r="S1358" s="1484"/>
      <c r="T1358" s="1484"/>
      <c r="U1358" s="1484"/>
      <c r="V1358" s="1484"/>
      <c r="W1358" s="1484"/>
      <c r="X1358" s="1484"/>
    </row>
    <row r="1359" spans="1:24" ht="23.25" hidden="1" customHeight="1" outlineLevel="1">
      <c r="A1359" s="1451"/>
      <c r="B1359" s="1505" t="s">
        <v>1143</v>
      </c>
      <c r="C1359" s="1449" t="s">
        <v>199</v>
      </c>
      <c r="D1359" s="1449"/>
      <c r="E1359" s="1450"/>
      <c r="F1359" s="1450"/>
      <c r="G1359" s="1455"/>
      <c r="H1359" s="1458">
        <v>82000</v>
      </c>
      <c r="I1359" s="1483"/>
      <c r="J1359" s="1467"/>
      <c r="K1359" s="1484"/>
      <c r="L1359" s="1484"/>
      <c r="M1359" s="1484"/>
      <c r="N1359" s="1484"/>
      <c r="O1359" s="1484"/>
      <c r="P1359" s="1484"/>
      <c r="Q1359" s="1484"/>
      <c r="R1359" s="1484"/>
      <c r="S1359" s="1484"/>
      <c r="T1359" s="1484"/>
      <c r="U1359" s="1484"/>
      <c r="V1359" s="1484"/>
      <c r="W1359" s="1484"/>
      <c r="X1359" s="1484"/>
    </row>
    <row r="1360" spans="1:24" ht="23.25" hidden="1" customHeight="1" outlineLevel="1">
      <c r="A1360" s="1451"/>
      <c r="B1360" s="1505" t="s">
        <v>1144</v>
      </c>
      <c r="C1360" s="1449" t="s">
        <v>199</v>
      </c>
      <c r="D1360" s="1449"/>
      <c r="E1360" s="1450"/>
      <c r="F1360" s="1450"/>
      <c r="G1360" s="1455"/>
      <c r="H1360" s="1458">
        <v>87000</v>
      </c>
      <c r="I1360" s="1483"/>
      <c r="J1360" s="1467"/>
      <c r="K1360" s="1484"/>
      <c r="L1360" s="1484"/>
      <c r="M1360" s="1484"/>
      <c r="N1360" s="1484"/>
      <c r="O1360" s="1484"/>
      <c r="P1360" s="1484"/>
      <c r="Q1360" s="1484"/>
      <c r="R1360" s="1484"/>
      <c r="S1360" s="1484"/>
      <c r="T1360" s="1484"/>
      <c r="U1360" s="1484"/>
      <c r="V1360" s="1484"/>
      <c r="W1360" s="1484"/>
      <c r="X1360" s="1484"/>
    </row>
    <row r="1361" spans="1:24" ht="23.25" hidden="1" customHeight="1" outlineLevel="1">
      <c r="A1361" s="1451"/>
      <c r="B1361" s="1505" t="s">
        <v>1145</v>
      </c>
      <c r="C1361" s="1449" t="s">
        <v>199</v>
      </c>
      <c r="D1361" s="1449"/>
      <c r="E1361" s="1450"/>
      <c r="F1361" s="1450"/>
      <c r="G1361" s="1455"/>
      <c r="H1361" s="1458">
        <v>87000</v>
      </c>
      <c r="I1361" s="1483"/>
      <c r="J1361" s="1467"/>
      <c r="K1361" s="1484"/>
      <c r="L1361" s="1484"/>
      <c r="M1361" s="1484"/>
      <c r="N1361" s="1484"/>
      <c r="O1361" s="1484"/>
      <c r="P1361" s="1484"/>
      <c r="Q1361" s="1484"/>
      <c r="R1361" s="1484"/>
      <c r="S1361" s="1484"/>
      <c r="T1361" s="1484"/>
      <c r="U1361" s="1484"/>
      <c r="V1361" s="1484"/>
      <c r="W1361" s="1484"/>
      <c r="X1361" s="1484"/>
    </row>
    <row r="1362" spans="1:24" ht="23.25" customHeight="1">
      <c r="A1362" s="1484"/>
      <c r="B1362" s="1440"/>
      <c r="C1362" s="1441"/>
      <c r="D1362" s="1441"/>
      <c r="E1362" s="1442"/>
      <c r="F1362" s="1442"/>
      <c r="G1362" s="1443"/>
      <c r="H1362" s="1573"/>
      <c r="I1362" s="1477"/>
      <c r="J1362" s="1579"/>
      <c r="K1362" s="1484"/>
      <c r="L1362" s="1484"/>
      <c r="M1362" s="1484"/>
      <c r="N1362" s="1484"/>
      <c r="O1362" s="1484"/>
      <c r="P1362" s="1484"/>
      <c r="Q1362" s="1484"/>
      <c r="R1362" s="1484"/>
      <c r="S1362" s="1484"/>
      <c r="T1362" s="1484"/>
      <c r="U1362" s="1484"/>
      <c r="V1362" s="1484"/>
      <c r="W1362" s="1484"/>
      <c r="X1362" s="1484"/>
    </row>
    <row r="1363" spans="1:24" ht="19.5" customHeight="1">
      <c r="A1363" s="1439"/>
      <c r="B1363" s="1574" t="s">
        <v>1146</v>
      </c>
      <c r="C1363" s="1441"/>
      <c r="D1363" s="1441"/>
      <c r="E1363" s="1442"/>
      <c r="F1363" s="1442"/>
      <c r="G1363" s="1443"/>
      <c r="H1363" s="1443"/>
      <c r="I1363" s="1477"/>
      <c r="J1363" s="1441"/>
      <c r="K1363" s="1478"/>
      <c r="L1363" s="1478"/>
      <c r="M1363" s="1478"/>
      <c r="N1363" s="1478"/>
      <c r="O1363" s="1478"/>
      <c r="P1363" s="1478"/>
      <c r="Q1363" s="1478"/>
      <c r="R1363" s="1478"/>
      <c r="S1363" s="1478"/>
      <c r="T1363" s="1478"/>
      <c r="U1363" s="1478"/>
      <c r="V1363" s="1478"/>
      <c r="W1363" s="1478"/>
      <c r="X1363" s="1478"/>
    </row>
    <row r="1364" spans="1:24" ht="19.5" customHeight="1">
      <c r="A1364" s="1439"/>
      <c r="B1364" s="1440"/>
      <c r="C1364" s="1441"/>
      <c r="D1364" s="1441"/>
      <c r="E1364" s="1442"/>
      <c r="F1364" s="1442"/>
      <c r="G1364" s="1443"/>
      <c r="H1364" s="1443"/>
      <c r="I1364" s="1477"/>
      <c r="J1364" s="1441"/>
      <c r="K1364" s="1478"/>
      <c r="L1364" s="1478"/>
      <c r="M1364" s="1478"/>
      <c r="N1364" s="1478"/>
      <c r="O1364" s="1478"/>
      <c r="P1364" s="1478"/>
      <c r="Q1364" s="1478"/>
      <c r="R1364" s="1478"/>
      <c r="S1364" s="1478"/>
      <c r="T1364" s="1478"/>
      <c r="U1364" s="1478"/>
      <c r="V1364" s="1478"/>
      <c r="W1364" s="1478"/>
      <c r="X1364" s="1478"/>
    </row>
    <row r="1365" spans="1:24" ht="19.5" customHeight="1">
      <c r="A1365" s="1439"/>
      <c r="B1365" s="1440"/>
      <c r="C1365" s="1441"/>
      <c r="D1365" s="1441"/>
      <c r="E1365" s="1442"/>
      <c r="F1365" s="1442"/>
      <c r="G1365" s="1443"/>
      <c r="H1365" s="1443"/>
      <c r="I1365" s="1477"/>
      <c r="J1365" s="1441"/>
      <c r="K1365" s="1478"/>
      <c r="L1365" s="1478"/>
      <c r="M1365" s="1478"/>
      <c r="N1365" s="1478"/>
      <c r="O1365" s="1478"/>
      <c r="P1365" s="1478"/>
      <c r="Q1365" s="1478"/>
      <c r="R1365" s="1478"/>
      <c r="S1365" s="1478"/>
      <c r="T1365" s="1478"/>
      <c r="U1365" s="1478"/>
      <c r="V1365" s="1478"/>
      <c r="W1365" s="1478"/>
      <c r="X1365" s="1478"/>
    </row>
    <row r="1366" spans="1:24" ht="19.5" customHeight="1">
      <c r="A1366" s="1439"/>
      <c r="B1366" s="1440"/>
      <c r="C1366" s="1441"/>
      <c r="D1366" s="1441"/>
      <c r="E1366" s="1442"/>
      <c r="F1366" s="1442"/>
      <c r="G1366" s="1443"/>
      <c r="H1366" s="1443"/>
      <c r="I1366" s="1477"/>
      <c r="J1366" s="1441"/>
      <c r="K1366" s="1478"/>
      <c r="L1366" s="1478"/>
      <c r="M1366" s="1478"/>
      <c r="N1366" s="1478"/>
      <c r="O1366" s="1478"/>
      <c r="P1366" s="1478"/>
      <c r="Q1366" s="1478"/>
      <c r="R1366" s="1478"/>
      <c r="S1366" s="1478"/>
      <c r="T1366" s="1478"/>
      <c r="U1366" s="1478"/>
      <c r="V1366" s="1478"/>
      <c r="W1366" s="1478"/>
      <c r="X1366" s="1478"/>
    </row>
    <row r="1367" spans="1:24" ht="39.75" customHeight="1">
      <c r="A1367" s="1575"/>
      <c r="B1367" s="1724" t="s">
        <v>1147</v>
      </c>
      <c r="C1367" s="1688"/>
      <c r="D1367" s="1688"/>
      <c r="E1367" s="1688"/>
      <c r="F1367" s="1688"/>
      <c r="G1367" s="1688"/>
      <c r="H1367" s="1688"/>
      <c r="I1367" s="1688"/>
      <c r="J1367" s="1688"/>
      <c r="K1367" s="1580"/>
      <c r="L1367" s="1580"/>
      <c r="M1367" s="1580"/>
      <c r="N1367" s="1580"/>
      <c r="O1367" s="1580"/>
      <c r="P1367" s="1580"/>
      <c r="Q1367" s="1580"/>
      <c r="R1367" s="1580"/>
      <c r="S1367" s="1580"/>
      <c r="T1367" s="1580"/>
      <c r="U1367" s="1580"/>
      <c r="V1367" s="1580"/>
      <c r="W1367" s="1580"/>
      <c r="X1367" s="1580"/>
    </row>
    <row r="1368" spans="1:24" ht="39.75" customHeight="1">
      <c r="A1368" s="1575"/>
      <c r="B1368" s="1724" t="s">
        <v>1148</v>
      </c>
      <c r="C1368" s="1688"/>
      <c r="D1368" s="1688"/>
      <c r="E1368" s="1688"/>
      <c r="F1368" s="1688"/>
      <c r="G1368" s="1688"/>
      <c r="H1368" s="1688"/>
      <c r="I1368" s="1688"/>
      <c r="J1368" s="1688"/>
      <c r="K1368" s="1580"/>
      <c r="L1368" s="1580"/>
      <c r="M1368" s="1580"/>
      <c r="N1368" s="1580"/>
      <c r="O1368" s="1580"/>
      <c r="P1368" s="1580"/>
      <c r="Q1368" s="1580"/>
      <c r="R1368" s="1580"/>
      <c r="S1368" s="1580"/>
      <c r="T1368" s="1580"/>
      <c r="U1368" s="1580"/>
      <c r="V1368" s="1580"/>
      <c r="W1368" s="1580"/>
      <c r="X1368" s="1580"/>
    </row>
    <row r="1369" spans="1:24" ht="19.5" customHeight="1">
      <c r="A1369" s="1439"/>
      <c r="B1369" s="1440"/>
      <c r="C1369" s="1441"/>
      <c r="D1369" s="1576"/>
      <c r="E1369" s="1577"/>
      <c r="F1369" s="1577"/>
      <c r="G1369" s="1578"/>
      <c r="H1369" s="1578"/>
      <c r="I1369" s="1577"/>
      <c r="J1369" s="1441"/>
      <c r="K1369" s="1478"/>
      <c r="L1369" s="1478"/>
      <c r="M1369" s="1478"/>
      <c r="N1369" s="1478"/>
      <c r="O1369" s="1478"/>
      <c r="P1369" s="1478"/>
      <c r="Q1369" s="1478"/>
      <c r="R1369" s="1478"/>
      <c r="S1369" s="1478"/>
      <c r="T1369" s="1478"/>
      <c r="U1369" s="1478"/>
      <c r="V1369" s="1478"/>
      <c r="W1369" s="1478"/>
      <c r="X1369" s="1478"/>
    </row>
  </sheetData>
  <mergeCells count="180">
    <mergeCell ref="J1290:J1295"/>
    <mergeCell ref="J1297:J1300"/>
    <mergeCell ref="J1301:J1312"/>
    <mergeCell ref="J1315:J1326"/>
    <mergeCell ref="J1191:J1197"/>
    <mergeCell ref="J1198:J1199"/>
    <mergeCell ref="J1200:J1203"/>
    <mergeCell ref="J1205:J1213"/>
    <mergeCell ref="J1215:J1221"/>
    <mergeCell ref="J1222:J1224"/>
    <mergeCell ref="J1226:J1234"/>
    <mergeCell ref="J1235:J1242"/>
    <mergeCell ref="J1243:J1252"/>
    <mergeCell ref="A1313:J1313"/>
    <mergeCell ref="B1314:J1314"/>
    <mergeCell ref="B1225:J1225"/>
    <mergeCell ref="A1253:J1253"/>
    <mergeCell ref="B1254:J1254"/>
    <mergeCell ref="B1264:J1264"/>
    <mergeCell ref="A1271:J1271"/>
    <mergeCell ref="A1288:J1288"/>
    <mergeCell ref="B1289:J1289"/>
    <mergeCell ref="J1255:J1263"/>
    <mergeCell ref="J1265:J1266"/>
    <mergeCell ref="J854:J860"/>
    <mergeCell ref="J861:J869"/>
    <mergeCell ref="J907:J915"/>
    <mergeCell ref="J920:J924"/>
    <mergeCell ref="J930:J941"/>
    <mergeCell ref="J942:J952"/>
    <mergeCell ref="J954:J977"/>
    <mergeCell ref="J979:J988"/>
    <mergeCell ref="J990:J1029"/>
    <mergeCell ref="B870:J870"/>
    <mergeCell ref="B906:J906"/>
    <mergeCell ref="A916:J916"/>
    <mergeCell ref="B917:J917"/>
    <mergeCell ref="B919:J919"/>
    <mergeCell ref="B926:J926"/>
    <mergeCell ref="A928:J928"/>
    <mergeCell ref="B929:J929"/>
    <mergeCell ref="B953:J953"/>
    <mergeCell ref="J483:J497"/>
    <mergeCell ref="J499:J519"/>
    <mergeCell ref="J521:J527"/>
    <mergeCell ref="J528:J529"/>
    <mergeCell ref="J615:J618"/>
    <mergeCell ref="J620:J626"/>
    <mergeCell ref="J631:J640"/>
    <mergeCell ref="J642:J647"/>
    <mergeCell ref="J649:J656"/>
    <mergeCell ref="B498:J498"/>
    <mergeCell ref="B520:J520"/>
    <mergeCell ref="A530:J530"/>
    <mergeCell ref="B554:J554"/>
    <mergeCell ref="B619:J619"/>
    <mergeCell ref="B629:J629"/>
    <mergeCell ref="J197:J202"/>
    <mergeCell ref="J203:J209"/>
    <mergeCell ref="J229:J230"/>
    <mergeCell ref="J231:J232"/>
    <mergeCell ref="J235:J238"/>
    <mergeCell ref="J245:J248"/>
    <mergeCell ref="J263:J269"/>
    <mergeCell ref="J271:J280"/>
    <mergeCell ref="J286:J290"/>
    <mergeCell ref="B1367:J1367"/>
    <mergeCell ref="B1368:J1368"/>
    <mergeCell ref="A697:A698"/>
    <mergeCell ref="B697:B698"/>
    <mergeCell ref="C697:C698"/>
    <mergeCell ref="D697:D698"/>
    <mergeCell ref="E697:E698"/>
    <mergeCell ref="F697:F698"/>
    <mergeCell ref="G697:G698"/>
    <mergeCell ref="I697:I698"/>
    <mergeCell ref="J697:J698"/>
    <mergeCell ref="J700:J701"/>
    <mergeCell ref="J704:J713"/>
    <mergeCell ref="J715:J724"/>
    <mergeCell ref="J726:J736"/>
    <mergeCell ref="J738:J744"/>
    <mergeCell ref="J746:J748"/>
    <mergeCell ref="J749:J763"/>
    <mergeCell ref="J765:J782"/>
    <mergeCell ref="J784:J790"/>
    <mergeCell ref="J792:J797"/>
    <mergeCell ref="J800:J804"/>
    <mergeCell ref="B1204:J1204"/>
    <mergeCell ref="B1205:I1205"/>
    <mergeCell ref="J1267:J1270"/>
    <mergeCell ref="J1272:J1287"/>
    <mergeCell ref="B978:J978"/>
    <mergeCell ref="B989:J989"/>
    <mergeCell ref="B1030:J1030"/>
    <mergeCell ref="B1068:J1068"/>
    <mergeCell ref="B1069:J1069"/>
    <mergeCell ref="B1082:J1082"/>
    <mergeCell ref="A1090:J1090"/>
    <mergeCell ref="B1160:J1160"/>
    <mergeCell ref="B1190:J1190"/>
    <mergeCell ref="J1070:J1080"/>
    <mergeCell ref="J1083:J1089"/>
    <mergeCell ref="J1161:J1166"/>
    <mergeCell ref="J1167:J1177"/>
    <mergeCell ref="J1178:J1189"/>
    <mergeCell ref="B764:J764"/>
    <mergeCell ref="B783:J783"/>
    <mergeCell ref="B791:J791"/>
    <mergeCell ref="B805:J805"/>
    <mergeCell ref="B806:C806"/>
    <mergeCell ref="B818:J818"/>
    <mergeCell ref="B825:J825"/>
    <mergeCell ref="A852:J852"/>
    <mergeCell ref="B853:J853"/>
    <mergeCell ref="J806:J817"/>
    <mergeCell ref="J819:J823"/>
    <mergeCell ref="J833:J851"/>
    <mergeCell ref="B684:J684"/>
    <mergeCell ref="B696:J696"/>
    <mergeCell ref="B699:J699"/>
    <mergeCell ref="A702:J702"/>
    <mergeCell ref="B703:J703"/>
    <mergeCell ref="B714:J714"/>
    <mergeCell ref="B725:J725"/>
    <mergeCell ref="B737:J737"/>
    <mergeCell ref="B745:J745"/>
    <mergeCell ref="B657:J657"/>
    <mergeCell ref="B672:J672"/>
    <mergeCell ref="A683:J683"/>
    <mergeCell ref="J658:J663"/>
    <mergeCell ref="J664:J666"/>
    <mergeCell ref="J667:J671"/>
    <mergeCell ref="J673:J682"/>
    <mergeCell ref="B291:J291"/>
    <mergeCell ref="B295:J295"/>
    <mergeCell ref="B301:J301"/>
    <mergeCell ref="B304:J304"/>
    <mergeCell ref="B310:J310"/>
    <mergeCell ref="A321:J321"/>
    <mergeCell ref="B424:J424"/>
    <mergeCell ref="B452:J452"/>
    <mergeCell ref="B482:J482"/>
    <mergeCell ref="J292:J294"/>
    <mergeCell ref="J296:J300"/>
    <mergeCell ref="J302:J303"/>
    <mergeCell ref="J305:J306"/>
    <mergeCell ref="J307:J309"/>
    <mergeCell ref="J311:J312"/>
    <mergeCell ref="J313:J320"/>
    <mergeCell ref="J425:J451"/>
    <mergeCell ref="J453:J481"/>
    <mergeCell ref="A210:J210"/>
    <mergeCell ref="A211:J211"/>
    <mergeCell ref="B228:J228"/>
    <mergeCell ref="B233:J233"/>
    <mergeCell ref="B244:J244"/>
    <mergeCell ref="A249:J249"/>
    <mergeCell ref="B262:J262"/>
    <mergeCell ref="B270:J270"/>
    <mergeCell ref="B281:J281"/>
    <mergeCell ref="A1:J1"/>
    <mergeCell ref="A5:J5"/>
    <mergeCell ref="B28:J28"/>
    <mergeCell ref="B37:J37"/>
    <mergeCell ref="B40:J40"/>
    <mergeCell ref="B43:J43"/>
    <mergeCell ref="B46:J46"/>
    <mergeCell ref="A49:J49"/>
    <mergeCell ref="B196:J196"/>
    <mergeCell ref="J9:J16"/>
    <mergeCell ref="J19:J27"/>
    <mergeCell ref="J29:J30"/>
    <mergeCell ref="J31:J36"/>
    <mergeCell ref="J38:J39"/>
    <mergeCell ref="J41:J42"/>
    <mergeCell ref="J44:J45"/>
    <mergeCell ref="J47:J48"/>
    <mergeCell ref="J51:J59"/>
    <mergeCell ref="J144:J145"/>
  </mergeCells>
  <pageMargins left="0.7" right="0.7" top="0.75" bottom="0.75" header="0" footer="0"/>
  <pageSetup orientation="landscape"/>
  <headerFooter>
    <oddFooter>&amp;CPage &amp;P of &amp;RCông bố giá VLXD tháng 3 năm 2018</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8"/>
  <sheetViews>
    <sheetView view="pageBreakPreview" zoomScale="85" zoomScaleNormal="130" workbookViewId="0">
      <pane xSplit="4" ySplit="8" topLeftCell="E76" activePane="bottomRight" state="frozen"/>
      <selection pane="topRight"/>
      <selection pane="bottomLeft"/>
      <selection pane="bottomRight" activeCell="E81" sqref="E81"/>
    </sheetView>
  </sheetViews>
  <sheetFormatPr defaultColWidth="9.140625" defaultRowHeight="16.5"/>
  <cols>
    <col min="1" max="1" width="7.85546875" style="1" customWidth="1"/>
    <col min="2" max="2" width="32.85546875" style="2" customWidth="1"/>
    <col min="3" max="3" width="9.28515625" style="3" customWidth="1"/>
    <col min="4" max="4" width="17.7109375" style="4" customWidth="1"/>
    <col min="5" max="6" width="12.85546875" style="13" customWidth="1"/>
    <col min="7" max="8" width="13.140625" style="1" customWidth="1"/>
    <col min="9" max="9" width="12.85546875" style="1" customWidth="1"/>
    <col min="10" max="10" width="14.28515625" style="1" customWidth="1"/>
    <col min="11" max="11" width="12.42578125" style="3" customWidth="1"/>
    <col min="12" max="12" width="14.28515625" style="3" customWidth="1"/>
    <col min="13" max="13" width="13.28515625" style="1" customWidth="1"/>
    <col min="14" max="14" width="13" style="1" customWidth="1"/>
    <col min="15" max="15" width="12.28515625" style="1" customWidth="1"/>
    <col min="16" max="16" width="14.42578125" style="3" customWidth="1"/>
    <col min="17" max="17" width="17.140625" style="13" customWidth="1"/>
    <col min="18" max="25" width="9.140625" style="13"/>
    <col min="26" max="26" width="2" style="13" customWidth="1"/>
    <col min="27" max="16384" width="9.140625" style="13"/>
  </cols>
  <sheetData>
    <row r="1" spans="1:17">
      <c r="A1" s="20"/>
      <c r="B1" s="1833" t="s">
        <v>1149</v>
      </c>
      <c r="C1" s="1833"/>
      <c r="D1" s="1833"/>
      <c r="E1" s="1833"/>
      <c r="F1" s="1833"/>
      <c r="G1" s="1833"/>
      <c r="H1" s="1833"/>
      <c r="I1" s="1833"/>
      <c r="J1" s="1833"/>
      <c r="K1" s="1833"/>
      <c r="L1" s="1833"/>
      <c r="M1" s="1833"/>
      <c r="N1" s="1833"/>
      <c r="O1" s="1833"/>
      <c r="P1" s="1833"/>
      <c r="Q1" s="1833"/>
    </row>
    <row r="2" spans="1:17" ht="24.75" customHeight="1">
      <c r="A2" s="21"/>
      <c r="B2" s="1740" t="s">
        <v>1430</v>
      </c>
      <c r="C2" s="1740"/>
      <c r="D2" s="1740"/>
      <c r="E2" s="1740"/>
      <c r="F2" s="1740"/>
      <c r="G2" s="1740"/>
      <c r="H2" s="1740"/>
      <c r="I2" s="1740"/>
      <c r="J2" s="1740"/>
      <c r="K2" s="1740"/>
      <c r="L2" s="1740"/>
      <c r="M2" s="1740"/>
      <c r="N2" s="1740"/>
      <c r="O2" s="1740"/>
      <c r="P2" s="1740"/>
      <c r="Q2" s="1740"/>
    </row>
    <row r="3" spans="1:17" ht="17.25">
      <c r="A3" s="21"/>
      <c r="B3" s="1741" t="s">
        <v>1431</v>
      </c>
      <c r="C3" s="1741"/>
      <c r="D3" s="1741"/>
      <c r="E3" s="1741"/>
      <c r="F3" s="1741"/>
      <c r="G3" s="1741"/>
      <c r="H3" s="1741"/>
      <c r="I3" s="1741"/>
      <c r="J3" s="1741"/>
      <c r="K3" s="1741"/>
      <c r="L3" s="1741"/>
      <c r="M3" s="1741"/>
      <c r="N3" s="1741"/>
      <c r="O3" s="1741"/>
      <c r="P3" s="1741"/>
      <c r="Q3" s="1741"/>
    </row>
    <row r="4" spans="1:17">
      <c r="A4" s="21"/>
      <c r="B4" s="22"/>
      <c r="C4" s="23"/>
      <c r="D4" s="23"/>
      <c r="E4" s="100"/>
      <c r="F4" s="100"/>
      <c r="G4" s="101"/>
      <c r="H4" s="101"/>
      <c r="I4" s="101"/>
      <c r="J4" s="101"/>
      <c r="K4" s="23"/>
      <c r="L4" s="23"/>
      <c r="M4" s="101"/>
      <c r="N4" s="101"/>
      <c r="O4" s="101"/>
      <c r="P4" s="23"/>
      <c r="Q4" s="100"/>
    </row>
    <row r="5" spans="1:17" ht="69.95" customHeight="1">
      <c r="A5" s="1846" t="s">
        <v>1152</v>
      </c>
      <c r="B5" s="1839" t="s">
        <v>1153</v>
      </c>
      <c r="C5" s="1839" t="s">
        <v>1154</v>
      </c>
      <c r="D5" s="1847" t="s">
        <v>1155</v>
      </c>
      <c r="E5" s="1834" t="s">
        <v>1156</v>
      </c>
      <c r="F5" s="1835"/>
      <c r="G5" s="1835"/>
      <c r="H5" s="1835"/>
      <c r="I5" s="1835"/>
      <c r="J5" s="1835"/>
      <c r="K5" s="1835"/>
      <c r="L5" s="1835"/>
      <c r="M5" s="1835"/>
      <c r="N5" s="1835"/>
      <c r="O5" s="1835"/>
      <c r="P5" s="1835"/>
      <c r="Q5" s="1839" t="s">
        <v>10</v>
      </c>
    </row>
    <row r="6" spans="1:17" ht="69.95" customHeight="1">
      <c r="A6" s="1846"/>
      <c r="B6" s="1840"/>
      <c r="C6" s="1840"/>
      <c r="D6" s="1848"/>
      <c r="E6" s="242" t="s">
        <v>1157</v>
      </c>
      <c r="F6" s="243" t="s">
        <v>1158</v>
      </c>
      <c r="G6" s="242" t="s">
        <v>1159</v>
      </c>
      <c r="H6" s="244" t="s">
        <v>1160</v>
      </c>
      <c r="I6" s="242" t="s">
        <v>1161</v>
      </c>
      <c r="J6" s="244" t="s">
        <v>1162</v>
      </c>
      <c r="K6" s="244" t="s">
        <v>1163</v>
      </c>
      <c r="L6" s="244" t="s">
        <v>1164</v>
      </c>
      <c r="M6" s="244" t="s">
        <v>1165</v>
      </c>
      <c r="N6" s="244" t="s">
        <v>1166</v>
      </c>
      <c r="O6" s="244" t="s">
        <v>1167</v>
      </c>
      <c r="P6" s="280" t="s">
        <v>1168</v>
      </c>
      <c r="Q6" s="1840"/>
    </row>
    <row r="7" spans="1:17" ht="27" customHeight="1">
      <c r="A7" s="28"/>
      <c r="B7" s="28" t="s">
        <v>1169</v>
      </c>
      <c r="C7" s="28" t="s">
        <v>1170</v>
      </c>
      <c r="D7" s="28" t="s">
        <v>1171</v>
      </c>
      <c r="E7" s="28">
        <v>1</v>
      </c>
      <c r="F7" s="28">
        <v>2</v>
      </c>
      <c r="G7" s="28">
        <v>3</v>
      </c>
      <c r="H7" s="28">
        <v>4</v>
      </c>
      <c r="I7" s="28">
        <v>5</v>
      </c>
      <c r="J7" s="28">
        <v>6</v>
      </c>
      <c r="K7" s="28">
        <v>7</v>
      </c>
      <c r="L7" s="28">
        <v>8</v>
      </c>
      <c r="M7" s="28">
        <v>9</v>
      </c>
      <c r="N7" s="28">
        <v>10</v>
      </c>
      <c r="O7" s="28">
        <v>11</v>
      </c>
      <c r="P7" s="28">
        <v>12</v>
      </c>
      <c r="Q7" s="107"/>
    </row>
    <row r="8" spans="1:17" ht="30" customHeight="1">
      <c r="A8" s="35" t="s">
        <v>1172</v>
      </c>
      <c r="B8" s="36" t="s">
        <v>1173</v>
      </c>
      <c r="C8" s="37"/>
      <c r="E8" s="1836"/>
      <c r="F8" s="1837"/>
      <c r="G8" s="1837"/>
      <c r="H8" s="1837"/>
      <c r="I8" s="1837"/>
      <c r="J8" s="1837"/>
      <c r="K8" s="1837"/>
      <c r="L8" s="1837"/>
      <c r="M8" s="1837"/>
      <c r="N8" s="1837"/>
      <c r="O8" s="1837"/>
      <c r="P8" s="1838"/>
      <c r="Q8" s="304"/>
    </row>
    <row r="9" spans="1:17" ht="39.950000000000003" customHeight="1">
      <c r="A9" s="38">
        <v>1</v>
      </c>
      <c r="B9" s="39" t="s">
        <v>1175</v>
      </c>
      <c r="C9" s="40" t="s">
        <v>15</v>
      </c>
      <c r="D9" s="41" t="s">
        <v>1176</v>
      </c>
      <c r="E9" s="245">
        <v>2320000</v>
      </c>
      <c r="F9" s="245">
        <v>2300000</v>
      </c>
      <c r="G9" s="245">
        <v>2200000</v>
      </c>
      <c r="H9" s="245"/>
      <c r="I9" s="245">
        <v>2000000</v>
      </c>
      <c r="J9" s="245">
        <v>2200000</v>
      </c>
      <c r="K9" s="245">
        <v>2300000</v>
      </c>
      <c r="L9" s="245">
        <v>2198800</v>
      </c>
      <c r="M9" s="245">
        <v>2181000</v>
      </c>
      <c r="N9" s="245">
        <v>2040000</v>
      </c>
      <c r="O9" s="245">
        <v>2040000</v>
      </c>
      <c r="P9" s="281">
        <v>2120000</v>
      </c>
      <c r="Q9" s="1857"/>
    </row>
    <row r="10" spans="1:17" ht="39.950000000000003" customHeight="1">
      <c r="A10" s="38">
        <v>2</v>
      </c>
      <c r="B10" s="43" t="s">
        <v>1178</v>
      </c>
      <c r="C10" s="44" t="s">
        <v>15</v>
      </c>
      <c r="D10" s="45" t="s">
        <v>1176</v>
      </c>
      <c r="E10" s="245">
        <v>2220000</v>
      </c>
      <c r="F10" s="245"/>
      <c r="G10" s="246"/>
      <c r="H10" s="246"/>
      <c r="I10" s="246"/>
      <c r="J10" s="246"/>
      <c r="K10" s="246"/>
      <c r="L10" s="246"/>
      <c r="M10" s="246"/>
      <c r="N10" s="246"/>
      <c r="O10" s="246"/>
      <c r="P10" s="282"/>
      <c r="Q10" s="1858"/>
    </row>
    <row r="11" spans="1:17" ht="39.950000000000003" customHeight="1">
      <c r="A11" s="38">
        <v>3</v>
      </c>
      <c r="B11" s="46" t="s">
        <v>1179</v>
      </c>
      <c r="C11" s="44" t="s">
        <v>15</v>
      </c>
      <c r="D11" s="45" t="s">
        <v>1176</v>
      </c>
      <c r="E11" s="247">
        <v>2300000</v>
      </c>
      <c r="F11" s="245">
        <v>2300000</v>
      </c>
      <c r="G11" s="245">
        <v>2200000</v>
      </c>
      <c r="H11" s="245"/>
      <c r="I11" s="245">
        <v>1909091</v>
      </c>
      <c r="J11" s="245">
        <v>2100000</v>
      </c>
      <c r="K11" s="245"/>
      <c r="L11" s="245">
        <v>2162000</v>
      </c>
      <c r="M11" s="245">
        <v>2018519</v>
      </c>
      <c r="N11" s="245">
        <v>2000000</v>
      </c>
      <c r="O11" s="245">
        <v>1980000</v>
      </c>
      <c r="P11" s="281">
        <v>2100000</v>
      </c>
      <c r="Q11" s="1858"/>
    </row>
    <row r="12" spans="1:17" ht="39.950000000000003" customHeight="1">
      <c r="A12" s="38">
        <v>4</v>
      </c>
      <c r="B12" s="47" t="s">
        <v>1180</v>
      </c>
      <c r="C12" s="44" t="s">
        <v>15</v>
      </c>
      <c r="D12" s="45" t="s">
        <v>1176</v>
      </c>
      <c r="E12" s="247">
        <v>2300000</v>
      </c>
      <c r="F12" s="245">
        <v>2300000</v>
      </c>
      <c r="G12" s="245">
        <v>2200000</v>
      </c>
      <c r="H12" s="246"/>
      <c r="I12" s="246"/>
      <c r="J12" s="246">
        <v>2100000</v>
      </c>
      <c r="K12" s="246"/>
      <c r="L12" s="246"/>
      <c r="M12" s="246"/>
      <c r="N12" s="246"/>
      <c r="O12" s="246"/>
      <c r="P12" s="282"/>
      <c r="Q12" s="1858"/>
    </row>
    <row r="13" spans="1:17" ht="39.950000000000003" customHeight="1">
      <c r="A13" s="38">
        <v>5</v>
      </c>
      <c r="B13" s="48" t="s">
        <v>1181</v>
      </c>
      <c r="C13" s="49" t="s">
        <v>15</v>
      </c>
      <c r="D13" s="50" t="s">
        <v>1176</v>
      </c>
      <c r="E13" s="248">
        <v>2120000</v>
      </c>
      <c r="F13" s="246"/>
      <c r="G13" s="245">
        <v>2100000</v>
      </c>
      <c r="H13" s="249"/>
      <c r="I13" s="249">
        <v>1818182</v>
      </c>
      <c r="J13" s="249"/>
      <c r="K13" s="249"/>
      <c r="L13" s="249">
        <v>2014800</v>
      </c>
      <c r="M13" s="249">
        <v>1870370</v>
      </c>
      <c r="N13" s="249"/>
      <c r="O13" s="249">
        <v>1900000</v>
      </c>
      <c r="P13" s="281">
        <v>2000000</v>
      </c>
      <c r="Q13" s="1858"/>
    </row>
    <row r="14" spans="1:17" ht="39.950000000000003" customHeight="1">
      <c r="A14" s="38">
        <v>6</v>
      </c>
      <c r="B14" s="48" t="s">
        <v>1182</v>
      </c>
      <c r="C14" s="49" t="s">
        <v>15</v>
      </c>
      <c r="D14" s="50" t="s">
        <v>1176</v>
      </c>
      <c r="E14" s="250"/>
      <c r="F14" s="172"/>
      <c r="G14" s="172"/>
      <c r="H14" s="172"/>
      <c r="I14" s="172"/>
      <c r="J14" s="172"/>
      <c r="K14" s="172">
        <v>2100000</v>
      </c>
      <c r="L14" s="172"/>
      <c r="M14" s="172">
        <v>1851852</v>
      </c>
      <c r="N14" s="172"/>
      <c r="O14" s="172"/>
      <c r="P14" s="283"/>
      <c r="Q14" s="1858"/>
    </row>
    <row r="15" spans="1:17" ht="39.950000000000003" customHeight="1">
      <c r="A15" s="38"/>
      <c r="B15" s="48" t="s">
        <v>1399</v>
      </c>
      <c r="C15" s="49" t="s">
        <v>15</v>
      </c>
      <c r="D15" s="50"/>
      <c r="E15" s="250"/>
      <c r="F15" s="172"/>
      <c r="G15" s="172"/>
      <c r="H15" s="172"/>
      <c r="I15" s="172"/>
      <c r="J15" s="172"/>
      <c r="K15" s="172"/>
      <c r="L15" s="172"/>
      <c r="M15" s="172">
        <v>1900000</v>
      </c>
      <c r="N15" s="172"/>
      <c r="O15" s="172"/>
      <c r="P15" s="283"/>
      <c r="Q15" s="1858"/>
    </row>
    <row r="16" spans="1:17" ht="39.950000000000003" customHeight="1">
      <c r="A16" s="38">
        <v>7</v>
      </c>
      <c r="B16" s="51" t="s">
        <v>1183</v>
      </c>
      <c r="C16" s="49" t="s">
        <v>15</v>
      </c>
      <c r="D16" s="50" t="s">
        <v>1176</v>
      </c>
      <c r="E16" s="250"/>
      <c r="F16" s="172"/>
      <c r="G16" s="172"/>
      <c r="H16" s="172">
        <v>2000000</v>
      </c>
      <c r="I16" s="172"/>
      <c r="J16" s="172">
        <v>2120000</v>
      </c>
      <c r="K16" s="172"/>
      <c r="L16" s="172"/>
      <c r="M16" s="172"/>
      <c r="N16" s="172"/>
      <c r="O16" s="172"/>
      <c r="P16" s="172"/>
      <c r="Q16" s="1859"/>
    </row>
    <row r="17" spans="1:17" ht="34.5" customHeight="1">
      <c r="A17" s="35" t="s">
        <v>1184</v>
      </c>
      <c r="B17" s="52" t="s">
        <v>1185</v>
      </c>
      <c r="C17" s="53"/>
      <c r="D17" s="54"/>
      <c r="E17" s="251"/>
      <c r="F17" s="252"/>
      <c r="G17" s="253"/>
      <c r="H17" s="253"/>
      <c r="I17" s="253"/>
      <c r="J17" s="253"/>
      <c r="K17" s="284"/>
      <c r="L17" s="284"/>
      <c r="M17" s="253"/>
      <c r="N17" s="253"/>
      <c r="O17" s="253"/>
      <c r="P17" s="284"/>
      <c r="Q17" s="161"/>
    </row>
    <row r="18" spans="1:17" ht="23.25" customHeight="1">
      <c r="A18" s="35"/>
      <c r="B18" s="1849" t="s">
        <v>1186</v>
      </c>
      <c r="C18" s="1850"/>
      <c r="D18" s="55"/>
      <c r="E18" s="1849"/>
      <c r="F18" s="1851"/>
      <c r="G18" s="1851"/>
      <c r="H18" s="1851"/>
      <c r="I18" s="1851"/>
      <c r="J18" s="1851"/>
      <c r="K18" s="1851"/>
      <c r="L18" s="1851"/>
      <c r="M18" s="1851"/>
      <c r="N18" s="1851"/>
      <c r="O18" s="1851"/>
      <c r="P18" s="1851"/>
      <c r="Q18" s="305"/>
    </row>
    <row r="19" spans="1:17" ht="30" customHeight="1">
      <c r="A19" s="38">
        <v>1</v>
      </c>
      <c r="B19" s="56" t="s">
        <v>1187</v>
      </c>
      <c r="C19" s="38" t="s">
        <v>1432</v>
      </c>
      <c r="D19" s="57"/>
      <c r="E19" s="254">
        <v>600000</v>
      </c>
      <c r="F19" s="255">
        <v>550000</v>
      </c>
      <c r="G19" s="256">
        <v>450000</v>
      </c>
      <c r="H19" s="256">
        <v>500000</v>
      </c>
      <c r="I19" s="285">
        <v>400000</v>
      </c>
      <c r="J19" s="285">
        <v>550000</v>
      </c>
      <c r="K19" s="285">
        <v>500000</v>
      </c>
      <c r="L19" s="285">
        <v>500000</v>
      </c>
      <c r="M19" s="285">
        <v>450000</v>
      </c>
      <c r="N19" s="285">
        <v>390000</v>
      </c>
      <c r="O19" s="285">
        <v>360000</v>
      </c>
      <c r="P19" s="286">
        <v>350000</v>
      </c>
      <c r="Q19" s="1857"/>
    </row>
    <row r="20" spans="1:17" ht="30" customHeight="1">
      <c r="A20" s="49">
        <v>2</v>
      </c>
      <c r="B20" s="58" t="s">
        <v>1189</v>
      </c>
      <c r="C20" s="49" t="s">
        <v>1432</v>
      </c>
      <c r="D20" s="57"/>
      <c r="E20" s="257">
        <v>600000</v>
      </c>
      <c r="F20" s="258">
        <v>580000</v>
      </c>
      <c r="G20" s="256">
        <v>450000</v>
      </c>
      <c r="H20" s="259"/>
      <c r="I20" s="173">
        <v>400000</v>
      </c>
      <c r="J20" s="173">
        <v>500000</v>
      </c>
      <c r="K20" s="258">
        <f>K19</f>
        <v>500000</v>
      </c>
      <c r="L20" s="287"/>
      <c r="M20" s="288"/>
      <c r="N20" s="289">
        <f>N19</f>
        <v>390000</v>
      </c>
      <c r="O20" s="173">
        <v>360000</v>
      </c>
      <c r="P20" s="290"/>
      <c r="Q20" s="1858"/>
    </row>
    <row r="21" spans="1:17" ht="30" customHeight="1">
      <c r="A21" s="38">
        <v>3</v>
      </c>
      <c r="B21" s="59" t="s">
        <v>1190</v>
      </c>
      <c r="C21" s="38" t="s">
        <v>1432</v>
      </c>
      <c r="D21" s="57"/>
      <c r="E21" s="254"/>
      <c r="F21" s="173"/>
      <c r="G21" s="173">
        <v>300000</v>
      </c>
      <c r="H21" s="260"/>
      <c r="I21" s="173"/>
      <c r="J21" s="260"/>
      <c r="K21" s="173"/>
      <c r="L21" s="174"/>
      <c r="M21" s="173"/>
      <c r="N21" s="260"/>
      <c r="O21" s="173"/>
      <c r="P21" s="291"/>
      <c r="Q21" s="1858"/>
    </row>
    <row r="22" spans="1:17" ht="30" customHeight="1">
      <c r="A22" s="38">
        <v>4</v>
      </c>
      <c r="B22" s="60" t="s">
        <v>1416</v>
      </c>
      <c r="C22" s="38" t="s">
        <v>1432</v>
      </c>
      <c r="D22" s="57"/>
      <c r="E22" s="254"/>
      <c r="F22" s="173"/>
      <c r="G22" s="173"/>
      <c r="H22" s="256">
        <v>500000</v>
      </c>
      <c r="I22" s="173"/>
      <c r="J22" s="260"/>
      <c r="K22" s="173"/>
      <c r="L22" s="174"/>
      <c r="M22" s="173"/>
      <c r="N22" s="260"/>
      <c r="O22" s="173"/>
      <c r="P22" s="173"/>
      <c r="Q22" s="1859"/>
    </row>
    <row r="23" spans="1:17" ht="39.950000000000003" customHeight="1">
      <c r="A23" s="35" t="s">
        <v>1191</v>
      </c>
      <c r="B23" s="61" t="s">
        <v>1192</v>
      </c>
      <c r="C23" s="62"/>
      <c r="D23" s="63"/>
      <c r="E23" s="62"/>
      <c r="F23" s="62"/>
      <c r="G23" s="62"/>
      <c r="H23" s="62"/>
      <c r="I23" s="62"/>
      <c r="J23" s="253"/>
      <c r="K23" s="292"/>
      <c r="L23" s="62"/>
      <c r="M23" s="62"/>
      <c r="N23" s="253"/>
      <c r="O23" s="62"/>
      <c r="P23" s="292"/>
      <c r="Q23" s="306"/>
    </row>
    <row r="24" spans="1:17" ht="39.950000000000003" customHeight="1">
      <c r="A24" s="28"/>
      <c r="B24" s="1852" t="s">
        <v>1193</v>
      </c>
      <c r="C24" s="1853"/>
      <c r="D24" s="64"/>
      <c r="E24" s="1854"/>
      <c r="F24" s="1854"/>
      <c r="G24" s="1854"/>
      <c r="H24" s="1854"/>
      <c r="I24" s="1854"/>
      <c r="J24" s="1854"/>
      <c r="K24" s="1854"/>
      <c r="L24" s="1854"/>
      <c r="M24" s="1854"/>
      <c r="N24" s="1854"/>
      <c r="O24" s="1854"/>
      <c r="P24" s="1855"/>
      <c r="Q24" s="161"/>
    </row>
    <row r="25" spans="1:17" ht="39.950000000000003" customHeight="1">
      <c r="A25" s="57">
        <v>1</v>
      </c>
      <c r="B25" s="59" t="s">
        <v>1194</v>
      </c>
      <c r="C25" s="57" t="s">
        <v>152</v>
      </c>
      <c r="D25" s="57" t="s">
        <v>1195</v>
      </c>
      <c r="E25" s="261">
        <v>2450</v>
      </c>
      <c r="F25" s="262">
        <v>2550</v>
      </c>
      <c r="G25" s="263">
        <v>2300</v>
      </c>
      <c r="H25" s="264"/>
      <c r="I25" s="293"/>
      <c r="J25" s="293">
        <v>2000</v>
      </c>
      <c r="K25" s="293">
        <v>2625</v>
      </c>
      <c r="L25" s="173">
        <v>1780</v>
      </c>
      <c r="M25" s="293">
        <v>1980</v>
      </c>
      <c r="N25" s="293"/>
      <c r="O25" s="293">
        <v>1550</v>
      </c>
      <c r="P25" s="262"/>
      <c r="Q25" s="1860"/>
    </row>
    <row r="26" spans="1:17" ht="39.950000000000003" customHeight="1">
      <c r="A26" s="50">
        <v>2</v>
      </c>
      <c r="B26" s="58" t="s">
        <v>1196</v>
      </c>
      <c r="C26" s="50" t="s">
        <v>152</v>
      </c>
      <c r="D26" s="4" t="s">
        <v>1197</v>
      </c>
      <c r="E26" s="265"/>
      <c r="F26" s="262"/>
      <c r="G26" s="263">
        <v>2300</v>
      </c>
      <c r="H26" s="264">
        <v>2200</v>
      </c>
      <c r="I26" s="294">
        <v>1500</v>
      </c>
      <c r="J26" s="293">
        <v>2000</v>
      </c>
      <c r="K26" s="293">
        <v>2625</v>
      </c>
      <c r="L26" s="293"/>
      <c r="M26" s="293"/>
      <c r="N26" s="293"/>
      <c r="O26" s="293"/>
      <c r="P26" s="262"/>
      <c r="Q26" s="1861"/>
    </row>
    <row r="27" spans="1:17" ht="39.950000000000003" customHeight="1">
      <c r="A27" s="57">
        <v>3</v>
      </c>
      <c r="B27" s="65" t="s">
        <v>1198</v>
      </c>
      <c r="C27" s="57" t="s">
        <v>152</v>
      </c>
      <c r="D27" s="57" t="s">
        <v>1408</v>
      </c>
      <c r="E27" s="266"/>
      <c r="F27" s="175">
        <v>2100</v>
      </c>
      <c r="G27" s="175">
        <v>1600</v>
      </c>
      <c r="H27" s="267">
        <v>1800</v>
      </c>
      <c r="I27" s="175">
        <v>1200</v>
      </c>
      <c r="J27" s="175">
        <v>1200</v>
      </c>
      <c r="K27" s="175">
        <v>1260</v>
      </c>
      <c r="L27" s="175">
        <v>1450</v>
      </c>
      <c r="M27" s="175">
        <v>1220</v>
      </c>
      <c r="N27" s="175"/>
      <c r="O27" s="175">
        <v>1300</v>
      </c>
      <c r="P27" s="175"/>
      <c r="Q27" s="1861"/>
    </row>
    <row r="28" spans="1:17" ht="49.5" customHeight="1">
      <c r="A28" s="66">
        <v>4</v>
      </c>
      <c r="B28" s="67" t="s">
        <v>1200</v>
      </c>
      <c r="C28" s="66" t="s">
        <v>152</v>
      </c>
      <c r="D28" s="68" t="s">
        <v>1201</v>
      </c>
      <c r="E28" s="268"/>
      <c r="F28" s="269">
        <v>2000</v>
      </c>
      <c r="G28" s="270">
        <v>1300</v>
      </c>
      <c r="H28" s="271">
        <v>1500</v>
      </c>
      <c r="I28" s="295"/>
      <c r="J28" s="296"/>
      <c r="K28" s="270">
        <v>1018</v>
      </c>
      <c r="L28" s="296"/>
      <c r="M28" s="296"/>
      <c r="N28" s="296"/>
      <c r="O28" s="296"/>
      <c r="P28" s="297"/>
      <c r="Q28" s="1862"/>
    </row>
    <row r="29" spans="1:17" ht="39.950000000000003" customHeight="1">
      <c r="A29" s="28"/>
      <c r="B29" s="1852" t="s">
        <v>1202</v>
      </c>
      <c r="C29" s="1856"/>
      <c r="D29" s="64"/>
      <c r="E29" s="272"/>
      <c r="F29" s="272"/>
      <c r="G29" s="273"/>
      <c r="H29" s="273"/>
      <c r="I29" s="273"/>
      <c r="J29" s="273"/>
      <c r="K29" s="150"/>
      <c r="L29" s="64"/>
      <c r="M29" s="273"/>
      <c r="N29" s="273"/>
      <c r="O29" s="273"/>
      <c r="P29" s="84"/>
      <c r="Q29" s="307"/>
    </row>
    <row r="30" spans="1:17" ht="39.950000000000003" customHeight="1">
      <c r="A30" s="38">
        <v>1</v>
      </c>
      <c r="B30" s="60" t="s">
        <v>1203</v>
      </c>
      <c r="C30" s="38" t="s">
        <v>152</v>
      </c>
      <c r="D30" s="57" t="s">
        <v>1204</v>
      </c>
      <c r="E30" s="161"/>
      <c r="F30" s="161"/>
      <c r="G30" s="274"/>
      <c r="H30" s="267">
        <v>1500</v>
      </c>
      <c r="I30" s="274"/>
      <c r="J30" s="274"/>
      <c r="K30" s="274"/>
      <c r="L30" s="274"/>
      <c r="M30" s="274"/>
      <c r="N30" s="274"/>
      <c r="O30" s="173">
        <v>1560</v>
      </c>
      <c r="P30" s="274"/>
      <c r="Q30" s="1857" t="s">
        <v>1427</v>
      </c>
    </row>
    <row r="31" spans="1:17" ht="39.950000000000003" customHeight="1">
      <c r="A31" s="38">
        <v>2</v>
      </c>
      <c r="B31" s="60" t="s">
        <v>1206</v>
      </c>
      <c r="C31" s="38" t="s">
        <v>152</v>
      </c>
      <c r="D31" s="66" t="s">
        <v>1207</v>
      </c>
      <c r="E31" s="275"/>
      <c r="F31" s="275"/>
      <c r="G31" s="276"/>
      <c r="H31" s="276">
        <v>1800</v>
      </c>
      <c r="I31" s="276">
        <v>1525</v>
      </c>
      <c r="K31" s="276"/>
      <c r="L31" s="276"/>
      <c r="M31" s="276"/>
      <c r="N31" s="276"/>
      <c r="O31" s="173"/>
      <c r="P31" s="276"/>
      <c r="Q31" s="1858"/>
    </row>
    <row r="32" spans="1:17" ht="39.950000000000003" customHeight="1">
      <c r="A32" s="38">
        <v>3</v>
      </c>
      <c r="B32" s="60" t="s">
        <v>1208</v>
      </c>
      <c r="C32" s="38" t="s">
        <v>152</v>
      </c>
      <c r="D32" s="66" t="s">
        <v>1433</v>
      </c>
      <c r="E32" s="257">
        <v>2450</v>
      </c>
      <c r="F32" s="257"/>
      <c r="G32" s="276"/>
      <c r="H32" s="276">
        <v>2200</v>
      </c>
      <c r="I32" s="276">
        <v>2250</v>
      </c>
      <c r="J32" s="173"/>
      <c r="K32" s="276"/>
      <c r="L32" s="276"/>
      <c r="M32" s="276"/>
      <c r="N32" s="276"/>
      <c r="O32" s="173"/>
      <c r="P32" s="276"/>
      <c r="Q32" s="1858"/>
    </row>
    <row r="33" spans="1:17" ht="39.950000000000003" customHeight="1">
      <c r="A33" s="38">
        <v>4</v>
      </c>
      <c r="B33" s="60" t="s">
        <v>1210</v>
      </c>
      <c r="C33" s="38" t="s">
        <v>152</v>
      </c>
      <c r="D33" s="57" t="s">
        <v>1211</v>
      </c>
      <c r="E33" s="254"/>
      <c r="F33" s="184">
        <v>2450</v>
      </c>
      <c r="G33" s="173"/>
      <c r="H33" s="274">
        <v>1850</v>
      </c>
      <c r="I33" s="173"/>
      <c r="J33" s="173"/>
      <c r="K33" s="173"/>
      <c r="L33" s="173"/>
      <c r="M33" s="173">
        <v>1363</v>
      </c>
      <c r="N33" s="173"/>
      <c r="O33" s="173">
        <v>1705</v>
      </c>
      <c r="P33" s="173">
        <v>1450</v>
      </c>
      <c r="Q33" s="1858"/>
    </row>
    <row r="34" spans="1:17" ht="39.950000000000003" customHeight="1">
      <c r="A34" s="38">
        <v>5</v>
      </c>
      <c r="B34" s="60" t="s">
        <v>1212</v>
      </c>
      <c r="C34" s="38" t="s">
        <v>152</v>
      </c>
      <c r="D34" s="57" t="s">
        <v>1213</v>
      </c>
      <c r="E34" s="254"/>
      <c r="F34" s="254"/>
      <c r="G34" s="173"/>
      <c r="H34" s="173"/>
      <c r="I34" s="173"/>
      <c r="J34" s="173"/>
      <c r="K34" s="173"/>
      <c r="L34" s="173"/>
      <c r="M34" s="173"/>
      <c r="N34" s="173"/>
      <c r="O34" s="173">
        <v>2450</v>
      </c>
      <c r="P34" s="173">
        <v>2230</v>
      </c>
      <c r="Q34" s="1858"/>
    </row>
    <row r="35" spans="1:17" ht="39.950000000000003" customHeight="1">
      <c r="A35" s="38">
        <v>6</v>
      </c>
      <c r="B35" s="60" t="s">
        <v>1214</v>
      </c>
      <c r="C35" s="38" t="s">
        <v>152</v>
      </c>
      <c r="D35" s="57" t="s">
        <v>1215</v>
      </c>
      <c r="E35" s="254"/>
      <c r="F35" s="254"/>
      <c r="G35" s="173"/>
      <c r="H35" s="173"/>
      <c r="I35" s="173">
        <v>6550</v>
      </c>
      <c r="J35" s="173">
        <v>6000</v>
      </c>
      <c r="K35" s="173"/>
      <c r="L35" s="173"/>
      <c r="M35" s="173"/>
      <c r="N35" s="173"/>
      <c r="O35" s="173">
        <v>9185</v>
      </c>
      <c r="P35" s="173">
        <v>7100</v>
      </c>
      <c r="Q35" s="1858"/>
    </row>
    <row r="36" spans="1:17" ht="39.950000000000003" customHeight="1">
      <c r="A36" s="38">
        <v>7</v>
      </c>
      <c r="B36" s="60" t="s">
        <v>1428</v>
      </c>
      <c r="C36" s="38" t="s">
        <v>152</v>
      </c>
      <c r="D36" s="57" t="s">
        <v>1217</v>
      </c>
      <c r="E36" s="254"/>
      <c r="F36" s="254"/>
      <c r="G36" s="173"/>
      <c r="H36" s="173"/>
      <c r="I36" s="173">
        <v>13100</v>
      </c>
      <c r="J36" s="173"/>
      <c r="K36" s="173"/>
      <c r="L36" s="173"/>
      <c r="M36" s="173"/>
      <c r="N36" s="173"/>
      <c r="O36" s="173"/>
      <c r="P36" s="173">
        <v>12000</v>
      </c>
      <c r="Q36" s="1858"/>
    </row>
    <row r="37" spans="1:17" ht="39.950000000000003" customHeight="1">
      <c r="A37" s="38">
        <v>8</v>
      </c>
      <c r="B37" s="60" t="s">
        <v>1218</v>
      </c>
      <c r="C37" s="38" t="s">
        <v>152</v>
      </c>
      <c r="D37" s="57" t="s">
        <v>1219</v>
      </c>
      <c r="E37" s="254"/>
      <c r="F37" s="254"/>
      <c r="G37" s="173"/>
      <c r="H37" s="173"/>
      <c r="I37" s="173"/>
      <c r="J37" s="173"/>
      <c r="K37" s="173"/>
      <c r="L37" s="173"/>
      <c r="M37" s="173"/>
      <c r="N37" s="173"/>
      <c r="O37" s="173">
        <v>15902</v>
      </c>
      <c r="P37" s="173"/>
      <c r="Q37" s="1859"/>
    </row>
    <row r="38" spans="1:17" ht="35.1" customHeight="1">
      <c r="A38" s="35" t="s">
        <v>1220</v>
      </c>
      <c r="B38" s="69" t="s">
        <v>1221</v>
      </c>
      <c r="C38" s="70"/>
      <c r="D38" s="71"/>
      <c r="E38" s="70"/>
      <c r="F38" s="70"/>
      <c r="G38" s="70"/>
      <c r="H38" s="70"/>
      <c r="I38" s="70"/>
      <c r="J38" s="298"/>
      <c r="K38" s="299"/>
      <c r="L38" s="70"/>
      <c r="M38" s="70"/>
      <c r="N38" s="298"/>
      <c r="O38" s="70"/>
      <c r="P38" s="299"/>
      <c r="Q38" s="308"/>
    </row>
    <row r="39" spans="1:17" ht="35.1" customHeight="1">
      <c r="A39" s="38">
        <v>1</v>
      </c>
      <c r="B39" s="72" t="s">
        <v>1222</v>
      </c>
      <c r="C39" s="38" t="s">
        <v>152</v>
      </c>
      <c r="D39" s="57" t="s">
        <v>1223</v>
      </c>
      <c r="E39" s="172">
        <v>7000</v>
      </c>
      <c r="F39" s="172">
        <v>7000</v>
      </c>
      <c r="G39" s="172">
        <v>8500</v>
      </c>
      <c r="H39" s="172">
        <v>7500</v>
      </c>
      <c r="I39" s="172">
        <v>5500</v>
      </c>
      <c r="J39" s="172">
        <v>7000</v>
      </c>
      <c r="K39" s="172">
        <v>5500</v>
      </c>
      <c r="L39" s="172">
        <v>5200</v>
      </c>
      <c r="M39" s="172">
        <v>4000</v>
      </c>
      <c r="N39" s="172">
        <v>6500</v>
      </c>
      <c r="O39" s="172">
        <v>8200</v>
      </c>
      <c r="P39" s="283">
        <v>10300</v>
      </c>
      <c r="Q39" s="1857"/>
    </row>
    <row r="40" spans="1:17" ht="35.1" customHeight="1">
      <c r="A40" s="38">
        <v>2</v>
      </c>
      <c r="B40" s="73" t="s">
        <v>1225</v>
      </c>
      <c r="C40" s="38" t="s">
        <v>1432</v>
      </c>
      <c r="D40" s="57" t="s">
        <v>1227</v>
      </c>
      <c r="E40" s="172">
        <v>550000</v>
      </c>
      <c r="F40" s="172"/>
      <c r="G40" s="172">
        <v>400000</v>
      </c>
      <c r="H40" s="172">
        <v>380000</v>
      </c>
      <c r="I40" s="172"/>
      <c r="J40" s="172">
        <v>290000</v>
      </c>
      <c r="K40" s="172">
        <v>310000</v>
      </c>
      <c r="L40" s="172"/>
      <c r="M40" s="172">
        <v>330000</v>
      </c>
      <c r="N40" s="172"/>
      <c r="O40" s="172"/>
      <c r="P40" s="283"/>
      <c r="Q40" s="1858"/>
    </row>
    <row r="41" spans="1:17" ht="35.1" customHeight="1">
      <c r="A41" s="38">
        <v>3</v>
      </c>
      <c r="B41" s="73" t="s">
        <v>1228</v>
      </c>
      <c r="C41" s="38" t="s">
        <v>1432</v>
      </c>
      <c r="D41" s="57" t="s">
        <v>1229</v>
      </c>
      <c r="E41" s="172"/>
      <c r="F41" s="172"/>
      <c r="G41" s="172"/>
      <c r="H41" s="172"/>
      <c r="I41" s="172">
        <v>254545</v>
      </c>
      <c r="J41" s="172"/>
      <c r="K41" s="172">
        <v>390000</v>
      </c>
      <c r="L41" s="172"/>
      <c r="M41" s="172"/>
      <c r="N41" s="172"/>
      <c r="O41" s="172"/>
      <c r="P41" s="283"/>
      <c r="Q41" s="1858"/>
    </row>
    <row r="42" spans="1:17" ht="35.1" customHeight="1">
      <c r="A42" s="38">
        <v>4</v>
      </c>
      <c r="B42" s="73" t="s">
        <v>1230</v>
      </c>
      <c r="C42" s="38" t="s">
        <v>1432</v>
      </c>
      <c r="D42" s="57"/>
      <c r="E42" s="172">
        <v>550000</v>
      </c>
      <c r="F42" s="172"/>
      <c r="G42" s="172">
        <v>350000</v>
      </c>
      <c r="H42" s="172"/>
      <c r="I42" s="172"/>
      <c r="J42" s="172">
        <v>330000</v>
      </c>
      <c r="K42" s="172"/>
      <c r="L42" s="172"/>
      <c r="M42" s="172">
        <v>320000</v>
      </c>
      <c r="N42" s="172"/>
      <c r="O42" s="172"/>
      <c r="P42" s="283"/>
      <c r="Q42" s="1858"/>
    </row>
    <row r="43" spans="1:17" ht="35.1" customHeight="1">
      <c r="A43" s="38">
        <v>5</v>
      </c>
      <c r="B43" s="74" t="s">
        <v>1231</v>
      </c>
      <c r="C43" s="38" t="s">
        <v>1432</v>
      </c>
      <c r="D43" s="57" t="s">
        <v>1232</v>
      </c>
      <c r="E43" s="172">
        <v>600000</v>
      </c>
      <c r="F43" s="172">
        <v>550000</v>
      </c>
      <c r="G43" s="172">
        <v>450000</v>
      </c>
      <c r="H43" s="172">
        <v>450000</v>
      </c>
      <c r="I43" s="172">
        <v>336363</v>
      </c>
      <c r="J43" s="172">
        <v>550000</v>
      </c>
      <c r="K43" s="172">
        <v>470000</v>
      </c>
      <c r="L43" s="172">
        <v>490000</v>
      </c>
      <c r="M43" s="172">
        <v>470000</v>
      </c>
      <c r="N43" s="172">
        <v>400000</v>
      </c>
      <c r="O43" s="172">
        <v>520000</v>
      </c>
      <c r="P43" s="283">
        <v>550000</v>
      </c>
      <c r="Q43" s="1858"/>
    </row>
    <row r="44" spans="1:17" ht="35.1" customHeight="1">
      <c r="A44" s="38">
        <v>6</v>
      </c>
      <c r="B44" s="74" t="s">
        <v>1233</v>
      </c>
      <c r="C44" s="38" t="s">
        <v>1432</v>
      </c>
      <c r="D44" s="66" t="s">
        <v>1234</v>
      </c>
      <c r="E44" s="277"/>
      <c r="F44" s="277"/>
      <c r="G44" s="172">
        <v>450000</v>
      </c>
      <c r="H44" s="277">
        <v>380000</v>
      </c>
      <c r="I44" s="277">
        <v>309091</v>
      </c>
      <c r="J44" s="172">
        <v>530000</v>
      </c>
      <c r="K44" s="277"/>
      <c r="L44" s="277"/>
      <c r="M44" s="277">
        <v>400000</v>
      </c>
      <c r="N44" s="277"/>
      <c r="O44" s="277"/>
      <c r="P44" s="300"/>
      <c r="Q44" s="1858"/>
    </row>
    <row r="45" spans="1:17" ht="35.1" customHeight="1">
      <c r="A45" s="38">
        <v>7</v>
      </c>
      <c r="B45" s="75" t="s">
        <v>1235</v>
      </c>
      <c r="C45" s="76" t="s">
        <v>1432</v>
      </c>
      <c r="D45" s="66" t="s">
        <v>1236</v>
      </c>
      <c r="E45" s="277"/>
      <c r="F45" s="277">
        <v>470000</v>
      </c>
      <c r="G45" s="277">
        <v>380000</v>
      </c>
      <c r="H45" s="277">
        <v>380000</v>
      </c>
      <c r="I45" s="277">
        <v>290909</v>
      </c>
      <c r="J45" s="277">
        <v>350000</v>
      </c>
      <c r="K45" s="277">
        <v>420000</v>
      </c>
      <c r="L45" s="277">
        <v>400000</v>
      </c>
      <c r="M45" s="277">
        <v>360000</v>
      </c>
      <c r="N45" s="277">
        <v>350000</v>
      </c>
      <c r="O45" s="277">
        <v>440000</v>
      </c>
      <c r="P45" s="300">
        <v>440000</v>
      </c>
      <c r="Q45" s="1858"/>
    </row>
    <row r="46" spans="1:17" ht="35.1" customHeight="1">
      <c r="A46" s="38">
        <v>8</v>
      </c>
      <c r="B46" s="77" t="s">
        <v>1237</v>
      </c>
      <c r="C46" s="49" t="s">
        <v>1432</v>
      </c>
      <c r="D46" s="78" t="s">
        <v>1238</v>
      </c>
      <c r="E46" s="277">
        <v>570000</v>
      </c>
      <c r="F46" s="277">
        <v>470000</v>
      </c>
      <c r="G46" s="277">
        <v>380000</v>
      </c>
      <c r="H46" s="277">
        <v>380000</v>
      </c>
      <c r="I46" s="277">
        <v>290909</v>
      </c>
      <c r="J46" s="249">
        <f>J45</f>
        <v>350000</v>
      </c>
      <c r="K46" s="249"/>
      <c r="L46" s="277">
        <v>400000</v>
      </c>
      <c r="M46" s="249">
        <v>360000</v>
      </c>
      <c r="N46" s="249">
        <v>320000</v>
      </c>
      <c r="O46" s="249"/>
      <c r="P46" s="301"/>
      <c r="Q46" s="1858"/>
    </row>
    <row r="47" spans="1:17" ht="30.75" customHeight="1">
      <c r="A47" s="79"/>
      <c r="B47" s="80" t="s">
        <v>1239</v>
      </c>
      <c r="C47" s="38"/>
      <c r="D47" s="81"/>
      <c r="E47" s="278"/>
      <c r="F47" s="62"/>
      <c r="G47" s="62"/>
      <c r="H47" s="62"/>
      <c r="I47" s="62"/>
      <c r="J47" s="253"/>
      <c r="K47" s="292"/>
      <c r="L47" s="302"/>
      <c r="M47" s="62"/>
      <c r="N47" s="253"/>
      <c r="O47" s="62"/>
      <c r="P47" s="303"/>
      <c r="Q47" s="1858"/>
    </row>
    <row r="48" spans="1:17" ht="30.75" customHeight="1">
      <c r="A48" s="79">
        <v>1</v>
      </c>
      <c r="B48" s="82" t="s">
        <v>1240</v>
      </c>
      <c r="C48" s="38" t="s">
        <v>1432</v>
      </c>
      <c r="D48" s="57" t="s">
        <v>1241</v>
      </c>
      <c r="E48" s="161"/>
      <c r="F48" s="161"/>
      <c r="G48" s="161"/>
      <c r="H48" s="161"/>
      <c r="I48" s="161"/>
      <c r="J48" s="85"/>
      <c r="K48" s="167"/>
      <c r="L48" s="172"/>
      <c r="M48" s="161"/>
      <c r="N48" s="85"/>
      <c r="O48" s="172">
        <v>400000</v>
      </c>
      <c r="P48" s="167"/>
      <c r="Q48" s="1858"/>
    </row>
    <row r="49" spans="1:17" ht="30.75" customHeight="1">
      <c r="A49" s="79">
        <v>2</v>
      </c>
      <c r="B49" s="82" t="s">
        <v>1242</v>
      </c>
      <c r="C49" s="38" t="s">
        <v>1432</v>
      </c>
      <c r="D49" s="57" t="s">
        <v>1243</v>
      </c>
      <c r="E49" s="161"/>
      <c r="F49" s="161"/>
      <c r="G49" s="161"/>
      <c r="H49" s="161"/>
      <c r="I49" s="161"/>
      <c r="J49" s="85"/>
      <c r="K49" s="167"/>
      <c r="L49" s="172"/>
      <c r="M49" s="161"/>
      <c r="N49" s="85"/>
      <c r="O49" s="172">
        <v>400000</v>
      </c>
      <c r="P49" s="167"/>
      <c r="Q49" s="1858"/>
    </row>
    <row r="50" spans="1:17" ht="30.75" customHeight="1">
      <c r="A50" s="79">
        <v>3</v>
      </c>
      <c r="B50" s="82" t="s">
        <v>1244</v>
      </c>
      <c r="C50" s="38" t="s">
        <v>1432</v>
      </c>
      <c r="D50" s="57" t="s">
        <v>1245</v>
      </c>
      <c r="E50" s="161"/>
      <c r="F50" s="161"/>
      <c r="G50" s="161"/>
      <c r="H50" s="161"/>
      <c r="I50" s="161"/>
      <c r="J50" s="85"/>
      <c r="K50" s="167"/>
      <c r="L50" s="172"/>
      <c r="M50" s="161"/>
      <c r="N50" s="85"/>
      <c r="O50" s="172">
        <v>400000</v>
      </c>
      <c r="P50" s="167"/>
      <c r="Q50" s="1863"/>
    </row>
    <row r="51" spans="1:17" ht="39.950000000000003" customHeight="1">
      <c r="A51" s="35" t="s">
        <v>1246</v>
      </c>
      <c r="B51" s="52" t="s">
        <v>1247</v>
      </c>
      <c r="C51" s="83"/>
      <c r="D51" s="84"/>
      <c r="E51" s="1841"/>
      <c r="F51" s="1841"/>
      <c r="G51" s="1841"/>
      <c r="H51" s="1841"/>
      <c r="I51" s="1841"/>
      <c r="J51" s="1841"/>
      <c r="K51" s="1841"/>
      <c r="L51" s="1841"/>
      <c r="M51" s="1841"/>
      <c r="N51" s="1841"/>
      <c r="O51" s="1841"/>
      <c r="P51" s="1841"/>
      <c r="Q51" s="309"/>
    </row>
    <row r="52" spans="1:17" ht="39.950000000000003" customHeight="1">
      <c r="A52" s="85"/>
      <c r="B52" s="86" t="s">
        <v>70</v>
      </c>
      <c r="C52" s="38"/>
      <c r="D52" s="57"/>
      <c r="E52" s="279"/>
      <c r="F52" s="279"/>
      <c r="G52" s="172"/>
      <c r="H52" s="172"/>
      <c r="I52" s="172"/>
      <c r="J52" s="172"/>
      <c r="K52" s="172"/>
      <c r="L52" s="172"/>
      <c r="M52" s="172"/>
      <c r="N52" s="172"/>
      <c r="O52" s="172"/>
      <c r="P52" s="283"/>
      <c r="Q52" s="1864"/>
    </row>
    <row r="53" spans="1:17" ht="39.950000000000003" customHeight="1">
      <c r="A53" s="38">
        <v>1</v>
      </c>
      <c r="B53" s="87" t="s">
        <v>54</v>
      </c>
      <c r="C53" s="88" t="s">
        <v>419</v>
      </c>
      <c r="D53" s="89" t="s">
        <v>1248</v>
      </c>
      <c r="E53" s="250"/>
      <c r="F53" s="172">
        <v>19000</v>
      </c>
      <c r="G53" s="172">
        <v>19000</v>
      </c>
      <c r="H53" s="172"/>
      <c r="I53" s="172"/>
      <c r="J53" s="172"/>
      <c r="K53" s="172">
        <v>20500</v>
      </c>
      <c r="L53" s="172"/>
      <c r="M53" s="172">
        <v>22800</v>
      </c>
      <c r="N53" s="172">
        <v>17500</v>
      </c>
      <c r="O53" s="172">
        <v>19100</v>
      </c>
      <c r="P53" s="283">
        <v>19500</v>
      </c>
      <c r="Q53" s="1864"/>
    </row>
    <row r="54" spans="1:17" ht="39.950000000000003" customHeight="1">
      <c r="A54" s="38">
        <v>2</v>
      </c>
      <c r="B54" s="87" t="s">
        <v>58</v>
      </c>
      <c r="C54" s="88" t="s">
        <v>419</v>
      </c>
      <c r="D54" s="90" t="s">
        <v>16</v>
      </c>
      <c r="E54" s="250"/>
      <c r="F54" s="172">
        <f>F53</f>
        <v>19000</v>
      </c>
      <c r="G54" s="172">
        <f>G53</f>
        <v>19000</v>
      </c>
      <c r="H54" s="172"/>
      <c r="I54" s="172"/>
      <c r="J54" s="172"/>
      <c r="K54" s="172">
        <f t="shared" ref="K54:P54" si="0">K53</f>
        <v>20500</v>
      </c>
      <c r="L54" s="172"/>
      <c r="M54" s="172">
        <f t="shared" si="0"/>
        <v>22800</v>
      </c>
      <c r="N54" s="172">
        <v>17500</v>
      </c>
      <c r="O54" s="172">
        <v>19100</v>
      </c>
      <c r="P54" s="283">
        <f t="shared" si="0"/>
        <v>19500</v>
      </c>
      <c r="Q54" s="1864"/>
    </row>
    <row r="55" spans="1:17" ht="39.950000000000003" customHeight="1">
      <c r="A55" s="38">
        <v>3</v>
      </c>
      <c r="B55" s="87" t="s">
        <v>59</v>
      </c>
      <c r="C55" s="88" t="s">
        <v>1249</v>
      </c>
      <c r="D55" s="90" t="s">
        <v>16</v>
      </c>
      <c r="E55" s="250"/>
      <c r="F55" s="172">
        <v>145000</v>
      </c>
      <c r="G55" s="172">
        <v>127000</v>
      </c>
      <c r="H55" s="172"/>
      <c r="I55" s="172"/>
      <c r="J55" s="172"/>
      <c r="K55" s="172">
        <v>115000</v>
      </c>
      <c r="L55" s="172">
        <v>119140</v>
      </c>
      <c r="M55" s="172">
        <v>152000</v>
      </c>
      <c r="N55" s="172">
        <v>135000</v>
      </c>
      <c r="O55" s="172">
        <v>136000</v>
      </c>
      <c r="P55" s="172">
        <v>138000</v>
      </c>
      <c r="Q55" s="1864"/>
    </row>
    <row r="56" spans="1:17" ht="39.950000000000003" customHeight="1">
      <c r="A56" s="38">
        <v>4</v>
      </c>
      <c r="B56" s="91" t="s">
        <v>83</v>
      </c>
      <c r="C56" s="88" t="s">
        <v>1249</v>
      </c>
      <c r="D56" s="90" t="s">
        <v>16</v>
      </c>
      <c r="E56" s="250"/>
      <c r="F56" s="172">
        <v>201000</v>
      </c>
      <c r="G56" s="172">
        <v>185000</v>
      </c>
      <c r="H56" s="172"/>
      <c r="I56" s="172"/>
      <c r="J56" s="172"/>
      <c r="K56" s="172">
        <v>140000</v>
      </c>
      <c r="L56" s="172">
        <v>168820</v>
      </c>
      <c r="M56" s="172">
        <v>217000</v>
      </c>
      <c r="N56" s="172">
        <v>190000</v>
      </c>
      <c r="O56" s="172">
        <v>184000</v>
      </c>
      <c r="P56" s="283">
        <v>186000</v>
      </c>
      <c r="Q56" s="1864"/>
    </row>
    <row r="57" spans="1:17" ht="39.950000000000003" customHeight="1">
      <c r="A57" s="38">
        <v>5</v>
      </c>
      <c r="B57" s="91" t="s">
        <v>84</v>
      </c>
      <c r="C57" s="88" t="s">
        <v>1249</v>
      </c>
      <c r="D57" s="90" t="s">
        <v>16</v>
      </c>
      <c r="E57" s="250"/>
      <c r="F57" s="172">
        <v>270000</v>
      </c>
      <c r="G57" s="172">
        <v>250000</v>
      </c>
      <c r="H57" s="172"/>
      <c r="I57" s="172"/>
      <c r="J57" s="172"/>
      <c r="K57" s="172">
        <v>220000</v>
      </c>
      <c r="L57" s="172">
        <v>228620</v>
      </c>
      <c r="M57" s="172">
        <v>295000</v>
      </c>
      <c r="N57" s="172">
        <v>252000</v>
      </c>
      <c r="O57" s="172">
        <v>238000</v>
      </c>
      <c r="P57" s="283">
        <v>242000</v>
      </c>
      <c r="Q57" s="1864"/>
    </row>
    <row r="58" spans="1:17" ht="39.950000000000003" customHeight="1">
      <c r="A58" s="38">
        <v>6</v>
      </c>
      <c r="B58" s="91" t="s">
        <v>90</v>
      </c>
      <c r="C58" s="88" t="s">
        <v>1249</v>
      </c>
      <c r="D58" s="90" t="s">
        <v>16</v>
      </c>
      <c r="E58" s="250"/>
      <c r="F58" s="172">
        <v>355000</v>
      </c>
      <c r="G58" s="172">
        <v>330000</v>
      </c>
      <c r="H58" s="172"/>
      <c r="I58" s="172"/>
      <c r="J58" s="172"/>
      <c r="K58" s="172">
        <v>325000</v>
      </c>
      <c r="L58" s="172">
        <v>297620</v>
      </c>
      <c r="M58" s="172">
        <v>386000</v>
      </c>
      <c r="N58" s="172">
        <v>325000</v>
      </c>
      <c r="O58" s="172">
        <v>330000</v>
      </c>
      <c r="P58" s="283">
        <v>336000</v>
      </c>
      <c r="Q58" s="1864"/>
    </row>
    <row r="59" spans="1:17" ht="39.950000000000003" customHeight="1">
      <c r="A59" s="38">
        <v>7</v>
      </c>
      <c r="B59" s="91" t="s">
        <v>91</v>
      </c>
      <c r="C59" s="88" t="s">
        <v>1249</v>
      </c>
      <c r="D59" s="90" t="s">
        <v>16</v>
      </c>
      <c r="E59" s="250"/>
      <c r="F59" s="172">
        <v>435000</v>
      </c>
      <c r="G59" s="172">
        <v>415000</v>
      </c>
      <c r="H59" s="172"/>
      <c r="I59" s="172"/>
      <c r="J59" s="172"/>
      <c r="K59" s="172">
        <v>400000</v>
      </c>
      <c r="L59" s="172">
        <v>376280</v>
      </c>
      <c r="M59" s="172">
        <v>488500</v>
      </c>
      <c r="N59" s="172">
        <v>400000</v>
      </c>
      <c r="O59" s="172">
        <v>420000</v>
      </c>
      <c r="P59" s="283">
        <v>428000</v>
      </c>
      <c r="Q59" s="1864"/>
    </row>
    <row r="60" spans="1:17" ht="39.950000000000003" customHeight="1">
      <c r="A60" s="38">
        <v>8</v>
      </c>
      <c r="B60" s="91" t="s">
        <v>92</v>
      </c>
      <c r="C60" s="88" t="s">
        <v>1249</v>
      </c>
      <c r="D60" s="90" t="s">
        <v>16</v>
      </c>
      <c r="E60" s="250"/>
      <c r="F60" s="172">
        <v>550000</v>
      </c>
      <c r="G60" s="172">
        <v>515000</v>
      </c>
      <c r="H60" s="172"/>
      <c r="I60" s="172"/>
      <c r="J60" s="172"/>
      <c r="K60" s="172">
        <v>600000</v>
      </c>
      <c r="L60" s="172">
        <v>463680</v>
      </c>
      <c r="M60" s="172">
        <v>603000</v>
      </c>
      <c r="N60" s="172"/>
      <c r="O60" s="172"/>
      <c r="P60" s="172"/>
      <c r="Q60" s="1864"/>
    </row>
    <row r="61" spans="1:17" ht="39.950000000000003" customHeight="1">
      <c r="A61" s="38">
        <v>9</v>
      </c>
      <c r="B61" s="91" t="s">
        <v>93</v>
      </c>
      <c r="C61" s="88" t="s">
        <v>1249</v>
      </c>
      <c r="D61" s="92" t="s">
        <v>16</v>
      </c>
      <c r="E61" s="250"/>
      <c r="F61" s="172">
        <v>635000</v>
      </c>
      <c r="G61" s="172">
        <v>620000</v>
      </c>
      <c r="H61" s="172"/>
      <c r="I61" s="172"/>
      <c r="J61" s="172"/>
      <c r="K61" s="172"/>
      <c r="L61" s="172"/>
      <c r="M61" s="172">
        <v>729000</v>
      </c>
      <c r="N61" s="172"/>
      <c r="O61" s="172"/>
      <c r="P61" s="172"/>
      <c r="Q61" s="1864"/>
    </row>
    <row r="62" spans="1:17" ht="39.950000000000003" customHeight="1">
      <c r="A62" s="85"/>
      <c r="B62" s="93" t="s">
        <v>80</v>
      </c>
      <c r="C62" s="38"/>
      <c r="D62" s="57"/>
      <c r="E62" s="250"/>
      <c r="F62" s="250"/>
      <c r="G62" s="172"/>
      <c r="H62" s="172"/>
      <c r="I62" s="172"/>
      <c r="J62" s="172"/>
      <c r="K62" s="172"/>
      <c r="L62" s="172"/>
      <c r="M62" s="172"/>
      <c r="N62" s="172"/>
      <c r="O62" s="172"/>
      <c r="P62" s="172"/>
      <c r="Q62" s="310"/>
    </row>
    <row r="63" spans="1:17" ht="39.950000000000003" customHeight="1">
      <c r="A63" s="38">
        <v>1</v>
      </c>
      <c r="B63" s="94" t="s">
        <v>54</v>
      </c>
      <c r="C63" s="88" t="s">
        <v>419</v>
      </c>
      <c r="D63" s="89" t="s">
        <v>1248</v>
      </c>
      <c r="E63" s="172">
        <v>17800</v>
      </c>
      <c r="F63" s="172">
        <v>18500</v>
      </c>
      <c r="G63" s="172">
        <v>18600</v>
      </c>
      <c r="H63" s="172">
        <v>17300</v>
      </c>
      <c r="I63" s="172">
        <v>20000</v>
      </c>
      <c r="J63" s="172">
        <v>20500</v>
      </c>
      <c r="K63" s="172"/>
      <c r="L63" s="172"/>
      <c r="M63" s="172"/>
      <c r="N63" s="172"/>
      <c r="O63" s="172"/>
      <c r="P63" s="283"/>
      <c r="Q63" s="1857"/>
    </row>
    <row r="64" spans="1:17" ht="39.950000000000003" customHeight="1">
      <c r="A64" s="38">
        <v>2</v>
      </c>
      <c r="B64" s="94" t="s">
        <v>58</v>
      </c>
      <c r="C64" s="88" t="s">
        <v>419</v>
      </c>
      <c r="D64" s="92" t="s">
        <v>16</v>
      </c>
      <c r="E64" s="172">
        <v>17800</v>
      </c>
      <c r="F64" s="172">
        <f>F63</f>
        <v>18500</v>
      </c>
      <c r="G64" s="172">
        <v>18600</v>
      </c>
      <c r="H64" s="172">
        <f>H63</f>
        <v>17300</v>
      </c>
      <c r="I64" s="172">
        <f>I63</f>
        <v>20000</v>
      </c>
      <c r="J64" s="172">
        <f>J63</f>
        <v>20500</v>
      </c>
      <c r="K64" s="172"/>
      <c r="L64" s="172"/>
      <c r="M64" s="172"/>
      <c r="N64" s="172"/>
      <c r="O64" s="172"/>
      <c r="P64" s="283"/>
      <c r="Q64" s="1858"/>
    </row>
    <row r="65" spans="1:17" ht="39.950000000000003" customHeight="1">
      <c r="A65" s="38">
        <v>3</v>
      </c>
      <c r="B65" s="94" t="s">
        <v>59</v>
      </c>
      <c r="C65" s="88" t="s">
        <v>1249</v>
      </c>
      <c r="D65" s="92" t="s">
        <v>16</v>
      </c>
      <c r="E65" s="172">
        <v>125000</v>
      </c>
      <c r="F65" s="172">
        <v>130000</v>
      </c>
      <c r="G65" s="172">
        <v>115000</v>
      </c>
      <c r="H65" s="172">
        <v>120500</v>
      </c>
      <c r="I65" s="172">
        <v>125455</v>
      </c>
      <c r="J65" s="172">
        <v>135000</v>
      </c>
      <c r="K65" s="172"/>
      <c r="L65" s="172"/>
      <c r="M65" s="172"/>
      <c r="N65" s="172"/>
      <c r="O65" s="172"/>
      <c r="P65" s="283"/>
      <c r="Q65" s="1858"/>
    </row>
    <row r="66" spans="1:17" ht="39.950000000000003" customHeight="1">
      <c r="A66" s="38">
        <v>4</v>
      </c>
      <c r="B66" s="94" t="s">
        <v>83</v>
      </c>
      <c r="C66" s="88" t="s">
        <v>1249</v>
      </c>
      <c r="D66" s="92" t="s">
        <v>16</v>
      </c>
      <c r="E66" s="172">
        <v>180000</v>
      </c>
      <c r="F66" s="172">
        <v>185000</v>
      </c>
      <c r="G66" s="172">
        <v>177000</v>
      </c>
      <c r="H66" s="172">
        <v>171800</v>
      </c>
      <c r="I66" s="172">
        <v>198182</v>
      </c>
      <c r="J66" s="172">
        <v>200000</v>
      </c>
      <c r="K66" s="172"/>
      <c r="L66" s="172"/>
      <c r="M66" s="172"/>
      <c r="N66" s="172"/>
      <c r="O66" s="172"/>
      <c r="P66" s="283"/>
      <c r="Q66" s="1858"/>
    </row>
    <row r="67" spans="1:17" ht="39.950000000000003" customHeight="1">
      <c r="A67" s="38">
        <v>5</v>
      </c>
      <c r="B67" s="94" t="s">
        <v>84</v>
      </c>
      <c r="C67" s="88" t="s">
        <v>1249</v>
      </c>
      <c r="D67" s="92" t="s">
        <v>16</v>
      </c>
      <c r="E67" s="172">
        <v>246000</v>
      </c>
      <c r="F67" s="172">
        <v>250000</v>
      </c>
      <c r="G67" s="172">
        <v>240000</v>
      </c>
      <c r="H67" s="172">
        <v>234200</v>
      </c>
      <c r="I67" s="172">
        <v>263636</v>
      </c>
      <c r="J67" s="172">
        <v>280000</v>
      </c>
      <c r="K67" s="172"/>
      <c r="L67" s="172"/>
      <c r="M67" s="172"/>
      <c r="N67" s="172"/>
      <c r="O67" s="172"/>
      <c r="P67" s="283"/>
      <c r="Q67" s="1858"/>
    </row>
    <row r="68" spans="1:17" ht="39.950000000000003" customHeight="1">
      <c r="A68" s="38">
        <v>6</v>
      </c>
      <c r="B68" s="94" t="s">
        <v>85</v>
      </c>
      <c r="C68" s="88" t="s">
        <v>1249</v>
      </c>
      <c r="D68" s="92" t="s">
        <v>16</v>
      </c>
      <c r="E68" s="172">
        <v>320000</v>
      </c>
      <c r="F68" s="172">
        <v>325000</v>
      </c>
      <c r="G68" s="172">
        <v>311000</v>
      </c>
      <c r="H68" s="172">
        <v>306700</v>
      </c>
      <c r="I68" s="172">
        <v>350000</v>
      </c>
      <c r="J68" s="172">
        <v>360000</v>
      </c>
      <c r="K68" s="172"/>
      <c r="L68" s="172"/>
      <c r="M68" s="172"/>
      <c r="N68" s="172"/>
      <c r="O68" s="172"/>
      <c r="P68" s="283"/>
      <c r="Q68" s="1858"/>
    </row>
    <row r="69" spans="1:17" ht="39.950000000000003" customHeight="1">
      <c r="A69" s="38">
        <v>7</v>
      </c>
      <c r="B69" s="94" t="s">
        <v>86</v>
      </c>
      <c r="C69" s="88" t="s">
        <v>1249</v>
      </c>
      <c r="D69" s="92" t="s">
        <v>16</v>
      </c>
      <c r="E69" s="172">
        <v>400000</v>
      </c>
      <c r="F69" s="172">
        <v>415000</v>
      </c>
      <c r="G69" s="172">
        <v>392000</v>
      </c>
      <c r="H69" s="172">
        <v>388000</v>
      </c>
      <c r="I69" s="172">
        <v>445455</v>
      </c>
      <c r="J69" s="172">
        <v>470000</v>
      </c>
      <c r="K69" s="172"/>
      <c r="L69" s="172"/>
      <c r="M69" s="172"/>
      <c r="N69" s="172"/>
      <c r="O69" s="172"/>
      <c r="P69" s="283"/>
      <c r="Q69" s="1858"/>
    </row>
    <row r="70" spans="1:17" ht="39.950000000000003" customHeight="1">
      <c r="A70" s="38">
        <v>8</v>
      </c>
      <c r="B70" s="94" t="s">
        <v>87</v>
      </c>
      <c r="C70" s="88" t="s">
        <v>1249</v>
      </c>
      <c r="D70" s="92" t="s">
        <v>16</v>
      </c>
      <c r="E70" s="172">
        <v>502000</v>
      </c>
      <c r="F70" s="172">
        <v>505000</v>
      </c>
      <c r="G70" s="172">
        <v>480000</v>
      </c>
      <c r="H70" s="172">
        <v>479000</v>
      </c>
      <c r="I70" s="172"/>
      <c r="J70" s="172">
        <v>540000</v>
      </c>
      <c r="K70" s="172"/>
      <c r="L70" s="172"/>
      <c r="M70" s="172"/>
      <c r="N70" s="172"/>
      <c r="O70" s="172"/>
      <c r="P70" s="283"/>
      <c r="Q70" s="1858"/>
    </row>
    <row r="71" spans="1:17" ht="39.950000000000003" customHeight="1">
      <c r="A71" s="38">
        <v>9</v>
      </c>
      <c r="B71" s="119" t="s">
        <v>88</v>
      </c>
      <c r="C71" s="120" t="s">
        <v>1249</v>
      </c>
      <c r="D71" s="92" t="s">
        <v>16</v>
      </c>
      <c r="E71" s="172">
        <v>606000</v>
      </c>
      <c r="F71" s="172">
        <v>610000</v>
      </c>
      <c r="G71" s="172">
        <v>615000</v>
      </c>
      <c r="H71" s="172"/>
      <c r="I71" s="172"/>
      <c r="J71" s="172">
        <v>640000</v>
      </c>
      <c r="K71" s="172"/>
      <c r="L71" s="172"/>
      <c r="M71" s="172"/>
      <c r="N71" s="172"/>
      <c r="O71" s="172"/>
      <c r="P71" s="283"/>
      <c r="Q71" s="1859"/>
    </row>
    <row r="72" spans="1:17" ht="39.950000000000003" customHeight="1">
      <c r="A72" s="121"/>
      <c r="B72" s="122" t="s">
        <v>1250</v>
      </c>
      <c r="C72" s="76"/>
      <c r="D72" s="78"/>
      <c r="E72" s="311"/>
      <c r="F72" s="311"/>
      <c r="G72" s="311"/>
      <c r="H72" s="311"/>
      <c r="I72" s="311"/>
      <c r="J72" s="311"/>
      <c r="K72" s="311"/>
      <c r="L72" s="311"/>
      <c r="M72" s="311"/>
      <c r="N72" s="311"/>
      <c r="O72" s="311"/>
      <c r="P72" s="315"/>
      <c r="Q72" s="1857"/>
    </row>
    <row r="73" spans="1:17" ht="39.950000000000003" customHeight="1">
      <c r="A73" s="79">
        <v>1</v>
      </c>
      <c r="B73" s="123" t="s">
        <v>1251</v>
      </c>
      <c r="C73" s="88" t="s">
        <v>419</v>
      </c>
      <c r="D73" s="89" t="s">
        <v>1248</v>
      </c>
      <c r="E73" s="249"/>
      <c r="F73" s="249"/>
      <c r="G73" s="249"/>
      <c r="H73" s="249"/>
      <c r="I73" s="249"/>
      <c r="J73" s="249"/>
      <c r="K73" s="249"/>
      <c r="L73" s="249">
        <v>15180</v>
      </c>
      <c r="M73" s="249"/>
      <c r="N73" s="249"/>
      <c r="O73" s="249"/>
      <c r="P73" s="301"/>
      <c r="Q73" s="1858"/>
    </row>
    <row r="74" spans="1:17" ht="39.950000000000003" customHeight="1">
      <c r="A74" s="79">
        <v>2</v>
      </c>
      <c r="B74" s="123" t="s">
        <v>1252</v>
      </c>
      <c r="C74" s="88" t="s">
        <v>419</v>
      </c>
      <c r="D74" s="92" t="s">
        <v>16</v>
      </c>
      <c r="E74" s="249"/>
      <c r="F74" s="249"/>
      <c r="G74" s="249"/>
      <c r="H74" s="249"/>
      <c r="I74" s="249"/>
      <c r="J74" s="249"/>
      <c r="K74" s="249"/>
      <c r="L74" s="249">
        <v>15180</v>
      </c>
      <c r="M74" s="249"/>
      <c r="N74" s="249"/>
      <c r="O74" s="249"/>
      <c r="P74" s="301"/>
      <c r="Q74" s="1858"/>
    </row>
    <row r="75" spans="1:17" ht="39.950000000000003" customHeight="1">
      <c r="A75" s="79">
        <v>3</v>
      </c>
      <c r="B75" s="124" t="s">
        <v>89</v>
      </c>
      <c r="C75" s="44" t="s">
        <v>1249</v>
      </c>
      <c r="D75" s="92" t="s">
        <v>16</v>
      </c>
      <c r="E75" s="249"/>
      <c r="F75" s="249"/>
      <c r="G75" s="249"/>
      <c r="H75" s="249"/>
      <c r="I75" s="249"/>
      <c r="J75" s="249"/>
      <c r="K75" s="249"/>
      <c r="L75" s="249">
        <v>93380</v>
      </c>
      <c r="M75" s="249"/>
      <c r="N75" s="249"/>
      <c r="O75" s="249"/>
      <c r="P75" s="301"/>
      <c r="Q75" s="1858"/>
    </row>
    <row r="76" spans="1:17" ht="39.950000000000003" customHeight="1">
      <c r="A76" s="79">
        <v>4</v>
      </c>
      <c r="B76" s="125" t="s">
        <v>1253</v>
      </c>
      <c r="C76" s="126" t="s">
        <v>1249</v>
      </c>
      <c r="D76" s="92" t="s">
        <v>16</v>
      </c>
      <c r="E76" s="172"/>
      <c r="F76" s="172"/>
      <c r="G76" s="172"/>
      <c r="H76" s="172"/>
      <c r="I76" s="172"/>
      <c r="J76" s="172"/>
      <c r="K76" s="172"/>
      <c r="L76" s="172">
        <v>142600</v>
      </c>
      <c r="M76" s="172"/>
      <c r="N76" s="172"/>
      <c r="O76" s="172"/>
      <c r="P76" s="283"/>
      <c r="Q76" s="1858"/>
    </row>
    <row r="77" spans="1:17" ht="39.950000000000003" customHeight="1">
      <c r="A77" s="79">
        <v>5</v>
      </c>
      <c r="B77" s="127" t="s">
        <v>1254</v>
      </c>
      <c r="C77" s="128" t="s">
        <v>1249</v>
      </c>
      <c r="D77" s="92" t="s">
        <v>16</v>
      </c>
      <c r="E77" s="311"/>
      <c r="F77" s="311"/>
      <c r="G77" s="311"/>
      <c r="H77" s="311"/>
      <c r="I77" s="311"/>
      <c r="J77" s="311"/>
      <c r="K77" s="311"/>
      <c r="L77" s="311">
        <v>197340</v>
      </c>
      <c r="M77" s="311"/>
      <c r="N77" s="311"/>
      <c r="O77" s="311"/>
      <c r="P77" s="315"/>
      <c r="Q77" s="1858"/>
    </row>
    <row r="78" spans="1:17" ht="39.950000000000003" customHeight="1">
      <c r="A78" s="79">
        <v>6</v>
      </c>
      <c r="B78" s="129" t="s">
        <v>1255</v>
      </c>
      <c r="C78" s="88" t="s">
        <v>1249</v>
      </c>
      <c r="D78" s="92" t="s">
        <v>16</v>
      </c>
      <c r="E78" s="249"/>
      <c r="F78" s="249"/>
      <c r="G78" s="249"/>
      <c r="H78" s="249"/>
      <c r="I78" s="249"/>
      <c r="J78" s="249"/>
      <c r="K78" s="249"/>
      <c r="L78" s="249">
        <v>256220</v>
      </c>
      <c r="M78" s="249"/>
      <c r="N78" s="249"/>
      <c r="O78" s="249"/>
      <c r="P78" s="301"/>
      <c r="Q78" s="1858"/>
    </row>
    <row r="79" spans="1:17" ht="39.950000000000003" customHeight="1">
      <c r="A79" s="79">
        <v>7</v>
      </c>
      <c r="B79" s="129" t="s">
        <v>1256</v>
      </c>
      <c r="C79" s="88" t="s">
        <v>1249</v>
      </c>
      <c r="D79" s="92" t="s">
        <v>16</v>
      </c>
      <c r="E79" s="249"/>
      <c r="F79" s="249"/>
      <c r="G79" s="249"/>
      <c r="H79" s="249"/>
      <c r="I79" s="249"/>
      <c r="J79" s="249"/>
      <c r="K79" s="249"/>
      <c r="L79" s="249">
        <v>329360</v>
      </c>
      <c r="M79" s="249"/>
      <c r="N79" s="249"/>
      <c r="O79" s="249"/>
      <c r="P79" s="301"/>
      <c r="Q79" s="1859"/>
    </row>
    <row r="80" spans="1:17" ht="39.950000000000003" customHeight="1">
      <c r="A80" s="130"/>
      <c r="B80" s="131" t="s">
        <v>1257</v>
      </c>
      <c r="C80" s="38"/>
      <c r="D80" s="57"/>
      <c r="E80" s="172"/>
      <c r="F80" s="172"/>
      <c r="G80" s="172"/>
      <c r="H80" s="172"/>
      <c r="I80" s="172"/>
      <c r="J80" s="172"/>
      <c r="K80" s="172"/>
      <c r="L80" s="172"/>
      <c r="M80" s="172"/>
      <c r="N80" s="172"/>
      <c r="O80" s="172"/>
      <c r="P80" s="172"/>
      <c r="Q80" s="1857"/>
    </row>
    <row r="81" spans="1:17" ht="33">
      <c r="A81" s="130"/>
      <c r="B81" s="132" t="s">
        <v>1258</v>
      </c>
      <c r="C81" s="44" t="s">
        <v>1249</v>
      </c>
      <c r="D81" s="57" t="s">
        <v>1259</v>
      </c>
      <c r="E81" s="172"/>
      <c r="F81" s="172"/>
      <c r="G81" s="172"/>
      <c r="H81" s="172"/>
      <c r="I81" s="172">
        <v>50000</v>
      </c>
      <c r="J81" s="172"/>
      <c r="K81" s="172"/>
      <c r="L81" s="172"/>
      <c r="M81" s="172"/>
      <c r="N81" s="172"/>
      <c r="O81" s="172"/>
      <c r="P81" s="172"/>
      <c r="Q81" s="1858"/>
    </row>
    <row r="82" spans="1:17" ht="33">
      <c r="A82" s="130"/>
      <c r="B82" s="132" t="s">
        <v>1258</v>
      </c>
      <c r="C82" s="44" t="s">
        <v>1249</v>
      </c>
      <c r="D82" s="57" t="s">
        <v>1260</v>
      </c>
      <c r="E82" s="172"/>
      <c r="F82" s="172"/>
      <c r="G82" s="172"/>
      <c r="H82" s="172"/>
      <c r="I82" s="172">
        <v>59000</v>
      </c>
      <c r="J82" s="172"/>
      <c r="K82" s="172"/>
      <c r="L82" s="172"/>
      <c r="M82" s="172"/>
      <c r="N82" s="172"/>
      <c r="O82" s="172"/>
      <c r="P82" s="172"/>
      <c r="Q82" s="1858"/>
    </row>
    <row r="83" spans="1:17" ht="33">
      <c r="A83" s="130"/>
      <c r="B83" s="132" t="s">
        <v>1258</v>
      </c>
      <c r="C83" s="44" t="s">
        <v>1249</v>
      </c>
      <c r="D83" s="57" t="s">
        <v>1261</v>
      </c>
      <c r="E83" s="172"/>
      <c r="F83" s="172"/>
      <c r="G83" s="172"/>
      <c r="H83" s="172"/>
      <c r="I83" s="172">
        <v>70000</v>
      </c>
      <c r="J83" s="172"/>
      <c r="K83" s="172"/>
      <c r="L83" s="172"/>
      <c r="M83" s="172"/>
      <c r="N83" s="172"/>
      <c r="O83" s="172"/>
      <c r="P83" s="172"/>
      <c r="Q83" s="1858"/>
    </row>
    <row r="84" spans="1:17" ht="33">
      <c r="A84" s="130"/>
      <c r="B84" s="132" t="s">
        <v>1258</v>
      </c>
      <c r="C84" s="44" t="s">
        <v>1249</v>
      </c>
      <c r="D84" s="57" t="s">
        <v>1262</v>
      </c>
      <c r="E84" s="172"/>
      <c r="F84" s="172"/>
      <c r="G84" s="172"/>
      <c r="H84" s="172"/>
      <c r="I84" s="172">
        <v>78000</v>
      </c>
      <c r="J84" s="172"/>
      <c r="K84" s="172"/>
      <c r="L84" s="172"/>
      <c r="M84" s="172"/>
      <c r="N84" s="172"/>
      <c r="O84" s="172"/>
      <c r="P84" s="172"/>
      <c r="Q84" s="1858"/>
    </row>
    <row r="85" spans="1:17" ht="33">
      <c r="A85" s="130"/>
      <c r="B85" s="132" t="s">
        <v>1258</v>
      </c>
      <c r="C85" s="44" t="s">
        <v>1249</v>
      </c>
      <c r="D85" s="57" t="s">
        <v>1263</v>
      </c>
      <c r="E85" s="172"/>
      <c r="F85" s="172"/>
      <c r="G85" s="172"/>
      <c r="H85" s="172"/>
      <c r="I85" s="172">
        <v>80000</v>
      </c>
      <c r="J85" s="172"/>
      <c r="K85" s="172"/>
      <c r="L85" s="172"/>
      <c r="M85" s="172"/>
      <c r="N85" s="172"/>
      <c r="O85" s="172"/>
      <c r="P85" s="172"/>
      <c r="Q85" s="1858"/>
    </row>
    <row r="86" spans="1:17" ht="33">
      <c r="A86" s="130"/>
      <c r="B86" s="132" t="s">
        <v>1258</v>
      </c>
      <c r="C86" s="44" t="s">
        <v>1249</v>
      </c>
      <c r="D86" s="57" t="s">
        <v>1264</v>
      </c>
      <c r="E86" s="172"/>
      <c r="F86" s="172"/>
      <c r="G86" s="172"/>
      <c r="H86" s="172"/>
      <c r="I86" s="172">
        <v>100000</v>
      </c>
      <c r="J86" s="172"/>
      <c r="K86" s="172"/>
      <c r="L86" s="172"/>
      <c r="M86" s="172"/>
      <c r="N86" s="172"/>
      <c r="O86" s="172"/>
      <c r="P86" s="172"/>
      <c r="Q86" s="1858"/>
    </row>
    <row r="87" spans="1:17" ht="33">
      <c r="A87" s="130"/>
      <c r="B87" s="132" t="s">
        <v>1258</v>
      </c>
      <c r="C87" s="44" t="s">
        <v>1249</v>
      </c>
      <c r="D87" s="57" t="s">
        <v>1265</v>
      </c>
      <c r="E87" s="172"/>
      <c r="F87" s="172"/>
      <c r="G87" s="172"/>
      <c r="H87" s="172"/>
      <c r="I87" s="172">
        <v>115000</v>
      </c>
      <c r="J87" s="172"/>
      <c r="K87" s="172"/>
      <c r="L87" s="172"/>
      <c r="M87" s="172"/>
      <c r="N87" s="172"/>
      <c r="O87" s="172"/>
      <c r="P87" s="172"/>
      <c r="Q87" s="1858"/>
    </row>
    <row r="88" spans="1:17" ht="33">
      <c r="A88" s="130"/>
      <c r="B88" s="132" t="s">
        <v>1258</v>
      </c>
      <c r="C88" s="44" t="s">
        <v>1249</v>
      </c>
      <c r="D88" s="57" t="s">
        <v>1266</v>
      </c>
      <c r="E88" s="172"/>
      <c r="F88" s="172"/>
      <c r="G88" s="172"/>
      <c r="H88" s="172"/>
      <c r="I88" s="172">
        <v>100000</v>
      </c>
      <c r="J88" s="172"/>
      <c r="K88" s="172"/>
      <c r="L88" s="172"/>
      <c r="M88" s="172"/>
      <c r="N88" s="172"/>
      <c r="O88" s="172"/>
      <c r="P88" s="172"/>
      <c r="Q88" s="1858"/>
    </row>
    <row r="89" spans="1:17" ht="33">
      <c r="A89" s="130"/>
      <c r="B89" s="132" t="s">
        <v>1258</v>
      </c>
      <c r="C89" s="44" t="s">
        <v>1249</v>
      </c>
      <c r="D89" s="57" t="s">
        <v>1267</v>
      </c>
      <c r="E89" s="172"/>
      <c r="F89" s="172"/>
      <c r="G89" s="172"/>
      <c r="H89" s="172"/>
      <c r="I89" s="172">
        <v>105000</v>
      </c>
      <c r="J89" s="172"/>
      <c r="K89" s="172"/>
      <c r="L89" s="172"/>
      <c r="M89" s="172"/>
      <c r="N89" s="172"/>
      <c r="O89" s="172"/>
      <c r="P89" s="172"/>
      <c r="Q89" s="1858"/>
    </row>
    <row r="90" spans="1:17" ht="33">
      <c r="A90" s="130"/>
      <c r="B90" s="132" t="s">
        <v>1258</v>
      </c>
      <c r="C90" s="44" t="s">
        <v>1249</v>
      </c>
      <c r="D90" s="57" t="s">
        <v>1268</v>
      </c>
      <c r="E90" s="172"/>
      <c r="F90" s="172"/>
      <c r="G90" s="172"/>
      <c r="H90" s="172"/>
      <c r="I90" s="172">
        <v>138000</v>
      </c>
      <c r="J90" s="172"/>
      <c r="K90" s="172"/>
      <c r="L90" s="172"/>
      <c r="M90" s="172"/>
      <c r="N90" s="172"/>
      <c r="O90" s="172"/>
      <c r="P90" s="172"/>
      <c r="Q90" s="1858"/>
    </row>
    <row r="91" spans="1:17" ht="33">
      <c r="A91" s="130"/>
      <c r="B91" s="132" t="s">
        <v>1258</v>
      </c>
      <c r="C91" s="44" t="s">
        <v>1249</v>
      </c>
      <c r="D91" s="57" t="s">
        <v>1269</v>
      </c>
      <c r="E91" s="172"/>
      <c r="F91" s="172"/>
      <c r="G91" s="172"/>
      <c r="H91" s="172"/>
      <c r="I91" s="172">
        <v>145000</v>
      </c>
      <c r="J91" s="172"/>
      <c r="K91" s="172"/>
      <c r="L91" s="172"/>
      <c r="M91" s="172"/>
      <c r="N91" s="172"/>
      <c r="O91" s="172"/>
      <c r="P91" s="172"/>
      <c r="Q91" s="1858"/>
    </row>
    <row r="92" spans="1:17" ht="33">
      <c r="A92" s="130"/>
      <c r="B92" s="132" t="s">
        <v>1258</v>
      </c>
      <c r="C92" s="44" t="s">
        <v>1249</v>
      </c>
      <c r="D92" s="57" t="s">
        <v>1270</v>
      </c>
      <c r="E92" s="172"/>
      <c r="F92" s="172"/>
      <c r="G92" s="172"/>
      <c r="H92" s="172"/>
      <c r="I92" s="172">
        <v>165000</v>
      </c>
      <c r="J92" s="172"/>
      <c r="K92" s="172"/>
      <c r="L92" s="172"/>
      <c r="M92" s="172"/>
      <c r="N92" s="172"/>
      <c r="O92" s="172"/>
      <c r="P92" s="172"/>
      <c r="Q92" s="1858"/>
    </row>
    <row r="93" spans="1:17" ht="33">
      <c r="A93" s="130"/>
      <c r="B93" s="132" t="s">
        <v>1258</v>
      </c>
      <c r="C93" s="44" t="s">
        <v>1249</v>
      </c>
      <c r="D93" s="57" t="s">
        <v>1271</v>
      </c>
      <c r="E93" s="172"/>
      <c r="F93" s="172"/>
      <c r="G93" s="172"/>
      <c r="H93" s="172"/>
      <c r="I93" s="172">
        <v>176000</v>
      </c>
      <c r="J93" s="172"/>
      <c r="K93" s="172"/>
      <c r="L93" s="172"/>
      <c r="M93" s="172"/>
      <c r="N93" s="172"/>
      <c r="O93" s="172"/>
      <c r="P93" s="172"/>
      <c r="Q93" s="1858"/>
    </row>
    <row r="94" spans="1:17" ht="33">
      <c r="A94" s="130"/>
      <c r="B94" s="132" t="s">
        <v>1258</v>
      </c>
      <c r="C94" s="44" t="s">
        <v>1249</v>
      </c>
      <c r="D94" s="57" t="s">
        <v>1272</v>
      </c>
      <c r="E94" s="172"/>
      <c r="F94" s="172"/>
      <c r="G94" s="172"/>
      <c r="H94" s="172"/>
      <c r="I94" s="172">
        <v>207000</v>
      </c>
      <c r="J94" s="172"/>
      <c r="K94" s="172"/>
      <c r="L94" s="172"/>
      <c r="M94" s="172"/>
      <c r="N94" s="172"/>
      <c r="O94" s="172"/>
      <c r="P94" s="172"/>
      <c r="Q94" s="1858"/>
    </row>
    <row r="95" spans="1:17" ht="33">
      <c r="A95" s="130"/>
      <c r="B95" s="132" t="s">
        <v>1258</v>
      </c>
      <c r="C95" s="44" t="s">
        <v>1249</v>
      </c>
      <c r="D95" s="57" t="s">
        <v>1273</v>
      </c>
      <c r="E95" s="172"/>
      <c r="F95" s="172"/>
      <c r="G95" s="172"/>
      <c r="H95" s="172"/>
      <c r="I95" s="172">
        <v>208000</v>
      </c>
      <c r="J95" s="172"/>
      <c r="K95" s="172"/>
      <c r="L95" s="172"/>
      <c r="M95" s="172"/>
      <c r="N95" s="172"/>
      <c r="O95" s="172"/>
      <c r="P95" s="172"/>
      <c r="Q95" s="1858"/>
    </row>
    <row r="96" spans="1:17" ht="33">
      <c r="A96" s="130"/>
      <c r="B96" s="132" t="s">
        <v>1258</v>
      </c>
      <c r="C96" s="44" t="s">
        <v>1249</v>
      </c>
      <c r="D96" s="57" t="s">
        <v>1274</v>
      </c>
      <c r="E96" s="172"/>
      <c r="F96" s="172"/>
      <c r="G96" s="172"/>
      <c r="H96" s="172"/>
      <c r="I96" s="172">
        <v>222000</v>
      </c>
      <c r="J96" s="172"/>
      <c r="K96" s="172"/>
      <c r="L96" s="172"/>
      <c r="M96" s="172"/>
      <c r="N96" s="172"/>
      <c r="O96" s="172"/>
      <c r="P96" s="172"/>
      <c r="Q96" s="1858"/>
    </row>
    <row r="97" spans="1:17" ht="33">
      <c r="A97" s="130"/>
      <c r="B97" s="132" t="s">
        <v>1258</v>
      </c>
      <c r="C97" s="44" t="s">
        <v>1249</v>
      </c>
      <c r="D97" s="57" t="s">
        <v>1275</v>
      </c>
      <c r="E97" s="172"/>
      <c r="F97" s="172"/>
      <c r="G97" s="172"/>
      <c r="H97" s="172"/>
      <c r="I97" s="172">
        <v>260000</v>
      </c>
      <c r="J97" s="172"/>
      <c r="K97" s="172"/>
      <c r="L97" s="172"/>
      <c r="M97" s="172"/>
      <c r="N97" s="172"/>
      <c r="O97" s="172"/>
      <c r="P97" s="172"/>
      <c r="Q97" s="1858"/>
    </row>
    <row r="98" spans="1:17" ht="33">
      <c r="A98" s="130"/>
      <c r="B98" s="132" t="s">
        <v>1258</v>
      </c>
      <c r="C98" s="44" t="s">
        <v>1249</v>
      </c>
      <c r="D98" s="57" t="s">
        <v>1276</v>
      </c>
      <c r="E98" s="172"/>
      <c r="F98" s="172"/>
      <c r="G98" s="172"/>
      <c r="H98" s="172"/>
      <c r="I98" s="172">
        <v>160000</v>
      </c>
      <c r="J98" s="172"/>
      <c r="K98" s="172"/>
      <c r="L98" s="172"/>
      <c r="M98" s="172"/>
      <c r="N98" s="172"/>
      <c r="O98" s="172"/>
      <c r="P98" s="172"/>
      <c r="Q98" s="1858"/>
    </row>
    <row r="99" spans="1:17" ht="33">
      <c r="A99" s="130"/>
      <c r="B99" s="132" t="s">
        <v>1258</v>
      </c>
      <c r="C99" s="133" t="s">
        <v>1249</v>
      </c>
      <c r="D99" s="57" t="s">
        <v>1277</v>
      </c>
      <c r="E99" s="172"/>
      <c r="F99" s="172"/>
      <c r="G99" s="172"/>
      <c r="H99" s="172"/>
      <c r="I99" s="172">
        <v>175000</v>
      </c>
      <c r="J99" s="172"/>
      <c r="K99" s="172"/>
      <c r="L99" s="172"/>
      <c r="M99" s="172"/>
      <c r="N99" s="172"/>
      <c r="O99" s="172"/>
      <c r="P99" s="172"/>
      <c r="Q99" s="1858"/>
    </row>
    <row r="100" spans="1:17" ht="33">
      <c r="A100" s="130"/>
      <c r="B100" s="132" t="s">
        <v>1258</v>
      </c>
      <c r="C100" s="133" t="s">
        <v>1249</v>
      </c>
      <c r="D100" s="57" t="s">
        <v>1278</v>
      </c>
      <c r="E100" s="172"/>
      <c r="F100" s="172"/>
      <c r="G100" s="172"/>
      <c r="H100" s="172"/>
      <c r="I100" s="172">
        <v>205000</v>
      </c>
      <c r="J100" s="172"/>
      <c r="K100" s="172"/>
      <c r="L100" s="172"/>
      <c r="M100" s="172"/>
      <c r="N100" s="172"/>
      <c r="O100" s="172"/>
      <c r="P100" s="172"/>
      <c r="Q100" s="1858"/>
    </row>
    <row r="101" spans="1:17" ht="33">
      <c r="A101" s="130"/>
      <c r="B101" s="132" t="s">
        <v>1258</v>
      </c>
      <c r="C101" s="133" t="s">
        <v>1249</v>
      </c>
      <c r="D101" s="57" t="s">
        <v>1279</v>
      </c>
      <c r="E101" s="172"/>
      <c r="F101" s="172"/>
      <c r="G101" s="172"/>
      <c r="H101" s="172"/>
      <c r="I101" s="172">
        <v>245000</v>
      </c>
      <c r="J101" s="172"/>
      <c r="K101" s="172"/>
      <c r="L101" s="172"/>
      <c r="M101" s="172"/>
      <c r="N101" s="172"/>
      <c r="O101" s="172"/>
      <c r="P101" s="172"/>
      <c r="Q101" s="1858"/>
    </row>
    <row r="102" spans="1:17" ht="33">
      <c r="A102" s="130"/>
      <c r="B102" s="132" t="s">
        <v>1258</v>
      </c>
      <c r="C102" s="133" t="s">
        <v>1249</v>
      </c>
      <c r="D102" s="57" t="s">
        <v>1280</v>
      </c>
      <c r="E102" s="172"/>
      <c r="F102" s="172"/>
      <c r="G102" s="172"/>
      <c r="H102" s="172"/>
      <c r="I102" s="172">
        <v>270000</v>
      </c>
      <c r="J102" s="172"/>
      <c r="K102" s="172"/>
      <c r="L102" s="172"/>
      <c r="M102" s="172"/>
      <c r="N102" s="172"/>
      <c r="O102" s="172"/>
      <c r="P102" s="172"/>
      <c r="Q102" s="1858"/>
    </row>
    <row r="103" spans="1:17" ht="33">
      <c r="A103" s="130"/>
      <c r="B103" s="132" t="s">
        <v>1258</v>
      </c>
      <c r="C103" s="133" t="s">
        <v>1249</v>
      </c>
      <c r="D103" s="57" t="s">
        <v>1281</v>
      </c>
      <c r="E103" s="172"/>
      <c r="F103" s="172"/>
      <c r="G103" s="172"/>
      <c r="H103" s="172"/>
      <c r="I103" s="172">
        <v>315000</v>
      </c>
      <c r="J103" s="172"/>
      <c r="K103" s="172"/>
      <c r="L103" s="172"/>
      <c r="M103" s="172"/>
      <c r="N103" s="172">
        <v>270000</v>
      </c>
      <c r="O103" s="172"/>
      <c r="P103" s="172"/>
      <c r="Q103" s="1858"/>
    </row>
    <row r="104" spans="1:17" ht="33">
      <c r="A104" s="130"/>
      <c r="B104" s="132" t="s">
        <v>1258</v>
      </c>
      <c r="C104" s="133" t="s">
        <v>1249</v>
      </c>
      <c r="D104" s="57" t="s">
        <v>1282</v>
      </c>
      <c r="E104" s="172"/>
      <c r="F104" s="172"/>
      <c r="G104" s="172"/>
      <c r="H104" s="172"/>
      <c r="I104" s="172">
        <v>420000</v>
      </c>
      <c r="J104" s="172"/>
      <c r="K104" s="172"/>
      <c r="L104" s="172"/>
      <c r="M104" s="172"/>
      <c r="N104" s="172"/>
      <c r="O104" s="172"/>
      <c r="P104" s="172"/>
      <c r="Q104" s="1858"/>
    </row>
    <row r="105" spans="1:17" ht="33">
      <c r="A105" s="130"/>
      <c r="B105" s="132" t="s">
        <v>1258</v>
      </c>
      <c r="C105" s="133" t="s">
        <v>1249</v>
      </c>
      <c r="D105" s="57" t="s">
        <v>1283</v>
      </c>
      <c r="E105" s="172"/>
      <c r="F105" s="172"/>
      <c r="G105" s="172"/>
      <c r="H105" s="172"/>
      <c r="I105" s="172">
        <v>215000</v>
      </c>
      <c r="J105" s="172"/>
      <c r="K105" s="172"/>
      <c r="L105" s="172"/>
      <c r="M105" s="172"/>
      <c r="N105" s="172"/>
      <c r="O105" s="172"/>
      <c r="P105" s="172"/>
      <c r="Q105" s="1858"/>
    </row>
    <row r="106" spans="1:17" ht="33">
      <c r="A106" s="130"/>
      <c r="B106" s="132" t="s">
        <v>1258</v>
      </c>
      <c r="C106" s="133" t="s">
        <v>1249</v>
      </c>
      <c r="D106" s="57" t="s">
        <v>1284</v>
      </c>
      <c r="E106" s="172"/>
      <c r="F106" s="172"/>
      <c r="G106" s="172"/>
      <c r="H106" s="172"/>
      <c r="I106" s="172">
        <v>240000</v>
      </c>
      <c r="J106" s="172"/>
      <c r="K106" s="172"/>
      <c r="L106" s="172"/>
      <c r="M106" s="172"/>
      <c r="N106" s="172"/>
      <c r="O106" s="172"/>
      <c r="P106" s="172"/>
      <c r="Q106" s="1858"/>
    </row>
    <row r="107" spans="1:17" ht="33">
      <c r="A107" s="130"/>
      <c r="B107" s="132" t="s">
        <v>1258</v>
      </c>
      <c r="C107" s="133" t="s">
        <v>1249</v>
      </c>
      <c r="D107" s="57" t="s">
        <v>1285</v>
      </c>
      <c r="E107" s="172"/>
      <c r="F107" s="172"/>
      <c r="G107" s="172"/>
      <c r="H107" s="172"/>
      <c r="I107" s="172">
        <v>275000</v>
      </c>
      <c r="J107" s="172"/>
      <c r="K107" s="172"/>
      <c r="L107" s="172"/>
      <c r="M107" s="172"/>
      <c r="N107" s="172"/>
      <c r="O107" s="172"/>
      <c r="P107" s="172"/>
      <c r="Q107" s="1858"/>
    </row>
    <row r="108" spans="1:17" ht="33">
      <c r="A108" s="130"/>
      <c r="B108" s="132" t="s">
        <v>1258</v>
      </c>
      <c r="C108" s="133" t="s">
        <v>1249</v>
      </c>
      <c r="D108" s="57" t="s">
        <v>1286</v>
      </c>
      <c r="E108" s="172"/>
      <c r="F108" s="172"/>
      <c r="G108" s="172"/>
      <c r="H108" s="172"/>
      <c r="I108" s="172">
        <v>360000</v>
      </c>
      <c r="J108" s="172"/>
      <c r="K108" s="172"/>
      <c r="L108" s="172"/>
      <c r="M108" s="172"/>
      <c r="N108" s="172"/>
      <c r="O108" s="172"/>
      <c r="P108" s="172"/>
      <c r="Q108" s="1858"/>
    </row>
    <row r="109" spans="1:17" ht="33">
      <c r="A109" s="130"/>
      <c r="B109" s="132" t="s">
        <v>1258</v>
      </c>
      <c r="C109" s="133" t="s">
        <v>1249</v>
      </c>
      <c r="D109" s="57" t="s">
        <v>1287</v>
      </c>
      <c r="E109" s="172"/>
      <c r="F109" s="172"/>
      <c r="G109" s="172"/>
      <c r="H109" s="172"/>
      <c r="I109" s="172">
        <v>420000</v>
      </c>
      <c r="J109" s="172"/>
      <c r="K109" s="172"/>
      <c r="L109" s="172"/>
      <c r="M109" s="172"/>
      <c r="N109" s="172">
        <v>363000</v>
      </c>
      <c r="O109" s="172"/>
      <c r="P109" s="172"/>
      <c r="Q109" s="1858"/>
    </row>
    <row r="110" spans="1:17" ht="33">
      <c r="A110" s="130"/>
      <c r="B110" s="132" t="s">
        <v>1258</v>
      </c>
      <c r="C110" s="133" t="s">
        <v>1249</v>
      </c>
      <c r="D110" s="57" t="s">
        <v>1288</v>
      </c>
      <c r="E110" s="172"/>
      <c r="F110" s="172"/>
      <c r="G110" s="172"/>
      <c r="H110" s="172"/>
      <c r="I110" s="172">
        <v>350000</v>
      </c>
      <c r="J110" s="172"/>
      <c r="K110" s="172"/>
      <c r="L110" s="172"/>
      <c r="M110" s="172"/>
      <c r="N110" s="172"/>
      <c r="O110" s="172"/>
      <c r="P110" s="172"/>
      <c r="Q110" s="1858"/>
    </row>
    <row r="111" spans="1:17" ht="33">
      <c r="A111" s="130"/>
      <c r="B111" s="132" t="s">
        <v>1258</v>
      </c>
      <c r="C111" s="133" t="s">
        <v>1249</v>
      </c>
      <c r="D111" s="57" t="s">
        <v>1289</v>
      </c>
      <c r="E111" s="172"/>
      <c r="F111" s="172"/>
      <c r="G111" s="172"/>
      <c r="H111" s="172"/>
      <c r="I111" s="172">
        <v>448000</v>
      </c>
      <c r="J111" s="172"/>
      <c r="K111" s="172"/>
      <c r="L111" s="172"/>
      <c r="M111" s="172"/>
      <c r="N111" s="172"/>
      <c r="O111" s="172"/>
      <c r="P111" s="172"/>
      <c r="Q111" s="1858"/>
    </row>
    <row r="112" spans="1:17" ht="33">
      <c r="A112" s="130"/>
      <c r="B112" s="132" t="s">
        <v>1258</v>
      </c>
      <c r="C112" s="133" t="s">
        <v>1249</v>
      </c>
      <c r="D112" s="57" t="s">
        <v>1290</v>
      </c>
      <c r="E112" s="172"/>
      <c r="F112" s="172"/>
      <c r="G112" s="172"/>
      <c r="H112" s="172"/>
      <c r="I112" s="172">
        <v>535000</v>
      </c>
      <c r="J112" s="172"/>
      <c r="K112" s="172"/>
      <c r="L112" s="172"/>
      <c r="M112" s="172"/>
      <c r="N112" s="172">
        <v>456000</v>
      </c>
      <c r="O112" s="172"/>
      <c r="P112" s="172"/>
      <c r="Q112" s="1858"/>
    </row>
    <row r="113" spans="1:17" ht="33">
      <c r="A113" s="130"/>
      <c r="B113" s="132" t="s">
        <v>1258</v>
      </c>
      <c r="C113" s="133" t="s">
        <v>1249</v>
      </c>
      <c r="D113" s="57" t="s">
        <v>1291</v>
      </c>
      <c r="E113" s="172"/>
      <c r="F113" s="172"/>
      <c r="G113" s="172"/>
      <c r="H113" s="172"/>
      <c r="I113" s="172"/>
      <c r="J113" s="172"/>
      <c r="K113" s="172"/>
      <c r="L113" s="172"/>
      <c r="M113" s="172"/>
      <c r="N113" s="172">
        <v>583000</v>
      </c>
      <c r="O113" s="172"/>
      <c r="P113" s="172"/>
      <c r="Q113" s="1858"/>
    </row>
    <row r="114" spans="1:17" ht="33">
      <c r="A114" s="130"/>
      <c r="B114" s="132" t="s">
        <v>1258</v>
      </c>
      <c r="C114" s="133" t="s">
        <v>1249</v>
      </c>
      <c r="D114" s="57" t="s">
        <v>1292</v>
      </c>
      <c r="E114" s="172"/>
      <c r="F114" s="172"/>
      <c r="G114" s="172"/>
      <c r="H114" s="172"/>
      <c r="I114" s="172">
        <v>535000</v>
      </c>
      <c r="J114" s="172"/>
      <c r="K114" s="172"/>
      <c r="L114" s="172"/>
      <c r="M114" s="172"/>
      <c r="N114" s="172"/>
      <c r="O114" s="172"/>
      <c r="P114" s="158"/>
      <c r="Q114" s="1858"/>
    </row>
    <row r="115" spans="1:17" ht="33">
      <c r="A115" s="130"/>
      <c r="B115" s="132" t="s">
        <v>1258</v>
      </c>
      <c r="C115" s="38" t="s">
        <v>1249</v>
      </c>
      <c r="D115" s="57" t="s">
        <v>1293</v>
      </c>
      <c r="E115" s="172"/>
      <c r="F115" s="172"/>
      <c r="G115" s="172"/>
      <c r="H115" s="172"/>
      <c r="I115" s="172">
        <v>635000</v>
      </c>
      <c r="J115" s="172"/>
      <c r="K115" s="172"/>
      <c r="L115" s="172"/>
      <c r="M115" s="172"/>
      <c r="N115" s="172"/>
      <c r="O115" s="172"/>
      <c r="P115" s="172"/>
      <c r="Q115" s="1858"/>
    </row>
    <row r="116" spans="1:17" ht="33">
      <c r="B116" s="132" t="s">
        <v>1258</v>
      </c>
      <c r="C116" s="76" t="s">
        <v>1249</v>
      </c>
      <c r="D116" s="66" t="s">
        <v>1294</v>
      </c>
      <c r="E116" s="275"/>
      <c r="F116" s="275"/>
      <c r="G116" s="153"/>
      <c r="H116" s="153"/>
      <c r="I116" s="277">
        <v>636000</v>
      </c>
      <c r="J116" s="153"/>
      <c r="K116" s="76"/>
      <c r="L116" s="76"/>
      <c r="M116" s="153"/>
      <c r="N116" s="153"/>
      <c r="O116" s="153"/>
      <c r="P116" s="316"/>
      <c r="Q116" s="1859"/>
    </row>
    <row r="117" spans="1:17" ht="35.1" customHeight="1">
      <c r="A117" s="35" t="s">
        <v>1295</v>
      </c>
      <c r="B117" s="52" t="s">
        <v>1296</v>
      </c>
      <c r="C117" s="76"/>
      <c r="D117" s="66"/>
      <c r="E117" s="168"/>
      <c r="F117" s="168"/>
      <c r="G117" s="85"/>
      <c r="H117" s="85"/>
      <c r="I117" s="172"/>
      <c r="J117" s="85"/>
      <c r="K117" s="38"/>
      <c r="L117" s="38"/>
      <c r="M117" s="85"/>
      <c r="N117" s="85"/>
      <c r="O117" s="85"/>
      <c r="P117" s="79"/>
      <c r="Q117" s="1857"/>
    </row>
    <row r="118" spans="1:17" ht="35.1" customHeight="1">
      <c r="B118" s="134" t="s">
        <v>1297</v>
      </c>
      <c r="C118" s="38"/>
      <c r="D118" s="57"/>
      <c r="E118" s="250"/>
      <c r="F118" s="250"/>
      <c r="G118" s="172"/>
      <c r="H118" s="172"/>
      <c r="I118" s="172"/>
      <c r="J118" s="172"/>
      <c r="K118" s="172"/>
      <c r="L118" s="172"/>
      <c r="M118" s="172"/>
      <c r="N118" s="172"/>
      <c r="O118" s="172"/>
      <c r="P118" s="283"/>
      <c r="Q118" s="1858"/>
    </row>
    <row r="119" spans="1:17" ht="35.1" customHeight="1">
      <c r="A119" s="85"/>
      <c r="B119" s="135" t="s">
        <v>1298</v>
      </c>
      <c r="C119" s="136" t="s">
        <v>1004</v>
      </c>
      <c r="D119" s="137" t="s">
        <v>1299</v>
      </c>
      <c r="E119" s="177"/>
      <c r="F119" s="177">
        <v>152647</v>
      </c>
      <c r="G119" s="177"/>
      <c r="H119" s="177"/>
      <c r="I119" s="313"/>
      <c r="J119" s="313"/>
      <c r="K119" s="177"/>
      <c r="L119" s="177"/>
      <c r="M119" s="313"/>
      <c r="N119" s="313"/>
      <c r="O119" s="313"/>
      <c r="P119" s="317"/>
      <c r="Q119" s="1858"/>
    </row>
    <row r="120" spans="1:17" ht="35.1" customHeight="1">
      <c r="A120" s="85"/>
      <c r="B120" s="135" t="s">
        <v>1300</v>
      </c>
      <c r="C120" s="136" t="s">
        <v>1004</v>
      </c>
      <c r="D120" s="137" t="s">
        <v>1299</v>
      </c>
      <c r="E120" s="312"/>
      <c r="F120" s="313"/>
      <c r="G120" s="313"/>
      <c r="H120" s="313"/>
      <c r="I120" s="313"/>
      <c r="J120" s="313"/>
      <c r="K120" s="177"/>
      <c r="L120" s="177"/>
      <c r="M120" s="313"/>
      <c r="N120" s="313"/>
      <c r="O120" s="313"/>
      <c r="P120" s="317"/>
      <c r="Q120" s="1858"/>
    </row>
    <row r="121" spans="1:17" ht="35.1" customHeight="1">
      <c r="A121" s="85"/>
      <c r="B121" s="135" t="s">
        <v>1301</v>
      </c>
      <c r="C121" s="136" t="s">
        <v>1004</v>
      </c>
      <c r="D121" s="137" t="s">
        <v>1302</v>
      </c>
      <c r="E121" s="314"/>
      <c r="F121" s="313"/>
      <c r="G121" s="313"/>
      <c r="H121" s="313"/>
      <c r="I121" s="313"/>
      <c r="J121" s="313"/>
      <c r="K121" s="177"/>
      <c r="L121" s="177"/>
      <c r="M121" s="313"/>
      <c r="N121" s="313"/>
      <c r="O121" s="177">
        <v>70097</v>
      </c>
      <c r="P121" s="317"/>
      <c r="Q121" s="1858"/>
    </row>
    <row r="122" spans="1:17" ht="35.1" customHeight="1">
      <c r="A122" s="85"/>
      <c r="B122" s="135" t="s">
        <v>1418</v>
      </c>
      <c r="C122" s="136" t="s">
        <v>1004</v>
      </c>
      <c r="D122" s="137" t="s">
        <v>1304</v>
      </c>
      <c r="E122" s="314"/>
      <c r="F122" s="313"/>
      <c r="G122" s="313"/>
      <c r="H122" s="313"/>
      <c r="I122" s="313"/>
      <c r="J122" s="313"/>
      <c r="K122" s="177"/>
      <c r="L122" s="177">
        <v>50981</v>
      </c>
      <c r="M122" s="85"/>
      <c r="N122" s="313"/>
      <c r="O122" s="313"/>
      <c r="P122" s="317"/>
      <c r="Q122" s="1858"/>
    </row>
    <row r="123" spans="1:17" ht="35.1" customHeight="1">
      <c r="A123" s="85"/>
      <c r="B123" s="135" t="s">
        <v>1305</v>
      </c>
      <c r="C123" s="136" t="s">
        <v>1004</v>
      </c>
      <c r="D123" s="137" t="s">
        <v>1302</v>
      </c>
      <c r="E123" s="314"/>
      <c r="F123" s="313"/>
      <c r="G123" s="313"/>
      <c r="H123" s="313"/>
      <c r="I123" s="313"/>
      <c r="J123" s="313"/>
      <c r="K123" s="177"/>
      <c r="L123" s="177"/>
      <c r="M123" s="85"/>
      <c r="N123" s="313"/>
      <c r="O123" s="177">
        <v>82972</v>
      </c>
      <c r="P123" s="317"/>
      <c r="Q123" s="1858"/>
    </row>
    <row r="124" spans="1:17" ht="35.1" customHeight="1">
      <c r="A124" s="85"/>
      <c r="B124" s="135" t="s">
        <v>1306</v>
      </c>
      <c r="C124" s="136" t="s">
        <v>1004</v>
      </c>
      <c r="D124" s="137" t="s">
        <v>1302</v>
      </c>
      <c r="E124" s="314"/>
      <c r="F124" s="313"/>
      <c r="G124" s="177">
        <v>94400</v>
      </c>
      <c r="H124" s="177"/>
      <c r="I124" s="313"/>
      <c r="J124" s="313"/>
      <c r="K124" s="177">
        <v>80200</v>
      </c>
      <c r="L124" s="177"/>
      <c r="M124" s="85"/>
      <c r="N124" s="313"/>
      <c r="O124" s="313"/>
      <c r="P124" s="317"/>
      <c r="Q124" s="1858"/>
    </row>
    <row r="125" spans="1:17" ht="35.1" customHeight="1">
      <c r="A125" s="85"/>
      <c r="B125" s="135" t="s">
        <v>1307</v>
      </c>
      <c r="C125" s="136" t="s">
        <v>1004</v>
      </c>
      <c r="D125" s="137" t="s">
        <v>1302</v>
      </c>
      <c r="E125" s="314"/>
      <c r="F125" s="313"/>
      <c r="G125" s="177"/>
      <c r="H125" s="177"/>
      <c r="I125" s="313"/>
      <c r="J125" s="313"/>
      <c r="K125" s="177"/>
      <c r="L125" s="177"/>
      <c r="M125" s="85"/>
      <c r="N125" s="313"/>
      <c r="O125" s="313"/>
      <c r="P125" s="317"/>
      <c r="Q125" s="1858"/>
    </row>
    <row r="126" spans="1:17" ht="35.1" customHeight="1">
      <c r="A126" s="85"/>
      <c r="B126" s="135" t="s">
        <v>1308</v>
      </c>
      <c r="C126" s="136" t="s">
        <v>1004</v>
      </c>
      <c r="D126" s="137" t="s">
        <v>1302</v>
      </c>
      <c r="E126" s="314"/>
      <c r="F126" s="313"/>
      <c r="G126" s="177">
        <v>116700</v>
      </c>
      <c r="H126" s="313"/>
      <c r="I126" s="313"/>
      <c r="J126" s="313"/>
      <c r="K126" s="177"/>
      <c r="L126" s="177"/>
      <c r="M126" s="85"/>
      <c r="N126" s="313"/>
      <c r="O126" s="313"/>
      <c r="P126" s="317"/>
      <c r="Q126" s="1858"/>
    </row>
    <row r="127" spans="1:17" ht="35.1" customHeight="1">
      <c r="A127" s="85"/>
      <c r="B127" s="135" t="s">
        <v>1402</v>
      </c>
      <c r="C127" s="136" t="s">
        <v>419</v>
      </c>
      <c r="D127" s="137"/>
      <c r="E127" s="314"/>
      <c r="F127" s="313"/>
      <c r="G127" s="177"/>
      <c r="H127" s="313"/>
      <c r="I127" s="313"/>
      <c r="J127" s="313"/>
      <c r="K127" s="177"/>
      <c r="L127" s="177"/>
      <c r="M127" s="177"/>
      <c r="N127" s="313"/>
      <c r="O127" s="313"/>
      <c r="P127" s="317"/>
      <c r="Q127" s="1858"/>
    </row>
    <row r="128" spans="1:17" ht="35.1" customHeight="1">
      <c r="A128" s="85"/>
      <c r="B128" s="135" t="s">
        <v>1403</v>
      </c>
      <c r="C128" s="136" t="s">
        <v>419</v>
      </c>
      <c r="D128" s="137"/>
      <c r="E128" s="314"/>
      <c r="F128" s="313"/>
      <c r="G128" s="177"/>
      <c r="H128" s="313"/>
      <c r="I128" s="313"/>
      <c r="J128" s="313"/>
      <c r="K128" s="177"/>
      <c r="L128" s="177"/>
      <c r="M128" s="177"/>
      <c r="N128" s="313"/>
      <c r="O128" s="313"/>
      <c r="P128" s="317"/>
      <c r="Q128" s="1858"/>
    </row>
    <row r="129" spans="1:17" ht="35.1" customHeight="1">
      <c r="A129" s="85"/>
      <c r="B129" s="135" t="s">
        <v>1310</v>
      </c>
      <c r="C129" s="136" t="s">
        <v>1004</v>
      </c>
      <c r="D129" s="137"/>
      <c r="E129" s="314"/>
      <c r="F129" s="313"/>
      <c r="G129" s="177"/>
      <c r="H129" s="313"/>
      <c r="I129" s="313"/>
      <c r="J129" s="313"/>
      <c r="K129" s="177">
        <v>72100</v>
      </c>
      <c r="L129" s="177"/>
      <c r="M129" s="313"/>
      <c r="N129" s="313"/>
      <c r="O129" s="313"/>
      <c r="P129" s="317"/>
      <c r="Q129" s="1858"/>
    </row>
    <row r="130" spans="1:17" ht="35.1" customHeight="1">
      <c r="A130" s="85"/>
      <c r="B130" s="135" t="s">
        <v>1311</v>
      </c>
      <c r="C130" s="136" t="s">
        <v>1004</v>
      </c>
      <c r="D130" s="137"/>
      <c r="E130" s="314"/>
      <c r="F130" s="313"/>
      <c r="G130" s="177"/>
      <c r="H130" s="313"/>
      <c r="I130" s="313"/>
      <c r="J130" s="313"/>
      <c r="K130" s="177">
        <v>62450</v>
      </c>
      <c r="L130" s="177"/>
      <c r="M130" s="313"/>
      <c r="N130" s="313"/>
      <c r="O130" s="313"/>
      <c r="P130" s="317"/>
      <c r="Q130" s="1858"/>
    </row>
    <row r="131" spans="1:17" ht="35.1" customHeight="1">
      <c r="A131" s="85"/>
      <c r="B131" s="135" t="s">
        <v>1312</v>
      </c>
      <c r="C131" s="136" t="s">
        <v>1004</v>
      </c>
      <c r="D131" s="137" t="s">
        <v>1302</v>
      </c>
      <c r="E131" s="314"/>
      <c r="F131" s="313"/>
      <c r="G131" s="313"/>
      <c r="H131" s="313"/>
      <c r="I131" s="313"/>
      <c r="J131" s="177"/>
      <c r="K131" s="177"/>
      <c r="L131" s="177"/>
      <c r="M131" s="85"/>
      <c r="N131" s="313"/>
      <c r="O131" s="313"/>
      <c r="P131" s="317"/>
      <c r="Q131" s="1858"/>
    </row>
    <row r="132" spans="1:17" ht="35.1" customHeight="1">
      <c r="A132" s="85"/>
      <c r="B132" s="135" t="s">
        <v>1313</v>
      </c>
      <c r="C132" s="136" t="s">
        <v>1004</v>
      </c>
      <c r="D132" s="137" t="s">
        <v>1314</v>
      </c>
      <c r="E132" s="318"/>
      <c r="F132" s="177"/>
      <c r="G132" s="177"/>
      <c r="H132" s="177"/>
      <c r="I132" s="177"/>
      <c r="J132" s="177"/>
      <c r="K132" s="177"/>
      <c r="L132" s="177"/>
      <c r="M132" s="85"/>
      <c r="N132" s="313"/>
      <c r="O132" s="313"/>
      <c r="P132" s="317"/>
      <c r="Q132" s="1858"/>
    </row>
    <row r="133" spans="1:17" ht="35.1" customHeight="1">
      <c r="A133" s="85"/>
      <c r="B133" s="135" t="s">
        <v>1315</v>
      </c>
      <c r="C133" s="136" t="s">
        <v>1004</v>
      </c>
      <c r="D133" s="137" t="s">
        <v>1316</v>
      </c>
      <c r="E133" s="318"/>
      <c r="F133" s="177"/>
      <c r="G133" s="177"/>
      <c r="H133" s="177"/>
      <c r="I133" s="177"/>
      <c r="J133" s="177"/>
      <c r="K133" s="177"/>
      <c r="L133" s="177"/>
      <c r="M133" s="85"/>
      <c r="N133" s="313"/>
      <c r="O133" s="313"/>
      <c r="P133" s="317"/>
      <c r="Q133" s="1858"/>
    </row>
    <row r="134" spans="1:17" ht="35.1" customHeight="1">
      <c r="A134" s="85"/>
      <c r="B134" s="135" t="s">
        <v>1317</v>
      </c>
      <c r="C134" s="136" t="s">
        <v>1004</v>
      </c>
      <c r="D134" s="137" t="s">
        <v>1318</v>
      </c>
      <c r="E134" s="318"/>
      <c r="F134" s="177"/>
      <c r="G134" s="177"/>
      <c r="H134" s="177"/>
      <c r="I134" s="177"/>
      <c r="J134" s="177"/>
      <c r="K134" s="177"/>
      <c r="L134" s="177"/>
      <c r="M134" s="85"/>
      <c r="N134" s="313"/>
      <c r="O134" s="313"/>
      <c r="P134" s="317"/>
      <c r="Q134" s="1858"/>
    </row>
    <row r="135" spans="1:17" ht="35.1" customHeight="1">
      <c r="A135" s="85"/>
      <c r="B135" s="138" t="s">
        <v>1319</v>
      </c>
      <c r="C135" s="38"/>
      <c r="D135" s="57"/>
      <c r="E135" s="168"/>
      <c r="F135" s="85"/>
      <c r="G135" s="85"/>
      <c r="H135" s="85"/>
      <c r="I135" s="85"/>
      <c r="J135" s="85"/>
      <c r="K135" s="38"/>
      <c r="L135" s="38"/>
      <c r="M135" s="313"/>
      <c r="N135" s="85"/>
      <c r="O135" s="85"/>
      <c r="P135" s="79"/>
      <c r="Q135" s="1858"/>
    </row>
    <row r="136" spans="1:17" ht="35.1" customHeight="1">
      <c r="A136" s="38"/>
      <c r="B136" s="135" t="s">
        <v>1320</v>
      </c>
      <c r="C136" s="136" t="s">
        <v>1004</v>
      </c>
      <c r="D136" s="137" t="s">
        <v>1302</v>
      </c>
      <c r="E136" s="318"/>
      <c r="F136" s="177"/>
      <c r="G136" s="177">
        <v>113900</v>
      </c>
      <c r="H136" s="177"/>
      <c r="I136" s="177"/>
      <c r="J136" s="177"/>
      <c r="K136" s="177">
        <v>70500</v>
      </c>
      <c r="L136" s="177"/>
      <c r="M136" s="178"/>
      <c r="N136" s="177"/>
      <c r="O136" s="177"/>
      <c r="P136" s="317"/>
      <c r="Q136" s="1858"/>
    </row>
    <row r="137" spans="1:17" ht="35.1" customHeight="1">
      <c r="A137" s="38"/>
      <c r="B137" s="135" t="s">
        <v>1321</v>
      </c>
      <c r="C137" s="136" t="s">
        <v>1004</v>
      </c>
      <c r="D137" s="137" t="s">
        <v>1302</v>
      </c>
      <c r="E137" s="314"/>
      <c r="F137" s="177"/>
      <c r="G137" s="177">
        <v>144400</v>
      </c>
      <c r="H137" s="313"/>
      <c r="I137" s="313"/>
      <c r="J137" s="313"/>
      <c r="K137" s="177">
        <v>71500</v>
      </c>
      <c r="L137" s="177"/>
      <c r="M137" s="319"/>
      <c r="N137" s="313"/>
      <c r="O137" s="313"/>
      <c r="P137" s="317"/>
      <c r="Q137" s="1858"/>
    </row>
    <row r="138" spans="1:17" ht="35.1" customHeight="1">
      <c r="A138" s="38"/>
      <c r="B138" s="135" t="s">
        <v>1322</v>
      </c>
      <c r="C138" s="136" t="s">
        <v>1004</v>
      </c>
      <c r="D138" s="137" t="s">
        <v>1299</v>
      </c>
      <c r="E138" s="312"/>
      <c r="F138" s="177">
        <v>152647</v>
      </c>
      <c r="G138" s="177"/>
      <c r="H138" s="313"/>
      <c r="I138" s="313"/>
      <c r="J138" s="313"/>
      <c r="K138" s="177"/>
      <c r="L138" s="177"/>
      <c r="M138" s="319"/>
      <c r="N138" s="313"/>
      <c r="O138" s="313"/>
      <c r="P138" s="317"/>
      <c r="Q138" s="1858"/>
    </row>
    <row r="139" spans="1:17" ht="35.1" customHeight="1">
      <c r="A139" s="38"/>
      <c r="B139" s="135" t="s">
        <v>1323</v>
      </c>
      <c r="C139" s="136" t="s">
        <v>1004</v>
      </c>
      <c r="D139" s="137" t="s">
        <v>1299</v>
      </c>
      <c r="E139" s="312"/>
      <c r="F139" s="178"/>
      <c r="G139" s="319"/>
      <c r="H139" s="319"/>
      <c r="I139" s="319"/>
      <c r="J139" s="319"/>
      <c r="K139" s="178"/>
      <c r="L139" s="178"/>
      <c r="M139" s="319"/>
      <c r="N139" s="319"/>
      <c r="O139" s="319"/>
      <c r="P139" s="341"/>
      <c r="Q139" s="1858"/>
    </row>
    <row r="140" spans="1:17" ht="35.1" customHeight="1">
      <c r="A140" s="38"/>
      <c r="B140" s="135" t="s">
        <v>1324</v>
      </c>
      <c r="C140" s="136" t="s">
        <v>1004</v>
      </c>
      <c r="D140" s="137" t="s">
        <v>1302</v>
      </c>
      <c r="E140" s="320"/>
      <c r="F140" s="319"/>
      <c r="G140" s="319"/>
      <c r="H140" s="319"/>
      <c r="I140" s="319"/>
      <c r="J140" s="319"/>
      <c r="K140" s="178"/>
      <c r="L140" s="178"/>
      <c r="M140" s="319"/>
      <c r="N140" s="319"/>
      <c r="O140" s="178">
        <v>98422</v>
      </c>
      <c r="P140" s="341"/>
      <c r="Q140" s="1858"/>
    </row>
    <row r="141" spans="1:17" ht="35.1" customHeight="1">
      <c r="A141" s="38"/>
      <c r="B141" s="135" t="s">
        <v>1419</v>
      </c>
      <c r="C141" s="136" t="s">
        <v>1004</v>
      </c>
      <c r="D141" s="137" t="s">
        <v>1304</v>
      </c>
      <c r="E141" s="320"/>
      <c r="F141" s="319"/>
      <c r="G141" s="319"/>
      <c r="H141" s="319"/>
      <c r="I141" s="319"/>
      <c r="J141" s="319"/>
      <c r="K141" s="178"/>
      <c r="L141" s="178">
        <v>70909</v>
      </c>
      <c r="N141" s="319"/>
      <c r="O141" s="319"/>
      <c r="P141" s="341"/>
      <c r="Q141" s="1858"/>
    </row>
    <row r="142" spans="1:17" ht="35.1" customHeight="1">
      <c r="A142" s="38"/>
      <c r="B142" s="139" t="s">
        <v>1326</v>
      </c>
      <c r="C142" s="136" t="s">
        <v>1004</v>
      </c>
      <c r="D142" s="137" t="s">
        <v>1316</v>
      </c>
      <c r="E142" s="320"/>
      <c r="F142" s="319"/>
      <c r="G142" s="319"/>
      <c r="H142" s="319"/>
      <c r="I142" s="319"/>
      <c r="J142" s="319"/>
      <c r="K142" s="178"/>
      <c r="L142" s="178"/>
      <c r="M142" s="85"/>
      <c r="N142" s="319"/>
      <c r="O142" s="178">
        <v>129322</v>
      </c>
      <c r="P142" s="341"/>
      <c r="Q142" s="1858"/>
    </row>
    <row r="143" spans="1:17" ht="35.1" customHeight="1">
      <c r="A143" s="38"/>
      <c r="B143" s="140" t="s">
        <v>1327</v>
      </c>
      <c r="C143" s="136" t="s">
        <v>1004</v>
      </c>
      <c r="D143" s="137" t="s">
        <v>1302</v>
      </c>
      <c r="E143" s="320"/>
      <c r="F143" s="319"/>
      <c r="G143" s="319"/>
      <c r="H143" s="319"/>
      <c r="I143" s="319"/>
      <c r="J143" s="319"/>
      <c r="K143" s="178"/>
      <c r="L143" s="178"/>
      <c r="M143" s="85"/>
      <c r="N143" s="319"/>
      <c r="O143" s="178">
        <v>82972</v>
      </c>
      <c r="P143" s="341"/>
      <c r="Q143" s="1858"/>
    </row>
    <row r="144" spans="1:17" ht="35.1" customHeight="1">
      <c r="A144" s="38"/>
      <c r="B144" s="135" t="s">
        <v>1328</v>
      </c>
      <c r="C144" s="136" t="s">
        <v>1004</v>
      </c>
      <c r="D144" s="137" t="s">
        <v>1302</v>
      </c>
      <c r="E144" s="320"/>
      <c r="F144" s="319"/>
      <c r="G144" s="178">
        <v>119400</v>
      </c>
      <c r="H144" s="319"/>
      <c r="I144" s="319"/>
      <c r="J144" s="319"/>
      <c r="K144" s="178"/>
      <c r="L144" s="178"/>
      <c r="M144" s="85"/>
      <c r="N144" s="319"/>
      <c r="O144" s="319"/>
      <c r="P144" s="341"/>
      <c r="Q144" s="1858"/>
    </row>
    <row r="145" spans="1:17" ht="35.1" customHeight="1">
      <c r="A145" s="38"/>
      <c r="B145" s="135" t="s">
        <v>1329</v>
      </c>
      <c r="C145" s="136" t="s">
        <v>1004</v>
      </c>
      <c r="D145" s="137" t="s">
        <v>1302</v>
      </c>
      <c r="E145" s="320"/>
      <c r="F145" s="319"/>
      <c r="G145" s="178">
        <v>155600</v>
      </c>
      <c r="H145" s="319"/>
      <c r="I145" s="319"/>
      <c r="J145" s="319"/>
      <c r="K145" s="178"/>
      <c r="L145" s="178"/>
      <c r="M145" s="85"/>
      <c r="N145" s="319"/>
      <c r="O145" s="319"/>
      <c r="P145" s="341"/>
      <c r="Q145" s="1858"/>
    </row>
    <row r="146" spans="1:17" ht="35.1" customHeight="1">
      <c r="A146" s="38"/>
      <c r="B146" s="135" t="s">
        <v>1404</v>
      </c>
      <c r="C146" s="136" t="s">
        <v>419</v>
      </c>
      <c r="D146" s="137"/>
      <c r="E146" s="320"/>
      <c r="F146" s="319"/>
      <c r="G146" s="178"/>
      <c r="H146" s="319"/>
      <c r="I146" s="319"/>
      <c r="J146" s="319"/>
      <c r="K146" s="178"/>
      <c r="L146" s="178"/>
      <c r="M146" s="178"/>
      <c r="N146" s="319"/>
      <c r="O146" s="319"/>
      <c r="P146" s="341"/>
      <c r="Q146" s="1858"/>
    </row>
    <row r="147" spans="1:17" ht="35.1" customHeight="1">
      <c r="A147" s="38"/>
      <c r="B147" s="135" t="s">
        <v>925</v>
      </c>
      <c r="C147" s="136" t="s">
        <v>1004</v>
      </c>
      <c r="D147" s="137"/>
      <c r="E147" s="320"/>
      <c r="F147" s="319"/>
      <c r="G147" s="178"/>
      <c r="H147" s="319"/>
      <c r="I147" s="319"/>
      <c r="J147" s="319"/>
      <c r="K147" s="178">
        <v>80100</v>
      </c>
      <c r="L147" s="178"/>
      <c r="M147" s="178"/>
      <c r="N147" s="319"/>
      <c r="O147" s="319"/>
      <c r="P147" s="341"/>
      <c r="Q147" s="1858"/>
    </row>
    <row r="148" spans="1:17" ht="35.1" customHeight="1">
      <c r="A148" s="38"/>
      <c r="B148" s="135" t="s">
        <v>926</v>
      </c>
      <c r="C148" s="136" t="s">
        <v>1004</v>
      </c>
      <c r="D148" s="137"/>
      <c r="E148" s="320"/>
      <c r="F148" s="319"/>
      <c r="G148" s="178"/>
      <c r="H148" s="319"/>
      <c r="I148" s="319"/>
      <c r="J148" s="319"/>
      <c r="K148" s="178">
        <v>72000</v>
      </c>
      <c r="L148" s="178"/>
      <c r="M148" s="178"/>
      <c r="N148" s="319"/>
      <c r="O148" s="319"/>
      <c r="P148" s="341"/>
      <c r="Q148" s="1858"/>
    </row>
    <row r="149" spans="1:17" ht="35.1" customHeight="1">
      <c r="A149" s="38"/>
      <c r="B149" s="135" t="s">
        <v>1330</v>
      </c>
      <c r="C149" s="136" t="s">
        <v>1004</v>
      </c>
      <c r="D149" s="137" t="s">
        <v>1302</v>
      </c>
      <c r="E149" s="321"/>
      <c r="F149" s="178"/>
      <c r="G149" s="178"/>
      <c r="H149" s="178"/>
      <c r="I149" s="178"/>
      <c r="J149" s="178"/>
      <c r="K149" s="178"/>
      <c r="L149" s="178"/>
      <c r="M149" s="38"/>
      <c r="N149" s="178"/>
      <c r="O149" s="178"/>
      <c r="P149" s="341"/>
      <c r="Q149" s="1858"/>
    </row>
    <row r="150" spans="1:17" ht="35.1" customHeight="1">
      <c r="A150" s="38"/>
      <c r="B150" s="135" t="s">
        <v>1331</v>
      </c>
      <c r="C150" s="136" t="s">
        <v>1004</v>
      </c>
      <c r="D150" s="137" t="s">
        <v>1302</v>
      </c>
      <c r="E150" s="320"/>
      <c r="F150" s="319"/>
      <c r="G150" s="319"/>
      <c r="H150" s="319"/>
      <c r="I150" s="319"/>
      <c r="J150" s="178"/>
      <c r="K150" s="178"/>
      <c r="L150" s="178"/>
      <c r="M150" s="85"/>
      <c r="N150" s="319"/>
      <c r="O150" s="319"/>
      <c r="P150" s="341"/>
      <c r="Q150" s="1858"/>
    </row>
    <row r="151" spans="1:17" ht="35.1" customHeight="1">
      <c r="A151" s="38"/>
      <c r="B151" s="135" t="s">
        <v>1331</v>
      </c>
      <c r="C151" s="136" t="s">
        <v>1004</v>
      </c>
      <c r="D151" s="137" t="s">
        <v>1332</v>
      </c>
      <c r="E151" s="320"/>
      <c r="F151" s="319"/>
      <c r="G151" s="319"/>
      <c r="H151" s="319"/>
      <c r="I151" s="319"/>
      <c r="J151" s="178"/>
      <c r="K151" s="178"/>
      <c r="L151" s="178"/>
      <c r="M151" s="85"/>
      <c r="N151" s="319"/>
      <c r="O151" s="319"/>
      <c r="P151" s="341"/>
      <c r="Q151" s="1858"/>
    </row>
    <row r="152" spans="1:17" ht="35.1" customHeight="1">
      <c r="A152" s="38"/>
      <c r="B152" s="141" t="s">
        <v>1405</v>
      </c>
      <c r="C152" s="136" t="s">
        <v>419</v>
      </c>
      <c r="D152" s="137"/>
      <c r="E152" s="320"/>
      <c r="F152" s="319"/>
      <c r="G152" s="319"/>
      <c r="H152" s="319"/>
      <c r="I152" s="319"/>
      <c r="J152" s="178"/>
      <c r="K152" s="178"/>
      <c r="L152" s="178"/>
      <c r="M152" s="178"/>
      <c r="N152" s="319"/>
      <c r="O152" s="319"/>
      <c r="P152" s="341"/>
      <c r="Q152" s="1858"/>
    </row>
    <row r="153" spans="1:17" ht="35.1" customHeight="1">
      <c r="A153" s="38"/>
      <c r="B153" s="142" t="s">
        <v>1333</v>
      </c>
      <c r="C153" s="38"/>
      <c r="D153" s="57"/>
      <c r="E153" s="168"/>
      <c r="F153" s="85"/>
      <c r="G153" s="85"/>
      <c r="H153" s="85"/>
      <c r="I153" s="85"/>
      <c r="J153" s="85"/>
      <c r="K153" s="38"/>
      <c r="L153" s="38"/>
      <c r="M153" s="319"/>
      <c r="N153" s="85"/>
      <c r="O153" s="85"/>
      <c r="P153" s="79"/>
      <c r="Q153" s="1858"/>
    </row>
    <row r="154" spans="1:17" ht="35.1" customHeight="1">
      <c r="A154" s="85"/>
      <c r="B154" s="135" t="s">
        <v>1334</v>
      </c>
      <c r="C154" s="38" t="s">
        <v>419</v>
      </c>
      <c r="D154" s="57"/>
      <c r="E154" s="320"/>
      <c r="F154" s="178">
        <v>8000</v>
      </c>
      <c r="G154" s="178">
        <v>5500</v>
      </c>
      <c r="H154" s="178">
        <v>10000</v>
      </c>
      <c r="I154" s="178">
        <v>9091</v>
      </c>
      <c r="J154" s="178"/>
      <c r="K154" s="178">
        <v>6550</v>
      </c>
      <c r="L154" s="178">
        <v>4800</v>
      </c>
      <c r="M154" s="178"/>
      <c r="N154" s="178"/>
      <c r="O154" s="178">
        <v>5614</v>
      </c>
      <c r="P154" s="341">
        <v>7000</v>
      </c>
      <c r="Q154" s="1858"/>
    </row>
    <row r="155" spans="1:17" ht="35.1" customHeight="1">
      <c r="A155" s="38"/>
      <c r="B155" s="135" t="s">
        <v>1335</v>
      </c>
      <c r="C155" s="38" t="s">
        <v>419</v>
      </c>
      <c r="D155" s="57"/>
      <c r="E155" s="320"/>
      <c r="F155" s="178">
        <v>10750</v>
      </c>
      <c r="G155" s="178">
        <v>6800</v>
      </c>
      <c r="H155" s="322">
        <v>15000</v>
      </c>
      <c r="I155" s="178">
        <v>13636</v>
      </c>
      <c r="J155" s="178"/>
      <c r="K155" s="178">
        <v>6200</v>
      </c>
      <c r="L155" s="178">
        <v>5800</v>
      </c>
      <c r="M155" s="178"/>
      <c r="N155" s="178"/>
      <c r="O155" s="178">
        <v>6541</v>
      </c>
      <c r="P155" s="341">
        <v>11000</v>
      </c>
      <c r="Q155" s="1859"/>
    </row>
    <row r="156" spans="1:17" ht="35.25" customHeight="1">
      <c r="A156" s="35" t="s">
        <v>1336</v>
      </c>
      <c r="B156" s="138" t="s">
        <v>1337</v>
      </c>
      <c r="C156" s="143"/>
      <c r="D156" s="55"/>
      <c r="E156" s="160"/>
      <c r="F156" s="160"/>
      <c r="G156" s="323"/>
      <c r="H156" s="323"/>
      <c r="I156" s="35"/>
      <c r="J156" s="323"/>
      <c r="K156" s="38"/>
      <c r="L156" s="143"/>
      <c r="M156" s="342"/>
      <c r="N156" s="342"/>
      <c r="O156" s="323"/>
      <c r="P156" s="35"/>
      <c r="Q156" s="1857"/>
    </row>
    <row r="157" spans="1:17" ht="35.1" customHeight="1">
      <c r="A157" s="85"/>
      <c r="B157" s="1842" t="s">
        <v>1338</v>
      </c>
      <c r="C157" s="1843"/>
      <c r="D157" s="89"/>
      <c r="E157" s="324"/>
      <c r="F157" s="324"/>
      <c r="G157" s="325"/>
      <c r="H157" s="325"/>
      <c r="I157" s="325"/>
      <c r="J157" s="325"/>
      <c r="K157" s="325"/>
      <c r="L157" s="325"/>
      <c r="M157" s="325"/>
      <c r="N157" s="325"/>
      <c r="O157" s="325"/>
      <c r="P157" s="343"/>
      <c r="Q157" s="1858"/>
    </row>
    <row r="158" spans="1:17" ht="35.1" customHeight="1">
      <c r="A158" s="38"/>
      <c r="B158" s="87" t="s">
        <v>1339</v>
      </c>
      <c r="C158" s="88" t="s">
        <v>152</v>
      </c>
      <c r="D158" s="90" t="s">
        <v>1340</v>
      </c>
      <c r="E158" s="177"/>
      <c r="F158" s="177"/>
      <c r="G158" s="177"/>
      <c r="H158" s="177">
        <v>14000</v>
      </c>
      <c r="I158" s="177"/>
      <c r="J158" s="177"/>
      <c r="K158" s="177">
        <v>12000</v>
      </c>
      <c r="L158" s="177"/>
      <c r="M158" s="177">
        <v>15000</v>
      </c>
      <c r="N158" s="177"/>
      <c r="O158" s="177">
        <v>12300</v>
      </c>
      <c r="P158" s="317"/>
      <c r="Q158" s="1858"/>
    </row>
    <row r="159" spans="1:17" ht="35.1" customHeight="1">
      <c r="A159" s="76"/>
      <c r="B159" s="87" t="s">
        <v>1411</v>
      </c>
      <c r="C159" s="88" t="s">
        <v>152</v>
      </c>
      <c r="D159" s="90"/>
      <c r="E159" s="177"/>
      <c r="F159" s="177"/>
      <c r="G159" s="177"/>
      <c r="H159" s="177"/>
      <c r="I159" s="177"/>
      <c r="J159" s="177"/>
      <c r="K159" s="177"/>
      <c r="L159" s="177"/>
      <c r="M159" s="177">
        <v>27273</v>
      </c>
      <c r="N159" s="177"/>
      <c r="O159" s="177"/>
      <c r="P159" s="317"/>
      <c r="Q159" s="1858"/>
    </row>
    <row r="160" spans="1:17" ht="35.1" customHeight="1">
      <c r="A160" s="76"/>
      <c r="B160" s="87" t="s">
        <v>1412</v>
      </c>
      <c r="C160" s="88" t="s">
        <v>152</v>
      </c>
      <c r="D160" s="90"/>
      <c r="E160" s="177"/>
      <c r="F160" s="177"/>
      <c r="G160" s="177"/>
      <c r="H160" s="177"/>
      <c r="I160" s="177"/>
      <c r="J160" s="177"/>
      <c r="K160" s="177"/>
      <c r="L160" s="177"/>
      <c r="M160" s="177">
        <v>27273</v>
      </c>
      <c r="N160" s="177"/>
      <c r="O160" s="177"/>
      <c r="P160" s="317"/>
      <c r="Q160" s="1858"/>
    </row>
    <row r="161" spans="1:17" ht="35.1" customHeight="1">
      <c r="A161" s="38"/>
      <c r="B161" s="87" t="s">
        <v>397</v>
      </c>
      <c r="C161" s="88" t="s">
        <v>152</v>
      </c>
      <c r="D161" s="90"/>
      <c r="E161" s="177"/>
      <c r="F161" s="177"/>
      <c r="G161" s="177"/>
      <c r="H161" s="177"/>
      <c r="I161" s="177">
        <v>30000</v>
      </c>
      <c r="J161" s="177"/>
      <c r="K161" s="177">
        <v>22000</v>
      </c>
      <c r="L161" s="177"/>
      <c r="M161" s="177"/>
      <c r="N161" s="177"/>
      <c r="O161" s="177">
        <v>22500</v>
      </c>
      <c r="P161" s="317">
        <v>28000</v>
      </c>
      <c r="Q161" s="1858"/>
    </row>
    <row r="162" spans="1:17" ht="35.1" customHeight="1">
      <c r="A162" s="76"/>
      <c r="B162" s="144" t="s">
        <v>492</v>
      </c>
      <c r="C162" s="88" t="s">
        <v>152</v>
      </c>
      <c r="D162" s="90" t="s">
        <v>1413</v>
      </c>
      <c r="E162" s="177"/>
      <c r="F162" s="177"/>
      <c r="G162" s="177"/>
      <c r="H162" s="177"/>
      <c r="I162" s="177"/>
      <c r="J162" s="177"/>
      <c r="K162" s="177"/>
      <c r="L162" s="177"/>
      <c r="M162" s="177">
        <v>37000</v>
      </c>
      <c r="N162" s="177"/>
      <c r="O162" s="177"/>
      <c r="P162" s="317"/>
      <c r="Q162" s="1858"/>
    </row>
    <row r="163" spans="1:17" ht="35.1" customHeight="1">
      <c r="B163" s="65" t="s">
        <v>412</v>
      </c>
      <c r="C163" s="40" t="s">
        <v>152</v>
      </c>
      <c r="D163" s="92"/>
      <c r="E163" s="177"/>
      <c r="F163" s="177"/>
      <c r="G163" s="161"/>
      <c r="H163" s="161"/>
      <c r="I163" s="161"/>
      <c r="J163" s="85"/>
      <c r="K163" s="167"/>
      <c r="L163" s="161"/>
      <c r="M163" s="161"/>
      <c r="N163" s="85"/>
      <c r="O163" s="161"/>
      <c r="P163" s="167"/>
      <c r="Q163" s="1859"/>
    </row>
    <row r="164" spans="1:17" ht="30" customHeight="1">
      <c r="A164" s="35" t="s">
        <v>1341</v>
      </c>
      <c r="B164" s="134" t="s">
        <v>1342</v>
      </c>
      <c r="C164" s="145"/>
      <c r="D164" s="64"/>
      <c r="E164" s="326"/>
      <c r="F164" s="326"/>
      <c r="G164" s="327"/>
      <c r="H164" s="327"/>
      <c r="I164" s="327"/>
      <c r="J164" s="327"/>
      <c r="K164" s="344"/>
      <c r="L164" s="145"/>
      <c r="M164" s="327"/>
      <c r="N164" s="327"/>
      <c r="O164" s="327"/>
      <c r="P164" s="145"/>
      <c r="Q164" s="1857"/>
    </row>
    <row r="165" spans="1:17" ht="35.1" customHeight="1">
      <c r="B165" s="46" t="s">
        <v>1343</v>
      </c>
      <c r="C165" s="38" t="s">
        <v>1434</v>
      </c>
      <c r="D165" s="57" t="s">
        <v>1345</v>
      </c>
      <c r="E165" s="328"/>
      <c r="F165" s="179">
        <v>103000</v>
      </c>
      <c r="G165" s="179">
        <v>114000</v>
      </c>
      <c r="H165" s="179"/>
      <c r="I165" s="333"/>
      <c r="J165" s="179">
        <v>105000</v>
      </c>
      <c r="K165" s="179"/>
      <c r="L165" s="179"/>
      <c r="M165" s="179"/>
      <c r="N165" s="179"/>
      <c r="O165" s="179"/>
      <c r="P165" s="339"/>
      <c r="Q165" s="1858"/>
    </row>
    <row r="166" spans="1:17" ht="35.1" customHeight="1">
      <c r="A166" s="146"/>
      <c r="B166" s="147" t="s">
        <v>1346</v>
      </c>
      <c r="C166" s="38" t="s">
        <v>1434</v>
      </c>
      <c r="D166" s="57" t="s">
        <v>1347</v>
      </c>
      <c r="E166" s="328"/>
      <c r="F166" s="179"/>
      <c r="G166" s="179"/>
      <c r="H166" s="179"/>
      <c r="I166" s="333"/>
      <c r="J166" s="179">
        <v>85000</v>
      </c>
      <c r="K166" s="179"/>
      <c r="L166" s="179"/>
      <c r="M166" s="179"/>
      <c r="N166" s="179"/>
      <c r="O166" s="179"/>
      <c r="P166" s="339"/>
      <c r="Q166" s="1858"/>
    </row>
    <row r="167" spans="1:17" ht="35.1" customHeight="1">
      <c r="A167" s="146"/>
      <c r="B167" s="94" t="s">
        <v>1346</v>
      </c>
      <c r="C167" s="38" t="s">
        <v>1434</v>
      </c>
      <c r="D167" s="57" t="s">
        <v>1348</v>
      </c>
      <c r="E167" s="328"/>
      <c r="F167" s="179"/>
      <c r="G167" s="179"/>
      <c r="H167" s="179"/>
      <c r="I167" s="333"/>
      <c r="J167" s="179">
        <v>95000</v>
      </c>
      <c r="K167" s="179"/>
      <c r="L167" s="179"/>
      <c r="M167" s="179"/>
      <c r="N167" s="179"/>
      <c r="O167" s="179"/>
      <c r="P167" s="339"/>
      <c r="Q167" s="1858"/>
    </row>
    <row r="168" spans="1:17" ht="35.1" customHeight="1">
      <c r="A168" s="38"/>
      <c r="B168" s="94" t="s">
        <v>1349</v>
      </c>
      <c r="C168" s="38" t="s">
        <v>1434</v>
      </c>
      <c r="D168" s="57" t="s">
        <v>1345</v>
      </c>
      <c r="E168" s="328"/>
      <c r="F168" s="179">
        <v>103000</v>
      </c>
      <c r="G168" s="179">
        <v>114000</v>
      </c>
      <c r="H168" s="179">
        <v>125000</v>
      </c>
      <c r="I168" s="333"/>
      <c r="J168" s="179">
        <f>J165</f>
        <v>105000</v>
      </c>
      <c r="K168" s="179"/>
      <c r="L168" s="179"/>
      <c r="M168" s="179"/>
      <c r="N168" s="179"/>
      <c r="O168" s="179"/>
      <c r="P168" s="339"/>
      <c r="Q168" s="1858"/>
    </row>
    <row r="169" spans="1:17" ht="35.1" customHeight="1">
      <c r="A169" s="49"/>
      <c r="B169" s="43" t="s">
        <v>1349</v>
      </c>
      <c r="C169" s="49" t="s">
        <v>1434</v>
      </c>
      <c r="D169" s="57" t="s">
        <v>1350</v>
      </c>
      <c r="E169" s="329"/>
      <c r="F169" s="289"/>
      <c r="G169" s="289"/>
      <c r="H169" s="289">
        <v>132000</v>
      </c>
      <c r="I169" s="345"/>
      <c r="J169" s="345"/>
      <c r="K169" s="289"/>
      <c r="L169" s="289"/>
      <c r="M169" s="289"/>
      <c r="N169" s="289"/>
      <c r="O169" s="179"/>
      <c r="P169" s="346"/>
      <c r="Q169" s="1858"/>
    </row>
    <row r="170" spans="1:17" ht="35.1" customHeight="1">
      <c r="A170" s="49"/>
      <c r="B170" s="43" t="s">
        <v>1346</v>
      </c>
      <c r="C170" s="49" t="s">
        <v>1434</v>
      </c>
      <c r="D170" s="57" t="s">
        <v>1351</v>
      </c>
      <c r="E170" s="329"/>
      <c r="F170" s="289"/>
      <c r="G170" s="289"/>
      <c r="H170" s="289">
        <v>142000</v>
      </c>
      <c r="I170" s="345"/>
      <c r="J170" s="345"/>
      <c r="K170" s="289"/>
      <c r="L170" s="289"/>
      <c r="M170" s="289"/>
      <c r="N170" s="289"/>
      <c r="O170" s="338"/>
      <c r="P170" s="346"/>
      <c r="Q170" s="1858"/>
    </row>
    <row r="171" spans="1:17" ht="35.1" customHeight="1">
      <c r="A171" s="38"/>
      <c r="B171" s="148" t="s">
        <v>1352</v>
      </c>
      <c r="C171" s="38" t="s">
        <v>1434</v>
      </c>
      <c r="D171" s="57" t="s">
        <v>1350</v>
      </c>
      <c r="E171" s="330"/>
      <c r="F171" s="179">
        <v>89300</v>
      </c>
      <c r="G171" s="85"/>
      <c r="H171" s="179"/>
      <c r="I171" s="333"/>
      <c r="J171" s="333"/>
      <c r="K171" s="179"/>
      <c r="L171" s="179"/>
      <c r="M171" s="179"/>
      <c r="N171" s="179"/>
      <c r="O171" s="284"/>
      <c r="P171" s="339"/>
      <c r="Q171" s="1858"/>
    </row>
    <row r="172" spans="1:17" ht="35.1" customHeight="1">
      <c r="A172" s="76"/>
      <c r="B172" s="147" t="s">
        <v>1352</v>
      </c>
      <c r="C172" s="76" t="s">
        <v>1434</v>
      </c>
      <c r="D172" s="57" t="s">
        <v>1345</v>
      </c>
      <c r="E172" s="331"/>
      <c r="F172" s="332">
        <v>91500</v>
      </c>
      <c r="G172" s="332">
        <v>122000</v>
      </c>
      <c r="H172" s="332"/>
      <c r="I172" s="347"/>
      <c r="J172" s="347"/>
      <c r="K172" s="332">
        <v>120000</v>
      </c>
      <c r="L172" s="332"/>
      <c r="M172" s="332"/>
      <c r="N172" s="332">
        <v>123200</v>
      </c>
      <c r="O172" s="332">
        <v>130000</v>
      </c>
      <c r="P172" s="348"/>
      <c r="Q172" s="1858"/>
    </row>
    <row r="173" spans="1:17" ht="35.1" customHeight="1">
      <c r="A173" s="38"/>
      <c r="B173" s="94" t="s">
        <v>1353</v>
      </c>
      <c r="C173" s="38" t="s">
        <v>1434</v>
      </c>
      <c r="D173" s="57" t="s">
        <v>1345</v>
      </c>
      <c r="E173" s="328"/>
      <c r="F173" s="179">
        <v>88500</v>
      </c>
      <c r="G173" s="333"/>
      <c r="H173" s="333"/>
      <c r="I173" s="333"/>
      <c r="J173" s="333"/>
      <c r="K173" s="179"/>
      <c r="L173" s="179"/>
      <c r="M173" s="179"/>
      <c r="N173" s="179">
        <v>119900</v>
      </c>
      <c r="O173" s="179"/>
      <c r="P173" s="339"/>
      <c r="Q173" s="1858"/>
    </row>
    <row r="174" spans="1:17" ht="35.1" customHeight="1">
      <c r="A174" s="38"/>
      <c r="B174" s="94" t="s">
        <v>1354</v>
      </c>
      <c r="C174" s="38" t="s">
        <v>1434</v>
      </c>
      <c r="D174" s="57" t="s">
        <v>1355</v>
      </c>
      <c r="E174" s="328"/>
      <c r="F174" s="179">
        <v>79000</v>
      </c>
      <c r="G174" s="333"/>
      <c r="H174" s="333"/>
      <c r="I174" s="179">
        <v>85000</v>
      </c>
      <c r="J174" s="333"/>
      <c r="K174" s="179"/>
      <c r="L174" s="179"/>
      <c r="M174" s="333"/>
      <c r="N174" s="333"/>
      <c r="O174" s="333"/>
      <c r="P174" s="339"/>
      <c r="Q174" s="1858"/>
    </row>
    <row r="175" spans="1:17" ht="35.1" customHeight="1">
      <c r="A175" s="38"/>
      <c r="B175" s="94" t="s">
        <v>1356</v>
      </c>
      <c r="C175" s="38" t="s">
        <v>1434</v>
      </c>
      <c r="D175" s="57" t="s">
        <v>1357</v>
      </c>
      <c r="E175" s="328"/>
      <c r="F175" s="179"/>
      <c r="G175" s="333"/>
      <c r="H175" s="333"/>
      <c r="I175" s="179"/>
      <c r="J175" s="333"/>
      <c r="K175" s="179"/>
      <c r="L175" s="179"/>
      <c r="M175" s="333"/>
      <c r="N175" s="333"/>
      <c r="O175" s="333"/>
      <c r="P175" s="339">
        <v>118800</v>
      </c>
      <c r="Q175" s="1858"/>
    </row>
    <row r="176" spans="1:17" ht="35.1" customHeight="1">
      <c r="A176" s="38"/>
      <c r="B176" s="94" t="s">
        <v>1358</v>
      </c>
      <c r="C176" s="38" t="s">
        <v>1434</v>
      </c>
      <c r="D176" s="57" t="s">
        <v>1359</v>
      </c>
      <c r="E176" s="328"/>
      <c r="F176" s="179">
        <v>82000</v>
      </c>
      <c r="G176" s="333"/>
      <c r="H176" s="333"/>
      <c r="I176" s="179">
        <v>105000</v>
      </c>
      <c r="J176" s="333"/>
      <c r="K176" s="179"/>
      <c r="L176" s="179"/>
      <c r="M176" s="333"/>
      <c r="N176" s="333"/>
      <c r="O176" s="333"/>
      <c r="P176" s="339">
        <v>129800</v>
      </c>
      <c r="Q176" s="1858"/>
    </row>
    <row r="177" spans="1:17" ht="35.1" customHeight="1">
      <c r="A177" s="38"/>
      <c r="B177" s="94" t="s">
        <v>1360</v>
      </c>
      <c r="C177" s="38" t="s">
        <v>1434</v>
      </c>
      <c r="D177" s="57" t="s">
        <v>1361</v>
      </c>
      <c r="E177" s="328"/>
      <c r="F177" s="179">
        <v>82200</v>
      </c>
      <c r="G177" s="333"/>
      <c r="H177" s="333"/>
      <c r="I177" s="179">
        <v>115000</v>
      </c>
      <c r="J177" s="333"/>
      <c r="K177" s="179"/>
      <c r="L177" s="179"/>
      <c r="M177" s="333"/>
      <c r="N177" s="333"/>
      <c r="O177" s="333"/>
      <c r="P177" s="339">
        <v>133100</v>
      </c>
      <c r="Q177" s="1858"/>
    </row>
    <row r="178" spans="1:17" ht="35.1" customHeight="1">
      <c r="A178" s="38"/>
      <c r="B178" s="94" t="s">
        <v>1360</v>
      </c>
      <c r="C178" s="38" t="s">
        <v>1434</v>
      </c>
      <c r="D178" s="57" t="s">
        <v>1362</v>
      </c>
      <c r="E178" s="328"/>
      <c r="F178" s="333"/>
      <c r="G178" s="333"/>
      <c r="H178" s="333"/>
      <c r="I178" s="179">
        <v>135000</v>
      </c>
      <c r="J178" s="333"/>
      <c r="K178" s="179"/>
      <c r="L178" s="179"/>
      <c r="M178" s="333"/>
      <c r="N178" s="333"/>
      <c r="O178" s="333"/>
      <c r="P178" s="339">
        <v>149600</v>
      </c>
      <c r="Q178" s="1858"/>
    </row>
    <row r="179" spans="1:17" ht="35.1" customHeight="1">
      <c r="A179" s="38"/>
      <c r="B179" s="43" t="s">
        <v>1363</v>
      </c>
      <c r="C179" s="38" t="s">
        <v>1434</v>
      </c>
      <c r="D179" s="57" t="s">
        <v>1364</v>
      </c>
      <c r="E179" s="328"/>
      <c r="F179" s="333"/>
      <c r="G179" s="333"/>
      <c r="H179" s="333"/>
      <c r="I179" s="333"/>
      <c r="J179" s="333"/>
      <c r="K179" s="179"/>
      <c r="L179" s="179"/>
      <c r="M179" s="333"/>
      <c r="N179" s="179">
        <v>75900</v>
      </c>
      <c r="O179" s="333"/>
      <c r="P179" s="339"/>
      <c r="Q179" s="1858"/>
    </row>
    <row r="180" spans="1:17" ht="35.1" customHeight="1">
      <c r="A180" s="38"/>
      <c r="B180" s="149" t="s">
        <v>1365</v>
      </c>
      <c r="C180" s="38" t="s">
        <v>1434</v>
      </c>
      <c r="D180" s="150" t="s">
        <v>1366</v>
      </c>
      <c r="E180" s="334"/>
      <c r="F180" s="333"/>
      <c r="G180" s="335"/>
      <c r="H180" s="335"/>
      <c r="I180" s="349">
        <v>155000</v>
      </c>
      <c r="J180" s="335"/>
      <c r="K180" s="349"/>
      <c r="L180" s="349"/>
      <c r="M180" s="335"/>
      <c r="N180" s="335"/>
      <c r="O180" s="335"/>
      <c r="P180" s="350"/>
      <c r="Q180" s="1858"/>
    </row>
    <row r="181" spans="1:17" ht="35.1" customHeight="1">
      <c r="A181" s="38"/>
      <c r="B181" s="149" t="s">
        <v>1367</v>
      </c>
      <c r="C181" s="38" t="s">
        <v>1434</v>
      </c>
      <c r="D181" s="57" t="s">
        <v>1368</v>
      </c>
      <c r="E181" s="336"/>
      <c r="F181" s="85"/>
      <c r="G181" s="337"/>
      <c r="H181" s="337"/>
      <c r="I181" s="351">
        <v>165000</v>
      </c>
      <c r="J181" s="337"/>
      <c r="K181" s="120"/>
      <c r="L181" s="120"/>
      <c r="M181" s="337"/>
      <c r="N181" s="337"/>
      <c r="O181" s="337"/>
      <c r="P181" s="352"/>
      <c r="Q181" s="1858"/>
    </row>
    <row r="182" spans="1:17" ht="35.1" customHeight="1">
      <c r="A182" s="38"/>
      <c r="B182" s="94" t="s">
        <v>1369</v>
      </c>
      <c r="C182" s="38" t="s">
        <v>1434</v>
      </c>
      <c r="D182" s="57" t="s">
        <v>1345</v>
      </c>
      <c r="E182" s="328"/>
      <c r="F182" s="333"/>
      <c r="G182" s="179">
        <v>110000</v>
      </c>
      <c r="I182" s="333"/>
      <c r="J182" s="333"/>
      <c r="K182" s="179"/>
      <c r="L182" s="179"/>
      <c r="M182" s="333"/>
      <c r="N182" s="333"/>
      <c r="O182" s="333"/>
      <c r="P182" s="339"/>
      <c r="Q182" s="1858"/>
    </row>
    <row r="183" spans="1:17" ht="35.1" customHeight="1">
      <c r="A183" s="38"/>
      <c r="B183" s="94" t="s">
        <v>1370</v>
      </c>
      <c r="C183" s="38" t="s">
        <v>1434</v>
      </c>
      <c r="D183" s="57" t="s">
        <v>1345</v>
      </c>
      <c r="E183" s="328"/>
      <c r="F183" s="333"/>
      <c r="G183" s="179">
        <v>110000</v>
      </c>
      <c r="H183" s="333"/>
      <c r="I183" s="333"/>
      <c r="J183" s="333"/>
      <c r="K183" s="179"/>
      <c r="L183" s="179"/>
      <c r="M183" s="333"/>
      <c r="N183" s="333"/>
      <c r="O183" s="333"/>
      <c r="P183" s="339"/>
      <c r="Q183" s="1858"/>
    </row>
    <row r="184" spans="1:17" ht="35.1" customHeight="1">
      <c r="A184" s="38"/>
      <c r="B184" s="94" t="s">
        <v>1371</v>
      </c>
      <c r="C184" s="38" t="s">
        <v>1434</v>
      </c>
      <c r="D184" s="57" t="s">
        <v>1345</v>
      </c>
      <c r="E184" s="328"/>
      <c r="F184" s="333"/>
      <c r="G184" s="179">
        <v>114000</v>
      </c>
      <c r="H184" s="333"/>
      <c r="I184" s="333"/>
      <c r="J184" s="333"/>
      <c r="K184" s="179"/>
      <c r="L184" s="179"/>
      <c r="M184" s="333"/>
      <c r="N184" s="333"/>
      <c r="O184" s="333"/>
      <c r="P184" s="339"/>
      <c r="Q184" s="1858"/>
    </row>
    <row r="185" spans="1:17" ht="35.1" customHeight="1">
      <c r="A185" s="38"/>
      <c r="B185" s="94" t="s">
        <v>1372</v>
      </c>
      <c r="C185" s="38" t="s">
        <v>1434</v>
      </c>
      <c r="D185" s="57" t="s">
        <v>1347</v>
      </c>
      <c r="E185" s="338"/>
      <c r="F185" s="333"/>
      <c r="G185" s="85"/>
      <c r="H185" s="333"/>
      <c r="I185" s="333"/>
      <c r="J185" s="333"/>
      <c r="K185" s="179"/>
      <c r="L185" s="179"/>
      <c r="M185" s="179">
        <v>110000</v>
      </c>
      <c r="N185" s="333"/>
      <c r="O185" s="333"/>
      <c r="P185" s="339"/>
      <c r="Q185" s="1858"/>
    </row>
    <row r="186" spans="1:17" ht="35.1" customHeight="1">
      <c r="A186" s="38"/>
      <c r="B186" s="94" t="s">
        <v>1372</v>
      </c>
      <c r="C186" s="38" t="s">
        <v>1434</v>
      </c>
      <c r="D186" s="57" t="s">
        <v>1348</v>
      </c>
      <c r="E186" s="339"/>
      <c r="F186" s="179">
        <v>70200</v>
      </c>
      <c r="G186" s="85"/>
      <c r="H186" s="179"/>
      <c r="I186" s="179"/>
      <c r="J186" s="179"/>
      <c r="K186" s="38"/>
      <c r="L186" s="38"/>
      <c r="M186" s="179"/>
      <c r="N186" s="179"/>
      <c r="O186" s="179"/>
      <c r="P186" s="339"/>
      <c r="Q186" s="1858"/>
    </row>
    <row r="187" spans="1:17" ht="35.1" customHeight="1">
      <c r="A187" s="38"/>
      <c r="B187" s="94" t="s">
        <v>1373</v>
      </c>
      <c r="C187" s="38" t="s">
        <v>1434</v>
      </c>
      <c r="D187" s="57" t="s">
        <v>1345</v>
      </c>
      <c r="E187" s="339"/>
      <c r="F187" s="179">
        <v>73500</v>
      </c>
      <c r="G187" s="179">
        <v>114000</v>
      </c>
      <c r="H187" s="179"/>
      <c r="I187" s="179"/>
      <c r="J187" s="179"/>
      <c r="K187" s="179">
        <v>130000</v>
      </c>
      <c r="L187" s="179">
        <v>125000</v>
      </c>
      <c r="M187" s="179">
        <v>123000</v>
      </c>
      <c r="N187" s="179"/>
      <c r="O187" s="179"/>
      <c r="P187" s="339"/>
      <c r="Q187" s="1858"/>
    </row>
    <row r="188" spans="1:17" ht="35.1" customHeight="1">
      <c r="A188" s="38"/>
      <c r="B188" s="94" t="s">
        <v>1374</v>
      </c>
      <c r="C188" s="38" t="s">
        <v>1434</v>
      </c>
      <c r="D188" s="57" t="s">
        <v>1345</v>
      </c>
      <c r="E188" s="340"/>
      <c r="F188" s="179"/>
      <c r="G188" s="179">
        <v>114000</v>
      </c>
      <c r="H188" s="179"/>
      <c r="I188" s="179"/>
      <c r="J188" s="179"/>
      <c r="K188" s="179"/>
      <c r="L188" s="179"/>
      <c r="M188" s="179"/>
      <c r="N188" s="179"/>
      <c r="O188" s="179"/>
      <c r="P188" s="339"/>
      <c r="Q188" s="1858"/>
    </row>
    <row r="189" spans="1:17" ht="35.1" customHeight="1">
      <c r="A189" s="38"/>
      <c r="B189" s="94" t="s">
        <v>1375</v>
      </c>
      <c r="C189" s="38" t="s">
        <v>1434</v>
      </c>
      <c r="D189" s="57" t="s">
        <v>1345</v>
      </c>
      <c r="E189" s="340"/>
      <c r="F189" s="179"/>
      <c r="H189" s="179"/>
      <c r="I189" s="179"/>
      <c r="J189" s="179"/>
      <c r="L189" s="179">
        <v>129000</v>
      </c>
      <c r="M189" s="179"/>
      <c r="N189" s="179"/>
      <c r="O189" s="179"/>
      <c r="P189" s="339"/>
      <c r="Q189" s="1858"/>
    </row>
    <row r="190" spans="1:17" ht="35.1" customHeight="1">
      <c r="A190" s="38"/>
      <c r="B190" s="94" t="s">
        <v>1376</v>
      </c>
      <c r="C190" s="38" t="s">
        <v>1434</v>
      </c>
      <c r="D190" s="57" t="s">
        <v>1345</v>
      </c>
      <c r="E190" s="340"/>
      <c r="F190" s="179"/>
      <c r="G190" s="179"/>
      <c r="H190" s="85"/>
      <c r="I190" s="179"/>
      <c r="J190" s="179"/>
      <c r="K190" s="179"/>
      <c r="L190" s="179"/>
      <c r="M190" s="179"/>
      <c r="N190" s="179"/>
      <c r="O190" s="179"/>
      <c r="P190" s="339"/>
      <c r="Q190" s="1858"/>
    </row>
    <row r="191" spans="1:17" ht="35.1" customHeight="1">
      <c r="A191" s="38"/>
      <c r="B191" s="94" t="s">
        <v>1377</v>
      </c>
      <c r="C191" s="38" t="s">
        <v>1434</v>
      </c>
      <c r="D191" s="57" t="s">
        <v>1347</v>
      </c>
      <c r="E191" s="340"/>
      <c r="F191" s="179"/>
      <c r="G191" s="179"/>
      <c r="I191" s="179"/>
      <c r="J191" s="179">
        <v>85000</v>
      </c>
      <c r="K191" s="179"/>
      <c r="L191" s="179"/>
      <c r="M191" s="179">
        <v>79000</v>
      </c>
      <c r="N191" s="179"/>
      <c r="O191" s="179"/>
      <c r="P191" s="339"/>
      <c r="Q191" s="1858"/>
    </row>
    <row r="192" spans="1:17" ht="35.1" customHeight="1">
      <c r="A192" s="38"/>
      <c r="B192" s="94" t="s">
        <v>1377</v>
      </c>
      <c r="C192" s="38" t="s">
        <v>1434</v>
      </c>
      <c r="D192" s="57" t="s">
        <v>1348</v>
      </c>
      <c r="E192" s="328"/>
      <c r="F192" s="333"/>
      <c r="G192" s="13"/>
      <c r="H192" s="333"/>
      <c r="I192" s="333"/>
      <c r="J192" s="179">
        <v>95000</v>
      </c>
      <c r="K192" s="179"/>
      <c r="L192" s="179"/>
      <c r="M192" s="333"/>
      <c r="N192" s="333"/>
      <c r="O192" s="333"/>
      <c r="P192" s="339"/>
      <c r="Q192" s="1858"/>
    </row>
    <row r="193" spans="1:17" ht="35.1" customHeight="1">
      <c r="A193" s="38"/>
      <c r="B193" s="94" t="s">
        <v>1377</v>
      </c>
      <c r="C193" s="38" t="s">
        <v>1434</v>
      </c>
      <c r="D193" s="57" t="s">
        <v>1345</v>
      </c>
      <c r="E193" s="328"/>
      <c r="F193" s="179">
        <v>95000</v>
      </c>
      <c r="G193" s="179">
        <v>103000</v>
      </c>
      <c r="H193" s="333"/>
      <c r="I193" s="333"/>
      <c r="J193" s="179"/>
      <c r="K193" s="179"/>
      <c r="L193" s="179"/>
      <c r="M193" s="333"/>
      <c r="N193" s="333"/>
      <c r="O193" s="333"/>
      <c r="P193" s="339"/>
      <c r="Q193" s="1858"/>
    </row>
    <row r="194" spans="1:17" ht="35.1" customHeight="1">
      <c r="A194" s="38"/>
      <c r="B194" s="94" t="s">
        <v>1378</v>
      </c>
      <c r="C194" s="38" t="s">
        <v>1434</v>
      </c>
      <c r="D194" s="57" t="s">
        <v>1350</v>
      </c>
      <c r="E194" s="328"/>
      <c r="G194" s="179"/>
      <c r="H194" s="333"/>
      <c r="I194" s="333"/>
      <c r="J194" s="333"/>
      <c r="K194" s="179"/>
      <c r="L194" s="179"/>
      <c r="M194" s="333"/>
      <c r="N194" s="333"/>
      <c r="O194" s="333"/>
      <c r="P194" s="179">
        <v>166100</v>
      </c>
      <c r="Q194" s="1858"/>
    </row>
    <row r="195" spans="1:17" ht="35.1" customHeight="1">
      <c r="A195" s="38"/>
      <c r="B195" s="94" t="s">
        <v>1379</v>
      </c>
      <c r="C195" s="38" t="s">
        <v>1434</v>
      </c>
      <c r="D195" s="57" t="s">
        <v>1351</v>
      </c>
      <c r="E195" s="328"/>
      <c r="F195" s="333"/>
      <c r="G195" s="179"/>
      <c r="H195" s="333"/>
      <c r="I195" s="333"/>
      <c r="J195" s="333"/>
      <c r="K195" s="179"/>
      <c r="L195" s="179"/>
      <c r="M195" s="333"/>
      <c r="N195" s="333"/>
      <c r="O195" s="333"/>
      <c r="P195" s="339">
        <v>180400</v>
      </c>
      <c r="Q195" s="1858"/>
    </row>
    <row r="196" spans="1:17" ht="35.1" customHeight="1">
      <c r="A196" s="38"/>
      <c r="B196" s="94" t="s">
        <v>1380</v>
      </c>
      <c r="C196" s="38" t="s">
        <v>1434</v>
      </c>
      <c r="D196" s="57" t="s">
        <v>1345</v>
      </c>
      <c r="E196" s="328"/>
      <c r="F196" s="333"/>
      <c r="G196" s="179">
        <v>120000</v>
      </c>
      <c r="H196" s="333"/>
      <c r="I196" s="333"/>
      <c r="J196" s="333"/>
      <c r="K196" s="179">
        <v>130000</v>
      </c>
      <c r="L196" s="179"/>
      <c r="M196" s="333"/>
      <c r="N196" s="333"/>
      <c r="O196" s="333"/>
      <c r="P196" s="339"/>
      <c r="Q196" s="1858"/>
    </row>
    <row r="197" spans="1:17" ht="35.1" customHeight="1">
      <c r="A197" s="38"/>
      <c r="B197" s="94" t="s">
        <v>1424</v>
      </c>
      <c r="C197" s="38" t="s">
        <v>1434</v>
      </c>
      <c r="D197" s="57" t="s">
        <v>1350</v>
      </c>
      <c r="E197" s="328"/>
      <c r="F197" s="333"/>
      <c r="G197" s="179"/>
      <c r="H197" s="333"/>
      <c r="I197" s="333"/>
      <c r="J197" s="333"/>
      <c r="K197" s="179">
        <v>145000</v>
      </c>
      <c r="L197" s="179"/>
      <c r="M197" s="333"/>
      <c r="N197" s="333"/>
      <c r="O197" s="333"/>
      <c r="P197" s="339"/>
      <c r="Q197" s="1858"/>
    </row>
    <row r="198" spans="1:17" ht="35.1" customHeight="1">
      <c r="A198" s="38"/>
      <c r="B198" s="94" t="s">
        <v>1381</v>
      </c>
      <c r="C198" s="38" t="s">
        <v>1434</v>
      </c>
      <c r="D198" s="57" t="s">
        <v>1345</v>
      </c>
      <c r="E198" s="328"/>
      <c r="F198" s="333"/>
      <c r="G198" s="333"/>
      <c r="H198" s="333"/>
      <c r="I198" s="179"/>
      <c r="J198" s="333"/>
      <c r="K198" s="179"/>
      <c r="L198" s="179"/>
      <c r="M198" s="333"/>
      <c r="N198" s="333"/>
      <c r="O198" s="333"/>
      <c r="P198" s="339"/>
      <c r="Q198" s="1858"/>
    </row>
    <row r="199" spans="1:17" ht="35.1" customHeight="1">
      <c r="A199" s="38"/>
      <c r="B199" s="94" t="s">
        <v>1382</v>
      </c>
      <c r="C199" s="38" t="s">
        <v>1434</v>
      </c>
      <c r="D199" s="57" t="s">
        <v>1350</v>
      </c>
      <c r="E199" s="328"/>
      <c r="F199" s="333"/>
      <c r="G199" s="333"/>
      <c r="H199" s="333"/>
      <c r="I199" s="179"/>
      <c r="J199" s="333"/>
      <c r="K199" s="179"/>
      <c r="L199" s="179"/>
      <c r="M199" s="333"/>
      <c r="N199" s="333"/>
      <c r="O199" s="333"/>
      <c r="P199" s="339"/>
      <c r="Q199" s="1858"/>
    </row>
    <row r="200" spans="1:17" ht="35.1" customHeight="1">
      <c r="A200" s="38"/>
      <c r="B200" s="43" t="s">
        <v>1383</v>
      </c>
      <c r="C200" s="38" t="s">
        <v>1434</v>
      </c>
      <c r="D200" s="57" t="s">
        <v>1350</v>
      </c>
      <c r="E200" s="328"/>
      <c r="F200" s="333"/>
      <c r="G200" s="333"/>
      <c r="H200" s="333"/>
      <c r="I200" s="333"/>
      <c r="J200" s="333"/>
      <c r="K200" s="179"/>
      <c r="L200" s="179"/>
      <c r="M200" s="333"/>
      <c r="N200" s="333"/>
      <c r="O200" s="333"/>
      <c r="P200" s="339"/>
      <c r="Q200" s="1858"/>
    </row>
    <row r="201" spans="1:17" ht="35.1" customHeight="1">
      <c r="A201" s="38"/>
      <c r="B201" s="43" t="s">
        <v>1384</v>
      </c>
      <c r="C201" s="38" t="s">
        <v>1434</v>
      </c>
      <c r="D201" s="57" t="s">
        <v>1350</v>
      </c>
      <c r="E201" s="328"/>
      <c r="F201" s="179">
        <v>91200</v>
      </c>
      <c r="G201" s="333"/>
      <c r="H201" s="333"/>
      <c r="I201" s="333"/>
      <c r="J201" s="333"/>
      <c r="K201" s="179"/>
      <c r="L201" s="179"/>
      <c r="M201" s="333"/>
      <c r="N201" s="333"/>
      <c r="O201" s="333"/>
      <c r="P201" s="339"/>
      <c r="Q201" s="1859"/>
    </row>
    <row r="202" spans="1:17" ht="30" customHeight="1">
      <c r="A202" s="35" t="s">
        <v>1385</v>
      </c>
      <c r="B202" s="52"/>
      <c r="C202" s="143"/>
      <c r="D202" s="55"/>
      <c r="E202" s="353"/>
      <c r="F202" s="353"/>
      <c r="G202" s="354"/>
      <c r="H202" s="355"/>
      <c r="Q202" s="1857"/>
    </row>
    <row r="203" spans="1:17" ht="30" customHeight="1">
      <c r="B203" s="1844" t="s">
        <v>866</v>
      </c>
      <c r="C203" s="1845"/>
      <c r="D203" s="57"/>
      <c r="E203" s="168"/>
      <c r="F203" s="168"/>
      <c r="G203" s="85"/>
      <c r="H203" s="85"/>
      <c r="I203" s="85"/>
      <c r="J203" s="85"/>
      <c r="K203" s="38"/>
      <c r="L203" s="38"/>
      <c r="M203" s="85"/>
      <c r="N203" s="85"/>
      <c r="O203" s="85"/>
      <c r="P203" s="79"/>
      <c r="Q203" s="1858"/>
    </row>
    <row r="204" spans="1:17" ht="30" customHeight="1">
      <c r="A204" s="85"/>
      <c r="B204" s="59" t="s">
        <v>1386</v>
      </c>
      <c r="C204" s="38" t="s">
        <v>1387</v>
      </c>
      <c r="D204" s="151" t="s">
        <v>1388</v>
      </c>
      <c r="E204" s="356"/>
      <c r="F204" s="356"/>
      <c r="G204" s="357">
        <v>2200000</v>
      </c>
      <c r="H204" s="357"/>
      <c r="I204" s="357"/>
      <c r="J204" s="357"/>
      <c r="K204" s="357"/>
      <c r="L204" s="357"/>
      <c r="M204" s="357"/>
      <c r="N204" s="357"/>
      <c r="O204" s="357"/>
      <c r="P204" s="369"/>
      <c r="Q204" s="1858"/>
    </row>
    <row r="205" spans="1:17" ht="30" customHeight="1">
      <c r="A205" s="85"/>
      <c r="B205" s="59" t="s">
        <v>868</v>
      </c>
      <c r="C205" s="38" t="s">
        <v>1387</v>
      </c>
      <c r="D205" s="151" t="s">
        <v>1389</v>
      </c>
      <c r="E205" s="358"/>
      <c r="F205" s="358"/>
      <c r="G205" s="357">
        <v>3000000</v>
      </c>
      <c r="H205" s="357"/>
      <c r="I205" s="357"/>
      <c r="J205" s="357"/>
      <c r="K205" s="357">
        <v>3200000</v>
      </c>
      <c r="L205" s="357"/>
      <c r="M205" s="357"/>
      <c r="N205" s="357"/>
      <c r="O205" s="357"/>
      <c r="P205" s="369"/>
      <c r="Q205" s="1858"/>
    </row>
    <row r="206" spans="1:17" ht="30" customHeight="1">
      <c r="A206" s="85"/>
      <c r="B206" s="59" t="s">
        <v>869</v>
      </c>
      <c r="C206" s="38" t="s">
        <v>1387</v>
      </c>
      <c r="D206" s="151" t="s">
        <v>1390</v>
      </c>
      <c r="E206" s="358"/>
      <c r="F206" s="358"/>
      <c r="G206" s="357">
        <v>4100000</v>
      </c>
      <c r="H206" s="357"/>
      <c r="I206" s="357"/>
      <c r="J206" s="357"/>
      <c r="K206" s="357"/>
      <c r="L206" s="357"/>
      <c r="M206" s="357"/>
      <c r="N206" s="357"/>
      <c r="O206" s="357"/>
      <c r="P206" s="369"/>
      <c r="Q206" s="1858"/>
    </row>
    <row r="207" spans="1:17" ht="30" customHeight="1">
      <c r="A207" s="85"/>
      <c r="B207" s="59" t="s">
        <v>870</v>
      </c>
      <c r="C207" s="38" t="s">
        <v>1387</v>
      </c>
      <c r="D207" s="151" t="s">
        <v>1391</v>
      </c>
      <c r="E207" s="358"/>
      <c r="F207" s="358"/>
      <c r="G207" s="357">
        <v>5300000</v>
      </c>
      <c r="H207" s="357"/>
      <c r="I207" s="357"/>
      <c r="J207" s="357"/>
      <c r="K207" s="357"/>
      <c r="L207" s="357"/>
      <c r="M207" s="357"/>
      <c r="N207" s="357"/>
      <c r="O207" s="357"/>
      <c r="P207" s="369"/>
      <c r="Q207" s="1858"/>
    </row>
    <row r="208" spans="1:17" ht="30" customHeight="1">
      <c r="A208" s="85"/>
      <c r="B208" s="59" t="s">
        <v>871</v>
      </c>
      <c r="C208" s="38" t="s">
        <v>1387</v>
      </c>
      <c r="D208" s="151" t="s">
        <v>1388</v>
      </c>
      <c r="E208" s="358"/>
      <c r="F208" s="358"/>
      <c r="G208" s="357">
        <v>2700000</v>
      </c>
      <c r="H208" s="357"/>
      <c r="I208" s="357"/>
      <c r="J208" s="357"/>
      <c r="K208" s="357"/>
      <c r="L208" s="357"/>
      <c r="M208" s="357"/>
      <c r="N208" s="357"/>
      <c r="O208" s="357"/>
      <c r="P208" s="369"/>
      <c r="Q208" s="1858"/>
    </row>
    <row r="209" spans="1:17" ht="30" customHeight="1">
      <c r="A209" s="152"/>
      <c r="B209" s="58" t="s">
        <v>872</v>
      </c>
      <c r="C209" s="49" t="s">
        <v>1387</v>
      </c>
      <c r="D209" s="151" t="s">
        <v>1389</v>
      </c>
      <c r="E209" s="359"/>
      <c r="F209" s="359"/>
      <c r="G209" s="360">
        <v>4450000</v>
      </c>
      <c r="H209" s="360"/>
      <c r="I209" s="360"/>
      <c r="J209" s="360"/>
      <c r="L209" s="360"/>
      <c r="M209" s="360"/>
      <c r="N209" s="360"/>
      <c r="O209" s="360"/>
      <c r="P209" s="370"/>
      <c r="Q209" s="1858"/>
    </row>
    <row r="210" spans="1:17" ht="30" customHeight="1">
      <c r="A210" s="85"/>
      <c r="B210" s="59" t="s">
        <v>873</v>
      </c>
      <c r="C210" s="38" t="s">
        <v>1387</v>
      </c>
      <c r="D210" s="151" t="s">
        <v>1390</v>
      </c>
      <c r="E210" s="361"/>
      <c r="F210" s="361"/>
      <c r="G210" s="362">
        <v>6420000</v>
      </c>
      <c r="H210" s="362"/>
      <c r="I210" s="362"/>
      <c r="J210" s="362"/>
      <c r="K210" s="362"/>
      <c r="L210" s="362"/>
      <c r="M210" s="362"/>
      <c r="N210" s="362"/>
      <c r="O210" s="362"/>
      <c r="P210" s="371"/>
      <c r="Q210" s="1858"/>
    </row>
    <row r="211" spans="1:17" ht="30" customHeight="1">
      <c r="A211" s="153"/>
      <c r="B211" s="67" t="s">
        <v>874</v>
      </c>
      <c r="C211" s="76" t="s">
        <v>1387</v>
      </c>
      <c r="D211" s="151" t="s">
        <v>1391</v>
      </c>
      <c r="E211" s="363"/>
      <c r="F211" s="363"/>
      <c r="G211" s="364">
        <v>8350000</v>
      </c>
      <c r="H211" s="364"/>
      <c r="I211" s="364"/>
      <c r="J211" s="364"/>
      <c r="K211" s="364"/>
      <c r="L211" s="364"/>
      <c r="M211" s="364"/>
      <c r="N211" s="364"/>
      <c r="O211" s="364"/>
      <c r="P211" s="372"/>
      <c r="Q211" s="1858"/>
    </row>
    <row r="212" spans="1:17" ht="30" customHeight="1">
      <c r="A212" s="85"/>
      <c r="B212" s="154" t="s">
        <v>875</v>
      </c>
      <c r="C212" s="38"/>
      <c r="D212" s="155"/>
      <c r="E212" s="358"/>
      <c r="F212" s="358"/>
      <c r="G212" s="357"/>
      <c r="H212" s="357"/>
      <c r="I212" s="357"/>
      <c r="J212" s="357"/>
      <c r="K212" s="357"/>
      <c r="L212" s="357"/>
      <c r="M212" s="357"/>
      <c r="N212" s="357"/>
      <c r="O212" s="357"/>
      <c r="P212" s="369"/>
      <c r="Q212" s="1858"/>
    </row>
    <row r="213" spans="1:17" ht="30" customHeight="1">
      <c r="A213" s="85"/>
      <c r="B213" s="59" t="s">
        <v>867</v>
      </c>
      <c r="C213" s="38" t="s">
        <v>1387</v>
      </c>
      <c r="D213" s="151" t="s">
        <v>1388</v>
      </c>
      <c r="E213" s="358"/>
      <c r="F213" s="358"/>
      <c r="G213" s="357">
        <v>2600000</v>
      </c>
      <c r="H213" s="357"/>
      <c r="I213" s="357"/>
      <c r="J213" s="357"/>
      <c r="K213" s="357"/>
      <c r="L213" s="357"/>
      <c r="M213" s="357"/>
      <c r="N213" s="357"/>
      <c r="O213" s="357"/>
      <c r="P213" s="369"/>
      <c r="Q213" s="1858"/>
    </row>
    <row r="214" spans="1:17" ht="30" customHeight="1">
      <c r="A214" s="85"/>
      <c r="B214" s="59" t="s">
        <v>868</v>
      </c>
      <c r="C214" s="38" t="s">
        <v>1387</v>
      </c>
      <c r="D214" s="151" t="s">
        <v>1389</v>
      </c>
      <c r="E214" s="356"/>
      <c r="F214" s="356"/>
      <c r="G214" s="357">
        <v>3600000</v>
      </c>
      <c r="H214" s="357"/>
      <c r="I214" s="357"/>
      <c r="J214" s="357"/>
      <c r="K214" s="357"/>
      <c r="L214" s="357"/>
      <c r="M214" s="357"/>
      <c r="N214" s="357"/>
      <c r="O214" s="357"/>
      <c r="P214" s="369"/>
      <c r="Q214" s="1858"/>
    </row>
    <row r="215" spans="1:17" ht="30" customHeight="1">
      <c r="A215" s="85"/>
      <c r="B215" s="59" t="s">
        <v>869</v>
      </c>
      <c r="C215" s="38" t="s">
        <v>1387</v>
      </c>
      <c r="D215" s="151" t="s">
        <v>1390</v>
      </c>
      <c r="E215" s="358"/>
      <c r="F215" s="358"/>
      <c r="G215" s="357">
        <v>4600000</v>
      </c>
      <c r="H215" s="357"/>
      <c r="I215" s="357"/>
      <c r="J215" s="357"/>
      <c r="K215" s="357"/>
      <c r="L215" s="357"/>
      <c r="M215" s="357"/>
      <c r="N215" s="357"/>
      <c r="O215" s="357"/>
      <c r="P215" s="369"/>
      <c r="Q215" s="1858"/>
    </row>
    <row r="216" spans="1:17" ht="30" customHeight="1">
      <c r="A216" s="85"/>
      <c r="B216" s="59" t="s">
        <v>870</v>
      </c>
      <c r="C216" s="38" t="s">
        <v>1387</v>
      </c>
      <c r="D216" s="151" t="s">
        <v>1391</v>
      </c>
      <c r="E216" s="358"/>
      <c r="F216" s="358"/>
      <c r="G216" s="357">
        <v>5700000</v>
      </c>
      <c r="H216" s="357"/>
      <c r="I216" s="357"/>
      <c r="J216" s="357"/>
      <c r="K216" s="357"/>
      <c r="L216" s="357"/>
      <c r="M216" s="357"/>
      <c r="N216" s="357"/>
      <c r="O216" s="357"/>
      <c r="P216" s="369"/>
      <c r="Q216" s="1858"/>
    </row>
    <row r="217" spans="1:17" ht="30" customHeight="1">
      <c r="A217" s="85"/>
      <c r="B217" s="59" t="s">
        <v>871</v>
      </c>
      <c r="C217" s="38" t="s">
        <v>1387</v>
      </c>
      <c r="D217" s="151" t="s">
        <v>1388</v>
      </c>
      <c r="E217" s="358"/>
      <c r="F217" s="358"/>
      <c r="G217" s="357">
        <v>2750000</v>
      </c>
      <c r="H217" s="357"/>
      <c r="I217" s="357"/>
      <c r="J217" s="357"/>
      <c r="K217" s="357"/>
      <c r="L217" s="357"/>
      <c r="M217" s="357"/>
      <c r="N217" s="357"/>
      <c r="O217" s="357"/>
      <c r="P217" s="369"/>
      <c r="Q217" s="1858"/>
    </row>
    <row r="218" spans="1:17" ht="30" customHeight="1">
      <c r="A218" s="85"/>
      <c r="B218" s="59" t="s">
        <v>872</v>
      </c>
      <c r="C218" s="38" t="s">
        <v>1387</v>
      </c>
      <c r="D218" s="151" t="s">
        <v>1389</v>
      </c>
      <c r="E218" s="356"/>
      <c r="F218" s="356"/>
      <c r="G218" s="357">
        <v>4500000</v>
      </c>
      <c r="H218" s="357"/>
      <c r="I218" s="357"/>
      <c r="J218" s="357"/>
      <c r="K218" s="357"/>
      <c r="L218" s="357"/>
      <c r="M218" s="357"/>
      <c r="N218" s="357"/>
      <c r="O218" s="357"/>
      <c r="P218" s="369"/>
      <c r="Q218" s="1858"/>
    </row>
    <row r="219" spans="1:17" ht="30" customHeight="1">
      <c r="A219" s="85"/>
      <c r="B219" s="59" t="s">
        <v>873</v>
      </c>
      <c r="C219" s="38" t="s">
        <v>1387</v>
      </c>
      <c r="D219" s="151" t="s">
        <v>1390</v>
      </c>
      <c r="E219" s="356"/>
      <c r="F219" s="356"/>
      <c r="G219" s="357">
        <v>6500000</v>
      </c>
      <c r="H219" s="357"/>
      <c r="I219" s="357"/>
      <c r="J219" s="357"/>
      <c r="K219" s="357"/>
      <c r="L219" s="357"/>
      <c r="M219" s="357"/>
      <c r="N219" s="357"/>
      <c r="O219" s="357"/>
      <c r="P219" s="369"/>
      <c r="Q219" s="1858"/>
    </row>
    <row r="220" spans="1:17" ht="30" customHeight="1">
      <c r="A220" s="85"/>
      <c r="B220" s="58" t="s">
        <v>874</v>
      </c>
      <c r="C220" s="49" t="s">
        <v>1387</v>
      </c>
      <c r="D220" s="151" t="s">
        <v>1391</v>
      </c>
      <c r="E220" s="365"/>
      <c r="F220" s="365"/>
      <c r="G220" s="360">
        <v>8500000</v>
      </c>
      <c r="H220" s="360"/>
      <c r="I220" s="360"/>
      <c r="J220" s="360"/>
      <c r="K220" s="360"/>
      <c r="L220" s="360"/>
      <c r="M220" s="360"/>
      <c r="N220" s="360"/>
      <c r="O220" s="360"/>
      <c r="P220" s="370"/>
      <c r="Q220" s="1859"/>
    </row>
    <row r="221" spans="1:17" ht="35.1" customHeight="1">
      <c r="A221" s="35" t="s">
        <v>1392</v>
      </c>
      <c r="B221" s="138" t="s">
        <v>1393</v>
      </c>
      <c r="C221" s="38"/>
      <c r="D221" s="57"/>
      <c r="E221" s="168"/>
      <c r="F221" s="168"/>
      <c r="G221" s="85"/>
      <c r="H221" s="85"/>
      <c r="I221" s="85"/>
      <c r="J221" s="85"/>
      <c r="K221" s="38"/>
      <c r="L221" s="38"/>
      <c r="M221" s="85"/>
      <c r="N221" s="85"/>
      <c r="O221" s="85"/>
      <c r="P221" s="79"/>
      <c r="Q221" s="1857"/>
    </row>
    <row r="222" spans="1:17" ht="35.1" customHeight="1">
      <c r="A222" s="35"/>
      <c r="B222" s="87" t="s">
        <v>1394</v>
      </c>
      <c r="C222" s="38" t="s">
        <v>249</v>
      </c>
      <c r="D222" s="50"/>
      <c r="E222" s="366"/>
      <c r="F222" s="180">
        <v>6500000</v>
      </c>
      <c r="G222" s="367">
        <v>5800000</v>
      </c>
      <c r="I222" s="180">
        <v>6500000</v>
      </c>
      <c r="J222" s="367">
        <v>5600000</v>
      </c>
      <c r="K222" s="367">
        <v>6000000</v>
      </c>
      <c r="L222" s="367">
        <v>5500000</v>
      </c>
      <c r="M222" s="367">
        <v>6000000</v>
      </c>
      <c r="N222" s="367">
        <v>5500000</v>
      </c>
      <c r="O222" s="180">
        <v>4600000</v>
      </c>
      <c r="P222" s="373"/>
      <c r="Q222" s="1858"/>
    </row>
    <row r="223" spans="1:17" ht="35.1" customHeight="1">
      <c r="A223" s="38"/>
      <c r="B223" s="156" t="s">
        <v>1395</v>
      </c>
      <c r="C223" s="38" t="s">
        <v>249</v>
      </c>
      <c r="D223" s="57"/>
      <c r="E223" s="368"/>
      <c r="F223" s="180">
        <v>6500000</v>
      </c>
      <c r="G223" s="180">
        <v>6500000</v>
      </c>
      <c r="H223" s="367">
        <v>7000000</v>
      </c>
      <c r="I223" s="180"/>
      <c r="J223" s="180">
        <v>6700000</v>
      </c>
      <c r="K223" s="180">
        <v>6300000</v>
      </c>
      <c r="L223" s="180"/>
      <c r="M223" s="367">
        <v>6000000</v>
      </c>
      <c r="N223" s="180"/>
      <c r="O223" s="85"/>
      <c r="P223" s="374"/>
      <c r="Q223" s="1858"/>
    </row>
    <row r="224" spans="1:17" ht="35.1" customHeight="1">
      <c r="A224" s="38"/>
      <c r="B224" s="157" t="s">
        <v>1396</v>
      </c>
      <c r="C224" s="38" t="s">
        <v>249</v>
      </c>
      <c r="D224" s="57"/>
      <c r="E224" s="161"/>
      <c r="F224" s="161"/>
      <c r="G224" s="180">
        <v>9000000</v>
      </c>
      <c r="H224" s="180">
        <v>7000000</v>
      </c>
      <c r="I224" s="85"/>
      <c r="J224" s="180">
        <v>9500000</v>
      </c>
      <c r="K224" s="38"/>
      <c r="L224" s="38"/>
      <c r="M224" s="85"/>
      <c r="N224" s="85"/>
      <c r="O224" s="85"/>
      <c r="P224" s="38"/>
      <c r="Q224" s="1859"/>
    </row>
    <row r="225" spans="2:17">
      <c r="Q225" s="169"/>
    </row>
    <row r="226" spans="2:17">
      <c r="B226" s="13"/>
      <c r="C226" s="13"/>
      <c r="D226" s="158"/>
      <c r="G226" s="13"/>
      <c r="H226" s="13"/>
      <c r="I226" s="13"/>
      <c r="J226" s="13"/>
      <c r="K226" s="13"/>
      <c r="L226" s="13"/>
      <c r="M226" s="13"/>
      <c r="N226" s="13"/>
      <c r="O226" s="13"/>
      <c r="P226" s="13"/>
      <c r="Q226" s="169"/>
    </row>
    <row r="227" spans="2:17">
      <c r="B227" s="13"/>
      <c r="C227" s="13"/>
      <c r="D227" s="158"/>
      <c r="G227" s="13"/>
      <c r="H227" s="13"/>
      <c r="I227" s="13"/>
      <c r="J227" s="13"/>
      <c r="K227" s="13"/>
      <c r="L227" s="13"/>
      <c r="M227" s="13"/>
      <c r="N227" s="13"/>
      <c r="O227" s="13"/>
      <c r="P227" s="13"/>
      <c r="Q227" s="169"/>
    </row>
    <row r="228" spans="2:17">
      <c r="B228" s="13"/>
      <c r="C228" s="13"/>
      <c r="D228" s="158"/>
      <c r="G228" s="13"/>
      <c r="H228" s="13"/>
      <c r="I228" s="13"/>
      <c r="J228" s="13"/>
      <c r="K228" s="13"/>
      <c r="L228" s="13"/>
      <c r="M228" s="13"/>
      <c r="N228" s="13"/>
      <c r="O228" s="13"/>
      <c r="P228" s="13"/>
      <c r="Q228" s="169"/>
    </row>
  </sheetData>
  <mergeCells count="32">
    <mergeCell ref="Q156:Q163"/>
    <mergeCell ref="Q164:Q201"/>
    <mergeCell ref="Q202:Q220"/>
    <mergeCell ref="Q221:Q224"/>
    <mergeCell ref="Q52:Q61"/>
    <mergeCell ref="Q63:Q71"/>
    <mergeCell ref="Q72:Q79"/>
    <mergeCell ref="Q80:Q116"/>
    <mergeCell ref="Q117:Q155"/>
    <mergeCell ref="Q9:Q16"/>
    <mergeCell ref="Q19:Q22"/>
    <mergeCell ref="Q25:Q28"/>
    <mergeCell ref="Q30:Q37"/>
    <mergeCell ref="Q39:Q50"/>
    <mergeCell ref="E51:P51"/>
    <mergeCell ref="B157:C157"/>
    <mergeCell ref="B203:C203"/>
    <mergeCell ref="A5:A6"/>
    <mergeCell ref="B5:B6"/>
    <mergeCell ref="C5:C6"/>
    <mergeCell ref="D5:D6"/>
    <mergeCell ref="B18:C18"/>
    <mergeCell ref="E18:P18"/>
    <mergeCell ref="B24:C24"/>
    <mergeCell ref="E24:P24"/>
    <mergeCell ref="B29:C29"/>
    <mergeCell ref="B1:Q1"/>
    <mergeCell ref="B2:Q2"/>
    <mergeCell ref="B3:Q3"/>
    <mergeCell ref="E5:P5"/>
    <mergeCell ref="E8:P8"/>
    <mergeCell ref="Q5:Q6"/>
  </mergeCells>
  <conditionalFormatting sqref="B119">
    <cfRule type="duplicateValues" dxfId="419" priority="25"/>
  </conditionalFormatting>
  <conditionalFormatting sqref="B120">
    <cfRule type="duplicateValues" dxfId="418" priority="20"/>
  </conditionalFormatting>
  <conditionalFormatting sqref="B124:B126">
    <cfRule type="duplicateValues" dxfId="417" priority="15"/>
    <cfRule type="duplicateValues" dxfId="416" priority="16"/>
  </conditionalFormatting>
  <conditionalFormatting sqref="B127">
    <cfRule type="duplicateValues" dxfId="415" priority="11"/>
    <cfRule type="duplicateValues" dxfId="414" priority="12"/>
  </conditionalFormatting>
  <conditionalFormatting sqref="B128">
    <cfRule type="duplicateValues" dxfId="413" priority="2"/>
    <cfRule type="duplicateValues" dxfId="412" priority="3"/>
  </conditionalFormatting>
  <conditionalFormatting sqref="B129:B130">
    <cfRule type="duplicateValues" dxfId="411" priority="7"/>
  </conditionalFormatting>
  <conditionalFormatting sqref="B132">
    <cfRule type="duplicateValues" dxfId="410" priority="19"/>
  </conditionalFormatting>
  <conditionalFormatting sqref="B133">
    <cfRule type="duplicateValues" dxfId="409" priority="10"/>
  </conditionalFormatting>
  <conditionalFormatting sqref="B134">
    <cfRule type="duplicateValues" dxfId="408" priority="9"/>
  </conditionalFormatting>
  <conditionalFormatting sqref="B136:B137">
    <cfRule type="duplicateValues" dxfId="407" priority="22"/>
  </conditionalFormatting>
  <conditionalFormatting sqref="B136:B138">
    <cfRule type="duplicateValues" dxfId="406" priority="21"/>
  </conditionalFormatting>
  <conditionalFormatting sqref="B138">
    <cfRule type="duplicateValues" dxfId="405" priority="24"/>
  </conditionalFormatting>
  <conditionalFormatting sqref="B139:B140">
    <cfRule type="duplicateValues" dxfId="404" priority="27"/>
  </conditionalFormatting>
  <conditionalFormatting sqref="B140">
    <cfRule type="duplicateValues" dxfId="403" priority="23"/>
    <cfRule type="duplicateValues" dxfId="402" priority="26"/>
  </conditionalFormatting>
  <conditionalFormatting sqref="B141">
    <cfRule type="duplicateValues" dxfId="401" priority="1"/>
  </conditionalFormatting>
  <conditionalFormatting sqref="B142:B143">
    <cfRule type="duplicateValues" dxfId="400" priority="31"/>
  </conditionalFormatting>
  <conditionalFormatting sqref="B144:B146">
    <cfRule type="duplicateValues" dxfId="399" priority="13"/>
    <cfRule type="duplicateValues" dxfId="398" priority="14"/>
  </conditionalFormatting>
  <conditionalFormatting sqref="B147:B148">
    <cfRule type="duplicateValues" dxfId="397" priority="6"/>
  </conditionalFormatting>
  <conditionalFormatting sqref="B149">
    <cfRule type="duplicateValues" dxfId="396" priority="18"/>
  </conditionalFormatting>
  <conditionalFormatting sqref="B150">
    <cfRule type="duplicateValues" dxfId="395" priority="17"/>
  </conditionalFormatting>
  <conditionalFormatting sqref="B151">
    <cfRule type="duplicateValues" dxfId="394" priority="8"/>
  </conditionalFormatting>
  <conditionalFormatting sqref="B152">
    <cfRule type="duplicateValues" dxfId="393" priority="4"/>
    <cfRule type="duplicateValues" dxfId="392" priority="5"/>
  </conditionalFormatting>
  <conditionalFormatting sqref="B154">
    <cfRule type="duplicateValues" dxfId="391" priority="29"/>
  </conditionalFormatting>
  <conditionalFormatting sqref="B155">
    <cfRule type="duplicateValues" dxfId="390" priority="28"/>
  </conditionalFormatting>
  <printOptions horizontalCentered="1"/>
  <pageMargins left="0.7" right="0.7" top="0.63" bottom="0.53" header="0.46" footer="0.18"/>
  <pageSetup paperSize="9" scale="50" orientation="landscape" r:id="rId1"/>
  <headerFooter>
    <oddFooter>&amp;CPage &amp;P&amp;R&amp;F</oddFooter>
  </headerFooter>
  <rowBreaks count="1" manualBreakCount="1">
    <brk id="2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6"/>
  <sheetViews>
    <sheetView view="pageBreakPreview" zoomScaleNormal="85" workbookViewId="0">
      <pane xSplit="4" ySplit="7" topLeftCell="E11" activePane="bottomRight" state="frozen"/>
      <selection pane="topRight"/>
      <selection pane="bottomLeft"/>
      <selection pane="bottomRight" activeCell="L14" sqref="L14:P17"/>
    </sheetView>
  </sheetViews>
  <sheetFormatPr defaultColWidth="9.140625" defaultRowHeight="16.5"/>
  <cols>
    <col min="1" max="1" width="7.85546875" style="1" customWidth="1"/>
    <col min="2" max="2" width="36" style="2" customWidth="1"/>
    <col min="3" max="3" width="9.28515625" style="3" customWidth="1"/>
    <col min="4" max="4" width="17.140625" style="4" customWidth="1"/>
    <col min="5" max="6" width="12.85546875" style="13" customWidth="1"/>
    <col min="7" max="8" width="13.140625" style="1" customWidth="1"/>
    <col min="9" max="9" width="12.85546875" style="1" customWidth="1"/>
    <col min="10" max="10" width="14.28515625" style="1" customWidth="1"/>
    <col min="11" max="11" width="14" style="3" customWidth="1"/>
    <col min="12" max="12" width="11.85546875" style="3" customWidth="1"/>
    <col min="13" max="13" width="13.28515625" style="1" customWidth="1"/>
    <col min="14" max="14" width="13" style="1" customWidth="1"/>
    <col min="15" max="15" width="14" style="1" customWidth="1"/>
    <col min="16" max="16" width="14" style="3" customWidth="1"/>
    <col min="17" max="17" width="17.140625" style="13" customWidth="1"/>
    <col min="18" max="25" width="9.140625" style="13"/>
    <col min="26" max="26" width="2" style="13" customWidth="1"/>
    <col min="27" max="16384" width="9.140625" style="13"/>
  </cols>
  <sheetData>
    <row r="1" spans="1:17">
      <c r="A1" s="20"/>
      <c r="B1" s="1833" t="s">
        <v>1149</v>
      </c>
      <c r="C1" s="1833"/>
      <c r="D1" s="1833"/>
      <c r="E1" s="1833"/>
      <c r="F1" s="1833"/>
      <c r="G1" s="1833"/>
      <c r="H1" s="1833"/>
      <c r="I1" s="1833"/>
      <c r="J1" s="1833"/>
      <c r="K1" s="1833"/>
      <c r="L1" s="1833"/>
      <c r="M1" s="1833"/>
      <c r="N1" s="1833"/>
      <c r="O1" s="1833"/>
      <c r="P1" s="1833"/>
      <c r="Q1" s="1833"/>
    </row>
    <row r="2" spans="1:17" ht="24.75" customHeight="1">
      <c r="A2" s="21"/>
      <c r="B2" s="1740" t="s">
        <v>1435</v>
      </c>
      <c r="C2" s="1740"/>
      <c r="D2" s="1740"/>
      <c r="E2" s="1740"/>
      <c r="F2" s="1740"/>
      <c r="G2" s="1740"/>
      <c r="H2" s="1740"/>
      <c r="I2" s="1740"/>
      <c r="J2" s="1740"/>
      <c r="K2" s="1740"/>
      <c r="L2" s="1740"/>
      <c r="M2" s="1740"/>
      <c r="N2" s="1740"/>
      <c r="O2" s="1740"/>
      <c r="P2" s="1740"/>
      <c r="Q2" s="1740"/>
    </row>
    <row r="3" spans="1:17" ht="17.25">
      <c r="A3" s="21"/>
      <c r="B3" s="1741" t="s">
        <v>1436</v>
      </c>
      <c r="C3" s="1741"/>
      <c r="D3" s="1741"/>
      <c r="E3" s="1741"/>
      <c r="F3" s="1741"/>
      <c r="G3" s="1741"/>
      <c r="H3" s="1741"/>
      <c r="I3" s="1741"/>
      <c r="J3" s="1741"/>
      <c r="K3" s="1741"/>
      <c r="L3" s="1741"/>
      <c r="M3" s="1741"/>
      <c r="N3" s="1741"/>
      <c r="O3" s="1741"/>
      <c r="P3" s="1741"/>
      <c r="Q3" s="1741"/>
    </row>
    <row r="4" spans="1:17">
      <c r="A4" s="21"/>
      <c r="B4" s="22"/>
      <c r="C4" s="23"/>
      <c r="D4" s="23"/>
      <c r="E4" s="100"/>
      <c r="F4" s="100"/>
      <c r="G4" s="101"/>
      <c r="H4" s="101"/>
      <c r="I4" s="101"/>
      <c r="J4" s="101"/>
      <c r="K4" s="23"/>
      <c r="L4" s="23"/>
      <c r="M4" s="101"/>
      <c r="N4" s="101"/>
      <c r="O4" s="101"/>
      <c r="P4" s="23"/>
      <c r="Q4" s="100"/>
    </row>
    <row r="5" spans="1:17" ht="69.95" customHeight="1">
      <c r="A5" s="1846" t="s">
        <v>1152</v>
      </c>
      <c r="B5" s="1846" t="s">
        <v>1153</v>
      </c>
      <c r="C5" s="1846" t="s">
        <v>1154</v>
      </c>
      <c r="D5" s="1846" t="s">
        <v>1155</v>
      </c>
      <c r="E5" s="1865" t="s">
        <v>1156</v>
      </c>
      <c r="F5" s="1865"/>
      <c r="G5" s="1865"/>
      <c r="H5" s="1865"/>
      <c r="I5" s="1865"/>
      <c r="J5" s="1865"/>
      <c r="K5" s="1865"/>
      <c r="L5" s="1865"/>
      <c r="M5" s="1865"/>
      <c r="N5" s="1865"/>
      <c r="O5" s="1865"/>
      <c r="P5" s="1865"/>
      <c r="Q5" s="1846" t="s">
        <v>10</v>
      </c>
    </row>
    <row r="6" spans="1:17" ht="69.95" customHeight="1">
      <c r="A6" s="1846"/>
      <c r="B6" s="1846"/>
      <c r="C6" s="1846"/>
      <c r="D6" s="1846"/>
      <c r="E6" s="159" t="s">
        <v>1157</v>
      </c>
      <c r="F6" s="170" t="s">
        <v>1158</v>
      </c>
      <c r="G6" s="159" t="s">
        <v>1159</v>
      </c>
      <c r="H6" s="171" t="s">
        <v>1160</v>
      </c>
      <c r="I6" s="159" t="s">
        <v>1161</v>
      </c>
      <c r="J6" s="171" t="s">
        <v>1162</v>
      </c>
      <c r="K6" s="171" t="s">
        <v>1163</v>
      </c>
      <c r="L6" s="171" t="s">
        <v>1164</v>
      </c>
      <c r="M6" s="171" t="s">
        <v>1165</v>
      </c>
      <c r="N6" s="171" t="s">
        <v>1166</v>
      </c>
      <c r="O6" s="171" t="s">
        <v>1167</v>
      </c>
      <c r="P6" s="170" t="s">
        <v>1168</v>
      </c>
      <c r="Q6" s="1846"/>
    </row>
    <row r="7" spans="1:17" ht="27" customHeight="1">
      <c r="A7" s="28"/>
      <c r="B7" s="28" t="s">
        <v>1169</v>
      </c>
      <c r="C7" s="28" t="s">
        <v>1170</v>
      </c>
      <c r="D7" s="28" t="s">
        <v>1171</v>
      </c>
      <c r="E7" s="28">
        <v>1</v>
      </c>
      <c r="F7" s="28">
        <v>2</v>
      </c>
      <c r="G7" s="28">
        <v>3</v>
      </c>
      <c r="H7" s="28">
        <v>4</v>
      </c>
      <c r="I7" s="28">
        <v>5</v>
      </c>
      <c r="J7" s="28">
        <v>6</v>
      </c>
      <c r="K7" s="28">
        <v>7</v>
      </c>
      <c r="L7" s="28">
        <v>8</v>
      </c>
      <c r="M7" s="28">
        <v>9</v>
      </c>
      <c r="N7" s="28">
        <v>10</v>
      </c>
      <c r="O7" s="28">
        <v>11</v>
      </c>
      <c r="P7" s="28">
        <v>12</v>
      </c>
      <c r="Q7" s="107"/>
    </row>
    <row r="8" spans="1:17" ht="30" customHeight="1">
      <c r="A8" s="35" t="s">
        <v>1172</v>
      </c>
      <c r="B8" s="69" t="s">
        <v>1173</v>
      </c>
      <c r="C8" s="69"/>
      <c r="D8" s="57"/>
      <c r="E8" s="1846"/>
      <c r="F8" s="1846"/>
      <c r="G8" s="1846"/>
      <c r="H8" s="1846"/>
      <c r="I8" s="1846"/>
      <c r="J8" s="1846"/>
      <c r="K8" s="1846"/>
      <c r="L8" s="1846"/>
      <c r="M8" s="1846"/>
      <c r="N8" s="1846"/>
      <c r="O8" s="1846"/>
      <c r="P8" s="1846"/>
      <c r="Q8" s="164"/>
    </row>
    <row r="9" spans="1:17" ht="39.950000000000003" customHeight="1">
      <c r="A9" s="38">
        <v>1</v>
      </c>
      <c r="B9" s="39" t="s">
        <v>1175</v>
      </c>
      <c r="C9" s="38" t="s">
        <v>15</v>
      </c>
      <c r="D9" s="57" t="s">
        <v>1176</v>
      </c>
      <c r="E9" s="181">
        <v>2320000</v>
      </c>
      <c r="F9" s="181">
        <v>2300000</v>
      </c>
      <c r="G9" s="181">
        <v>2200000</v>
      </c>
      <c r="H9" s="181"/>
      <c r="I9" s="181">
        <v>2000000</v>
      </c>
      <c r="J9" s="181">
        <v>2200000</v>
      </c>
      <c r="K9" s="181">
        <v>2300000</v>
      </c>
      <c r="L9" s="181">
        <v>2198800</v>
      </c>
      <c r="M9" s="181">
        <v>2181000</v>
      </c>
      <c r="N9" s="181">
        <v>2040000</v>
      </c>
      <c r="O9" s="181">
        <v>2040000</v>
      </c>
      <c r="P9" s="181">
        <v>2120000</v>
      </c>
      <c r="Q9" s="1864"/>
    </row>
    <row r="10" spans="1:17" ht="39.950000000000003" customHeight="1">
      <c r="A10" s="38">
        <v>2</v>
      </c>
      <c r="B10" s="46" t="s">
        <v>1178</v>
      </c>
      <c r="C10" s="38" t="s">
        <v>15</v>
      </c>
      <c r="D10" s="57" t="s">
        <v>1176</v>
      </c>
      <c r="E10" s="181">
        <v>2220000</v>
      </c>
      <c r="F10" s="181"/>
      <c r="G10" s="181"/>
      <c r="H10" s="181"/>
      <c r="I10" s="181"/>
      <c r="J10" s="181"/>
      <c r="K10" s="181"/>
      <c r="L10" s="181"/>
      <c r="M10" s="181"/>
      <c r="N10" s="181"/>
      <c r="O10" s="181"/>
      <c r="P10" s="188"/>
      <c r="Q10" s="1864"/>
    </row>
    <row r="11" spans="1:17" ht="39.950000000000003" customHeight="1">
      <c r="A11" s="38">
        <v>3</v>
      </c>
      <c r="B11" s="46" t="s">
        <v>1179</v>
      </c>
      <c r="C11" s="38" t="s">
        <v>15</v>
      </c>
      <c r="D11" s="57" t="s">
        <v>1176</v>
      </c>
      <c r="E11" s="181">
        <v>2300000</v>
      </c>
      <c r="F11" s="181">
        <v>2300000</v>
      </c>
      <c r="G11" s="181">
        <v>2200000</v>
      </c>
      <c r="H11" s="181"/>
      <c r="I11" s="181">
        <v>1909091</v>
      </c>
      <c r="J11" s="181">
        <v>2100000</v>
      </c>
      <c r="K11" s="181"/>
      <c r="L11" s="181">
        <v>2162000</v>
      </c>
      <c r="M11" s="181">
        <v>2018519</v>
      </c>
      <c r="N11" s="181">
        <v>1980000</v>
      </c>
      <c r="O11" s="181">
        <v>1980000</v>
      </c>
      <c r="P11" s="181">
        <v>2100000</v>
      </c>
      <c r="Q11" s="1864"/>
    </row>
    <row r="12" spans="1:17" ht="39.950000000000003" customHeight="1">
      <c r="A12" s="38">
        <v>4</v>
      </c>
      <c r="B12" s="46" t="s">
        <v>1180</v>
      </c>
      <c r="C12" s="38" t="s">
        <v>15</v>
      </c>
      <c r="D12" s="57" t="s">
        <v>1176</v>
      </c>
      <c r="E12" s="181">
        <v>2300000</v>
      </c>
      <c r="F12" s="181">
        <v>2300000</v>
      </c>
      <c r="G12" s="181">
        <v>2200000</v>
      </c>
      <c r="H12" s="181"/>
      <c r="I12" s="181"/>
      <c r="J12" s="181">
        <v>2100000</v>
      </c>
      <c r="K12" s="181"/>
      <c r="L12" s="181"/>
      <c r="M12" s="181"/>
      <c r="N12" s="181"/>
      <c r="O12" s="181"/>
      <c r="P12" s="188"/>
      <c r="Q12" s="1864"/>
    </row>
    <row r="13" spans="1:17" ht="39.950000000000003" customHeight="1">
      <c r="A13" s="38">
        <v>5</v>
      </c>
      <c r="B13" s="46" t="s">
        <v>1181</v>
      </c>
      <c r="C13" s="38" t="s">
        <v>15</v>
      </c>
      <c r="D13" s="57" t="s">
        <v>1176</v>
      </c>
      <c r="E13" s="181">
        <v>2120000</v>
      </c>
      <c r="F13" s="181"/>
      <c r="G13" s="181">
        <v>2100000</v>
      </c>
      <c r="H13" s="181"/>
      <c r="I13" s="181">
        <v>1818182</v>
      </c>
      <c r="J13" s="181"/>
      <c r="K13" s="181"/>
      <c r="L13" s="181">
        <v>2014800</v>
      </c>
      <c r="M13" s="181">
        <v>1870370</v>
      </c>
      <c r="N13" s="181"/>
      <c r="O13" s="181">
        <v>1900000</v>
      </c>
      <c r="P13" s="181">
        <v>2000000</v>
      </c>
      <c r="Q13" s="1864"/>
    </row>
    <row r="14" spans="1:17" ht="39.950000000000003" customHeight="1">
      <c r="A14" s="38">
        <v>6</v>
      </c>
      <c r="B14" s="46" t="s">
        <v>1182</v>
      </c>
      <c r="C14" s="38" t="s">
        <v>15</v>
      </c>
      <c r="D14" s="57" t="s">
        <v>1176</v>
      </c>
      <c r="E14" s="181"/>
      <c r="F14" s="181"/>
      <c r="G14" s="181"/>
      <c r="H14" s="181"/>
      <c r="I14" s="181"/>
      <c r="J14" s="181"/>
      <c r="K14" s="181">
        <v>2100000</v>
      </c>
      <c r="L14" s="181"/>
      <c r="M14" s="181">
        <v>1851852</v>
      </c>
      <c r="N14" s="181"/>
      <c r="O14" s="181"/>
      <c r="P14" s="181"/>
      <c r="Q14" s="1864"/>
    </row>
    <row r="15" spans="1:17" ht="39.950000000000003" customHeight="1">
      <c r="A15" s="38"/>
      <c r="B15" s="46" t="s">
        <v>1399</v>
      </c>
      <c r="C15" s="38" t="s">
        <v>15</v>
      </c>
      <c r="D15" s="57"/>
      <c r="E15" s="181"/>
      <c r="F15" s="181"/>
      <c r="G15" s="181"/>
      <c r="H15" s="181"/>
      <c r="I15" s="181"/>
      <c r="J15" s="181"/>
      <c r="K15" s="181"/>
      <c r="L15" s="181"/>
      <c r="M15" s="181">
        <v>1900000</v>
      </c>
      <c r="N15" s="181"/>
      <c r="O15" s="181"/>
      <c r="P15" s="181"/>
      <c r="Q15" s="1864"/>
    </row>
    <row r="16" spans="1:17" ht="39.950000000000003" customHeight="1">
      <c r="A16" s="38">
        <v>7</v>
      </c>
      <c r="B16" s="46" t="s">
        <v>1183</v>
      </c>
      <c r="C16" s="38" t="s">
        <v>15</v>
      </c>
      <c r="D16" s="57" t="s">
        <v>1176</v>
      </c>
      <c r="E16" s="181"/>
      <c r="F16" s="181"/>
      <c r="G16" s="181"/>
      <c r="H16" s="181">
        <v>2000000</v>
      </c>
      <c r="I16" s="181"/>
      <c r="J16" s="181">
        <v>2120000</v>
      </c>
      <c r="K16" s="181"/>
      <c r="L16" s="181"/>
      <c r="M16" s="181"/>
      <c r="N16" s="181"/>
      <c r="O16" s="181"/>
      <c r="P16" s="181"/>
      <c r="Q16" s="1864"/>
    </row>
    <row r="17" spans="1:17" ht="34.5" customHeight="1">
      <c r="A17" s="35" t="s">
        <v>1184</v>
      </c>
      <c r="B17" s="134" t="s">
        <v>1185</v>
      </c>
      <c r="C17" s="38"/>
      <c r="D17" s="57"/>
      <c r="E17" s="182"/>
      <c r="F17" s="182"/>
      <c r="G17" s="182"/>
      <c r="H17" s="182"/>
      <c r="I17" s="182"/>
      <c r="J17" s="182"/>
      <c r="K17" s="182"/>
      <c r="L17" s="182"/>
      <c r="M17" s="182"/>
      <c r="N17" s="182"/>
      <c r="O17" s="182"/>
      <c r="P17" s="182"/>
      <c r="Q17" s="161"/>
    </row>
    <row r="18" spans="1:17" ht="23.25" customHeight="1">
      <c r="A18" s="35"/>
      <c r="B18" s="1867" t="s">
        <v>1186</v>
      </c>
      <c r="C18" s="1867"/>
      <c r="D18" s="28"/>
      <c r="E18" s="1866"/>
      <c r="F18" s="1866"/>
      <c r="G18" s="1866"/>
      <c r="H18" s="1866"/>
      <c r="I18" s="1866"/>
      <c r="J18" s="1866"/>
      <c r="K18" s="1866"/>
      <c r="L18" s="1866"/>
      <c r="M18" s="1866"/>
      <c r="N18" s="1866"/>
      <c r="O18" s="1866"/>
      <c r="P18" s="1866"/>
      <c r="Q18" s="165"/>
    </row>
    <row r="19" spans="1:17" ht="30" customHeight="1">
      <c r="A19" s="38">
        <v>1</v>
      </c>
      <c r="B19" s="65" t="s">
        <v>1187</v>
      </c>
      <c r="C19" s="38" t="s">
        <v>1432</v>
      </c>
      <c r="D19" s="57"/>
      <c r="E19" s="184">
        <v>600000</v>
      </c>
      <c r="F19" s="184">
        <v>550000</v>
      </c>
      <c r="G19" s="184">
        <v>450000</v>
      </c>
      <c r="H19" s="184">
        <v>500000</v>
      </c>
      <c r="I19" s="184">
        <v>400000</v>
      </c>
      <c r="J19" s="184">
        <v>550000</v>
      </c>
      <c r="K19" s="184">
        <v>500000</v>
      </c>
      <c r="L19" s="184">
        <v>500000</v>
      </c>
      <c r="M19" s="184">
        <v>450000</v>
      </c>
      <c r="N19" s="184">
        <v>390000</v>
      </c>
      <c r="O19" s="184">
        <v>360000</v>
      </c>
      <c r="P19" s="184">
        <v>350000</v>
      </c>
      <c r="Q19" s="1864"/>
    </row>
    <row r="20" spans="1:17" ht="30" customHeight="1">
      <c r="A20" s="38">
        <v>2</v>
      </c>
      <c r="B20" s="65" t="s">
        <v>1189</v>
      </c>
      <c r="C20" s="38" t="s">
        <v>1432</v>
      </c>
      <c r="D20" s="57"/>
      <c r="E20" s="184">
        <v>600000</v>
      </c>
      <c r="F20" s="184">
        <v>580000</v>
      </c>
      <c r="G20" s="184">
        <v>450000</v>
      </c>
      <c r="H20" s="185"/>
      <c r="I20" s="184">
        <v>400000</v>
      </c>
      <c r="J20" s="184">
        <v>500000</v>
      </c>
      <c r="K20" s="184">
        <f>K19</f>
        <v>500000</v>
      </c>
      <c r="L20" s="185"/>
      <c r="M20" s="184"/>
      <c r="N20" s="192">
        <f>N19</f>
        <v>390000</v>
      </c>
      <c r="O20" s="184">
        <v>360000</v>
      </c>
      <c r="P20" s="184"/>
      <c r="Q20" s="1864"/>
    </row>
    <row r="21" spans="1:17" ht="30" customHeight="1">
      <c r="A21" s="38">
        <v>3</v>
      </c>
      <c r="B21" s="65" t="s">
        <v>1190</v>
      </c>
      <c r="C21" s="38" t="s">
        <v>1432</v>
      </c>
      <c r="D21" s="57"/>
      <c r="E21" s="184"/>
      <c r="F21" s="184"/>
      <c r="G21" s="184">
        <v>300000</v>
      </c>
      <c r="H21" s="185"/>
      <c r="I21" s="184"/>
      <c r="J21" s="184">
        <v>300000</v>
      </c>
      <c r="K21" s="184"/>
      <c r="L21" s="185"/>
      <c r="M21" s="184"/>
      <c r="N21" s="185"/>
      <c r="O21" s="184"/>
      <c r="P21" s="184"/>
      <c r="Q21" s="1864"/>
    </row>
    <row r="22" spans="1:17" ht="30" customHeight="1">
      <c r="A22" s="38">
        <v>4</v>
      </c>
      <c r="B22" s="65" t="s">
        <v>1416</v>
      </c>
      <c r="C22" s="38" t="s">
        <v>1432</v>
      </c>
      <c r="D22" s="57"/>
      <c r="E22" s="184"/>
      <c r="F22" s="184"/>
      <c r="G22" s="184"/>
      <c r="H22" s="184">
        <v>500000</v>
      </c>
      <c r="I22" s="184"/>
      <c r="J22" s="185"/>
      <c r="K22" s="184"/>
      <c r="L22" s="185"/>
      <c r="M22" s="184"/>
      <c r="N22" s="185"/>
      <c r="O22" s="184"/>
      <c r="P22" s="184"/>
      <c r="Q22" s="1864"/>
    </row>
    <row r="23" spans="1:17" ht="39.950000000000003" customHeight="1">
      <c r="A23" s="35" t="s">
        <v>1191</v>
      </c>
      <c r="B23" s="69" t="s">
        <v>1192</v>
      </c>
      <c r="C23" s="161"/>
      <c r="D23" s="46"/>
      <c r="E23" s="182"/>
      <c r="F23" s="182"/>
      <c r="G23" s="182"/>
      <c r="H23" s="182"/>
      <c r="I23" s="182"/>
      <c r="J23" s="182"/>
      <c r="K23" s="182"/>
      <c r="L23" s="182"/>
      <c r="M23" s="182"/>
      <c r="N23" s="182"/>
      <c r="O23" s="182"/>
      <c r="P23" s="182"/>
      <c r="Q23" s="161"/>
    </row>
    <row r="24" spans="1:17" ht="39.950000000000003" customHeight="1">
      <c r="A24" s="28"/>
      <c r="B24" s="1870" t="s">
        <v>1193</v>
      </c>
      <c r="C24" s="1870"/>
      <c r="D24" s="28"/>
      <c r="E24" s="1871"/>
      <c r="F24" s="1871"/>
      <c r="G24" s="1871"/>
      <c r="H24" s="1871"/>
      <c r="I24" s="1871"/>
      <c r="J24" s="1871"/>
      <c r="K24" s="1871"/>
      <c r="L24" s="1871"/>
      <c r="M24" s="1871"/>
      <c r="N24" s="1871"/>
      <c r="O24" s="1871"/>
      <c r="P24" s="1871"/>
      <c r="Q24" s="161"/>
    </row>
    <row r="25" spans="1:17" ht="39.950000000000003" customHeight="1">
      <c r="A25" s="57">
        <v>1</v>
      </c>
      <c r="B25" s="65" t="s">
        <v>1194</v>
      </c>
      <c r="C25" s="57" t="s">
        <v>152</v>
      </c>
      <c r="D25" s="57" t="s">
        <v>1195</v>
      </c>
      <c r="E25" s="187">
        <v>2450</v>
      </c>
      <c r="F25" s="187">
        <v>2550</v>
      </c>
      <c r="G25" s="187">
        <v>2300</v>
      </c>
      <c r="H25" s="187"/>
      <c r="I25" s="187"/>
      <c r="J25" s="187">
        <v>2000</v>
      </c>
      <c r="K25" s="187">
        <v>2625</v>
      </c>
      <c r="L25" s="184">
        <v>1780</v>
      </c>
      <c r="M25" s="187">
        <v>1980</v>
      </c>
      <c r="N25" s="187"/>
      <c r="O25" s="187">
        <v>1550</v>
      </c>
      <c r="P25" s="187"/>
      <c r="Q25" s="1872"/>
    </row>
    <row r="26" spans="1:17" ht="39.950000000000003" customHeight="1">
      <c r="A26" s="57">
        <v>2</v>
      </c>
      <c r="B26" s="65" t="s">
        <v>1196</v>
      </c>
      <c r="C26" s="57" t="s">
        <v>152</v>
      </c>
      <c r="D26" s="57" t="s">
        <v>1197</v>
      </c>
      <c r="E26" s="187"/>
      <c r="F26" s="187"/>
      <c r="G26" s="187">
        <v>2300</v>
      </c>
      <c r="H26" s="187">
        <v>2200</v>
      </c>
      <c r="I26" s="187">
        <v>1500</v>
      </c>
      <c r="J26" s="187">
        <v>2000</v>
      </c>
      <c r="K26" s="187">
        <v>2625</v>
      </c>
      <c r="L26" s="187"/>
      <c r="M26" s="187"/>
      <c r="N26" s="187"/>
      <c r="O26" s="187"/>
      <c r="P26" s="187"/>
      <c r="Q26" s="1872"/>
    </row>
    <row r="27" spans="1:17" ht="39.950000000000003" customHeight="1">
      <c r="A27" s="57">
        <v>3</v>
      </c>
      <c r="B27" s="65" t="s">
        <v>1198</v>
      </c>
      <c r="C27" s="57" t="s">
        <v>152</v>
      </c>
      <c r="D27" s="57" t="s">
        <v>1408</v>
      </c>
      <c r="E27" s="187"/>
      <c r="F27" s="187">
        <v>2100</v>
      </c>
      <c r="G27" s="187">
        <v>1600</v>
      </c>
      <c r="H27" s="187">
        <v>1800</v>
      </c>
      <c r="I27" s="187">
        <v>1200</v>
      </c>
      <c r="J27" s="187">
        <v>1200</v>
      </c>
      <c r="K27" s="187">
        <v>1260</v>
      </c>
      <c r="L27" s="187">
        <v>1450</v>
      </c>
      <c r="M27" s="187">
        <v>1220</v>
      </c>
      <c r="N27" s="187"/>
      <c r="O27" s="187">
        <v>1300</v>
      </c>
      <c r="P27" s="187"/>
      <c r="Q27" s="1872"/>
    </row>
    <row r="28" spans="1:17" ht="49.5" customHeight="1">
      <c r="A28" s="57">
        <v>4</v>
      </c>
      <c r="B28" s="65" t="s">
        <v>1200</v>
      </c>
      <c r="C28" s="57" t="s">
        <v>152</v>
      </c>
      <c r="D28" s="57" t="s">
        <v>1201</v>
      </c>
      <c r="E28" s="187"/>
      <c r="F28" s="187">
        <v>2000</v>
      </c>
      <c r="G28" s="187">
        <v>1300</v>
      </c>
      <c r="H28" s="187">
        <v>1500</v>
      </c>
      <c r="I28" s="187"/>
      <c r="J28" s="187"/>
      <c r="K28" s="187">
        <v>1018</v>
      </c>
      <c r="L28" s="187"/>
      <c r="M28" s="187"/>
      <c r="N28" s="187"/>
      <c r="O28" s="187"/>
      <c r="P28" s="187"/>
      <c r="Q28" s="1872"/>
    </row>
    <row r="29" spans="1:17" ht="39.950000000000003" customHeight="1">
      <c r="A29" s="28"/>
      <c r="B29" s="1870" t="s">
        <v>1202</v>
      </c>
      <c r="C29" s="1870"/>
      <c r="D29" s="28"/>
      <c r="E29" s="186"/>
      <c r="F29" s="186"/>
      <c r="G29" s="186"/>
      <c r="H29" s="186"/>
      <c r="I29" s="186"/>
      <c r="J29" s="186"/>
      <c r="K29" s="189"/>
      <c r="L29" s="186"/>
      <c r="M29" s="186"/>
      <c r="N29" s="186"/>
      <c r="O29" s="186"/>
      <c r="P29" s="186"/>
      <c r="Q29" s="166"/>
    </row>
    <row r="30" spans="1:17" ht="39.950000000000003" customHeight="1">
      <c r="A30" s="38">
        <v>1</v>
      </c>
      <c r="B30" s="65" t="s">
        <v>1203</v>
      </c>
      <c r="C30" s="38" t="s">
        <v>152</v>
      </c>
      <c r="D30" s="57" t="s">
        <v>1204</v>
      </c>
      <c r="E30" s="182"/>
      <c r="F30" s="182"/>
      <c r="G30" s="184"/>
      <c r="H30" s="187">
        <v>1500</v>
      </c>
      <c r="I30" s="184"/>
      <c r="J30" s="184"/>
      <c r="K30" s="184"/>
      <c r="L30" s="184"/>
      <c r="M30" s="184"/>
      <c r="N30" s="184"/>
      <c r="O30" s="184">
        <v>1560</v>
      </c>
      <c r="P30" s="184"/>
      <c r="Q30" s="1864" t="s">
        <v>1427</v>
      </c>
    </row>
    <row r="31" spans="1:17" ht="39.950000000000003" customHeight="1">
      <c r="A31" s="38">
        <v>2</v>
      </c>
      <c r="B31" s="65" t="s">
        <v>1206</v>
      </c>
      <c r="C31" s="38" t="s">
        <v>152</v>
      </c>
      <c r="D31" s="57" t="s">
        <v>1437</v>
      </c>
      <c r="E31" s="182"/>
      <c r="F31" s="182"/>
      <c r="G31" s="184"/>
      <c r="H31" s="184">
        <v>1800</v>
      </c>
      <c r="I31" s="184">
        <v>1525</v>
      </c>
      <c r="J31" s="182"/>
      <c r="K31" s="184"/>
      <c r="L31" s="184"/>
      <c r="M31" s="184"/>
      <c r="N31" s="184"/>
      <c r="O31" s="184"/>
      <c r="P31" s="184"/>
      <c r="Q31" s="1864"/>
    </row>
    <row r="32" spans="1:17" ht="39.950000000000003" customHeight="1">
      <c r="A32" s="38">
        <v>3</v>
      </c>
      <c r="B32" s="65" t="s">
        <v>1208</v>
      </c>
      <c r="C32" s="38" t="s">
        <v>152</v>
      </c>
      <c r="D32" s="57" t="s">
        <v>1433</v>
      </c>
      <c r="E32" s="184">
        <v>2450</v>
      </c>
      <c r="F32" s="184"/>
      <c r="G32" s="184"/>
      <c r="H32" s="184">
        <v>2200</v>
      </c>
      <c r="I32" s="184">
        <v>2250</v>
      </c>
      <c r="J32" s="184"/>
      <c r="K32" s="184"/>
      <c r="L32" s="184"/>
      <c r="M32" s="184"/>
      <c r="N32" s="184"/>
      <c r="O32" s="184"/>
      <c r="P32" s="184"/>
      <c r="Q32" s="1864"/>
    </row>
    <row r="33" spans="1:17" ht="39.950000000000003" customHeight="1">
      <c r="A33" s="38">
        <v>4</v>
      </c>
      <c r="B33" s="65" t="s">
        <v>1210</v>
      </c>
      <c r="C33" s="38" t="s">
        <v>152</v>
      </c>
      <c r="D33" s="57" t="s">
        <v>1211</v>
      </c>
      <c r="E33" s="184"/>
      <c r="F33" s="184">
        <v>2450</v>
      </c>
      <c r="G33" s="184"/>
      <c r="H33" s="184">
        <v>1850</v>
      </c>
      <c r="I33" s="184"/>
      <c r="J33" s="184"/>
      <c r="K33" s="184"/>
      <c r="L33" s="184"/>
      <c r="M33" s="184">
        <v>1363</v>
      </c>
      <c r="N33" s="184"/>
      <c r="O33" s="184">
        <v>1705</v>
      </c>
      <c r="P33" s="184">
        <v>1450</v>
      </c>
      <c r="Q33" s="1864"/>
    </row>
    <row r="34" spans="1:17" ht="39.950000000000003" customHeight="1">
      <c r="A34" s="38">
        <v>5</v>
      </c>
      <c r="B34" s="65" t="s">
        <v>1212</v>
      </c>
      <c r="C34" s="38" t="s">
        <v>152</v>
      </c>
      <c r="D34" s="57" t="s">
        <v>1213</v>
      </c>
      <c r="E34" s="184"/>
      <c r="F34" s="184"/>
      <c r="G34" s="184"/>
      <c r="H34" s="184"/>
      <c r="I34" s="184"/>
      <c r="J34" s="184"/>
      <c r="K34" s="184"/>
      <c r="L34" s="184"/>
      <c r="M34" s="184"/>
      <c r="N34" s="184"/>
      <c r="O34" s="184">
        <v>2450</v>
      </c>
      <c r="P34" s="184">
        <v>2230</v>
      </c>
      <c r="Q34" s="1864"/>
    </row>
    <row r="35" spans="1:17" ht="39.950000000000003" customHeight="1">
      <c r="A35" s="38">
        <v>6</v>
      </c>
      <c r="B35" s="65" t="s">
        <v>1214</v>
      </c>
      <c r="C35" s="38" t="s">
        <v>152</v>
      </c>
      <c r="D35" s="57" t="s">
        <v>1215</v>
      </c>
      <c r="E35" s="184"/>
      <c r="F35" s="184"/>
      <c r="G35" s="184"/>
      <c r="H35" s="184"/>
      <c r="I35" s="184">
        <v>6550</v>
      </c>
      <c r="J35" s="184">
        <v>6000</v>
      </c>
      <c r="K35" s="184"/>
      <c r="L35" s="184"/>
      <c r="M35" s="184"/>
      <c r="N35" s="184"/>
      <c r="O35" s="184">
        <v>9185</v>
      </c>
      <c r="P35" s="184">
        <v>7100</v>
      </c>
      <c r="Q35" s="1864"/>
    </row>
    <row r="36" spans="1:17" ht="39.950000000000003" customHeight="1">
      <c r="A36" s="38">
        <v>7</v>
      </c>
      <c r="B36" s="65" t="s">
        <v>1428</v>
      </c>
      <c r="C36" s="38" t="s">
        <v>152</v>
      </c>
      <c r="D36" s="57" t="s">
        <v>1217</v>
      </c>
      <c r="E36" s="184"/>
      <c r="F36" s="184"/>
      <c r="G36" s="184"/>
      <c r="H36" s="184"/>
      <c r="I36" s="184">
        <v>13100</v>
      </c>
      <c r="J36" s="184"/>
      <c r="K36" s="184"/>
      <c r="L36" s="184"/>
      <c r="M36" s="184"/>
      <c r="N36" s="184"/>
      <c r="O36" s="184"/>
      <c r="P36" s="184">
        <v>12000</v>
      </c>
      <c r="Q36" s="1864"/>
    </row>
    <row r="37" spans="1:17" ht="39.950000000000003" customHeight="1">
      <c r="A37" s="38">
        <v>8</v>
      </c>
      <c r="B37" s="65" t="s">
        <v>1218</v>
      </c>
      <c r="C37" s="38" t="s">
        <v>152</v>
      </c>
      <c r="D37" s="57" t="s">
        <v>1219</v>
      </c>
      <c r="E37" s="184"/>
      <c r="F37" s="184"/>
      <c r="G37" s="184"/>
      <c r="H37" s="184"/>
      <c r="I37" s="184"/>
      <c r="J37" s="184"/>
      <c r="K37" s="184"/>
      <c r="L37" s="184"/>
      <c r="M37" s="184"/>
      <c r="N37" s="184"/>
      <c r="O37" s="184">
        <v>15902</v>
      </c>
      <c r="P37" s="184"/>
      <c r="Q37" s="1864"/>
    </row>
    <row r="38" spans="1:17" ht="35.1" customHeight="1">
      <c r="A38" s="35" t="s">
        <v>1220</v>
      </c>
      <c r="B38" s="69" t="s">
        <v>1221</v>
      </c>
      <c r="C38" s="161"/>
      <c r="D38" s="46"/>
      <c r="E38" s="182"/>
      <c r="F38" s="182"/>
      <c r="G38" s="182"/>
      <c r="H38" s="182"/>
      <c r="I38" s="182"/>
      <c r="J38" s="182"/>
      <c r="K38" s="182"/>
      <c r="L38" s="182"/>
      <c r="M38" s="182"/>
      <c r="N38" s="182"/>
      <c r="O38" s="182"/>
      <c r="P38" s="182"/>
      <c r="Q38" s="161"/>
    </row>
    <row r="39" spans="1:17" ht="35.1" customHeight="1">
      <c r="A39" s="38">
        <v>1</v>
      </c>
      <c r="B39" s="65" t="s">
        <v>1222</v>
      </c>
      <c r="C39" s="38" t="s">
        <v>152</v>
      </c>
      <c r="D39" s="57" t="s">
        <v>1223</v>
      </c>
      <c r="E39" s="181">
        <v>7000</v>
      </c>
      <c r="F39" s="181">
        <v>7000</v>
      </c>
      <c r="G39" s="181">
        <v>8500</v>
      </c>
      <c r="H39" s="181">
        <v>7500</v>
      </c>
      <c r="I39" s="181">
        <v>5500</v>
      </c>
      <c r="J39" s="181">
        <v>7000</v>
      </c>
      <c r="K39" s="181">
        <v>5500</v>
      </c>
      <c r="L39" s="181">
        <v>5200</v>
      </c>
      <c r="M39" s="181">
        <v>4000</v>
      </c>
      <c r="N39" s="181">
        <v>7500</v>
      </c>
      <c r="O39" s="181">
        <v>8200</v>
      </c>
      <c r="P39" s="181">
        <v>10300</v>
      </c>
      <c r="Q39" s="1864"/>
    </row>
    <row r="40" spans="1:17" ht="35.1" customHeight="1">
      <c r="A40" s="38">
        <v>2</v>
      </c>
      <c r="B40" s="65" t="s">
        <v>1225</v>
      </c>
      <c r="C40" s="38" t="s">
        <v>1432</v>
      </c>
      <c r="D40" s="57" t="s">
        <v>1227</v>
      </c>
      <c r="E40" s="181">
        <v>550000</v>
      </c>
      <c r="F40" s="181"/>
      <c r="G40" s="181">
        <v>400000</v>
      </c>
      <c r="H40" s="181">
        <v>380000</v>
      </c>
      <c r="I40" s="181"/>
      <c r="J40" s="181">
        <v>290000</v>
      </c>
      <c r="K40" s="181">
        <v>310000</v>
      </c>
      <c r="L40" s="181"/>
      <c r="M40" s="181">
        <v>330000</v>
      </c>
      <c r="N40" s="181"/>
      <c r="O40" s="181"/>
      <c r="P40" s="181"/>
      <c r="Q40" s="1864"/>
    </row>
    <row r="41" spans="1:17" ht="35.1" customHeight="1">
      <c r="A41" s="38">
        <v>3</v>
      </c>
      <c r="B41" s="65" t="s">
        <v>1228</v>
      </c>
      <c r="C41" s="38" t="s">
        <v>1432</v>
      </c>
      <c r="D41" s="57" t="s">
        <v>1229</v>
      </c>
      <c r="E41" s="181"/>
      <c r="F41" s="181"/>
      <c r="G41" s="181"/>
      <c r="H41" s="181"/>
      <c r="I41" s="181">
        <v>254545</v>
      </c>
      <c r="J41" s="181"/>
      <c r="K41" s="181">
        <v>390000</v>
      </c>
      <c r="L41" s="181"/>
      <c r="M41" s="181"/>
      <c r="N41" s="181"/>
      <c r="O41" s="181"/>
      <c r="P41" s="181"/>
      <c r="Q41" s="1864"/>
    </row>
    <row r="42" spans="1:17" ht="35.1" customHeight="1">
      <c r="A42" s="38">
        <v>4</v>
      </c>
      <c r="B42" s="65" t="s">
        <v>1230</v>
      </c>
      <c r="C42" s="38" t="s">
        <v>1432</v>
      </c>
      <c r="D42" s="57"/>
      <c r="E42" s="181">
        <v>550000</v>
      </c>
      <c r="F42" s="181"/>
      <c r="G42" s="181">
        <v>350000</v>
      </c>
      <c r="H42" s="181"/>
      <c r="I42" s="181"/>
      <c r="J42" s="181">
        <v>330000</v>
      </c>
      <c r="K42" s="181"/>
      <c r="L42" s="181"/>
      <c r="M42" s="181">
        <v>320000</v>
      </c>
      <c r="N42" s="181"/>
      <c r="O42" s="181"/>
      <c r="P42" s="181"/>
      <c r="Q42" s="1864"/>
    </row>
    <row r="43" spans="1:17" ht="35.1" customHeight="1">
      <c r="A43" s="38">
        <v>5</v>
      </c>
      <c r="B43" s="65" t="s">
        <v>1231</v>
      </c>
      <c r="C43" s="38" t="s">
        <v>1432</v>
      </c>
      <c r="D43" s="57" t="s">
        <v>1232</v>
      </c>
      <c r="E43" s="181">
        <v>600000</v>
      </c>
      <c r="F43" s="181">
        <v>550000</v>
      </c>
      <c r="G43" s="181">
        <v>450000</v>
      </c>
      <c r="H43" s="181">
        <v>450000</v>
      </c>
      <c r="I43" s="181">
        <v>336363</v>
      </c>
      <c r="J43" s="181">
        <v>550000</v>
      </c>
      <c r="K43" s="181">
        <v>470000</v>
      </c>
      <c r="L43" s="181">
        <v>490000</v>
      </c>
      <c r="M43" s="181">
        <v>470000</v>
      </c>
      <c r="N43" s="181">
        <v>400000</v>
      </c>
      <c r="O43" s="181">
        <v>520000</v>
      </c>
      <c r="P43" s="181">
        <v>550000</v>
      </c>
      <c r="Q43" s="1864"/>
    </row>
    <row r="44" spans="1:17" ht="35.1" customHeight="1">
      <c r="A44" s="38">
        <v>6</v>
      </c>
      <c r="B44" s="65" t="s">
        <v>1233</v>
      </c>
      <c r="C44" s="38" t="s">
        <v>1432</v>
      </c>
      <c r="D44" s="57" t="s">
        <v>1234</v>
      </c>
      <c r="E44" s="181"/>
      <c r="F44" s="181"/>
      <c r="G44" s="181">
        <v>450000</v>
      </c>
      <c r="H44" s="181">
        <v>380000</v>
      </c>
      <c r="I44" s="181">
        <v>309091</v>
      </c>
      <c r="J44" s="181">
        <v>530000</v>
      </c>
      <c r="K44" s="181"/>
      <c r="L44" s="181"/>
      <c r="M44" s="181">
        <v>400000</v>
      </c>
      <c r="N44" s="181"/>
      <c r="O44" s="181"/>
      <c r="P44" s="181"/>
      <c r="Q44" s="1864"/>
    </row>
    <row r="45" spans="1:17" ht="35.1" customHeight="1">
      <c r="A45" s="38">
        <v>7</v>
      </c>
      <c r="B45" s="65" t="s">
        <v>1235</v>
      </c>
      <c r="C45" s="38" t="s">
        <v>1432</v>
      </c>
      <c r="D45" s="57" t="s">
        <v>1236</v>
      </c>
      <c r="E45" s="181"/>
      <c r="F45" s="181">
        <v>470000</v>
      </c>
      <c r="G45" s="181">
        <v>380000</v>
      </c>
      <c r="H45" s="181">
        <v>380000</v>
      </c>
      <c r="I45" s="181">
        <v>290909</v>
      </c>
      <c r="J45" s="181">
        <v>350000</v>
      </c>
      <c r="K45" s="181">
        <v>420000</v>
      </c>
      <c r="L45" s="181">
        <v>400000</v>
      </c>
      <c r="M45" s="181">
        <v>360000</v>
      </c>
      <c r="N45" s="181">
        <v>350000</v>
      </c>
      <c r="O45" s="181">
        <v>440000</v>
      </c>
      <c r="P45" s="181">
        <v>440000</v>
      </c>
      <c r="Q45" s="1864"/>
    </row>
    <row r="46" spans="1:17" ht="35.1" customHeight="1">
      <c r="A46" s="38">
        <v>8</v>
      </c>
      <c r="B46" s="65" t="s">
        <v>1237</v>
      </c>
      <c r="C46" s="38" t="s">
        <v>1432</v>
      </c>
      <c r="D46" s="57" t="s">
        <v>1238</v>
      </c>
      <c r="E46" s="181">
        <v>570000</v>
      </c>
      <c r="F46" s="181">
        <v>470000</v>
      </c>
      <c r="G46" s="181">
        <v>380000</v>
      </c>
      <c r="H46" s="181">
        <v>380000</v>
      </c>
      <c r="I46" s="181">
        <v>290909</v>
      </c>
      <c r="J46" s="181">
        <f>J45</f>
        <v>350000</v>
      </c>
      <c r="K46" s="181"/>
      <c r="L46" s="181">
        <v>400000</v>
      </c>
      <c r="M46" s="181">
        <v>360000</v>
      </c>
      <c r="N46" s="181">
        <v>320000</v>
      </c>
      <c r="O46" s="181"/>
      <c r="P46" s="181"/>
      <c r="Q46" s="1864"/>
    </row>
    <row r="47" spans="1:17" ht="30.75" customHeight="1">
      <c r="A47" s="38"/>
      <c r="B47" s="162" t="s">
        <v>1239</v>
      </c>
      <c r="C47" s="38"/>
      <c r="D47" s="57"/>
      <c r="E47" s="182"/>
      <c r="F47" s="182"/>
      <c r="G47" s="182"/>
      <c r="H47" s="182"/>
      <c r="I47" s="182"/>
      <c r="J47" s="182"/>
      <c r="K47" s="182"/>
      <c r="L47" s="181"/>
      <c r="M47" s="182"/>
      <c r="N47" s="182"/>
      <c r="O47" s="182"/>
      <c r="P47" s="182"/>
      <c r="Q47" s="1864"/>
    </row>
    <row r="48" spans="1:17" ht="30.75" customHeight="1">
      <c r="A48" s="38">
        <v>1</v>
      </c>
      <c r="B48" s="39" t="s">
        <v>1240</v>
      </c>
      <c r="C48" s="38" t="s">
        <v>1432</v>
      </c>
      <c r="D48" s="57" t="s">
        <v>1241</v>
      </c>
      <c r="E48" s="182"/>
      <c r="F48" s="182"/>
      <c r="G48" s="182"/>
      <c r="H48" s="182"/>
      <c r="I48" s="182"/>
      <c r="J48" s="182"/>
      <c r="K48" s="182"/>
      <c r="L48" s="181"/>
      <c r="M48" s="182"/>
      <c r="N48" s="182"/>
      <c r="O48" s="181">
        <v>400000</v>
      </c>
      <c r="P48" s="182"/>
      <c r="Q48" s="1864"/>
    </row>
    <row r="49" spans="1:17" ht="30.75" customHeight="1">
      <c r="A49" s="38">
        <v>2</v>
      </c>
      <c r="B49" s="39" t="s">
        <v>1242</v>
      </c>
      <c r="C49" s="38" t="s">
        <v>1432</v>
      </c>
      <c r="D49" s="57" t="s">
        <v>1243</v>
      </c>
      <c r="E49" s="182"/>
      <c r="F49" s="182"/>
      <c r="G49" s="182"/>
      <c r="H49" s="182"/>
      <c r="I49" s="182"/>
      <c r="J49" s="182"/>
      <c r="K49" s="182"/>
      <c r="L49" s="181"/>
      <c r="M49" s="182"/>
      <c r="N49" s="182"/>
      <c r="O49" s="181">
        <v>400000</v>
      </c>
      <c r="P49" s="182"/>
      <c r="Q49" s="1864"/>
    </row>
    <row r="50" spans="1:17" ht="30.75" customHeight="1">
      <c r="A50" s="38">
        <v>3</v>
      </c>
      <c r="B50" s="39" t="s">
        <v>1244</v>
      </c>
      <c r="C50" s="38" t="s">
        <v>1432</v>
      </c>
      <c r="D50" s="57" t="s">
        <v>1245</v>
      </c>
      <c r="E50" s="182"/>
      <c r="F50" s="182"/>
      <c r="G50" s="182"/>
      <c r="H50" s="182"/>
      <c r="I50" s="182"/>
      <c r="J50" s="182"/>
      <c r="K50" s="182"/>
      <c r="L50" s="181"/>
      <c r="M50" s="182"/>
      <c r="N50" s="182"/>
      <c r="O50" s="181">
        <v>400000</v>
      </c>
      <c r="P50" s="182"/>
      <c r="Q50" s="1864"/>
    </row>
    <row r="51" spans="1:17" ht="39.950000000000003" customHeight="1">
      <c r="A51" s="35" t="s">
        <v>1246</v>
      </c>
      <c r="B51" s="134" t="s">
        <v>1247</v>
      </c>
      <c r="C51" s="35"/>
      <c r="D51" s="28"/>
      <c r="E51" s="1866"/>
      <c r="F51" s="1866"/>
      <c r="G51" s="1866"/>
      <c r="H51" s="1866"/>
      <c r="I51" s="1866"/>
      <c r="J51" s="1866"/>
      <c r="K51" s="1866"/>
      <c r="L51" s="1866"/>
      <c r="M51" s="1866"/>
      <c r="N51" s="1866"/>
      <c r="O51" s="1866"/>
      <c r="P51" s="1866"/>
      <c r="Q51" s="167"/>
    </row>
    <row r="52" spans="1:17" ht="39.950000000000003" customHeight="1">
      <c r="A52" s="85"/>
      <c r="B52" s="163" t="s">
        <v>70</v>
      </c>
      <c r="C52" s="38"/>
      <c r="D52" s="57"/>
      <c r="E52" s="181"/>
      <c r="F52" s="181"/>
      <c r="G52" s="181"/>
      <c r="H52" s="181"/>
      <c r="I52" s="181"/>
      <c r="J52" s="181"/>
      <c r="K52" s="181"/>
      <c r="L52" s="181"/>
      <c r="M52" s="181"/>
      <c r="N52" s="181"/>
      <c r="O52" s="181"/>
      <c r="P52" s="181"/>
      <c r="Q52" s="1864"/>
    </row>
    <row r="53" spans="1:17" ht="39.950000000000003" customHeight="1">
      <c r="A53" s="38">
        <v>1</v>
      </c>
      <c r="B53" s="65" t="s">
        <v>54</v>
      </c>
      <c r="C53" s="38" t="s">
        <v>419</v>
      </c>
      <c r="D53" s="57" t="s">
        <v>1248</v>
      </c>
      <c r="E53" s="181"/>
      <c r="F53" s="181">
        <v>19000</v>
      </c>
      <c r="G53" s="181">
        <v>19000</v>
      </c>
      <c r="H53" s="181"/>
      <c r="I53" s="181"/>
      <c r="J53" s="181"/>
      <c r="K53" s="181">
        <v>20500</v>
      </c>
      <c r="L53" s="181"/>
      <c r="M53" s="181">
        <v>22800</v>
      </c>
      <c r="N53" s="181">
        <v>17500</v>
      </c>
      <c r="O53" s="181">
        <v>19000</v>
      </c>
      <c r="P53" s="181">
        <v>19000</v>
      </c>
      <c r="Q53" s="1864"/>
    </row>
    <row r="54" spans="1:17" ht="39.950000000000003" customHeight="1">
      <c r="A54" s="38">
        <v>2</v>
      </c>
      <c r="B54" s="65" t="s">
        <v>58</v>
      </c>
      <c r="C54" s="38" t="s">
        <v>419</v>
      </c>
      <c r="D54" s="57" t="s">
        <v>16</v>
      </c>
      <c r="E54" s="181"/>
      <c r="F54" s="181">
        <f>F53</f>
        <v>19000</v>
      </c>
      <c r="G54" s="181">
        <f>G53</f>
        <v>19000</v>
      </c>
      <c r="H54" s="181"/>
      <c r="I54" s="181"/>
      <c r="J54" s="181"/>
      <c r="K54" s="181">
        <f>K53</f>
        <v>20500</v>
      </c>
      <c r="L54" s="181"/>
      <c r="M54" s="181">
        <f>M53</f>
        <v>22800</v>
      </c>
      <c r="N54" s="181">
        <v>17500</v>
      </c>
      <c r="O54" s="181">
        <v>19000</v>
      </c>
      <c r="P54" s="181">
        <v>19000</v>
      </c>
      <c r="Q54" s="1864"/>
    </row>
    <row r="55" spans="1:17" ht="39.950000000000003" customHeight="1">
      <c r="A55" s="38">
        <v>3</v>
      </c>
      <c r="B55" s="65" t="s">
        <v>59</v>
      </c>
      <c r="C55" s="38" t="s">
        <v>1249</v>
      </c>
      <c r="D55" s="57" t="s">
        <v>16</v>
      </c>
      <c r="E55" s="181"/>
      <c r="F55" s="181">
        <v>145000</v>
      </c>
      <c r="G55" s="181">
        <v>127000</v>
      </c>
      <c r="H55" s="181"/>
      <c r="I55" s="181"/>
      <c r="J55" s="181"/>
      <c r="K55" s="181">
        <v>115000</v>
      </c>
      <c r="L55" s="181">
        <v>119140</v>
      </c>
      <c r="M55" s="181">
        <v>152000</v>
      </c>
      <c r="N55" s="181">
        <v>145000</v>
      </c>
      <c r="O55" s="181">
        <v>135500</v>
      </c>
      <c r="P55" s="181">
        <v>124000</v>
      </c>
      <c r="Q55" s="1864"/>
    </row>
    <row r="56" spans="1:17" ht="39.950000000000003" customHeight="1">
      <c r="A56" s="38">
        <v>4</v>
      </c>
      <c r="B56" s="39" t="s">
        <v>83</v>
      </c>
      <c r="C56" s="38" t="s">
        <v>1249</v>
      </c>
      <c r="D56" s="57" t="s">
        <v>16</v>
      </c>
      <c r="E56" s="181"/>
      <c r="F56" s="181">
        <v>201000</v>
      </c>
      <c r="G56" s="181">
        <v>185000</v>
      </c>
      <c r="H56" s="181"/>
      <c r="I56" s="181"/>
      <c r="J56" s="181"/>
      <c r="K56" s="181">
        <v>140000</v>
      </c>
      <c r="L56" s="181">
        <v>168820</v>
      </c>
      <c r="M56" s="181">
        <v>217000</v>
      </c>
      <c r="N56" s="181">
        <v>190000</v>
      </c>
      <c r="O56" s="181">
        <v>183500</v>
      </c>
      <c r="P56" s="181">
        <v>198000</v>
      </c>
      <c r="Q56" s="1864"/>
    </row>
    <row r="57" spans="1:17" ht="39.950000000000003" customHeight="1">
      <c r="A57" s="38">
        <v>5</v>
      </c>
      <c r="B57" s="39" t="s">
        <v>84</v>
      </c>
      <c r="C57" s="38" t="s">
        <v>1249</v>
      </c>
      <c r="D57" s="57" t="s">
        <v>16</v>
      </c>
      <c r="E57" s="181"/>
      <c r="F57" s="181">
        <v>270000</v>
      </c>
      <c r="G57" s="181">
        <v>250000</v>
      </c>
      <c r="H57" s="181"/>
      <c r="I57" s="181"/>
      <c r="J57" s="181"/>
      <c r="K57" s="181">
        <v>220000</v>
      </c>
      <c r="L57" s="181">
        <v>228620</v>
      </c>
      <c r="M57" s="181">
        <v>295000</v>
      </c>
      <c r="N57" s="181">
        <v>252000</v>
      </c>
      <c r="O57" s="181">
        <v>237000</v>
      </c>
      <c r="P57" s="181">
        <v>238000</v>
      </c>
      <c r="Q57" s="1864"/>
    </row>
    <row r="58" spans="1:17" ht="39.950000000000003" customHeight="1">
      <c r="A58" s="38">
        <v>6</v>
      </c>
      <c r="B58" s="39" t="s">
        <v>90</v>
      </c>
      <c r="C58" s="38" t="s">
        <v>1249</v>
      </c>
      <c r="D58" s="57" t="s">
        <v>16</v>
      </c>
      <c r="E58" s="181"/>
      <c r="F58" s="181">
        <v>355000</v>
      </c>
      <c r="G58" s="181">
        <v>330000</v>
      </c>
      <c r="H58" s="181"/>
      <c r="I58" s="181"/>
      <c r="J58" s="181"/>
      <c r="K58" s="181">
        <v>325000</v>
      </c>
      <c r="L58" s="181">
        <v>297620</v>
      </c>
      <c r="M58" s="181">
        <v>386000</v>
      </c>
      <c r="N58" s="181">
        <v>325000</v>
      </c>
      <c r="O58" s="181">
        <v>329000</v>
      </c>
      <c r="P58" s="181">
        <v>330000</v>
      </c>
      <c r="Q58" s="1864"/>
    </row>
    <row r="59" spans="1:17" ht="39.950000000000003" customHeight="1">
      <c r="A59" s="38">
        <v>7</v>
      </c>
      <c r="B59" s="39" t="s">
        <v>91</v>
      </c>
      <c r="C59" s="38" t="s">
        <v>1249</v>
      </c>
      <c r="D59" s="57" t="s">
        <v>16</v>
      </c>
      <c r="E59" s="181"/>
      <c r="F59" s="181">
        <v>435000</v>
      </c>
      <c r="G59" s="181">
        <v>415000</v>
      </c>
      <c r="H59" s="181"/>
      <c r="I59" s="181"/>
      <c r="J59" s="181"/>
      <c r="K59" s="181">
        <v>400000</v>
      </c>
      <c r="L59" s="181">
        <v>376280</v>
      </c>
      <c r="M59" s="181">
        <v>488500</v>
      </c>
      <c r="N59" s="181">
        <v>400000</v>
      </c>
      <c r="O59" s="181">
        <v>419000</v>
      </c>
      <c r="P59" s="181">
        <v>428000</v>
      </c>
      <c r="Q59" s="1864"/>
    </row>
    <row r="60" spans="1:17" ht="39.950000000000003" customHeight="1">
      <c r="A60" s="38">
        <v>8</v>
      </c>
      <c r="B60" s="39" t="s">
        <v>92</v>
      </c>
      <c r="C60" s="38" t="s">
        <v>1249</v>
      </c>
      <c r="D60" s="57" t="s">
        <v>16</v>
      </c>
      <c r="E60" s="181"/>
      <c r="F60" s="181">
        <v>550000</v>
      </c>
      <c r="G60" s="181">
        <v>515000</v>
      </c>
      <c r="H60" s="181"/>
      <c r="I60" s="181"/>
      <c r="J60" s="181"/>
      <c r="K60" s="181">
        <v>600000</v>
      </c>
      <c r="L60" s="181">
        <v>463680</v>
      </c>
      <c r="M60" s="181">
        <v>603000</v>
      </c>
      <c r="N60" s="181"/>
      <c r="O60" s="181"/>
      <c r="P60" s="181"/>
      <c r="Q60" s="1864"/>
    </row>
    <row r="61" spans="1:17" ht="39.950000000000003" customHeight="1">
      <c r="A61" s="38">
        <v>9</v>
      </c>
      <c r="B61" s="39" t="s">
        <v>93</v>
      </c>
      <c r="C61" s="38" t="s">
        <v>1249</v>
      </c>
      <c r="D61" s="57" t="s">
        <v>16</v>
      </c>
      <c r="E61" s="181"/>
      <c r="F61" s="181">
        <v>635000</v>
      </c>
      <c r="G61" s="181">
        <v>620000</v>
      </c>
      <c r="H61" s="181"/>
      <c r="I61" s="181"/>
      <c r="J61" s="181"/>
      <c r="K61" s="181"/>
      <c r="L61" s="181"/>
      <c r="M61" s="181">
        <v>729000</v>
      </c>
      <c r="N61" s="181"/>
      <c r="O61" s="181"/>
      <c r="P61" s="181"/>
      <c r="Q61" s="1864"/>
    </row>
    <row r="62" spans="1:17" ht="39.950000000000003" customHeight="1">
      <c r="A62" s="85"/>
      <c r="B62" s="163" t="s">
        <v>80</v>
      </c>
      <c r="C62" s="38"/>
      <c r="D62" s="57"/>
      <c r="E62" s="181"/>
      <c r="F62" s="181"/>
      <c r="G62" s="181"/>
      <c r="H62" s="181"/>
      <c r="I62" s="181"/>
      <c r="J62" s="181"/>
      <c r="K62" s="181"/>
      <c r="L62" s="181"/>
      <c r="M62" s="181"/>
      <c r="N62" s="181"/>
      <c r="O62" s="181"/>
      <c r="P62" s="181"/>
      <c r="Q62" s="168"/>
    </row>
    <row r="63" spans="1:17" ht="39.950000000000003" customHeight="1">
      <c r="A63" s="38">
        <v>1</v>
      </c>
      <c r="B63" s="46" t="s">
        <v>54</v>
      </c>
      <c r="C63" s="38" t="s">
        <v>419</v>
      </c>
      <c r="D63" s="57" t="s">
        <v>1248</v>
      </c>
      <c r="E63" s="181">
        <v>17800</v>
      </c>
      <c r="F63" s="181">
        <v>18500</v>
      </c>
      <c r="G63" s="181">
        <v>18600</v>
      </c>
      <c r="H63" s="181">
        <v>17300</v>
      </c>
      <c r="I63" s="181">
        <v>20000</v>
      </c>
      <c r="J63" s="181">
        <v>20500</v>
      </c>
      <c r="K63" s="181"/>
      <c r="L63" s="181"/>
      <c r="M63" s="181"/>
      <c r="N63" s="181"/>
      <c r="O63" s="181"/>
      <c r="P63" s="181"/>
      <c r="Q63" s="1864"/>
    </row>
    <row r="64" spans="1:17" ht="39.950000000000003" customHeight="1">
      <c r="A64" s="38">
        <v>2</v>
      </c>
      <c r="B64" s="46" t="s">
        <v>58</v>
      </c>
      <c r="C64" s="38" t="s">
        <v>419</v>
      </c>
      <c r="D64" s="57" t="s">
        <v>16</v>
      </c>
      <c r="E64" s="181">
        <v>17800</v>
      </c>
      <c r="F64" s="181">
        <f>F63</f>
        <v>18500</v>
      </c>
      <c r="G64" s="181">
        <v>18600</v>
      </c>
      <c r="H64" s="181">
        <f>H63</f>
        <v>17300</v>
      </c>
      <c r="I64" s="181">
        <f>I63</f>
        <v>20000</v>
      </c>
      <c r="J64" s="181">
        <f>J63</f>
        <v>20500</v>
      </c>
      <c r="K64" s="181"/>
      <c r="L64" s="181"/>
      <c r="M64" s="181"/>
      <c r="N64" s="181"/>
      <c r="O64" s="181"/>
      <c r="P64" s="181"/>
      <c r="Q64" s="1864"/>
    </row>
    <row r="65" spans="1:17" ht="39.950000000000003" customHeight="1">
      <c r="A65" s="38">
        <v>3</v>
      </c>
      <c r="B65" s="46" t="s">
        <v>59</v>
      </c>
      <c r="C65" s="38" t="s">
        <v>1249</v>
      </c>
      <c r="D65" s="57" t="s">
        <v>16</v>
      </c>
      <c r="E65" s="181">
        <v>125000</v>
      </c>
      <c r="F65" s="181">
        <v>130000</v>
      </c>
      <c r="G65" s="181">
        <v>115000</v>
      </c>
      <c r="H65" s="181">
        <v>110500</v>
      </c>
      <c r="I65" s="181">
        <v>125455</v>
      </c>
      <c r="J65" s="181">
        <v>135000</v>
      </c>
      <c r="K65" s="181"/>
      <c r="L65" s="181"/>
      <c r="M65" s="181"/>
      <c r="N65" s="181"/>
      <c r="O65" s="181"/>
      <c r="P65" s="181"/>
      <c r="Q65" s="1864"/>
    </row>
    <row r="66" spans="1:17" ht="39.950000000000003" customHeight="1">
      <c r="A66" s="38">
        <v>4</v>
      </c>
      <c r="B66" s="46" t="s">
        <v>83</v>
      </c>
      <c r="C66" s="38" t="s">
        <v>1249</v>
      </c>
      <c r="D66" s="57" t="s">
        <v>16</v>
      </c>
      <c r="E66" s="181">
        <v>180000</v>
      </c>
      <c r="F66" s="181">
        <v>185000</v>
      </c>
      <c r="G66" s="181">
        <v>177000</v>
      </c>
      <c r="H66" s="181">
        <v>180000</v>
      </c>
      <c r="I66" s="181">
        <v>198182</v>
      </c>
      <c r="J66" s="181">
        <v>200000</v>
      </c>
      <c r="K66" s="181"/>
      <c r="L66" s="181"/>
      <c r="M66" s="181"/>
      <c r="N66" s="181"/>
      <c r="O66" s="181"/>
      <c r="P66" s="181"/>
      <c r="Q66" s="1864"/>
    </row>
    <row r="67" spans="1:17" ht="39.950000000000003" customHeight="1">
      <c r="A67" s="38">
        <v>5</v>
      </c>
      <c r="B67" s="46" t="s">
        <v>84</v>
      </c>
      <c r="C67" s="38" t="s">
        <v>1249</v>
      </c>
      <c r="D67" s="57" t="s">
        <v>16</v>
      </c>
      <c r="E67" s="181">
        <v>246000</v>
      </c>
      <c r="F67" s="181">
        <v>250000</v>
      </c>
      <c r="G67" s="181">
        <v>240000</v>
      </c>
      <c r="H67" s="181">
        <v>234200</v>
      </c>
      <c r="I67" s="181">
        <v>263636</v>
      </c>
      <c r="J67" s="181">
        <v>280000</v>
      </c>
      <c r="K67" s="181"/>
      <c r="L67" s="181"/>
      <c r="M67" s="181"/>
      <c r="N67" s="181"/>
      <c r="O67" s="181"/>
      <c r="P67" s="181"/>
      <c r="Q67" s="1864"/>
    </row>
    <row r="68" spans="1:17" ht="39.950000000000003" customHeight="1">
      <c r="A68" s="38">
        <v>6</v>
      </c>
      <c r="B68" s="46" t="s">
        <v>85</v>
      </c>
      <c r="C68" s="38" t="s">
        <v>1249</v>
      </c>
      <c r="D68" s="57" t="s">
        <v>16</v>
      </c>
      <c r="E68" s="181">
        <v>320000</v>
      </c>
      <c r="F68" s="181">
        <v>325000</v>
      </c>
      <c r="G68" s="181">
        <v>311000</v>
      </c>
      <c r="H68" s="181">
        <v>306700</v>
      </c>
      <c r="I68" s="181">
        <v>350000</v>
      </c>
      <c r="J68" s="181">
        <v>360000</v>
      </c>
      <c r="K68" s="181"/>
      <c r="L68" s="181"/>
      <c r="M68" s="181"/>
      <c r="N68" s="181"/>
      <c r="O68" s="181"/>
      <c r="P68" s="181"/>
      <c r="Q68" s="1864"/>
    </row>
    <row r="69" spans="1:17" ht="39.950000000000003" customHeight="1">
      <c r="A69" s="38">
        <v>7</v>
      </c>
      <c r="B69" s="46" t="s">
        <v>86</v>
      </c>
      <c r="C69" s="38" t="s">
        <v>1249</v>
      </c>
      <c r="D69" s="57" t="s">
        <v>16</v>
      </c>
      <c r="E69" s="181">
        <v>400000</v>
      </c>
      <c r="F69" s="181">
        <v>415000</v>
      </c>
      <c r="G69" s="181">
        <v>392000</v>
      </c>
      <c r="H69" s="181">
        <v>388000</v>
      </c>
      <c r="I69" s="181">
        <v>445455</v>
      </c>
      <c r="J69" s="181">
        <v>470000</v>
      </c>
      <c r="K69" s="181"/>
      <c r="L69" s="181"/>
      <c r="M69" s="181"/>
      <c r="N69" s="181"/>
      <c r="O69" s="181"/>
      <c r="P69" s="181"/>
      <c r="Q69" s="1864"/>
    </row>
    <row r="70" spans="1:17" ht="39.950000000000003" customHeight="1">
      <c r="A70" s="38">
        <v>8</v>
      </c>
      <c r="B70" s="46" t="s">
        <v>87</v>
      </c>
      <c r="C70" s="38" t="s">
        <v>1249</v>
      </c>
      <c r="D70" s="57" t="s">
        <v>16</v>
      </c>
      <c r="E70" s="181">
        <v>502000</v>
      </c>
      <c r="F70" s="181">
        <v>505000</v>
      </c>
      <c r="G70" s="181">
        <v>480000</v>
      </c>
      <c r="H70" s="181">
        <v>479000</v>
      </c>
      <c r="I70" s="181"/>
      <c r="J70" s="181">
        <v>540000</v>
      </c>
      <c r="K70" s="181"/>
      <c r="L70" s="181"/>
      <c r="M70" s="181"/>
      <c r="N70" s="181"/>
      <c r="O70" s="181"/>
      <c r="P70" s="181"/>
      <c r="Q70" s="1864"/>
    </row>
    <row r="71" spans="1:17" ht="39.950000000000003" customHeight="1">
      <c r="A71" s="38">
        <v>9</v>
      </c>
      <c r="B71" s="46" t="s">
        <v>88</v>
      </c>
      <c r="C71" s="38" t="s">
        <v>1249</v>
      </c>
      <c r="D71" s="57" t="s">
        <v>16</v>
      </c>
      <c r="E71" s="181">
        <v>606000</v>
      </c>
      <c r="F71" s="181">
        <v>610000</v>
      </c>
      <c r="G71" s="181">
        <v>615000</v>
      </c>
      <c r="H71" s="181"/>
      <c r="I71" s="181"/>
      <c r="J71" s="181">
        <v>640000</v>
      </c>
      <c r="K71" s="181"/>
      <c r="L71" s="181"/>
      <c r="M71" s="181"/>
      <c r="N71" s="181"/>
      <c r="O71" s="181"/>
      <c r="P71" s="181"/>
      <c r="Q71" s="1864"/>
    </row>
    <row r="72" spans="1:17" ht="39.950000000000003" hidden="1" customHeight="1">
      <c r="A72" s="85"/>
      <c r="B72" s="163" t="s">
        <v>1250</v>
      </c>
      <c r="C72" s="38"/>
      <c r="D72" s="57"/>
      <c r="E72" s="181"/>
      <c r="F72" s="181"/>
      <c r="G72" s="181"/>
      <c r="H72" s="181"/>
      <c r="I72" s="181"/>
      <c r="J72" s="181"/>
      <c r="K72" s="181"/>
      <c r="L72" s="181"/>
      <c r="M72" s="181"/>
      <c r="N72" s="181"/>
      <c r="O72" s="181"/>
      <c r="P72" s="181"/>
      <c r="Q72" s="1864"/>
    </row>
    <row r="73" spans="1:17" ht="39.950000000000003" hidden="1" customHeight="1">
      <c r="A73" s="38">
        <v>1</v>
      </c>
      <c r="B73" s="65" t="s">
        <v>1251</v>
      </c>
      <c r="C73" s="38" t="s">
        <v>419</v>
      </c>
      <c r="D73" s="57" t="s">
        <v>1248</v>
      </c>
      <c r="E73" s="181"/>
      <c r="F73" s="181"/>
      <c r="G73" s="181"/>
      <c r="H73" s="181"/>
      <c r="I73" s="181"/>
      <c r="J73" s="181"/>
      <c r="K73" s="181"/>
      <c r="L73" s="181"/>
      <c r="M73" s="181"/>
      <c r="N73" s="181"/>
      <c r="O73" s="181"/>
      <c r="P73" s="181"/>
      <c r="Q73" s="1864"/>
    </row>
    <row r="74" spans="1:17" ht="39.950000000000003" hidden="1" customHeight="1">
      <c r="A74" s="38">
        <v>2</v>
      </c>
      <c r="B74" s="65" t="s">
        <v>1252</v>
      </c>
      <c r="C74" s="38" t="s">
        <v>419</v>
      </c>
      <c r="D74" s="57" t="s">
        <v>16</v>
      </c>
      <c r="E74" s="181"/>
      <c r="F74" s="181"/>
      <c r="G74" s="181"/>
      <c r="H74" s="181"/>
      <c r="I74" s="181"/>
      <c r="J74" s="181"/>
      <c r="K74" s="181"/>
      <c r="L74" s="181"/>
      <c r="M74" s="181"/>
      <c r="N74" s="181"/>
      <c r="O74" s="181"/>
      <c r="P74" s="181"/>
      <c r="Q74" s="1864"/>
    </row>
    <row r="75" spans="1:17" ht="39.950000000000003" hidden="1" customHeight="1">
      <c r="A75" s="38">
        <v>3</v>
      </c>
      <c r="B75" s="65" t="s">
        <v>89</v>
      </c>
      <c r="C75" s="38" t="s">
        <v>1249</v>
      </c>
      <c r="D75" s="57" t="s">
        <v>16</v>
      </c>
      <c r="E75" s="181"/>
      <c r="F75" s="181"/>
      <c r="G75" s="181"/>
      <c r="H75" s="181"/>
      <c r="I75" s="181"/>
      <c r="J75" s="181"/>
      <c r="K75" s="181"/>
      <c r="L75" s="181"/>
      <c r="M75" s="181"/>
      <c r="N75" s="181"/>
      <c r="O75" s="181"/>
      <c r="P75" s="181"/>
      <c r="Q75" s="1864"/>
    </row>
    <row r="76" spans="1:17" ht="39.950000000000003" hidden="1" customHeight="1">
      <c r="A76" s="38">
        <v>4</v>
      </c>
      <c r="B76" s="39" t="s">
        <v>1253</v>
      </c>
      <c r="C76" s="38" t="s">
        <v>1249</v>
      </c>
      <c r="D76" s="57" t="s">
        <v>16</v>
      </c>
      <c r="E76" s="181"/>
      <c r="F76" s="181"/>
      <c r="G76" s="181"/>
      <c r="H76" s="181"/>
      <c r="I76" s="181"/>
      <c r="J76" s="181"/>
      <c r="K76" s="181"/>
      <c r="L76" s="181"/>
      <c r="M76" s="181"/>
      <c r="N76" s="181"/>
      <c r="O76" s="181"/>
      <c r="P76" s="181"/>
      <c r="Q76" s="1864"/>
    </row>
    <row r="77" spans="1:17" ht="39.950000000000003" hidden="1" customHeight="1">
      <c r="A77" s="38">
        <v>5</v>
      </c>
      <c r="B77" s="39" t="s">
        <v>1254</v>
      </c>
      <c r="C77" s="38" t="s">
        <v>1249</v>
      </c>
      <c r="D77" s="57" t="s">
        <v>16</v>
      </c>
      <c r="E77" s="181"/>
      <c r="F77" s="181"/>
      <c r="G77" s="181"/>
      <c r="H77" s="181"/>
      <c r="I77" s="181"/>
      <c r="J77" s="181"/>
      <c r="K77" s="181"/>
      <c r="L77" s="181"/>
      <c r="M77" s="181"/>
      <c r="N77" s="181"/>
      <c r="O77" s="181"/>
      <c r="P77" s="181"/>
      <c r="Q77" s="1864"/>
    </row>
    <row r="78" spans="1:17" ht="39.950000000000003" hidden="1" customHeight="1">
      <c r="A78" s="38">
        <v>6</v>
      </c>
      <c r="B78" s="39" t="s">
        <v>1255</v>
      </c>
      <c r="C78" s="38" t="s">
        <v>1249</v>
      </c>
      <c r="D78" s="57" t="s">
        <v>16</v>
      </c>
      <c r="E78" s="181"/>
      <c r="F78" s="181"/>
      <c r="G78" s="181"/>
      <c r="H78" s="181"/>
      <c r="I78" s="181"/>
      <c r="J78" s="181"/>
      <c r="K78" s="181"/>
      <c r="L78" s="181"/>
      <c r="M78" s="181"/>
      <c r="N78" s="181"/>
      <c r="O78" s="181"/>
      <c r="P78" s="181"/>
      <c r="Q78" s="1864"/>
    </row>
    <row r="79" spans="1:17" ht="39.950000000000003" hidden="1" customHeight="1">
      <c r="A79" s="38">
        <v>7</v>
      </c>
      <c r="B79" s="39" t="s">
        <v>1256</v>
      </c>
      <c r="C79" s="38" t="s">
        <v>1249</v>
      </c>
      <c r="D79" s="57" t="s">
        <v>16</v>
      </c>
      <c r="E79" s="181"/>
      <c r="F79" s="181"/>
      <c r="G79" s="181"/>
      <c r="H79" s="181"/>
      <c r="I79" s="181"/>
      <c r="J79" s="181"/>
      <c r="K79" s="181"/>
      <c r="L79" s="181"/>
      <c r="M79" s="181"/>
      <c r="N79" s="181"/>
      <c r="O79" s="181"/>
      <c r="P79" s="181"/>
      <c r="Q79" s="1864"/>
    </row>
    <row r="80" spans="1:17" ht="39.950000000000003" customHeight="1">
      <c r="A80" s="38"/>
      <c r="B80" s="162" t="s">
        <v>1438</v>
      </c>
      <c r="C80" s="38"/>
      <c r="D80" s="57"/>
      <c r="E80" s="181"/>
      <c r="F80" s="181"/>
      <c r="G80" s="181"/>
      <c r="H80" s="181"/>
      <c r="I80" s="181"/>
      <c r="J80" s="181"/>
      <c r="K80" s="181"/>
      <c r="L80" s="181"/>
      <c r="M80" s="181"/>
      <c r="N80" s="181"/>
      <c r="O80" s="181"/>
      <c r="P80" s="181"/>
      <c r="Q80" s="57"/>
    </row>
    <row r="81" spans="1:17" ht="39.950000000000003" customHeight="1">
      <c r="A81" s="38">
        <v>1</v>
      </c>
      <c r="B81" s="39" t="s">
        <v>1439</v>
      </c>
      <c r="C81" s="38" t="s">
        <v>419</v>
      </c>
      <c r="D81" s="57"/>
      <c r="E81" s="181"/>
      <c r="F81" s="181"/>
      <c r="G81" s="181"/>
      <c r="H81" s="181"/>
      <c r="I81" s="181"/>
      <c r="J81" s="181"/>
      <c r="K81" s="181"/>
      <c r="L81" s="181">
        <v>15180</v>
      </c>
      <c r="M81" s="181"/>
      <c r="N81" s="181"/>
      <c r="O81" s="181"/>
      <c r="P81" s="181"/>
      <c r="Q81" s="57"/>
    </row>
    <row r="82" spans="1:17" ht="39.950000000000003" customHeight="1">
      <c r="A82" s="38">
        <v>2</v>
      </c>
      <c r="B82" s="39" t="s">
        <v>1440</v>
      </c>
      <c r="C82" s="38" t="s">
        <v>419</v>
      </c>
      <c r="D82" s="57"/>
      <c r="E82" s="181"/>
      <c r="F82" s="181"/>
      <c r="G82" s="181"/>
      <c r="H82" s="181"/>
      <c r="I82" s="181"/>
      <c r="J82" s="181"/>
      <c r="K82" s="181"/>
      <c r="L82" s="181">
        <v>15180</v>
      </c>
      <c r="M82" s="181"/>
      <c r="N82" s="181"/>
      <c r="O82" s="181"/>
      <c r="P82" s="181"/>
      <c r="Q82" s="57"/>
    </row>
    <row r="83" spans="1:17" ht="39.950000000000003" customHeight="1">
      <c r="A83" s="38">
        <v>3</v>
      </c>
      <c r="B83" s="39" t="s">
        <v>1441</v>
      </c>
      <c r="C83" s="38" t="s">
        <v>1249</v>
      </c>
      <c r="D83" s="57"/>
      <c r="E83" s="181"/>
      <c r="F83" s="181"/>
      <c r="G83" s="181"/>
      <c r="H83" s="181"/>
      <c r="I83" s="181"/>
      <c r="J83" s="181"/>
      <c r="K83" s="181"/>
      <c r="L83" s="181">
        <v>93380</v>
      </c>
      <c r="M83" s="181"/>
      <c r="N83" s="181"/>
      <c r="O83" s="181"/>
      <c r="P83" s="181"/>
      <c r="Q83" s="57"/>
    </row>
    <row r="84" spans="1:17" ht="39.950000000000003" customHeight="1">
      <c r="A84" s="38">
        <v>4</v>
      </c>
      <c r="B84" s="39" t="s">
        <v>1442</v>
      </c>
      <c r="C84" s="38" t="s">
        <v>1249</v>
      </c>
      <c r="D84" s="57"/>
      <c r="E84" s="181"/>
      <c r="F84" s="181"/>
      <c r="G84" s="181"/>
      <c r="H84" s="181"/>
      <c r="I84" s="181"/>
      <c r="J84" s="181"/>
      <c r="K84" s="181"/>
      <c r="L84" s="181">
        <v>142600</v>
      </c>
      <c r="M84" s="181"/>
      <c r="N84" s="181"/>
      <c r="O84" s="181"/>
      <c r="P84" s="181"/>
      <c r="Q84" s="57"/>
    </row>
    <row r="85" spans="1:17" ht="39.950000000000003" customHeight="1">
      <c r="A85" s="38">
        <v>5</v>
      </c>
      <c r="B85" s="39" t="s">
        <v>1443</v>
      </c>
      <c r="C85" s="38" t="s">
        <v>1249</v>
      </c>
      <c r="D85" s="57"/>
      <c r="E85" s="181"/>
      <c r="F85" s="181"/>
      <c r="G85" s="181"/>
      <c r="H85" s="181"/>
      <c r="I85" s="181"/>
      <c r="J85" s="181"/>
      <c r="K85" s="181"/>
      <c r="L85" s="181">
        <v>197340</v>
      </c>
      <c r="M85" s="181"/>
      <c r="N85" s="181"/>
      <c r="O85" s="181"/>
      <c r="P85" s="181"/>
      <c r="Q85" s="57"/>
    </row>
    <row r="86" spans="1:17" ht="39.950000000000003" customHeight="1">
      <c r="A86" s="38">
        <v>6</v>
      </c>
      <c r="B86" s="39" t="s">
        <v>1444</v>
      </c>
      <c r="C86" s="38" t="s">
        <v>1249</v>
      </c>
      <c r="D86" s="57"/>
      <c r="E86" s="181"/>
      <c r="F86" s="181"/>
      <c r="G86" s="181"/>
      <c r="H86" s="181"/>
      <c r="I86" s="181"/>
      <c r="J86" s="181"/>
      <c r="K86" s="181"/>
      <c r="L86" s="181">
        <v>256220</v>
      </c>
      <c r="M86" s="181"/>
      <c r="N86" s="181"/>
      <c r="O86" s="181"/>
      <c r="P86" s="181"/>
      <c r="Q86" s="57"/>
    </row>
    <row r="87" spans="1:17" ht="39.950000000000003" customHeight="1">
      <c r="A87" s="38">
        <v>7</v>
      </c>
      <c r="B87" s="39" t="s">
        <v>1445</v>
      </c>
      <c r="C87" s="38" t="s">
        <v>1249</v>
      </c>
      <c r="D87" s="57"/>
      <c r="E87" s="181"/>
      <c r="F87" s="181"/>
      <c r="G87" s="181"/>
      <c r="H87" s="181"/>
      <c r="I87" s="181"/>
      <c r="J87" s="181"/>
      <c r="K87" s="181"/>
      <c r="L87" s="181">
        <v>329360</v>
      </c>
      <c r="M87" s="181"/>
      <c r="N87" s="181"/>
      <c r="O87" s="181"/>
      <c r="P87" s="181"/>
      <c r="Q87" s="57"/>
    </row>
    <row r="88" spans="1:17" ht="39.950000000000003" customHeight="1">
      <c r="A88" s="85"/>
      <c r="B88" s="131" t="s">
        <v>1257</v>
      </c>
      <c r="C88" s="38"/>
      <c r="D88" s="57"/>
      <c r="E88" s="181"/>
      <c r="F88" s="181"/>
      <c r="G88" s="181"/>
      <c r="H88" s="181"/>
      <c r="I88" s="181"/>
      <c r="J88" s="181"/>
      <c r="K88" s="181"/>
      <c r="L88" s="181"/>
      <c r="M88" s="181"/>
      <c r="N88" s="181"/>
      <c r="O88" s="181"/>
      <c r="P88" s="181"/>
      <c r="Q88" s="1864"/>
    </row>
    <row r="89" spans="1:17" ht="33">
      <c r="A89" s="85"/>
      <c r="B89" s="46" t="s">
        <v>1258</v>
      </c>
      <c r="C89" s="38" t="s">
        <v>1249</v>
      </c>
      <c r="D89" s="57" t="s">
        <v>1259</v>
      </c>
      <c r="E89" s="181"/>
      <c r="F89" s="181"/>
      <c r="G89" s="181"/>
      <c r="H89" s="181"/>
      <c r="I89" s="181">
        <v>50000</v>
      </c>
      <c r="J89" s="181"/>
      <c r="K89" s="181"/>
      <c r="L89" s="181"/>
      <c r="M89" s="181"/>
      <c r="N89" s="181"/>
      <c r="O89" s="181"/>
      <c r="P89" s="181"/>
      <c r="Q89" s="1864"/>
    </row>
    <row r="90" spans="1:17" ht="33">
      <c r="A90" s="85"/>
      <c r="B90" s="46" t="s">
        <v>1258</v>
      </c>
      <c r="C90" s="38" t="s">
        <v>1249</v>
      </c>
      <c r="D90" s="57" t="s">
        <v>1260</v>
      </c>
      <c r="E90" s="181"/>
      <c r="F90" s="181"/>
      <c r="G90" s="181"/>
      <c r="H90" s="181"/>
      <c r="I90" s="181">
        <v>59000</v>
      </c>
      <c r="J90" s="181"/>
      <c r="K90" s="181"/>
      <c r="L90" s="181"/>
      <c r="M90" s="181"/>
      <c r="N90" s="181"/>
      <c r="O90" s="181"/>
      <c r="P90" s="181"/>
      <c r="Q90" s="1864"/>
    </row>
    <row r="91" spans="1:17" ht="33">
      <c r="A91" s="85"/>
      <c r="B91" s="46" t="s">
        <v>1258</v>
      </c>
      <c r="C91" s="38" t="s">
        <v>1249</v>
      </c>
      <c r="D91" s="57" t="s">
        <v>1261</v>
      </c>
      <c r="E91" s="181"/>
      <c r="F91" s="181"/>
      <c r="G91" s="181"/>
      <c r="H91" s="181"/>
      <c r="I91" s="181">
        <v>70000</v>
      </c>
      <c r="J91" s="181"/>
      <c r="K91" s="181"/>
      <c r="L91" s="181"/>
      <c r="M91" s="181"/>
      <c r="N91" s="181"/>
      <c r="O91" s="181"/>
      <c r="P91" s="181"/>
      <c r="Q91" s="1864"/>
    </row>
    <row r="92" spans="1:17" ht="33">
      <c r="A92" s="85"/>
      <c r="B92" s="46" t="s">
        <v>1258</v>
      </c>
      <c r="C92" s="38" t="s">
        <v>1249</v>
      </c>
      <c r="D92" s="57" t="s">
        <v>1262</v>
      </c>
      <c r="E92" s="181"/>
      <c r="F92" s="181"/>
      <c r="G92" s="181"/>
      <c r="H92" s="181"/>
      <c r="I92" s="181">
        <v>78000</v>
      </c>
      <c r="J92" s="181"/>
      <c r="K92" s="181"/>
      <c r="L92" s="181"/>
      <c r="M92" s="181"/>
      <c r="N92" s="181"/>
      <c r="O92" s="181"/>
      <c r="P92" s="181"/>
      <c r="Q92" s="1864"/>
    </row>
    <row r="93" spans="1:17" ht="33">
      <c r="A93" s="85"/>
      <c r="B93" s="46" t="s">
        <v>1258</v>
      </c>
      <c r="C93" s="38" t="s">
        <v>1249</v>
      </c>
      <c r="D93" s="57" t="s">
        <v>1263</v>
      </c>
      <c r="E93" s="181"/>
      <c r="F93" s="181"/>
      <c r="G93" s="181"/>
      <c r="H93" s="181"/>
      <c r="I93" s="181">
        <v>80000</v>
      </c>
      <c r="J93" s="181"/>
      <c r="K93" s="181"/>
      <c r="L93" s="181"/>
      <c r="M93" s="181"/>
      <c r="N93" s="181"/>
      <c r="O93" s="181"/>
      <c r="P93" s="181"/>
      <c r="Q93" s="1864"/>
    </row>
    <row r="94" spans="1:17" ht="33">
      <c r="A94" s="85"/>
      <c r="B94" s="46" t="s">
        <v>1258</v>
      </c>
      <c r="C94" s="38" t="s">
        <v>1249</v>
      </c>
      <c r="D94" s="57" t="s">
        <v>1264</v>
      </c>
      <c r="E94" s="181"/>
      <c r="F94" s="181"/>
      <c r="G94" s="181"/>
      <c r="H94" s="181"/>
      <c r="I94" s="181">
        <v>100000</v>
      </c>
      <c r="J94" s="181"/>
      <c r="K94" s="181"/>
      <c r="L94" s="181"/>
      <c r="M94" s="181"/>
      <c r="N94" s="181"/>
      <c r="O94" s="181"/>
      <c r="P94" s="181"/>
      <c r="Q94" s="1864"/>
    </row>
    <row r="95" spans="1:17" ht="33">
      <c r="A95" s="85"/>
      <c r="B95" s="46" t="s">
        <v>1258</v>
      </c>
      <c r="C95" s="38" t="s">
        <v>1249</v>
      </c>
      <c r="D95" s="57" t="s">
        <v>1265</v>
      </c>
      <c r="E95" s="181"/>
      <c r="F95" s="181"/>
      <c r="G95" s="181"/>
      <c r="H95" s="181"/>
      <c r="I95" s="181">
        <v>115000</v>
      </c>
      <c r="J95" s="181"/>
      <c r="K95" s="181"/>
      <c r="L95" s="181"/>
      <c r="M95" s="181"/>
      <c r="N95" s="181"/>
      <c r="O95" s="181"/>
      <c r="P95" s="181"/>
      <c r="Q95" s="1864"/>
    </row>
    <row r="96" spans="1:17" ht="33">
      <c r="A96" s="85"/>
      <c r="B96" s="46" t="s">
        <v>1258</v>
      </c>
      <c r="C96" s="38" t="s">
        <v>1249</v>
      </c>
      <c r="D96" s="57" t="s">
        <v>1266</v>
      </c>
      <c r="E96" s="181"/>
      <c r="F96" s="181"/>
      <c r="G96" s="181"/>
      <c r="H96" s="181"/>
      <c r="I96" s="181">
        <v>100000</v>
      </c>
      <c r="J96" s="181"/>
      <c r="K96" s="181"/>
      <c r="L96" s="181"/>
      <c r="M96" s="181"/>
      <c r="N96" s="181"/>
      <c r="O96" s="181"/>
      <c r="P96" s="181"/>
      <c r="Q96" s="1864"/>
    </row>
    <row r="97" spans="1:17" ht="33">
      <c r="A97" s="85"/>
      <c r="B97" s="46" t="s">
        <v>1258</v>
      </c>
      <c r="C97" s="38" t="s">
        <v>1249</v>
      </c>
      <c r="D97" s="57" t="s">
        <v>1267</v>
      </c>
      <c r="E97" s="181"/>
      <c r="F97" s="181"/>
      <c r="G97" s="181"/>
      <c r="H97" s="181"/>
      <c r="I97" s="181">
        <v>105000</v>
      </c>
      <c r="J97" s="181"/>
      <c r="K97" s="181"/>
      <c r="L97" s="181"/>
      <c r="M97" s="181"/>
      <c r="N97" s="181"/>
      <c r="O97" s="181"/>
      <c r="P97" s="181"/>
      <c r="Q97" s="1864"/>
    </row>
    <row r="98" spans="1:17" ht="33">
      <c r="A98" s="85"/>
      <c r="B98" s="46" t="s">
        <v>1258</v>
      </c>
      <c r="C98" s="38" t="s">
        <v>1249</v>
      </c>
      <c r="D98" s="57" t="s">
        <v>1268</v>
      </c>
      <c r="E98" s="181"/>
      <c r="F98" s="181"/>
      <c r="G98" s="181"/>
      <c r="H98" s="181"/>
      <c r="I98" s="181">
        <v>138000</v>
      </c>
      <c r="J98" s="181"/>
      <c r="K98" s="181"/>
      <c r="L98" s="181"/>
      <c r="M98" s="181"/>
      <c r="N98" s="181"/>
      <c r="O98" s="181"/>
      <c r="P98" s="181"/>
      <c r="Q98" s="1864"/>
    </row>
    <row r="99" spans="1:17" ht="33">
      <c r="A99" s="85"/>
      <c r="B99" s="46" t="s">
        <v>1258</v>
      </c>
      <c r="C99" s="38" t="s">
        <v>1249</v>
      </c>
      <c r="D99" s="57" t="s">
        <v>1269</v>
      </c>
      <c r="E99" s="181"/>
      <c r="F99" s="181"/>
      <c r="G99" s="181"/>
      <c r="H99" s="181"/>
      <c r="I99" s="181">
        <v>145000</v>
      </c>
      <c r="J99" s="181"/>
      <c r="K99" s="181"/>
      <c r="L99" s="181"/>
      <c r="M99" s="181"/>
      <c r="N99" s="181"/>
      <c r="O99" s="181"/>
      <c r="P99" s="181"/>
      <c r="Q99" s="1864"/>
    </row>
    <row r="100" spans="1:17" ht="33">
      <c r="A100" s="85"/>
      <c r="B100" s="46" t="s">
        <v>1258</v>
      </c>
      <c r="C100" s="38" t="s">
        <v>1249</v>
      </c>
      <c r="D100" s="57" t="s">
        <v>1270</v>
      </c>
      <c r="E100" s="181"/>
      <c r="F100" s="181"/>
      <c r="G100" s="181"/>
      <c r="H100" s="181"/>
      <c r="I100" s="181">
        <v>165000</v>
      </c>
      <c r="J100" s="181"/>
      <c r="K100" s="181"/>
      <c r="L100" s="181"/>
      <c r="M100" s="181"/>
      <c r="N100" s="181"/>
      <c r="O100" s="181"/>
      <c r="P100" s="181"/>
      <c r="Q100" s="1864"/>
    </row>
    <row r="101" spans="1:17" ht="33">
      <c r="A101" s="85"/>
      <c r="B101" s="46" t="s">
        <v>1258</v>
      </c>
      <c r="C101" s="38" t="s">
        <v>1249</v>
      </c>
      <c r="D101" s="57" t="s">
        <v>1271</v>
      </c>
      <c r="E101" s="181"/>
      <c r="F101" s="181"/>
      <c r="G101" s="181"/>
      <c r="H101" s="181"/>
      <c r="I101" s="181">
        <v>176000</v>
      </c>
      <c r="J101" s="181"/>
      <c r="K101" s="181"/>
      <c r="L101" s="181"/>
      <c r="M101" s="181"/>
      <c r="N101" s="181"/>
      <c r="O101" s="181"/>
      <c r="P101" s="181"/>
      <c r="Q101" s="1864"/>
    </row>
    <row r="102" spans="1:17" ht="33">
      <c r="A102" s="85"/>
      <c r="B102" s="46" t="s">
        <v>1258</v>
      </c>
      <c r="C102" s="38" t="s">
        <v>1249</v>
      </c>
      <c r="D102" s="57" t="s">
        <v>1272</v>
      </c>
      <c r="E102" s="181"/>
      <c r="F102" s="181"/>
      <c r="G102" s="181"/>
      <c r="H102" s="181"/>
      <c r="I102" s="181">
        <v>207000</v>
      </c>
      <c r="J102" s="181"/>
      <c r="K102" s="181"/>
      <c r="L102" s="181"/>
      <c r="M102" s="181"/>
      <c r="N102" s="181"/>
      <c r="O102" s="181"/>
      <c r="P102" s="181"/>
      <c r="Q102" s="1864"/>
    </row>
    <row r="103" spans="1:17" ht="33">
      <c r="A103" s="85"/>
      <c r="B103" s="46" t="s">
        <v>1258</v>
      </c>
      <c r="C103" s="38" t="s">
        <v>1249</v>
      </c>
      <c r="D103" s="57" t="s">
        <v>1273</v>
      </c>
      <c r="E103" s="181"/>
      <c r="F103" s="181"/>
      <c r="G103" s="181"/>
      <c r="H103" s="181"/>
      <c r="I103" s="181">
        <v>208000</v>
      </c>
      <c r="J103" s="181"/>
      <c r="K103" s="181"/>
      <c r="L103" s="181"/>
      <c r="M103" s="181"/>
      <c r="N103" s="181"/>
      <c r="O103" s="181"/>
      <c r="P103" s="181"/>
      <c r="Q103" s="1864"/>
    </row>
    <row r="104" spans="1:17" ht="33">
      <c r="A104" s="85"/>
      <c r="B104" s="46" t="s">
        <v>1258</v>
      </c>
      <c r="C104" s="38" t="s">
        <v>1249</v>
      </c>
      <c r="D104" s="57" t="s">
        <v>1274</v>
      </c>
      <c r="E104" s="181"/>
      <c r="F104" s="181"/>
      <c r="G104" s="181"/>
      <c r="H104" s="181"/>
      <c r="I104" s="181">
        <v>222000</v>
      </c>
      <c r="J104" s="181"/>
      <c r="K104" s="181"/>
      <c r="L104" s="181"/>
      <c r="M104" s="181"/>
      <c r="N104" s="181"/>
      <c r="O104" s="181"/>
      <c r="P104" s="181"/>
      <c r="Q104" s="1864"/>
    </row>
    <row r="105" spans="1:17" ht="33">
      <c r="A105" s="85"/>
      <c r="B105" s="46" t="s">
        <v>1258</v>
      </c>
      <c r="C105" s="38" t="s">
        <v>1249</v>
      </c>
      <c r="D105" s="57" t="s">
        <v>1275</v>
      </c>
      <c r="E105" s="181"/>
      <c r="F105" s="181"/>
      <c r="G105" s="181"/>
      <c r="H105" s="181"/>
      <c r="I105" s="181">
        <v>260000</v>
      </c>
      <c r="J105" s="181"/>
      <c r="K105" s="181"/>
      <c r="L105" s="181"/>
      <c r="M105" s="181"/>
      <c r="N105" s="181"/>
      <c r="O105" s="181"/>
      <c r="P105" s="181"/>
      <c r="Q105" s="1864"/>
    </row>
    <row r="106" spans="1:17" ht="33">
      <c r="A106" s="85"/>
      <c r="B106" s="46" t="s">
        <v>1258</v>
      </c>
      <c r="C106" s="38" t="s">
        <v>1249</v>
      </c>
      <c r="D106" s="57" t="s">
        <v>1276</v>
      </c>
      <c r="E106" s="181"/>
      <c r="F106" s="181"/>
      <c r="G106" s="181"/>
      <c r="H106" s="181"/>
      <c r="I106" s="181">
        <v>160000</v>
      </c>
      <c r="J106" s="181"/>
      <c r="K106" s="181"/>
      <c r="L106" s="181"/>
      <c r="M106" s="181"/>
      <c r="N106" s="181"/>
      <c r="O106" s="181"/>
      <c r="P106" s="181"/>
      <c r="Q106" s="1864"/>
    </row>
    <row r="107" spans="1:17" ht="33">
      <c r="A107" s="85"/>
      <c r="B107" s="46" t="s">
        <v>1258</v>
      </c>
      <c r="C107" s="38" t="s">
        <v>1249</v>
      </c>
      <c r="D107" s="57" t="s">
        <v>1277</v>
      </c>
      <c r="E107" s="181"/>
      <c r="F107" s="181"/>
      <c r="G107" s="181"/>
      <c r="H107" s="181"/>
      <c r="I107" s="181">
        <v>175000</v>
      </c>
      <c r="J107" s="181"/>
      <c r="K107" s="181"/>
      <c r="L107" s="181"/>
      <c r="M107" s="181"/>
      <c r="N107" s="181"/>
      <c r="O107" s="181"/>
      <c r="P107" s="181"/>
      <c r="Q107" s="1864"/>
    </row>
    <row r="108" spans="1:17" ht="33">
      <c r="A108" s="85"/>
      <c r="B108" s="46" t="s">
        <v>1258</v>
      </c>
      <c r="C108" s="38" t="s">
        <v>1249</v>
      </c>
      <c r="D108" s="57" t="s">
        <v>1278</v>
      </c>
      <c r="E108" s="181"/>
      <c r="F108" s="181"/>
      <c r="G108" s="181"/>
      <c r="H108" s="181"/>
      <c r="I108" s="181">
        <v>205000</v>
      </c>
      <c r="J108" s="181"/>
      <c r="K108" s="181"/>
      <c r="L108" s="181"/>
      <c r="M108" s="181"/>
      <c r="N108" s="181"/>
      <c r="O108" s="181"/>
      <c r="P108" s="181"/>
      <c r="Q108" s="1864"/>
    </row>
    <row r="109" spans="1:17" ht="33">
      <c r="A109" s="85"/>
      <c r="B109" s="46" t="s">
        <v>1258</v>
      </c>
      <c r="C109" s="38" t="s">
        <v>1249</v>
      </c>
      <c r="D109" s="57" t="s">
        <v>1279</v>
      </c>
      <c r="E109" s="181"/>
      <c r="F109" s="181"/>
      <c r="G109" s="181"/>
      <c r="H109" s="181"/>
      <c r="I109" s="181">
        <v>245000</v>
      </c>
      <c r="J109" s="181"/>
      <c r="K109" s="181"/>
      <c r="L109" s="181"/>
      <c r="M109" s="181"/>
      <c r="N109" s="181"/>
      <c r="O109" s="181"/>
      <c r="P109" s="181"/>
      <c r="Q109" s="1864"/>
    </row>
    <row r="110" spans="1:17" ht="33">
      <c r="A110" s="85"/>
      <c r="B110" s="46" t="s">
        <v>1258</v>
      </c>
      <c r="C110" s="38" t="s">
        <v>1249</v>
      </c>
      <c r="D110" s="57" t="s">
        <v>1280</v>
      </c>
      <c r="E110" s="181"/>
      <c r="F110" s="181"/>
      <c r="G110" s="181"/>
      <c r="H110" s="181"/>
      <c r="I110" s="181">
        <v>270000</v>
      </c>
      <c r="J110" s="181"/>
      <c r="K110" s="181"/>
      <c r="L110" s="181"/>
      <c r="M110" s="181"/>
      <c r="N110" s="181"/>
      <c r="O110" s="181"/>
      <c r="P110" s="181"/>
      <c r="Q110" s="1864"/>
    </row>
    <row r="111" spans="1:17" ht="33">
      <c r="A111" s="85"/>
      <c r="B111" s="46" t="s">
        <v>1258</v>
      </c>
      <c r="C111" s="38" t="s">
        <v>1249</v>
      </c>
      <c r="D111" s="57" t="s">
        <v>1281</v>
      </c>
      <c r="E111" s="181"/>
      <c r="F111" s="181"/>
      <c r="G111" s="181"/>
      <c r="H111" s="181"/>
      <c r="I111" s="181">
        <v>315000</v>
      </c>
      <c r="J111" s="181"/>
      <c r="K111" s="181"/>
      <c r="L111" s="181"/>
      <c r="M111" s="181"/>
      <c r="N111" s="181">
        <v>270000</v>
      </c>
      <c r="O111" s="181"/>
      <c r="P111" s="181"/>
      <c r="Q111" s="1864"/>
    </row>
    <row r="112" spans="1:17" ht="33">
      <c r="A112" s="85"/>
      <c r="B112" s="46" t="s">
        <v>1258</v>
      </c>
      <c r="C112" s="38" t="s">
        <v>1249</v>
      </c>
      <c r="D112" s="57" t="s">
        <v>1282</v>
      </c>
      <c r="E112" s="181"/>
      <c r="F112" s="181"/>
      <c r="G112" s="181"/>
      <c r="H112" s="181"/>
      <c r="I112" s="181">
        <v>420000</v>
      </c>
      <c r="J112" s="181"/>
      <c r="K112" s="181"/>
      <c r="L112" s="181"/>
      <c r="M112" s="181"/>
      <c r="N112" s="181"/>
      <c r="O112" s="181"/>
      <c r="P112" s="181"/>
      <c r="Q112" s="1864"/>
    </row>
    <row r="113" spans="1:17" ht="33">
      <c r="A113" s="85"/>
      <c r="B113" s="46" t="s">
        <v>1258</v>
      </c>
      <c r="C113" s="38" t="s">
        <v>1249</v>
      </c>
      <c r="D113" s="57" t="s">
        <v>1283</v>
      </c>
      <c r="E113" s="181"/>
      <c r="F113" s="181"/>
      <c r="G113" s="181"/>
      <c r="H113" s="181"/>
      <c r="I113" s="181">
        <v>215000</v>
      </c>
      <c r="J113" s="181"/>
      <c r="K113" s="181"/>
      <c r="L113" s="181"/>
      <c r="M113" s="181"/>
      <c r="N113" s="181"/>
      <c r="O113" s="181"/>
      <c r="P113" s="181"/>
      <c r="Q113" s="1864"/>
    </row>
    <row r="114" spans="1:17" ht="33">
      <c r="A114" s="85"/>
      <c r="B114" s="46" t="s">
        <v>1258</v>
      </c>
      <c r="C114" s="38" t="s">
        <v>1249</v>
      </c>
      <c r="D114" s="57" t="s">
        <v>1284</v>
      </c>
      <c r="E114" s="181"/>
      <c r="F114" s="181"/>
      <c r="G114" s="181"/>
      <c r="H114" s="181"/>
      <c r="I114" s="181">
        <v>240000</v>
      </c>
      <c r="J114" s="181"/>
      <c r="K114" s="181"/>
      <c r="L114" s="181"/>
      <c r="M114" s="181"/>
      <c r="N114" s="181"/>
      <c r="O114" s="181"/>
      <c r="P114" s="181"/>
      <c r="Q114" s="1864"/>
    </row>
    <row r="115" spans="1:17" ht="33">
      <c r="A115" s="85"/>
      <c r="B115" s="46" t="s">
        <v>1258</v>
      </c>
      <c r="C115" s="38" t="s">
        <v>1249</v>
      </c>
      <c r="D115" s="57" t="s">
        <v>1285</v>
      </c>
      <c r="E115" s="181"/>
      <c r="F115" s="181"/>
      <c r="G115" s="181"/>
      <c r="H115" s="181"/>
      <c r="I115" s="181">
        <v>275000</v>
      </c>
      <c r="J115" s="181"/>
      <c r="K115" s="181"/>
      <c r="L115" s="181"/>
      <c r="M115" s="181"/>
      <c r="N115" s="181"/>
      <c r="O115" s="181"/>
      <c r="P115" s="181"/>
      <c r="Q115" s="1864"/>
    </row>
    <row r="116" spans="1:17" ht="33">
      <c r="A116" s="85"/>
      <c r="B116" s="46" t="s">
        <v>1258</v>
      </c>
      <c r="C116" s="38" t="s">
        <v>1249</v>
      </c>
      <c r="D116" s="57" t="s">
        <v>1286</v>
      </c>
      <c r="E116" s="181"/>
      <c r="F116" s="181"/>
      <c r="G116" s="181"/>
      <c r="H116" s="181"/>
      <c r="I116" s="181">
        <v>360000</v>
      </c>
      <c r="J116" s="181"/>
      <c r="K116" s="181"/>
      <c r="L116" s="181"/>
      <c r="M116" s="181"/>
      <c r="N116" s="181"/>
      <c r="O116" s="181"/>
      <c r="P116" s="181"/>
      <c r="Q116" s="1864"/>
    </row>
    <row r="117" spans="1:17" ht="33">
      <c r="A117" s="85"/>
      <c r="B117" s="46" t="s">
        <v>1258</v>
      </c>
      <c r="C117" s="38" t="s">
        <v>1249</v>
      </c>
      <c r="D117" s="57" t="s">
        <v>1287</v>
      </c>
      <c r="E117" s="181"/>
      <c r="F117" s="181"/>
      <c r="G117" s="181"/>
      <c r="H117" s="181"/>
      <c r="I117" s="181">
        <v>420000</v>
      </c>
      <c r="J117" s="181"/>
      <c r="K117" s="181"/>
      <c r="L117" s="181"/>
      <c r="M117" s="181"/>
      <c r="N117" s="181">
        <v>363000</v>
      </c>
      <c r="O117" s="181"/>
      <c r="P117" s="181"/>
      <c r="Q117" s="1864"/>
    </row>
    <row r="118" spans="1:17" ht="33">
      <c r="A118" s="85"/>
      <c r="B118" s="46" t="s">
        <v>1258</v>
      </c>
      <c r="C118" s="38" t="s">
        <v>1249</v>
      </c>
      <c r="D118" s="57" t="s">
        <v>1288</v>
      </c>
      <c r="E118" s="181"/>
      <c r="F118" s="181"/>
      <c r="G118" s="181"/>
      <c r="H118" s="181"/>
      <c r="I118" s="181">
        <v>350000</v>
      </c>
      <c r="J118" s="181"/>
      <c r="K118" s="181"/>
      <c r="L118" s="181"/>
      <c r="M118" s="181"/>
      <c r="N118" s="181"/>
      <c r="O118" s="181"/>
      <c r="P118" s="181"/>
      <c r="Q118" s="1864"/>
    </row>
    <row r="119" spans="1:17" ht="33">
      <c r="A119" s="85"/>
      <c r="B119" s="46" t="s">
        <v>1258</v>
      </c>
      <c r="C119" s="38" t="s">
        <v>1249</v>
      </c>
      <c r="D119" s="57" t="s">
        <v>1289</v>
      </c>
      <c r="E119" s="181"/>
      <c r="F119" s="181"/>
      <c r="G119" s="181"/>
      <c r="H119" s="181"/>
      <c r="I119" s="181">
        <v>448000</v>
      </c>
      <c r="J119" s="181"/>
      <c r="K119" s="181"/>
      <c r="L119" s="181"/>
      <c r="M119" s="181"/>
      <c r="N119" s="181"/>
      <c r="O119" s="181"/>
      <c r="P119" s="181"/>
      <c r="Q119" s="1864"/>
    </row>
    <row r="120" spans="1:17" ht="33">
      <c r="A120" s="85"/>
      <c r="B120" s="46" t="s">
        <v>1258</v>
      </c>
      <c r="C120" s="38" t="s">
        <v>1249</v>
      </c>
      <c r="D120" s="57" t="s">
        <v>1290</v>
      </c>
      <c r="E120" s="181"/>
      <c r="F120" s="181"/>
      <c r="G120" s="181"/>
      <c r="H120" s="181"/>
      <c r="I120" s="181">
        <v>535000</v>
      </c>
      <c r="J120" s="181"/>
      <c r="K120" s="181"/>
      <c r="L120" s="181"/>
      <c r="M120" s="181"/>
      <c r="N120" s="181">
        <v>456000</v>
      </c>
      <c r="O120" s="181"/>
      <c r="P120" s="181"/>
      <c r="Q120" s="1864"/>
    </row>
    <row r="121" spans="1:17" ht="33">
      <c r="A121" s="85"/>
      <c r="B121" s="46" t="s">
        <v>1258</v>
      </c>
      <c r="C121" s="38" t="s">
        <v>1249</v>
      </c>
      <c r="D121" s="57" t="s">
        <v>1291</v>
      </c>
      <c r="E121" s="181"/>
      <c r="F121" s="181"/>
      <c r="G121" s="181"/>
      <c r="H121" s="181"/>
      <c r="I121" s="181"/>
      <c r="J121" s="181"/>
      <c r="K121" s="181"/>
      <c r="L121" s="181"/>
      <c r="M121" s="181"/>
      <c r="N121" s="181">
        <v>583000</v>
      </c>
      <c r="O121" s="181"/>
      <c r="P121" s="181"/>
      <c r="Q121" s="1864"/>
    </row>
    <row r="122" spans="1:17" ht="33">
      <c r="A122" s="85"/>
      <c r="B122" s="46" t="s">
        <v>1258</v>
      </c>
      <c r="C122" s="38" t="s">
        <v>1249</v>
      </c>
      <c r="D122" s="57" t="s">
        <v>1292</v>
      </c>
      <c r="E122" s="181"/>
      <c r="F122" s="181"/>
      <c r="G122" s="181"/>
      <c r="H122" s="181"/>
      <c r="I122" s="181">
        <v>535000</v>
      </c>
      <c r="J122" s="181"/>
      <c r="K122" s="181"/>
      <c r="L122" s="181"/>
      <c r="M122" s="181"/>
      <c r="N122" s="181"/>
      <c r="O122" s="181"/>
      <c r="P122" s="182"/>
      <c r="Q122" s="1864"/>
    </row>
    <row r="123" spans="1:17" ht="33">
      <c r="A123" s="85"/>
      <c r="B123" s="46" t="s">
        <v>1258</v>
      </c>
      <c r="C123" s="38" t="s">
        <v>1249</v>
      </c>
      <c r="D123" s="57" t="s">
        <v>1293</v>
      </c>
      <c r="E123" s="181"/>
      <c r="F123" s="181"/>
      <c r="G123" s="181"/>
      <c r="H123" s="181"/>
      <c r="I123" s="181">
        <v>635000</v>
      </c>
      <c r="J123" s="181"/>
      <c r="K123" s="181"/>
      <c r="L123" s="181"/>
      <c r="M123" s="181"/>
      <c r="N123" s="181"/>
      <c r="O123" s="181"/>
      <c r="P123" s="181"/>
      <c r="Q123" s="1864"/>
    </row>
    <row r="124" spans="1:17" ht="33">
      <c r="A124" s="85"/>
      <c r="B124" s="46" t="s">
        <v>1258</v>
      </c>
      <c r="C124" s="38" t="s">
        <v>1249</v>
      </c>
      <c r="D124" s="57" t="s">
        <v>1294</v>
      </c>
      <c r="E124" s="182"/>
      <c r="F124" s="182"/>
      <c r="G124" s="182"/>
      <c r="H124" s="182"/>
      <c r="I124" s="181">
        <v>636000</v>
      </c>
      <c r="J124" s="182"/>
      <c r="K124" s="182"/>
      <c r="L124" s="182"/>
      <c r="M124" s="182"/>
      <c r="N124" s="182"/>
      <c r="O124" s="182"/>
      <c r="P124" s="182"/>
      <c r="Q124" s="1864"/>
    </row>
    <row r="125" spans="1:17" ht="35.1" customHeight="1">
      <c r="A125" s="35" t="s">
        <v>1295</v>
      </c>
      <c r="B125" s="134" t="s">
        <v>1296</v>
      </c>
      <c r="C125" s="38"/>
      <c r="D125" s="57"/>
      <c r="E125" s="182"/>
      <c r="F125" s="182"/>
      <c r="G125" s="182"/>
      <c r="H125" s="182"/>
      <c r="I125" s="181"/>
      <c r="J125" s="182"/>
      <c r="K125" s="182"/>
      <c r="L125" s="182"/>
      <c r="M125" s="182"/>
      <c r="N125" s="182"/>
      <c r="O125" s="182"/>
      <c r="P125" s="182"/>
      <c r="Q125" s="1864"/>
    </row>
    <row r="126" spans="1:17" ht="35.1" customHeight="1">
      <c r="A126" s="85"/>
      <c r="B126" s="134" t="s">
        <v>1297</v>
      </c>
      <c r="C126" s="38"/>
      <c r="D126" s="57"/>
      <c r="E126" s="181"/>
      <c r="F126" s="181"/>
      <c r="G126" s="181"/>
      <c r="H126" s="181"/>
      <c r="I126" s="181"/>
      <c r="J126" s="181"/>
      <c r="K126" s="181"/>
      <c r="L126" s="181"/>
      <c r="M126" s="181"/>
      <c r="N126" s="181"/>
      <c r="O126" s="181"/>
      <c r="P126" s="181"/>
      <c r="Q126" s="1864"/>
    </row>
    <row r="127" spans="1:17" ht="35.1" customHeight="1">
      <c r="A127" s="85"/>
      <c r="B127" s="141" t="s">
        <v>1298</v>
      </c>
      <c r="C127" s="136" t="s">
        <v>1004</v>
      </c>
      <c r="D127" s="137" t="s">
        <v>1299</v>
      </c>
      <c r="E127" s="190"/>
      <c r="F127" s="190">
        <v>152647</v>
      </c>
      <c r="G127" s="190"/>
      <c r="H127" s="190"/>
      <c r="I127" s="190"/>
      <c r="J127" s="190"/>
      <c r="K127" s="190"/>
      <c r="L127" s="190"/>
      <c r="M127" s="190"/>
      <c r="N127" s="190"/>
      <c r="O127" s="190"/>
      <c r="P127" s="190"/>
      <c r="Q127" s="1864"/>
    </row>
    <row r="128" spans="1:17" ht="35.1" customHeight="1">
      <c r="A128" s="85"/>
      <c r="B128" s="141" t="s">
        <v>1300</v>
      </c>
      <c r="C128" s="136" t="s">
        <v>1004</v>
      </c>
      <c r="D128" s="137" t="s">
        <v>1299</v>
      </c>
      <c r="E128" s="191"/>
      <c r="F128" s="190"/>
      <c r="G128" s="190"/>
      <c r="H128" s="190"/>
      <c r="I128" s="190"/>
      <c r="J128" s="190"/>
      <c r="K128" s="190"/>
      <c r="L128" s="190"/>
      <c r="M128" s="190"/>
      <c r="N128" s="190"/>
      <c r="O128" s="190"/>
      <c r="P128" s="190"/>
      <c r="Q128" s="1864"/>
    </row>
    <row r="129" spans="1:17" ht="35.1" customHeight="1">
      <c r="A129" s="85"/>
      <c r="B129" s="141" t="s">
        <v>1301</v>
      </c>
      <c r="C129" s="136" t="s">
        <v>1004</v>
      </c>
      <c r="D129" s="137" t="s">
        <v>1302</v>
      </c>
      <c r="E129" s="190"/>
      <c r="F129" s="190"/>
      <c r="G129" s="190"/>
      <c r="H129" s="190"/>
      <c r="I129" s="190"/>
      <c r="J129" s="190"/>
      <c r="K129" s="190"/>
      <c r="L129" s="190"/>
      <c r="M129" s="190"/>
      <c r="N129" s="190"/>
      <c r="O129" s="190">
        <v>70097</v>
      </c>
      <c r="P129" s="190"/>
      <c r="Q129" s="1864"/>
    </row>
    <row r="130" spans="1:17" ht="35.1" customHeight="1">
      <c r="A130" s="85"/>
      <c r="B130" s="141" t="s">
        <v>1418</v>
      </c>
      <c r="C130" s="136" t="s">
        <v>1004</v>
      </c>
      <c r="D130" s="137" t="s">
        <v>1304</v>
      </c>
      <c r="E130" s="190"/>
      <c r="F130" s="190"/>
      <c r="G130" s="190"/>
      <c r="H130" s="190"/>
      <c r="I130" s="190"/>
      <c r="J130" s="190"/>
      <c r="K130" s="190"/>
      <c r="L130" s="190">
        <v>50981</v>
      </c>
      <c r="M130" s="182"/>
      <c r="N130" s="190"/>
      <c r="O130" s="190"/>
      <c r="P130" s="190"/>
      <c r="Q130" s="1864"/>
    </row>
    <row r="131" spans="1:17" ht="35.1" customHeight="1">
      <c r="A131" s="85"/>
      <c r="B131" s="141" t="s">
        <v>1305</v>
      </c>
      <c r="C131" s="136" t="s">
        <v>1004</v>
      </c>
      <c r="D131" s="137" t="s">
        <v>1302</v>
      </c>
      <c r="E131" s="190"/>
      <c r="F131" s="190"/>
      <c r="G131" s="190"/>
      <c r="H131" s="190"/>
      <c r="I131" s="190"/>
      <c r="J131" s="190"/>
      <c r="K131" s="190"/>
      <c r="L131" s="190"/>
      <c r="M131" s="182"/>
      <c r="N131" s="190"/>
      <c r="O131" s="190">
        <v>82972</v>
      </c>
      <c r="P131" s="190"/>
      <c r="Q131" s="1864"/>
    </row>
    <row r="132" spans="1:17" ht="35.1" customHeight="1">
      <c r="A132" s="85"/>
      <c r="B132" s="141" t="s">
        <v>1306</v>
      </c>
      <c r="C132" s="136" t="s">
        <v>1004</v>
      </c>
      <c r="D132" s="137" t="s">
        <v>1302</v>
      </c>
      <c r="E132" s="190"/>
      <c r="F132" s="190"/>
      <c r="G132" s="190">
        <v>94400</v>
      </c>
      <c r="H132" s="190"/>
      <c r="I132" s="190"/>
      <c r="J132" s="190"/>
      <c r="K132" s="190">
        <v>80200</v>
      </c>
      <c r="L132" s="190"/>
      <c r="M132" s="182"/>
      <c r="N132" s="190"/>
      <c r="O132" s="190"/>
      <c r="P132" s="190"/>
      <c r="Q132" s="1864"/>
    </row>
    <row r="133" spans="1:17" ht="35.1" customHeight="1">
      <c r="A133" s="85"/>
      <c r="B133" s="141" t="s">
        <v>1307</v>
      </c>
      <c r="C133" s="136" t="s">
        <v>1004</v>
      </c>
      <c r="D133" s="137" t="s">
        <v>1302</v>
      </c>
      <c r="E133" s="190"/>
      <c r="F133" s="190"/>
      <c r="G133" s="190"/>
      <c r="H133" s="190"/>
      <c r="I133" s="190"/>
      <c r="J133" s="190"/>
      <c r="K133" s="190"/>
      <c r="L133" s="190"/>
      <c r="M133" s="182"/>
      <c r="N133" s="190"/>
      <c r="O133" s="190"/>
      <c r="P133" s="190"/>
      <c r="Q133" s="1864"/>
    </row>
    <row r="134" spans="1:17" ht="35.1" customHeight="1">
      <c r="A134" s="85"/>
      <c r="B134" s="141" t="s">
        <v>1308</v>
      </c>
      <c r="C134" s="136" t="s">
        <v>1004</v>
      </c>
      <c r="D134" s="137" t="s">
        <v>1302</v>
      </c>
      <c r="E134" s="190"/>
      <c r="F134" s="190"/>
      <c r="G134" s="190">
        <v>116700</v>
      </c>
      <c r="H134" s="190"/>
      <c r="I134" s="190"/>
      <c r="J134" s="190"/>
      <c r="K134" s="190"/>
      <c r="L134" s="190"/>
      <c r="M134" s="182"/>
      <c r="N134" s="190"/>
      <c r="O134" s="190"/>
      <c r="P134" s="190"/>
      <c r="Q134" s="1864"/>
    </row>
    <row r="135" spans="1:17" ht="35.1" customHeight="1">
      <c r="A135" s="85"/>
      <c r="B135" s="141" t="s">
        <v>1402</v>
      </c>
      <c r="C135" s="136" t="s">
        <v>419</v>
      </c>
      <c r="D135" s="137"/>
      <c r="E135" s="190"/>
      <c r="F135" s="190"/>
      <c r="G135" s="190"/>
      <c r="H135" s="190"/>
      <c r="I135" s="190"/>
      <c r="J135" s="190"/>
      <c r="K135" s="190"/>
      <c r="L135" s="190"/>
      <c r="M135" s="190"/>
      <c r="N135" s="190"/>
      <c r="O135" s="190"/>
      <c r="P135" s="190"/>
      <c r="Q135" s="1864"/>
    </row>
    <row r="136" spans="1:17" ht="35.1" customHeight="1">
      <c r="A136" s="85"/>
      <c r="B136" s="141" t="s">
        <v>1403</v>
      </c>
      <c r="C136" s="136" t="s">
        <v>419</v>
      </c>
      <c r="D136" s="137"/>
      <c r="E136" s="190"/>
      <c r="F136" s="190"/>
      <c r="G136" s="190"/>
      <c r="H136" s="190"/>
      <c r="I136" s="190"/>
      <c r="J136" s="190"/>
      <c r="K136" s="190"/>
      <c r="L136" s="190"/>
      <c r="M136" s="190"/>
      <c r="N136" s="190"/>
      <c r="O136" s="190"/>
      <c r="P136" s="190"/>
      <c r="Q136" s="1864"/>
    </row>
    <row r="137" spans="1:17" ht="35.1" customHeight="1">
      <c r="A137" s="85"/>
      <c r="B137" s="141" t="s">
        <v>1310</v>
      </c>
      <c r="C137" s="136" t="s">
        <v>1004</v>
      </c>
      <c r="D137" s="137"/>
      <c r="E137" s="190"/>
      <c r="F137" s="190"/>
      <c r="G137" s="190"/>
      <c r="H137" s="190"/>
      <c r="I137" s="190"/>
      <c r="J137" s="190"/>
      <c r="K137" s="190">
        <v>72100</v>
      </c>
      <c r="L137" s="190"/>
      <c r="M137" s="190"/>
      <c r="N137" s="190"/>
      <c r="O137" s="190"/>
      <c r="P137" s="190"/>
      <c r="Q137" s="1864"/>
    </row>
    <row r="138" spans="1:17" ht="35.1" customHeight="1">
      <c r="A138" s="85"/>
      <c r="B138" s="141" t="s">
        <v>1311</v>
      </c>
      <c r="C138" s="136" t="s">
        <v>1004</v>
      </c>
      <c r="D138" s="137"/>
      <c r="E138" s="190"/>
      <c r="F138" s="190"/>
      <c r="G138" s="190"/>
      <c r="H138" s="190"/>
      <c r="I138" s="190"/>
      <c r="J138" s="190"/>
      <c r="K138" s="190">
        <v>62450</v>
      </c>
      <c r="L138" s="190"/>
      <c r="M138" s="190"/>
      <c r="N138" s="190"/>
      <c r="O138" s="190"/>
      <c r="P138" s="190"/>
      <c r="Q138" s="1864"/>
    </row>
    <row r="139" spans="1:17" ht="35.1" customHeight="1">
      <c r="A139" s="85"/>
      <c r="B139" s="141" t="s">
        <v>1312</v>
      </c>
      <c r="C139" s="136" t="s">
        <v>1004</v>
      </c>
      <c r="D139" s="137" t="s">
        <v>1302</v>
      </c>
      <c r="E139" s="190"/>
      <c r="F139" s="190"/>
      <c r="G139" s="190"/>
      <c r="H139" s="190"/>
      <c r="I139" s="190"/>
      <c r="J139" s="190"/>
      <c r="K139" s="190"/>
      <c r="L139" s="190"/>
      <c r="M139" s="182"/>
      <c r="N139" s="190"/>
      <c r="O139" s="190"/>
      <c r="P139" s="190"/>
      <c r="Q139" s="1864"/>
    </row>
    <row r="140" spans="1:17" ht="35.1" customHeight="1">
      <c r="A140" s="85"/>
      <c r="B140" s="141" t="s">
        <v>1313</v>
      </c>
      <c r="C140" s="136" t="s">
        <v>1004</v>
      </c>
      <c r="D140" s="137" t="s">
        <v>1314</v>
      </c>
      <c r="E140" s="190"/>
      <c r="F140" s="190"/>
      <c r="G140" s="190"/>
      <c r="H140" s="190"/>
      <c r="I140" s="190"/>
      <c r="J140" s="190"/>
      <c r="K140" s="190"/>
      <c r="L140" s="190"/>
      <c r="M140" s="182"/>
      <c r="N140" s="190"/>
      <c r="O140" s="190"/>
      <c r="P140" s="190"/>
      <c r="Q140" s="1864"/>
    </row>
    <row r="141" spans="1:17" ht="35.1" customHeight="1">
      <c r="A141" s="85"/>
      <c r="B141" s="141" t="s">
        <v>1315</v>
      </c>
      <c r="C141" s="136" t="s">
        <v>1004</v>
      </c>
      <c r="D141" s="137" t="s">
        <v>1316</v>
      </c>
      <c r="E141" s="190"/>
      <c r="F141" s="190"/>
      <c r="G141" s="190"/>
      <c r="H141" s="190"/>
      <c r="I141" s="190"/>
      <c r="J141" s="190"/>
      <c r="K141" s="190"/>
      <c r="L141" s="190"/>
      <c r="M141" s="182"/>
      <c r="N141" s="190"/>
      <c r="O141" s="190"/>
      <c r="P141" s="190"/>
      <c r="Q141" s="1864"/>
    </row>
    <row r="142" spans="1:17" ht="35.1" customHeight="1">
      <c r="A142" s="85"/>
      <c r="B142" s="141" t="s">
        <v>1317</v>
      </c>
      <c r="C142" s="136" t="s">
        <v>1004</v>
      </c>
      <c r="D142" s="137" t="s">
        <v>1318</v>
      </c>
      <c r="E142" s="190"/>
      <c r="F142" s="190"/>
      <c r="G142" s="190"/>
      <c r="H142" s="190"/>
      <c r="I142" s="190"/>
      <c r="J142" s="190"/>
      <c r="K142" s="190"/>
      <c r="L142" s="190"/>
      <c r="M142" s="182"/>
      <c r="N142" s="190"/>
      <c r="O142" s="190"/>
      <c r="P142" s="190"/>
      <c r="Q142" s="1864"/>
    </row>
    <row r="143" spans="1:17" ht="35.1" customHeight="1">
      <c r="A143" s="85"/>
      <c r="B143" s="134" t="s">
        <v>1319</v>
      </c>
      <c r="C143" s="38"/>
      <c r="D143" s="57"/>
      <c r="E143" s="182"/>
      <c r="F143" s="182"/>
      <c r="G143" s="182"/>
      <c r="H143" s="182"/>
      <c r="I143" s="182"/>
      <c r="J143" s="182"/>
      <c r="K143" s="182"/>
      <c r="L143" s="182"/>
      <c r="M143" s="190"/>
      <c r="N143" s="182"/>
      <c r="O143" s="182"/>
      <c r="P143" s="182"/>
      <c r="Q143" s="1864"/>
    </row>
    <row r="144" spans="1:17" ht="35.1" customHeight="1">
      <c r="A144" s="38"/>
      <c r="B144" s="141" t="s">
        <v>1320</v>
      </c>
      <c r="C144" s="136" t="s">
        <v>1004</v>
      </c>
      <c r="D144" s="137" t="s">
        <v>1302</v>
      </c>
      <c r="E144" s="190"/>
      <c r="F144" s="190"/>
      <c r="G144" s="190">
        <v>113900</v>
      </c>
      <c r="H144" s="190"/>
      <c r="I144" s="190"/>
      <c r="J144" s="190"/>
      <c r="K144" s="190">
        <v>70500</v>
      </c>
      <c r="L144" s="190"/>
      <c r="M144" s="191"/>
      <c r="N144" s="190"/>
      <c r="O144" s="190"/>
      <c r="P144" s="190"/>
      <c r="Q144" s="1864"/>
    </row>
    <row r="145" spans="1:17" ht="35.1" customHeight="1">
      <c r="A145" s="38"/>
      <c r="B145" s="141" t="s">
        <v>1321</v>
      </c>
      <c r="C145" s="136" t="s">
        <v>1004</v>
      </c>
      <c r="D145" s="137" t="s">
        <v>1302</v>
      </c>
      <c r="E145" s="190"/>
      <c r="F145" s="190"/>
      <c r="G145" s="190">
        <v>144400</v>
      </c>
      <c r="H145" s="190"/>
      <c r="I145" s="190"/>
      <c r="J145" s="190"/>
      <c r="K145" s="190">
        <v>71500</v>
      </c>
      <c r="L145" s="190"/>
      <c r="M145" s="191"/>
      <c r="N145" s="190"/>
      <c r="O145" s="190"/>
      <c r="P145" s="190"/>
      <c r="Q145" s="1864"/>
    </row>
    <row r="146" spans="1:17" ht="35.1" customHeight="1">
      <c r="A146" s="38"/>
      <c r="B146" s="141" t="s">
        <v>1322</v>
      </c>
      <c r="C146" s="136" t="s">
        <v>1004</v>
      </c>
      <c r="D146" s="137" t="s">
        <v>1299</v>
      </c>
      <c r="E146" s="191"/>
      <c r="F146" s="190">
        <v>152647</v>
      </c>
      <c r="G146" s="190"/>
      <c r="H146" s="190"/>
      <c r="I146" s="190"/>
      <c r="J146" s="190"/>
      <c r="K146" s="190"/>
      <c r="L146" s="190"/>
      <c r="M146" s="191"/>
      <c r="N146" s="190"/>
      <c r="O146" s="190"/>
      <c r="P146" s="190"/>
      <c r="Q146" s="1864"/>
    </row>
    <row r="147" spans="1:17" ht="35.1" customHeight="1">
      <c r="A147" s="38"/>
      <c r="B147" s="141" t="s">
        <v>1323</v>
      </c>
      <c r="C147" s="136" t="s">
        <v>1004</v>
      </c>
      <c r="D147" s="137" t="s">
        <v>1299</v>
      </c>
      <c r="E147" s="191"/>
      <c r="F147" s="191"/>
      <c r="G147" s="191"/>
      <c r="H147" s="191"/>
      <c r="I147" s="191"/>
      <c r="J147" s="191"/>
      <c r="K147" s="191"/>
      <c r="L147" s="191"/>
      <c r="M147" s="191"/>
      <c r="N147" s="191"/>
      <c r="O147" s="191"/>
      <c r="P147" s="191"/>
      <c r="Q147" s="1864"/>
    </row>
    <row r="148" spans="1:17" ht="35.1" customHeight="1">
      <c r="A148" s="38"/>
      <c r="B148" s="141" t="s">
        <v>1324</v>
      </c>
      <c r="C148" s="136" t="s">
        <v>1004</v>
      </c>
      <c r="D148" s="137" t="s">
        <v>1302</v>
      </c>
      <c r="E148" s="191"/>
      <c r="F148" s="191"/>
      <c r="G148" s="191"/>
      <c r="H148" s="191"/>
      <c r="I148" s="191"/>
      <c r="J148" s="191"/>
      <c r="K148" s="191"/>
      <c r="L148" s="191"/>
      <c r="M148" s="191"/>
      <c r="N148" s="191"/>
      <c r="O148" s="191">
        <v>98422</v>
      </c>
      <c r="P148" s="191"/>
      <c r="Q148" s="1864"/>
    </row>
    <row r="149" spans="1:17" ht="35.1" customHeight="1">
      <c r="A149" s="38"/>
      <c r="B149" s="141" t="s">
        <v>1419</v>
      </c>
      <c r="C149" s="136" t="s">
        <v>1004</v>
      </c>
      <c r="D149" s="137" t="s">
        <v>1304</v>
      </c>
      <c r="E149" s="191"/>
      <c r="F149" s="191"/>
      <c r="G149" s="191"/>
      <c r="H149" s="191"/>
      <c r="I149" s="191"/>
      <c r="J149" s="191"/>
      <c r="K149" s="191"/>
      <c r="L149" s="191">
        <v>70909</v>
      </c>
      <c r="M149" s="182"/>
      <c r="N149" s="191"/>
      <c r="O149" s="191"/>
      <c r="P149" s="191"/>
      <c r="Q149" s="1864"/>
    </row>
    <row r="150" spans="1:17" ht="35.1" customHeight="1">
      <c r="A150" s="38"/>
      <c r="B150" s="141" t="s">
        <v>1326</v>
      </c>
      <c r="C150" s="136" t="s">
        <v>1004</v>
      </c>
      <c r="D150" s="137" t="s">
        <v>1316</v>
      </c>
      <c r="E150" s="191"/>
      <c r="F150" s="191"/>
      <c r="G150" s="191"/>
      <c r="H150" s="191"/>
      <c r="I150" s="191"/>
      <c r="J150" s="191"/>
      <c r="K150" s="191"/>
      <c r="L150" s="191"/>
      <c r="M150" s="182"/>
      <c r="N150" s="191"/>
      <c r="O150" s="191">
        <v>129322</v>
      </c>
      <c r="P150" s="191"/>
      <c r="Q150" s="1864"/>
    </row>
    <row r="151" spans="1:17" ht="35.1" customHeight="1">
      <c r="A151" s="38"/>
      <c r="B151" s="141" t="s">
        <v>1327</v>
      </c>
      <c r="C151" s="136" t="s">
        <v>1004</v>
      </c>
      <c r="D151" s="137" t="s">
        <v>1302</v>
      </c>
      <c r="E151" s="191"/>
      <c r="F151" s="191"/>
      <c r="G151" s="191"/>
      <c r="H151" s="191"/>
      <c r="I151" s="191"/>
      <c r="J151" s="191"/>
      <c r="K151" s="191"/>
      <c r="L151" s="191"/>
      <c r="M151" s="182"/>
      <c r="N151" s="191"/>
      <c r="O151" s="191">
        <v>82972</v>
      </c>
      <c r="P151" s="191"/>
      <c r="Q151" s="1864"/>
    </row>
    <row r="152" spans="1:17" ht="35.1" customHeight="1">
      <c r="A152" s="38"/>
      <c r="B152" s="141" t="s">
        <v>1328</v>
      </c>
      <c r="C152" s="136" t="s">
        <v>1004</v>
      </c>
      <c r="D152" s="137" t="s">
        <v>1302</v>
      </c>
      <c r="E152" s="191"/>
      <c r="F152" s="191"/>
      <c r="G152" s="191">
        <v>119400</v>
      </c>
      <c r="H152" s="191"/>
      <c r="I152" s="191"/>
      <c r="J152" s="191"/>
      <c r="K152" s="191"/>
      <c r="L152" s="191"/>
      <c r="M152" s="182"/>
      <c r="N152" s="191"/>
      <c r="O152" s="191"/>
      <c r="P152" s="191"/>
      <c r="Q152" s="1864"/>
    </row>
    <row r="153" spans="1:17" ht="35.1" customHeight="1">
      <c r="A153" s="38"/>
      <c r="B153" s="141" t="s">
        <v>1329</v>
      </c>
      <c r="C153" s="136" t="s">
        <v>1004</v>
      </c>
      <c r="D153" s="137" t="s">
        <v>1302</v>
      </c>
      <c r="E153" s="191"/>
      <c r="F153" s="191"/>
      <c r="G153" s="191">
        <v>155600</v>
      </c>
      <c r="H153" s="191"/>
      <c r="I153" s="191"/>
      <c r="J153" s="191"/>
      <c r="K153" s="191"/>
      <c r="L153" s="191"/>
      <c r="M153" s="182"/>
      <c r="N153" s="191"/>
      <c r="O153" s="191"/>
      <c r="P153" s="191"/>
      <c r="Q153" s="1864"/>
    </row>
    <row r="154" spans="1:17" ht="35.1" customHeight="1">
      <c r="A154" s="38"/>
      <c r="B154" s="141" t="s">
        <v>1404</v>
      </c>
      <c r="C154" s="136" t="s">
        <v>419</v>
      </c>
      <c r="D154" s="137"/>
      <c r="E154" s="191"/>
      <c r="F154" s="191"/>
      <c r="G154" s="191"/>
      <c r="H154" s="191"/>
      <c r="I154" s="191"/>
      <c r="J154" s="191"/>
      <c r="K154" s="191"/>
      <c r="L154" s="191"/>
      <c r="M154" s="191"/>
      <c r="N154" s="191"/>
      <c r="O154" s="191"/>
      <c r="P154" s="191"/>
      <c r="Q154" s="1864"/>
    </row>
    <row r="155" spans="1:17" ht="35.1" customHeight="1">
      <c r="A155" s="38"/>
      <c r="B155" s="141" t="s">
        <v>925</v>
      </c>
      <c r="C155" s="136" t="s">
        <v>1004</v>
      </c>
      <c r="D155" s="137"/>
      <c r="E155" s="191"/>
      <c r="F155" s="191"/>
      <c r="G155" s="191"/>
      <c r="H155" s="191"/>
      <c r="I155" s="191"/>
      <c r="J155" s="191"/>
      <c r="K155" s="191">
        <v>80100</v>
      </c>
      <c r="L155" s="191"/>
      <c r="M155" s="191"/>
      <c r="N155" s="191"/>
      <c r="O155" s="191"/>
      <c r="P155" s="191"/>
      <c r="Q155" s="1864"/>
    </row>
    <row r="156" spans="1:17" ht="35.1" customHeight="1">
      <c r="A156" s="38"/>
      <c r="B156" s="141" t="s">
        <v>926</v>
      </c>
      <c r="C156" s="136" t="s">
        <v>1004</v>
      </c>
      <c r="D156" s="137"/>
      <c r="E156" s="191"/>
      <c r="F156" s="191"/>
      <c r="G156" s="191"/>
      <c r="H156" s="191"/>
      <c r="I156" s="191"/>
      <c r="J156" s="191"/>
      <c r="K156" s="191">
        <v>72000</v>
      </c>
      <c r="L156" s="191"/>
      <c r="M156" s="191"/>
      <c r="N156" s="191"/>
      <c r="O156" s="191"/>
      <c r="P156" s="191"/>
      <c r="Q156" s="1864"/>
    </row>
    <row r="157" spans="1:17" ht="35.1" customHeight="1">
      <c r="A157" s="38"/>
      <c r="B157" s="141" t="s">
        <v>1330</v>
      </c>
      <c r="C157" s="136" t="s">
        <v>1004</v>
      </c>
      <c r="D157" s="137" t="s">
        <v>1302</v>
      </c>
      <c r="E157" s="191"/>
      <c r="F157" s="191"/>
      <c r="G157" s="191"/>
      <c r="H157" s="191"/>
      <c r="I157" s="191"/>
      <c r="J157" s="191"/>
      <c r="K157" s="191"/>
      <c r="L157" s="191"/>
      <c r="M157" s="182"/>
      <c r="N157" s="191"/>
      <c r="O157" s="191"/>
      <c r="P157" s="191"/>
      <c r="Q157" s="1864"/>
    </row>
    <row r="158" spans="1:17" ht="35.1" customHeight="1">
      <c r="A158" s="38"/>
      <c r="B158" s="141" t="s">
        <v>1331</v>
      </c>
      <c r="C158" s="136" t="s">
        <v>1004</v>
      </c>
      <c r="D158" s="137" t="s">
        <v>1302</v>
      </c>
      <c r="E158" s="191"/>
      <c r="F158" s="191"/>
      <c r="G158" s="191"/>
      <c r="H158" s="191"/>
      <c r="I158" s="191"/>
      <c r="J158" s="191"/>
      <c r="K158" s="191"/>
      <c r="L158" s="191"/>
      <c r="M158" s="182"/>
      <c r="N158" s="191"/>
      <c r="O158" s="191"/>
      <c r="P158" s="191"/>
      <c r="Q158" s="1864"/>
    </row>
    <row r="159" spans="1:17" ht="35.1" customHeight="1">
      <c r="A159" s="38"/>
      <c r="B159" s="141" t="s">
        <v>1331</v>
      </c>
      <c r="C159" s="136" t="s">
        <v>1004</v>
      </c>
      <c r="D159" s="137" t="s">
        <v>1332</v>
      </c>
      <c r="E159" s="191"/>
      <c r="F159" s="191"/>
      <c r="G159" s="191"/>
      <c r="H159" s="191"/>
      <c r="I159" s="191"/>
      <c r="J159" s="191"/>
      <c r="K159" s="191"/>
      <c r="L159" s="191"/>
      <c r="M159" s="182"/>
      <c r="N159" s="191"/>
      <c r="O159" s="191"/>
      <c r="P159" s="191"/>
      <c r="Q159" s="1864"/>
    </row>
    <row r="160" spans="1:17" ht="35.1" customHeight="1">
      <c r="A160" s="38"/>
      <c r="B160" s="141" t="s">
        <v>1405</v>
      </c>
      <c r="C160" s="136" t="s">
        <v>419</v>
      </c>
      <c r="D160" s="137"/>
      <c r="E160" s="191"/>
      <c r="F160" s="191"/>
      <c r="G160" s="191"/>
      <c r="H160" s="191"/>
      <c r="I160" s="191"/>
      <c r="J160" s="191"/>
      <c r="K160" s="191"/>
      <c r="L160" s="191"/>
      <c r="M160" s="191"/>
      <c r="N160" s="191"/>
      <c r="O160" s="191"/>
      <c r="P160" s="191"/>
      <c r="Q160" s="1864"/>
    </row>
    <row r="161" spans="1:17" ht="35.1" customHeight="1">
      <c r="A161" s="38"/>
      <c r="B161" s="134" t="s">
        <v>1333</v>
      </c>
      <c r="C161" s="38"/>
      <c r="D161" s="57"/>
      <c r="E161" s="182"/>
      <c r="F161" s="182"/>
      <c r="G161" s="182"/>
      <c r="H161" s="182"/>
      <c r="I161" s="182"/>
      <c r="J161" s="182"/>
      <c r="K161" s="182"/>
      <c r="L161" s="182"/>
      <c r="M161" s="191"/>
      <c r="N161" s="182"/>
      <c r="O161" s="182"/>
      <c r="P161" s="182"/>
      <c r="Q161" s="1864"/>
    </row>
    <row r="162" spans="1:17" ht="35.1" customHeight="1">
      <c r="A162" s="85"/>
      <c r="B162" s="141" t="s">
        <v>1334</v>
      </c>
      <c r="C162" s="38" t="s">
        <v>419</v>
      </c>
      <c r="D162" s="57"/>
      <c r="E162" s="191"/>
      <c r="F162" s="191">
        <v>8000</v>
      </c>
      <c r="G162" s="191">
        <v>5500</v>
      </c>
      <c r="H162" s="191">
        <v>10000</v>
      </c>
      <c r="I162" s="191">
        <v>9091</v>
      </c>
      <c r="J162" s="191"/>
      <c r="K162" s="191">
        <v>6550</v>
      </c>
      <c r="L162" s="191">
        <v>4800</v>
      </c>
      <c r="M162" s="191"/>
      <c r="N162" s="191"/>
      <c r="O162" s="191">
        <v>5614</v>
      </c>
      <c r="P162" s="191">
        <v>7000</v>
      </c>
      <c r="Q162" s="1864"/>
    </row>
    <row r="163" spans="1:17" ht="35.1" customHeight="1">
      <c r="A163" s="38"/>
      <c r="B163" s="141" t="s">
        <v>1335</v>
      </c>
      <c r="C163" s="38" t="s">
        <v>419</v>
      </c>
      <c r="D163" s="57"/>
      <c r="E163" s="191"/>
      <c r="F163" s="191">
        <v>10750</v>
      </c>
      <c r="G163" s="191">
        <v>6800</v>
      </c>
      <c r="H163" s="191">
        <v>15000</v>
      </c>
      <c r="I163" s="191">
        <v>13636</v>
      </c>
      <c r="J163" s="191"/>
      <c r="K163" s="191">
        <v>6200</v>
      </c>
      <c r="L163" s="191">
        <v>5800</v>
      </c>
      <c r="M163" s="191"/>
      <c r="N163" s="191"/>
      <c r="O163" s="191">
        <v>6541</v>
      </c>
      <c r="P163" s="191">
        <v>11000</v>
      </c>
      <c r="Q163" s="1864"/>
    </row>
    <row r="164" spans="1:17" ht="35.25" customHeight="1">
      <c r="A164" s="35" t="s">
        <v>1336</v>
      </c>
      <c r="B164" s="134" t="s">
        <v>1337</v>
      </c>
      <c r="C164" s="35"/>
      <c r="D164" s="28"/>
      <c r="E164" s="183"/>
      <c r="F164" s="183"/>
      <c r="G164" s="183"/>
      <c r="H164" s="183"/>
      <c r="I164" s="183"/>
      <c r="J164" s="183"/>
      <c r="K164" s="182"/>
      <c r="L164" s="183"/>
      <c r="M164" s="183"/>
      <c r="N164" s="183"/>
      <c r="O164" s="183"/>
      <c r="P164" s="183"/>
      <c r="Q164" s="1864"/>
    </row>
    <row r="165" spans="1:17" ht="35.1" customHeight="1">
      <c r="A165" s="85"/>
      <c r="B165" s="1867" t="s">
        <v>1338</v>
      </c>
      <c r="C165" s="1868"/>
      <c r="D165" s="57"/>
      <c r="E165" s="190"/>
      <c r="F165" s="190"/>
      <c r="G165" s="190"/>
      <c r="H165" s="190"/>
      <c r="I165" s="190"/>
      <c r="J165" s="190"/>
      <c r="K165" s="190"/>
      <c r="L165" s="190"/>
      <c r="M165" s="190"/>
      <c r="N165" s="190"/>
      <c r="O165" s="190"/>
      <c r="P165" s="190"/>
      <c r="Q165" s="1864"/>
    </row>
    <row r="166" spans="1:17" ht="35.1" customHeight="1">
      <c r="A166" s="38"/>
      <c r="B166" s="65" t="s">
        <v>1339</v>
      </c>
      <c r="C166" s="38" t="s">
        <v>152</v>
      </c>
      <c r="D166" s="57" t="s">
        <v>1340</v>
      </c>
      <c r="E166" s="190"/>
      <c r="F166" s="190"/>
      <c r="G166" s="190"/>
      <c r="H166" s="190">
        <v>14000</v>
      </c>
      <c r="I166" s="190"/>
      <c r="J166" s="190"/>
      <c r="K166" s="190">
        <v>12000</v>
      </c>
      <c r="L166" s="190"/>
      <c r="M166" s="190">
        <v>15000</v>
      </c>
      <c r="N166" s="190"/>
      <c r="O166" s="190">
        <v>12300</v>
      </c>
      <c r="P166" s="190"/>
      <c r="Q166" s="1864"/>
    </row>
    <row r="167" spans="1:17" ht="35.1" customHeight="1">
      <c r="A167" s="38"/>
      <c r="B167" s="65" t="s">
        <v>1411</v>
      </c>
      <c r="C167" s="38" t="s">
        <v>152</v>
      </c>
      <c r="D167" s="57"/>
      <c r="E167" s="190"/>
      <c r="F167" s="190"/>
      <c r="G167" s="190"/>
      <c r="H167" s="190"/>
      <c r="I167" s="190"/>
      <c r="J167" s="190"/>
      <c r="K167" s="190"/>
      <c r="L167" s="190"/>
      <c r="M167" s="190">
        <v>27273</v>
      </c>
      <c r="N167" s="190"/>
      <c r="O167" s="190"/>
      <c r="P167" s="190"/>
      <c r="Q167" s="1864"/>
    </row>
    <row r="168" spans="1:17" ht="35.1" customHeight="1">
      <c r="A168" s="38"/>
      <c r="B168" s="65" t="s">
        <v>1412</v>
      </c>
      <c r="C168" s="38" t="s">
        <v>152</v>
      </c>
      <c r="D168" s="57"/>
      <c r="E168" s="190"/>
      <c r="F168" s="190"/>
      <c r="G168" s="190"/>
      <c r="H168" s="190"/>
      <c r="I168" s="190"/>
      <c r="J168" s="190"/>
      <c r="K168" s="190"/>
      <c r="L168" s="190"/>
      <c r="M168" s="190">
        <v>27273</v>
      </c>
      <c r="N168" s="190"/>
      <c r="O168" s="190"/>
      <c r="P168" s="190"/>
      <c r="Q168" s="1864"/>
    </row>
    <row r="169" spans="1:17" ht="35.1" customHeight="1">
      <c r="A169" s="38"/>
      <c r="B169" s="65" t="s">
        <v>397</v>
      </c>
      <c r="C169" s="38" t="s">
        <v>152</v>
      </c>
      <c r="D169" s="57"/>
      <c r="E169" s="190"/>
      <c r="F169" s="190"/>
      <c r="G169" s="190"/>
      <c r="H169" s="190"/>
      <c r="I169" s="190">
        <v>30000</v>
      </c>
      <c r="J169" s="190"/>
      <c r="K169" s="190">
        <v>22000</v>
      </c>
      <c r="L169" s="190"/>
      <c r="M169" s="190"/>
      <c r="N169" s="190"/>
      <c r="O169" s="190">
        <v>22500</v>
      </c>
      <c r="P169" s="190">
        <v>28000</v>
      </c>
      <c r="Q169" s="1864"/>
    </row>
    <row r="170" spans="1:17" ht="35.1" customHeight="1">
      <c r="A170" s="38"/>
      <c r="B170" s="65" t="s">
        <v>492</v>
      </c>
      <c r="C170" s="38" t="s">
        <v>152</v>
      </c>
      <c r="D170" s="57" t="s">
        <v>1413</v>
      </c>
      <c r="E170" s="190"/>
      <c r="F170" s="190"/>
      <c r="G170" s="190"/>
      <c r="H170" s="190"/>
      <c r="I170" s="190"/>
      <c r="J170" s="190"/>
      <c r="K170" s="190"/>
      <c r="L170" s="190"/>
      <c r="M170" s="190">
        <v>37000</v>
      </c>
      <c r="N170" s="190"/>
      <c r="O170" s="190"/>
      <c r="P170" s="190"/>
      <c r="Q170" s="1864"/>
    </row>
    <row r="171" spans="1:17" ht="35.1" customHeight="1">
      <c r="A171" s="85"/>
      <c r="B171" s="65" t="s">
        <v>412</v>
      </c>
      <c r="C171" s="38" t="s">
        <v>152</v>
      </c>
      <c r="D171" s="57"/>
      <c r="E171" s="190"/>
      <c r="F171" s="190"/>
      <c r="G171" s="182"/>
      <c r="H171" s="182"/>
      <c r="I171" s="182"/>
      <c r="J171" s="182"/>
      <c r="K171" s="182"/>
      <c r="L171" s="182"/>
      <c r="M171" s="182"/>
      <c r="N171" s="182"/>
      <c r="O171" s="182"/>
      <c r="P171" s="182"/>
      <c r="Q171" s="1864"/>
    </row>
    <row r="172" spans="1:17" ht="30" customHeight="1">
      <c r="A172" s="35" t="s">
        <v>1341</v>
      </c>
      <c r="B172" s="134" t="s">
        <v>1342</v>
      </c>
      <c r="C172" s="35"/>
      <c r="D172" s="28"/>
      <c r="E172" s="183"/>
      <c r="F172" s="183"/>
      <c r="G172" s="183"/>
      <c r="H172" s="183"/>
      <c r="I172" s="183"/>
      <c r="J172" s="183"/>
      <c r="K172" s="182"/>
      <c r="L172" s="183"/>
      <c r="M172" s="183"/>
      <c r="N172" s="183"/>
      <c r="O172" s="183"/>
      <c r="P172" s="183"/>
      <c r="Q172" s="1864"/>
    </row>
    <row r="173" spans="1:17" ht="35.1" customHeight="1">
      <c r="A173" s="85"/>
      <c r="B173" s="46" t="s">
        <v>1343</v>
      </c>
      <c r="C173" s="38" t="s">
        <v>1434</v>
      </c>
      <c r="D173" s="57" t="s">
        <v>1345</v>
      </c>
      <c r="E173" s="192"/>
      <c r="F173" s="192">
        <v>103000</v>
      </c>
      <c r="G173" s="192">
        <v>114000</v>
      </c>
      <c r="H173" s="192"/>
      <c r="I173" s="192"/>
      <c r="J173" s="192">
        <v>105000</v>
      </c>
      <c r="K173" s="192"/>
      <c r="L173" s="192"/>
      <c r="M173" s="192"/>
      <c r="N173" s="192"/>
      <c r="O173" s="192"/>
      <c r="P173" s="192"/>
      <c r="Q173" s="1864"/>
    </row>
    <row r="174" spans="1:17" ht="35.1" customHeight="1">
      <c r="A174" s="35"/>
      <c r="B174" s="46" t="s">
        <v>1346</v>
      </c>
      <c r="C174" s="38" t="s">
        <v>1434</v>
      </c>
      <c r="D174" s="57" t="s">
        <v>1347</v>
      </c>
      <c r="E174" s="192"/>
      <c r="F174" s="192"/>
      <c r="G174" s="192"/>
      <c r="H174" s="192"/>
      <c r="I174" s="192"/>
      <c r="J174" s="192">
        <v>85000</v>
      </c>
      <c r="K174" s="192"/>
      <c r="L174" s="192"/>
      <c r="M174" s="192"/>
      <c r="N174" s="192"/>
      <c r="O174" s="192"/>
      <c r="P174" s="192"/>
      <c r="Q174" s="1864"/>
    </row>
    <row r="175" spans="1:17" ht="35.1" customHeight="1">
      <c r="A175" s="35"/>
      <c r="B175" s="46" t="s">
        <v>1346</v>
      </c>
      <c r="C175" s="38" t="s">
        <v>1434</v>
      </c>
      <c r="D175" s="57" t="s">
        <v>1348</v>
      </c>
      <c r="E175" s="192"/>
      <c r="F175" s="192"/>
      <c r="G175" s="192"/>
      <c r="H175" s="192"/>
      <c r="I175" s="192"/>
      <c r="J175" s="192">
        <v>95000</v>
      </c>
      <c r="K175" s="192"/>
      <c r="L175" s="192"/>
      <c r="M175" s="192"/>
      <c r="N175" s="192"/>
      <c r="O175" s="192"/>
      <c r="P175" s="192"/>
      <c r="Q175" s="1864"/>
    </row>
    <row r="176" spans="1:17" ht="35.1" customHeight="1">
      <c r="A176" s="38"/>
      <c r="B176" s="46" t="s">
        <v>1349</v>
      </c>
      <c r="C176" s="38" t="s">
        <v>1434</v>
      </c>
      <c r="D176" s="57" t="s">
        <v>1345</v>
      </c>
      <c r="E176" s="192"/>
      <c r="F176" s="192">
        <v>103000</v>
      </c>
      <c r="G176" s="192">
        <v>114000</v>
      </c>
      <c r="H176" s="192">
        <v>125000</v>
      </c>
      <c r="I176" s="192"/>
      <c r="J176" s="192">
        <f>J173</f>
        <v>105000</v>
      </c>
      <c r="K176" s="192"/>
      <c r="L176" s="192"/>
      <c r="M176" s="192"/>
      <c r="N176" s="192"/>
      <c r="O176" s="192"/>
      <c r="P176" s="192"/>
      <c r="Q176" s="1864"/>
    </row>
    <row r="177" spans="1:17" ht="35.1" customHeight="1">
      <c r="A177" s="38"/>
      <c r="B177" s="46" t="s">
        <v>1349</v>
      </c>
      <c r="C177" s="38" t="s">
        <v>1434</v>
      </c>
      <c r="D177" s="57" t="s">
        <v>1350</v>
      </c>
      <c r="E177" s="192"/>
      <c r="F177" s="192"/>
      <c r="G177" s="192"/>
      <c r="H177" s="192">
        <v>132000</v>
      </c>
      <c r="I177" s="192"/>
      <c r="J177" s="192"/>
      <c r="K177" s="192"/>
      <c r="L177" s="192"/>
      <c r="M177" s="192"/>
      <c r="N177" s="192"/>
      <c r="O177" s="192"/>
      <c r="P177" s="192"/>
      <c r="Q177" s="1864"/>
    </row>
    <row r="178" spans="1:17" ht="35.1" customHeight="1">
      <c r="A178" s="38"/>
      <c r="B178" s="46" t="s">
        <v>1346</v>
      </c>
      <c r="C178" s="38" t="s">
        <v>1434</v>
      </c>
      <c r="D178" s="57" t="s">
        <v>1351</v>
      </c>
      <c r="E178" s="192"/>
      <c r="F178" s="192"/>
      <c r="G178" s="192"/>
      <c r="H178" s="192">
        <v>142000</v>
      </c>
      <c r="I178" s="192"/>
      <c r="J178" s="192"/>
      <c r="K178" s="192"/>
      <c r="L178" s="192"/>
      <c r="M178" s="192"/>
      <c r="N178" s="192"/>
      <c r="O178" s="192"/>
      <c r="P178" s="192"/>
      <c r="Q178" s="1864"/>
    </row>
    <row r="179" spans="1:17" ht="35.1" customHeight="1">
      <c r="A179" s="38"/>
      <c r="B179" s="46" t="s">
        <v>1352</v>
      </c>
      <c r="C179" s="38" t="s">
        <v>1434</v>
      </c>
      <c r="D179" s="57" t="s">
        <v>1350</v>
      </c>
      <c r="E179" s="192"/>
      <c r="F179" s="192">
        <v>89300</v>
      </c>
      <c r="G179" s="182"/>
      <c r="H179" s="192"/>
      <c r="I179" s="192"/>
      <c r="J179" s="192"/>
      <c r="K179" s="192"/>
      <c r="L179" s="192"/>
      <c r="M179" s="192"/>
      <c r="N179" s="192"/>
      <c r="O179" s="182"/>
      <c r="P179" s="192"/>
      <c r="Q179" s="1864"/>
    </row>
    <row r="180" spans="1:17" ht="35.1" customHeight="1">
      <c r="A180" s="38"/>
      <c r="B180" s="46" t="s">
        <v>1352</v>
      </c>
      <c r="C180" s="38" t="s">
        <v>1434</v>
      </c>
      <c r="D180" s="57" t="s">
        <v>1345</v>
      </c>
      <c r="E180" s="192"/>
      <c r="F180" s="192">
        <v>91500</v>
      </c>
      <c r="G180" s="192">
        <v>122000</v>
      </c>
      <c r="H180" s="192"/>
      <c r="I180" s="192"/>
      <c r="J180" s="192"/>
      <c r="K180" s="192">
        <v>120000</v>
      </c>
      <c r="L180" s="192"/>
      <c r="M180" s="192"/>
      <c r="N180" s="192">
        <v>123200</v>
      </c>
      <c r="O180" s="192">
        <v>130000</v>
      </c>
      <c r="P180" s="192"/>
      <c r="Q180" s="1864"/>
    </row>
    <row r="181" spans="1:17" ht="35.1" customHeight="1">
      <c r="A181" s="38"/>
      <c r="B181" s="46" t="s">
        <v>1353</v>
      </c>
      <c r="C181" s="38" t="s">
        <v>1434</v>
      </c>
      <c r="D181" s="57" t="s">
        <v>1345</v>
      </c>
      <c r="E181" s="192"/>
      <c r="F181" s="192">
        <v>88500</v>
      </c>
      <c r="G181" s="192"/>
      <c r="H181" s="192"/>
      <c r="I181" s="192"/>
      <c r="J181" s="192"/>
      <c r="K181" s="192"/>
      <c r="L181" s="192"/>
      <c r="M181" s="192"/>
      <c r="N181" s="192">
        <v>119900</v>
      </c>
      <c r="O181" s="192"/>
      <c r="P181" s="192"/>
      <c r="Q181" s="1864"/>
    </row>
    <row r="182" spans="1:17" ht="35.1" customHeight="1">
      <c r="A182" s="38"/>
      <c r="B182" s="46" t="s">
        <v>1354</v>
      </c>
      <c r="C182" s="38" t="s">
        <v>1434</v>
      </c>
      <c r="D182" s="57" t="s">
        <v>1355</v>
      </c>
      <c r="E182" s="192"/>
      <c r="F182" s="192">
        <v>79000</v>
      </c>
      <c r="G182" s="192"/>
      <c r="H182" s="192"/>
      <c r="I182" s="192">
        <v>85000</v>
      </c>
      <c r="J182" s="192"/>
      <c r="K182" s="192"/>
      <c r="L182" s="192"/>
      <c r="M182" s="192"/>
      <c r="N182" s="192"/>
      <c r="O182" s="192"/>
      <c r="P182" s="192"/>
      <c r="Q182" s="1864"/>
    </row>
    <row r="183" spans="1:17" ht="35.1" customHeight="1">
      <c r="A183" s="38"/>
      <c r="B183" s="46" t="s">
        <v>1356</v>
      </c>
      <c r="C183" s="38" t="s">
        <v>1434</v>
      </c>
      <c r="D183" s="57" t="s">
        <v>1357</v>
      </c>
      <c r="E183" s="192"/>
      <c r="F183" s="192"/>
      <c r="G183" s="192"/>
      <c r="H183" s="192"/>
      <c r="I183" s="192"/>
      <c r="J183" s="192"/>
      <c r="K183" s="192"/>
      <c r="L183" s="192"/>
      <c r="M183" s="192"/>
      <c r="N183" s="192"/>
      <c r="O183" s="192"/>
      <c r="P183" s="192">
        <v>118800</v>
      </c>
      <c r="Q183" s="1864"/>
    </row>
    <row r="184" spans="1:17" ht="35.1" customHeight="1">
      <c r="A184" s="38"/>
      <c r="B184" s="46" t="s">
        <v>1358</v>
      </c>
      <c r="C184" s="38" t="s">
        <v>1434</v>
      </c>
      <c r="D184" s="57" t="s">
        <v>1359</v>
      </c>
      <c r="E184" s="192"/>
      <c r="F184" s="192">
        <v>82000</v>
      </c>
      <c r="G184" s="192"/>
      <c r="H184" s="192"/>
      <c r="I184" s="192">
        <v>105000</v>
      </c>
      <c r="J184" s="192"/>
      <c r="K184" s="192"/>
      <c r="L184" s="192"/>
      <c r="M184" s="192"/>
      <c r="N184" s="192"/>
      <c r="O184" s="192"/>
      <c r="P184" s="192">
        <v>129800</v>
      </c>
      <c r="Q184" s="1864"/>
    </row>
    <row r="185" spans="1:17" ht="35.1" customHeight="1">
      <c r="A185" s="38"/>
      <c r="B185" s="46" t="s">
        <v>1360</v>
      </c>
      <c r="C185" s="38" t="s">
        <v>1434</v>
      </c>
      <c r="D185" s="57" t="s">
        <v>1361</v>
      </c>
      <c r="E185" s="192"/>
      <c r="F185" s="192">
        <v>82200</v>
      </c>
      <c r="G185" s="192"/>
      <c r="H185" s="192"/>
      <c r="I185" s="192">
        <v>115000</v>
      </c>
      <c r="J185" s="192"/>
      <c r="K185" s="192"/>
      <c r="L185" s="192"/>
      <c r="M185" s="192"/>
      <c r="N185" s="192"/>
      <c r="O185" s="192"/>
      <c r="P185" s="192">
        <v>133100</v>
      </c>
      <c r="Q185" s="1864"/>
    </row>
    <row r="186" spans="1:17" ht="35.1" customHeight="1">
      <c r="A186" s="38"/>
      <c r="B186" s="46" t="s">
        <v>1360</v>
      </c>
      <c r="C186" s="38" t="s">
        <v>1434</v>
      </c>
      <c r="D186" s="57" t="s">
        <v>1362</v>
      </c>
      <c r="E186" s="192"/>
      <c r="F186" s="192"/>
      <c r="G186" s="192"/>
      <c r="H186" s="192"/>
      <c r="I186" s="192">
        <v>135000</v>
      </c>
      <c r="J186" s="192"/>
      <c r="K186" s="192"/>
      <c r="L186" s="192"/>
      <c r="M186" s="192"/>
      <c r="N186" s="192"/>
      <c r="O186" s="192"/>
      <c r="P186" s="192">
        <v>149600</v>
      </c>
      <c r="Q186" s="1864"/>
    </row>
    <row r="187" spans="1:17" ht="35.1" customHeight="1">
      <c r="A187" s="38"/>
      <c r="B187" s="46" t="s">
        <v>1363</v>
      </c>
      <c r="C187" s="38" t="s">
        <v>1434</v>
      </c>
      <c r="D187" s="57" t="s">
        <v>1364</v>
      </c>
      <c r="E187" s="192"/>
      <c r="F187" s="192"/>
      <c r="G187" s="192"/>
      <c r="H187" s="192"/>
      <c r="I187" s="192"/>
      <c r="J187" s="192"/>
      <c r="K187" s="192"/>
      <c r="L187" s="192"/>
      <c r="M187" s="192"/>
      <c r="N187" s="192">
        <v>75900</v>
      </c>
      <c r="O187" s="192"/>
      <c r="P187" s="192"/>
      <c r="Q187" s="1864"/>
    </row>
    <row r="188" spans="1:17" ht="35.1" customHeight="1">
      <c r="A188" s="38"/>
      <c r="B188" s="46" t="s">
        <v>1365</v>
      </c>
      <c r="C188" s="38" t="s">
        <v>1434</v>
      </c>
      <c r="D188" s="57" t="s">
        <v>1366</v>
      </c>
      <c r="E188" s="192"/>
      <c r="F188" s="192"/>
      <c r="G188" s="192"/>
      <c r="H188" s="192"/>
      <c r="I188" s="192">
        <v>155000</v>
      </c>
      <c r="J188" s="192"/>
      <c r="K188" s="192"/>
      <c r="L188" s="192"/>
      <c r="M188" s="192"/>
      <c r="N188" s="192"/>
      <c r="O188" s="192"/>
      <c r="P188" s="192"/>
      <c r="Q188" s="1864"/>
    </row>
    <row r="189" spans="1:17" ht="35.1" customHeight="1">
      <c r="A189" s="38"/>
      <c r="B189" s="46" t="s">
        <v>1367</v>
      </c>
      <c r="C189" s="38" t="s">
        <v>1434</v>
      </c>
      <c r="D189" s="57" t="s">
        <v>1368</v>
      </c>
      <c r="E189" s="182"/>
      <c r="F189" s="182"/>
      <c r="G189" s="182"/>
      <c r="H189" s="182"/>
      <c r="I189" s="192">
        <v>165000</v>
      </c>
      <c r="J189" s="182"/>
      <c r="K189" s="182"/>
      <c r="L189" s="182"/>
      <c r="M189" s="182"/>
      <c r="N189" s="182"/>
      <c r="O189" s="182"/>
      <c r="P189" s="182"/>
      <c r="Q189" s="1864"/>
    </row>
    <row r="190" spans="1:17" ht="35.1" customHeight="1">
      <c r="A190" s="38"/>
      <c r="B190" s="46" t="s">
        <v>1369</v>
      </c>
      <c r="C190" s="38" t="s">
        <v>1434</v>
      </c>
      <c r="D190" s="57" t="s">
        <v>1345</v>
      </c>
      <c r="E190" s="192"/>
      <c r="F190" s="192"/>
      <c r="G190" s="192">
        <v>110000</v>
      </c>
      <c r="H190" s="182"/>
      <c r="I190" s="192"/>
      <c r="J190" s="192"/>
      <c r="K190" s="192"/>
      <c r="L190" s="192"/>
      <c r="M190" s="192"/>
      <c r="N190" s="192"/>
      <c r="O190" s="192"/>
      <c r="P190" s="192"/>
      <c r="Q190" s="1864"/>
    </row>
    <row r="191" spans="1:17" ht="35.1" customHeight="1">
      <c r="A191" s="38"/>
      <c r="B191" s="46" t="s">
        <v>1370</v>
      </c>
      <c r="C191" s="38" t="s">
        <v>1434</v>
      </c>
      <c r="D191" s="57" t="s">
        <v>1345</v>
      </c>
      <c r="E191" s="192"/>
      <c r="F191" s="192"/>
      <c r="G191" s="192">
        <v>110000</v>
      </c>
      <c r="H191" s="192"/>
      <c r="I191" s="192"/>
      <c r="J191" s="192"/>
      <c r="K191" s="192"/>
      <c r="L191" s="192"/>
      <c r="M191" s="192"/>
      <c r="N191" s="192"/>
      <c r="O191" s="192"/>
      <c r="P191" s="192"/>
      <c r="Q191" s="1864"/>
    </row>
    <row r="192" spans="1:17" ht="35.1" customHeight="1">
      <c r="A192" s="38"/>
      <c r="B192" s="46" t="s">
        <v>1371</v>
      </c>
      <c r="C192" s="38" t="s">
        <v>1434</v>
      </c>
      <c r="D192" s="57" t="s">
        <v>1345</v>
      </c>
      <c r="E192" s="192"/>
      <c r="F192" s="192"/>
      <c r="G192" s="192">
        <v>114000</v>
      </c>
      <c r="H192" s="192"/>
      <c r="I192" s="192"/>
      <c r="J192" s="192"/>
      <c r="K192" s="192"/>
      <c r="L192" s="192"/>
      <c r="M192" s="192"/>
      <c r="N192" s="192"/>
      <c r="O192" s="192"/>
      <c r="P192" s="192"/>
      <c r="Q192" s="1864"/>
    </row>
    <row r="193" spans="1:17" ht="35.1" customHeight="1">
      <c r="A193" s="38"/>
      <c r="B193" s="46" t="s">
        <v>1372</v>
      </c>
      <c r="C193" s="38" t="s">
        <v>1434</v>
      </c>
      <c r="D193" s="57" t="s">
        <v>1347</v>
      </c>
      <c r="E193" s="192"/>
      <c r="F193" s="192"/>
      <c r="G193" s="182"/>
      <c r="H193" s="192"/>
      <c r="I193" s="192"/>
      <c r="J193" s="192"/>
      <c r="K193" s="192"/>
      <c r="L193" s="192"/>
      <c r="M193" s="192">
        <v>110000</v>
      </c>
      <c r="N193" s="192"/>
      <c r="O193" s="192"/>
      <c r="P193" s="192"/>
      <c r="Q193" s="1864"/>
    </row>
    <row r="194" spans="1:17" ht="35.1" customHeight="1">
      <c r="A194" s="38"/>
      <c r="B194" s="46" t="s">
        <v>1372</v>
      </c>
      <c r="C194" s="38" t="s">
        <v>1434</v>
      </c>
      <c r="D194" s="57" t="s">
        <v>1348</v>
      </c>
      <c r="E194" s="192"/>
      <c r="F194" s="192">
        <v>70200</v>
      </c>
      <c r="G194" s="182"/>
      <c r="H194" s="192"/>
      <c r="I194" s="192"/>
      <c r="J194" s="192"/>
      <c r="K194" s="182"/>
      <c r="L194" s="182"/>
      <c r="M194" s="192"/>
      <c r="N194" s="192"/>
      <c r="O194" s="192"/>
      <c r="P194" s="192"/>
      <c r="Q194" s="1864"/>
    </row>
    <row r="195" spans="1:17" ht="35.1" customHeight="1">
      <c r="A195" s="38"/>
      <c r="B195" s="46" t="s">
        <v>1373</v>
      </c>
      <c r="C195" s="38" t="s">
        <v>1434</v>
      </c>
      <c r="D195" s="57" t="s">
        <v>1345</v>
      </c>
      <c r="E195" s="192"/>
      <c r="F195" s="192">
        <v>73500</v>
      </c>
      <c r="G195" s="192">
        <v>114000</v>
      </c>
      <c r="H195" s="192"/>
      <c r="I195" s="192"/>
      <c r="J195" s="192"/>
      <c r="K195" s="192">
        <v>130000</v>
      </c>
      <c r="L195" s="192">
        <v>125000</v>
      </c>
      <c r="M195" s="192">
        <v>123000</v>
      </c>
      <c r="N195" s="192"/>
      <c r="O195" s="192"/>
      <c r="P195" s="192"/>
      <c r="Q195" s="1864"/>
    </row>
    <row r="196" spans="1:17" ht="35.1" customHeight="1">
      <c r="A196" s="38"/>
      <c r="B196" s="46" t="s">
        <v>1374</v>
      </c>
      <c r="C196" s="38" t="s">
        <v>1434</v>
      </c>
      <c r="D196" s="57" t="s">
        <v>1345</v>
      </c>
      <c r="E196" s="192"/>
      <c r="F196" s="192"/>
      <c r="G196" s="192">
        <v>114000</v>
      </c>
      <c r="H196" s="192"/>
      <c r="I196" s="192"/>
      <c r="J196" s="192"/>
      <c r="K196" s="192"/>
      <c r="L196" s="192"/>
      <c r="M196" s="192"/>
      <c r="N196" s="192"/>
      <c r="O196" s="192"/>
      <c r="P196" s="192"/>
      <c r="Q196" s="1864"/>
    </row>
    <row r="197" spans="1:17" ht="35.1" customHeight="1">
      <c r="A197" s="38"/>
      <c r="B197" s="46" t="s">
        <v>1375</v>
      </c>
      <c r="C197" s="38" t="s">
        <v>1434</v>
      </c>
      <c r="D197" s="57" t="s">
        <v>1345</v>
      </c>
      <c r="E197" s="192"/>
      <c r="F197" s="192"/>
      <c r="G197" s="182"/>
      <c r="H197" s="192"/>
      <c r="I197" s="192"/>
      <c r="J197" s="192"/>
      <c r="K197" s="182"/>
      <c r="L197" s="192">
        <v>129000</v>
      </c>
      <c r="M197" s="192"/>
      <c r="N197" s="192"/>
      <c r="O197" s="192"/>
      <c r="P197" s="192"/>
      <c r="Q197" s="1864"/>
    </row>
    <row r="198" spans="1:17" ht="35.1" customHeight="1">
      <c r="A198" s="38"/>
      <c r="B198" s="46" t="s">
        <v>1376</v>
      </c>
      <c r="C198" s="38" t="s">
        <v>1434</v>
      </c>
      <c r="D198" s="57" t="s">
        <v>1345</v>
      </c>
      <c r="E198" s="192"/>
      <c r="F198" s="192"/>
      <c r="G198" s="192"/>
      <c r="H198" s="182"/>
      <c r="I198" s="192"/>
      <c r="J198" s="192"/>
      <c r="K198" s="192"/>
      <c r="L198" s="192"/>
      <c r="M198" s="192"/>
      <c r="N198" s="192"/>
      <c r="O198" s="192"/>
      <c r="P198" s="192"/>
      <c r="Q198" s="1864"/>
    </row>
    <row r="199" spans="1:17" ht="35.1" customHeight="1">
      <c r="A199" s="38"/>
      <c r="B199" s="46" t="s">
        <v>1377</v>
      </c>
      <c r="C199" s="38" t="s">
        <v>1434</v>
      </c>
      <c r="D199" s="57" t="s">
        <v>1347</v>
      </c>
      <c r="E199" s="192"/>
      <c r="F199" s="192"/>
      <c r="G199" s="192"/>
      <c r="H199" s="182"/>
      <c r="I199" s="192"/>
      <c r="J199" s="192">
        <v>85000</v>
      </c>
      <c r="K199" s="192"/>
      <c r="L199" s="192"/>
      <c r="M199" s="192">
        <v>79000</v>
      </c>
      <c r="N199" s="192"/>
      <c r="O199" s="192"/>
      <c r="P199" s="192"/>
      <c r="Q199" s="1864"/>
    </row>
    <row r="200" spans="1:17" ht="35.1" customHeight="1">
      <c r="A200" s="38"/>
      <c r="B200" s="46" t="s">
        <v>1377</v>
      </c>
      <c r="C200" s="38" t="s">
        <v>1434</v>
      </c>
      <c r="D200" s="57" t="s">
        <v>1348</v>
      </c>
      <c r="E200" s="192"/>
      <c r="F200" s="192"/>
      <c r="G200" s="182"/>
      <c r="H200" s="192"/>
      <c r="I200" s="192"/>
      <c r="J200" s="192">
        <v>95000</v>
      </c>
      <c r="K200" s="192"/>
      <c r="L200" s="192"/>
      <c r="M200" s="192"/>
      <c r="N200" s="192"/>
      <c r="O200" s="192"/>
      <c r="P200" s="192"/>
      <c r="Q200" s="1864"/>
    </row>
    <row r="201" spans="1:17" ht="35.1" customHeight="1">
      <c r="A201" s="38"/>
      <c r="B201" s="46" t="s">
        <v>1377</v>
      </c>
      <c r="C201" s="38" t="s">
        <v>1434</v>
      </c>
      <c r="D201" s="57" t="s">
        <v>1345</v>
      </c>
      <c r="E201" s="192"/>
      <c r="F201" s="192">
        <v>95000</v>
      </c>
      <c r="G201" s="192">
        <v>103000</v>
      </c>
      <c r="H201" s="192"/>
      <c r="I201" s="192"/>
      <c r="J201" s="192"/>
      <c r="K201" s="192"/>
      <c r="L201" s="192"/>
      <c r="M201" s="192"/>
      <c r="N201" s="192"/>
      <c r="O201" s="192"/>
      <c r="P201" s="192"/>
      <c r="Q201" s="1864"/>
    </row>
    <row r="202" spans="1:17" ht="35.1" customHeight="1">
      <c r="A202" s="38"/>
      <c r="B202" s="46" t="s">
        <v>1378</v>
      </c>
      <c r="C202" s="38" t="s">
        <v>1434</v>
      </c>
      <c r="D202" s="57" t="s">
        <v>1350</v>
      </c>
      <c r="E202" s="192"/>
      <c r="F202" s="182"/>
      <c r="G202" s="192"/>
      <c r="H202" s="192"/>
      <c r="I202" s="192"/>
      <c r="J202" s="192"/>
      <c r="K202" s="192"/>
      <c r="L202" s="192"/>
      <c r="M202" s="192"/>
      <c r="N202" s="192"/>
      <c r="O202" s="192"/>
      <c r="P202" s="192">
        <v>166100</v>
      </c>
      <c r="Q202" s="1864"/>
    </row>
    <row r="203" spans="1:17" ht="35.1" customHeight="1">
      <c r="A203" s="38"/>
      <c r="B203" s="46" t="s">
        <v>1379</v>
      </c>
      <c r="C203" s="38" t="s">
        <v>1434</v>
      </c>
      <c r="D203" s="57" t="s">
        <v>1351</v>
      </c>
      <c r="E203" s="192"/>
      <c r="F203" s="192"/>
      <c r="G203" s="192"/>
      <c r="H203" s="192"/>
      <c r="I203" s="192"/>
      <c r="J203" s="192"/>
      <c r="K203" s="192"/>
      <c r="L203" s="192"/>
      <c r="M203" s="192"/>
      <c r="N203" s="192"/>
      <c r="O203" s="192"/>
      <c r="P203" s="192">
        <v>180400</v>
      </c>
      <c r="Q203" s="1864"/>
    </row>
    <row r="204" spans="1:17" ht="35.1" customHeight="1">
      <c r="A204" s="38"/>
      <c r="B204" s="46" t="s">
        <v>1380</v>
      </c>
      <c r="C204" s="38" t="s">
        <v>1434</v>
      </c>
      <c r="D204" s="57" t="s">
        <v>1345</v>
      </c>
      <c r="E204" s="192"/>
      <c r="F204" s="192"/>
      <c r="G204" s="192">
        <v>120000</v>
      </c>
      <c r="H204" s="192"/>
      <c r="I204" s="192"/>
      <c r="J204" s="192"/>
      <c r="K204" s="192">
        <v>130000</v>
      </c>
      <c r="L204" s="192"/>
      <c r="M204" s="192"/>
      <c r="N204" s="192"/>
      <c r="O204" s="192"/>
      <c r="P204" s="192"/>
      <c r="Q204" s="1864"/>
    </row>
    <row r="205" spans="1:17" ht="35.1" customHeight="1">
      <c r="A205" s="38"/>
      <c r="B205" s="46" t="s">
        <v>1424</v>
      </c>
      <c r="C205" s="38" t="s">
        <v>1434</v>
      </c>
      <c r="D205" s="57" t="s">
        <v>1350</v>
      </c>
      <c r="E205" s="192"/>
      <c r="F205" s="192"/>
      <c r="G205" s="192"/>
      <c r="H205" s="192"/>
      <c r="I205" s="192"/>
      <c r="J205" s="192"/>
      <c r="K205" s="192">
        <v>145000</v>
      </c>
      <c r="L205" s="192"/>
      <c r="M205" s="192"/>
      <c r="N205" s="192"/>
      <c r="O205" s="192"/>
      <c r="P205" s="192"/>
      <c r="Q205" s="1864"/>
    </row>
    <row r="206" spans="1:17" ht="35.1" customHeight="1">
      <c r="A206" s="38"/>
      <c r="B206" s="46" t="s">
        <v>1381</v>
      </c>
      <c r="C206" s="38" t="s">
        <v>1434</v>
      </c>
      <c r="D206" s="57" t="s">
        <v>1345</v>
      </c>
      <c r="E206" s="192"/>
      <c r="F206" s="192"/>
      <c r="G206" s="192"/>
      <c r="H206" s="192"/>
      <c r="I206" s="192"/>
      <c r="J206" s="192"/>
      <c r="K206" s="192"/>
      <c r="L206" s="192"/>
      <c r="M206" s="192"/>
      <c r="N206" s="192"/>
      <c r="O206" s="192"/>
      <c r="P206" s="192"/>
      <c r="Q206" s="1864"/>
    </row>
    <row r="207" spans="1:17" ht="35.1" customHeight="1">
      <c r="A207" s="38"/>
      <c r="B207" s="46" t="s">
        <v>1382</v>
      </c>
      <c r="C207" s="38" t="s">
        <v>1434</v>
      </c>
      <c r="D207" s="57" t="s">
        <v>1350</v>
      </c>
      <c r="E207" s="192"/>
      <c r="F207" s="192"/>
      <c r="G207" s="192"/>
      <c r="H207" s="192"/>
      <c r="I207" s="192"/>
      <c r="J207" s="192"/>
      <c r="K207" s="192"/>
      <c r="L207" s="192"/>
      <c r="M207" s="192"/>
      <c r="N207" s="192"/>
      <c r="O207" s="192"/>
      <c r="P207" s="192"/>
      <c r="Q207" s="1864"/>
    </row>
    <row r="208" spans="1:17" ht="35.1" customHeight="1">
      <c r="A208" s="38"/>
      <c r="B208" s="46" t="s">
        <v>1383</v>
      </c>
      <c r="C208" s="38" t="s">
        <v>1434</v>
      </c>
      <c r="D208" s="57" t="s">
        <v>1350</v>
      </c>
      <c r="E208" s="192"/>
      <c r="F208" s="192"/>
      <c r="G208" s="192"/>
      <c r="H208" s="192"/>
      <c r="I208" s="192"/>
      <c r="J208" s="192"/>
      <c r="K208" s="192"/>
      <c r="L208" s="192"/>
      <c r="M208" s="192"/>
      <c r="N208" s="192"/>
      <c r="O208" s="192"/>
      <c r="P208" s="192"/>
      <c r="Q208" s="1864"/>
    </row>
    <row r="209" spans="1:17" ht="35.1" customHeight="1">
      <c r="A209" s="38"/>
      <c r="B209" s="46" t="s">
        <v>1384</v>
      </c>
      <c r="C209" s="38" t="s">
        <v>1434</v>
      </c>
      <c r="D209" s="57" t="s">
        <v>1350</v>
      </c>
      <c r="E209" s="192"/>
      <c r="F209" s="192">
        <v>91200</v>
      </c>
      <c r="G209" s="192"/>
      <c r="H209" s="192"/>
      <c r="I209" s="192"/>
      <c r="J209" s="192"/>
      <c r="K209" s="192"/>
      <c r="L209" s="192"/>
      <c r="M209" s="192"/>
      <c r="N209" s="192"/>
      <c r="O209" s="192"/>
      <c r="P209" s="192"/>
      <c r="Q209" s="1864"/>
    </row>
    <row r="210" spans="1:17" ht="30" customHeight="1">
      <c r="A210" s="35" t="s">
        <v>1385</v>
      </c>
      <c r="B210" s="134"/>
      <c r="C210" s="35"/>
      <c r="D210" s="28"/>
      <c r="E210" s="183"/>
      <c r="F210" s="183"/>
      <c r="G210" s="183"/>
      <c r="H210" s="183"/>
      <c r="I210" s="182"/>
      <c r="J210" s="182"/>
      <c r="K210" s="182"/>
      <c r="L210" s="182"/>
      <c r="M210" s="182"/>
      <c r="N210" s="182"/>
      <c r="O210" s="182"/>
      <c r="P210" s="182"/>
      <c r="Q210" s="1864"/>
    </row>
    <row r="211" spans="1:17" ht="30" customHeight="1">
      <c r="A211" s="85"/>
      <c r="B211" s="1869" t="s">
        <v>866</v>
      </c>
      <c r="C211" s="1869"/>
      <c r="D211" s="57"/>
      <c r="E211" s="182"/>
      <c r="F211" s="182"/>
      <c r="G211" s="182"/>
      <c r="H211" s="182"/>
      <c r="I211" s="182"/>
      <c r="J211" s="182"/>
      <c r="K211" s="182"/>
      <c r="L211" s="182"/>
      <c r="M211" s="182"/>
      <c r="N211" s="182"/>
      <c r="O211" s="182"/>
      <c r="P211" s="182"/>
      <c r="Q211" s="1864"/>
    </row>
    <row r="212" spans="1:17" ht="30" customHeight="1">
      <c r="A212" s="85"/>
      <c r="B212" s="65" t="s">
        <v>1386</v>
      </c>
      <c r="C212" s="38" t="s">
        <v>1387</v>
      </c>
      <c r="D212" s="57" t="s">
        <v>1388</v>
      </c>
      <c r="E212" s="192"/>
      <c r="F212" s="192"/>
      <c r="G212" s="192">
        <v>2200000</v>
      </c>
      <c r="H212" s="192"/>
      <c r="I212" s="192"/>
      <c r="J212" s="192"/>
      <c r="K212" s="192"/>
      <c r="L212" s="192"/>
      <c r="M212" s="192"/>
      <c r="N212" s="192"/>
      <c r="O212" s="192"/>
      <c r="P212" s="192"/>
      <c r="Q212" s="1864"/>
    </row>
    <row r="213" spans="1:17" ht="30" customHeight="1">
      <c r="A213" s="85"/>
      <c r="B213" s="65" t="s">
        <v>868</v>
      </c>
      <c r="C213" s="38" t="s">
        <v>1387</v>
      </c>
      <c r="D213" s="57" t="s">
        <v>1389</v>
      </c>
      <c r="E213" s="185"/>
      <c r="F213" s="185"/>
      <c r="G213" s="192">
        <v>3000000</v>
      </c>
      <c r="H213" s="192"/>
      <c r="I213" s="192"/>
      <c r="J213" s="192"/>
      <c r="K213" s="192">
        <v>3200000</v>
      </c>
      <c r="L213" s="192"/>
      <c r="M213" s="192"/>
      <c r="N213" s="192"/>
      <c r="O213" s="192"/>
      <c r="P213" s="192"/>
      <c r="Q213" s="1864"/>
    </row>
    <row r="214" spans="1:17" ht="30" customHeight="1">
      <c r="A214" s="85"/>
      <c r="B214" s="65" t="s">
        <v>869</v>
      </c>
      <c r="C214" s="38" t="s">
        <v>1387</v>
      </c>
      <c r="D214" s="57" t="s">
        <v>1390</v>
      </c>
      <c r="E214" s="185"/>
      <c r="F214" s="185"/>
      <c r="G214" s="192">
        <v>4100000</v>
      </c>
      <c r="H214" s="192"/>
      <c r="I214" s="192"/>
      <c r="J214" s="192"/>
      <c r="K214" s="192"/>
      <c r="L214" s="192"/>
      <c r="M214" s="192"/>
      <c r="N214" s="192"/>
      <c r="O214" s="192"/>
      <c r="P214" s="192"/>
      <c r="Q214" s="1864"/>
    </row>
    <row r="215" spans="1:17" ht="30" customHeight="1">
      <c r="A215" s="85"/>
      <c r="B215" s="65" t="s">
        <v>870</v>
      </c>
      <c r="C215" s="38" t="s">
        <v>1387</v>
      </c>
      <c r="D215" s="57" t="s">
        <v>1391</v>
      </c>
      <c r="E215" s="185"/>
      <c r="F215" s="185"/>
      <c r="G215" s="192">
        <v>5300000</v>
      </c>
      <c r="H215" s="192"/>
      <c r="I215" s="192"/>
      <c r="J215" s="192"/>
      <c r="K215" s="192"/>
      <c r="L215" s="192"/>
      <c r="M215" s="192"/>
      <c r="N215" s="192"/>
      <c r="O215" s="192"/>
      <c r="P215" s="192"/>
      <c r="Q215" s="1864"/>
    </row>
    <row r="216" spans="1:17" ht="30" customHeight="1">
      <c r="A216" s="85"/>
      <c r="B216" s="65" t="s">
        <v>871</v>
      </c>
      <c r="C216" s="38" t="s">
        <v>1387</v>
      </c>
      <c r="D216" s="57" t="s">
        <v>1388</v>
      </c>
      <c r="E216" s="185"/>
      <c r="F216" s="185"/>
      <c r="G216" s="192">
        <v>2700000</v>
      </c>
      <c r="H216" s="192"/>
      <c r="I216" s="192"/>
      <c r="J216" s="192"/>
      <c r="K216" s="192"/>
      <c r="L216" s="192"/>
      <c r="M216" s="192"/>
      <c r="N216" s="192"/>
      <c r="O216" s="192"/>
      <c r="P216" s="192"/>
      <c r="Q216" s="1864"/>
    </row>
    <row r="217" spans="1:17" ht="30" customHeight="1">
      <c r="A217" s="85"/>
      <c r="B217" s="65" t="s">
        <v>872</v>
      </c>
      <c r="C217" s="38" t="s">
        <v>1387</v>
      </c>
      <c r="D217" s="57" t="s">
        <v>1389</v>
      </c>
      <c r="E217" s="185"/>
      <c r="F217" s="185"/>
      <c r="G217" s="192">
        <v>4450000</v>
      </c>
      <c r="H217" s="192"/>
      <c r="I217" s="192"/>
      <c r="J217" s="192"/>
      <c r="K217" s="182"/>
      <c r="L217" s="192"/>
      <c r="M217" s="192"/>
      <c r="N217" s="192"/>
      <c r="O217" s="192"/>
      <c r="P217" s="192"/>
      <c r="Q217" s="1864"/>
    </row>
    <row r="218" spans="1:17" ht="30" customHeight="1">
      <c r="A218" s="85"/>
      <c r="B218" s="65" t="s">
        <v>873</v>
      </c>
      <c r="C218" s="38" t="s">
        <v>1387</v>
      </c>
      <c r="D218" s="57" t="s">
        <v>1390</v>
      </c>
      <c r="E218" s="185"/>
      <c r="F218" s="185"/>
      <c r="G218" s="192">
        <v>6420000</v>
      </c>
      <c r="H218" s="192"/>
      <c r="I218" s="192"/>
      <c r="J218" s="192"/>
      <c r="K218" s="192"/>
      <c r="L218" s="192"/>
      <c r="M218" s="192"/>
      <c r="N218" s="192"/>
      <c r="O218" s="192"/>
      <c r="P218" s="192"/>
      <c r="Q218" s="1864"/>
    </row>
    <row r="219" spans="1:17" ht="30" customHeight="1">
      <c r="A219" s="85"/>
      <c r="B219" s="65" t="s">
        <v>874</v>
      </c>
      <c r="C219" s="38" t="s">
        <v>1387</v>
      </c>
      <c r="D219" s="57" t="s">
        <v>1391</v>
      </c>
      <c r="E219" s="185"/>
      <c r="F219" s="185"/>
      <c r="G219" s="192">
        <v>8350000</v>
      </c>
      <c r="H219" s="192"/>
      <c r="I219" s="192"/>
      <c r="J219" s="192"/>
      <c r="K219" s="192"/>
      <c r="L219" s="192"/>
      <c r="M219" s="192"/>
      <c r="N219" s="192"/>
      <c r="O219" s="192"/>
      <c r="P219" s="192"/>
      <c r="Q219" s="1864"/>
    </row>
    <row r="220" spans="1:17" ht="30" customHeight="1">
      <c r="A220" s="85"/>
      <c r="B220" s="163" t="s">
        <v>875</v>
      </c>
      <c r="C220" s="38"/>
      <c r="D220" s="57"/>
      <c r="E220" s="185"/>
      <c r="F220" s="185"/>
      <c r="G220" s="192"/>
      <c r="H220" s="192"/>
      <c r="I220" s="192"/>
      <c r="J220" s="192"/>
      <c r="K220" s="192"/>
      <c r="L220" s="192"/>
      <c r="M220" s="192"/>
      <c r="N220" s="192"/>
      <c r="O220" s="192"/>
      <c r="P220" s="192"/>
      <c r="Q220" s="1864"/>
    </row>
    <row r="221" spans="1:17" ht="30" customHeight="1">
      <c r="A221" s="85"/>
      <c r="B221" s="65" t="s">
        <v>867</v>
      </c>
      <c r="C221" s="38" t="s">
        <v>1387</v>
      </c>
      <c r="D221" s="57" t="s">
        <v>1388</v>
      </c>
      <c r="E221" s="185"/>
      <c r="F221" s="185"/>
      <c r="G221" s="192">
        <v>2600000</v>
      </c>
      <c r="H221" s="192"/>
      <c r="I221" s="192"/>
      <c r="J221" s="192"/>
      <c r="K221" s="192"/>
      <c r="L221" s="192"/>
      <c r="M221" s="192"/>
      <c r="N221" s="192"/>
      <c r="O221" s="192"/>
      <c r="P221" s="192"/>
      <c r="Q221" s="1864"/>
    </row>
    <row r="222" spans="1:17" ht="30" customHeight="1">
      <c r="A222" s="85"/>
      <c r="B222" s="65" t="s">
        <v>868</v>
      </c>
      <c r="C222" s="38" t="s">
        <v>1387</v>
      </c>
      <c r="D222" s="57" t="s">
        <v>1389</v>
      </c>
      <c r="E222" s="192"/>
      <c r="F222" s="192"/>
      <c r="G222" s="192">
        <v>3600000</v>
      </c>
      <c r="H222" s="192"/>
      <c r="I222" s="192"/>
      <c r="J222" s="192"/>
      <c r="K222" s="192"/>
      <c r="L222" s="192"/>
      <c r="M222" s="192"/>
      <c r="N222" s="192"/>
      <c r="O222" s="192"/>
      <c r="P222" s="192"/>
      <c r="Q222" s="1864"/>
    </row>
    <row r="223" spans="1:17" ht="30" customHeight="1">
      <c r="A223" s="85"/>
      <c r="B223" s="65" t="s">
        <v>869</v>
      </c>
      <c r="C223" s="38" t="s">
        <v>1387</v>
      </c>
      <c r="D223" s="57" t="s">
        <v>1390</v>
      </c>
      <c r="E223" s="185"/>
      <c r="F223" s="185"/>
      <c r="G223" s="192">
        <v>4600000</v>
      </c>
      <c r="H223" s="192"/>
      <c r="I223" s="192"/>
      <c r="J223" s="192"/>
      <c r="K223" s="192"/>
      <c r="L223" s="192"/>
      <c r="M223" s="192"/>
      <c r="N223" s="192"/>
      <c r="O223" s="192"/>
      <c r="P223" s="192"/>
      <c r="Q223" s="1864"/>
    </row>
    <row r="224" spans="1:17" ht="30" customHeight="1">
      <c r="A224" s="85"/>
      <c r="B224" s="65" t="s">
        <v>870</v>
      </c>
      <c r="C224" s="38" t="s">
        <v>1387</v>
      </c>
      <c r="D224" s="57" t="s">
        <v>1391</v>
      </c>
      <c r="E224" s="185"/>
      <c r="F224" s="185"/>
      <c r="G224" s="192">
        <v>5700000</v>
      </c>
      <c r="H224" s="192"/>
      <c r="I224" s="192"/>
      <c r="J224" s="192"/>
      <c r="K224" s="192"/>
      <c r="L224" s="192"/>
      <c r="M224" s="192"/>
      <c r="N224" s="192"/>
      <c r="O224" s="192"/>
      <c r="P224" s="192"/>
      <c r="Q224" s="1864"/>
    </row>
    <row r="225" spans="1:17" ht="30" customHeight="1">
      <c r="A225" s="85"/>
      <c r="B225" s="65" t="s">
        <v>871</v>
      </c>
      <c r="C225" s="38" t="s">
        <v>1387</v>
      </c>
      <c r="D225" s="57" t="s">
        <v>1388</v>
      </c>
      <c r="E225" s="185"/>
      <c r="F225" s="185"/>
      <c r="G225" s="192">
        <v>2750000</v>
      </c>
      <c r="H225" s="192"/>
      <c r="I225" s="192"/>
      <c r="J225" s="192"/>
      <c r="K225" s="192"/>
      <c r="L225" s="192"/>
      <c r="M225" s="192"/>
      <c r="N225" s="192"/>
      <c r="O225" s="192"/>
      <c r="P225" s="192"/>
      <c r="Q225" s="1864"/>
    </row>
    <row r="226" spans="1:17" ht="30" customHeight="1">
      <c r="A226" s="85"/>
      <c r="B226" s="65" t="s">
        <v>872</v>
      </c>
      <c r="C226" s="38" t="s">
        <v>1387</v>
      </c>
      <c r="D226" s="57" t="s">
        <v>1389</v>
      </c>
      <c r="E226" s="192"/>
      <c r="F226" s="192"/>
      <c r="G226" s="192">
        <v>4500000</v>
      </c>
      <c r="H226" s="192"/>
      <c r="I226" s="192"/>
      <c r="J226" s="192"/>
      <c r="K226" s="192"/>
      <c r="L226" s="192"/>
      <c r="M226" s="192"/>
      <c r="N226" s="192"/>
      <c r="O226" s="192"/>
      <c r="P226" s="192"/>
      <c r="Q226" s="1864"/>
    </row>
    <row r="227" spans="1:17" ht="30" customHeight="1">
      <c r="A227" s="85"/>
      <c r="B227" s="65" t="s">
        <v>873</v>
      </c>
      <c r="C227" s="38" t="s">
        <v>1387</v>
      </c>
      <c r="D227" s="57" t="s">
        <v>1390</v>
      </c>
      <c r="E227" s="192"/>
      <c r="F227" s="192"/>
      <c r="G227" s="192">
        <v>6500000</v>
      </c>
      <c r="H227" s="192"/>
      <c r="I227" s="192"/>
      <c r="J227" s="192"/>
      <c r="K227" s="192"/>
      <c r="L227" s="192"/>
      <c r="M227" s="192"/>
      <c r="N227" s="192"/>
      <c r="O227" s="192"/>
      <c r="P227" s="192"/>
      <c r="Q227" s="1864"/>
    </row>
    <row r="228" spans="1:17" ht="30" customHeight="1">
      <c r="A228" s="85"/>
      <c r="B228" s="65" t="s">
        <v>874</v>
      </c>
      <c r="C228" s="38" t="s">
        <v>1387</v>
      </c>
      <c r="D228" s="57" t="s">
        <v>1391</v>
      </c>
      <c r="E228" s="192"/>
      <c r="F228" s="192"/>
      <c r="G228" s="192">
        <v>8500000</v>
      </c>
      <c r="H228" s="192"/>
      <c r="I228" s="192"/>
      <c r="J228" s="192"/>
      <c r="K228" s="192"/>
      <c r="L228" s="192"/>
      <c r="M228" s="192"/>
      <c r="N228" s="192"/>
      <c r="O228" s="192"/>
      <c r="P228" s="192"/>
      <c r="Q228" s="1864"/>
    </row>
    <row r="229" spans="1:17" ht="35.1" customHeight="1">
      <c r="A229" s="35" t="s">
        <v>1392</v>
      </c>
      <c r="B229" s="134" t="s">
        <v>1393</v>
      </c>
      <c r="C229" s="38"/>
      <c r="D229" s="57"/>
      <c r="E229" s="182"/>
      <c r="F229" s="182"/>
      <c r="G229" s="182"/>
      <c r="H229" s="182"/>
      <c r="I229" s="182"/>
      <c r="J229" s="182"/>
      <c r="K229" s="182"/>
      <c r="L229" s="182"/>
      <c r="M229" s="182"/>
      <c r="N229" s="182"/>
      <c r="O229" s="182"/>
      <c r="P229" s="182"/>
      <c r="Q229" s="1864"/>
    </row>
    <row r="230" spans="1:17" ht="35.1" customHeight="1">
      <c r="A230" s="35"/>
      <c r="B230" s="65" t="s">
        <v>1394</v>
      </c>
      <c r="C230" s="38" t="s">
        <v>249</v>
      </c>
      <c r="D230" s="57"/>
      <c r="E230" s="193"/>
      <c r="F230" s="193">
        <v>6500000</v>
      </c>
      <c r="G230" s="193">
        <v>5800000</v>
      </c>
      <c r="H230" s="182"/>
      <c r="I230" s="193">
        <v>6500000</v>
      </c>
      <c r="J230" s="193">
        <v>5600000</v>
      </c>
      <c r="K230" s="193">
        <v>6000000</v>
      </c>
      <c r="L230" s="193">
        <v>5500000</v>
      </c>
      <c r="M230" s="193">
        <v>6000000</v>
      </c>
      <c r="N230" s="193">
        <v>5500000</v>
      </c>
      <c r="O230" s="193">
        <v>4600000</v>
      </c>
      <c r="P230" s="193"/>
      <c r="Q230" s="1864"/>
    </row>
    <row r="231" spans="1:17" ht="35.1" customHeight="1">
      <c r="A231" s="38"/>
      <c r="B231" s="39" t="s">
        <v>1395</v>
      </c>
      <c r="C231" s="38" t="s">
        <v>249</v>
      </c>
      <c r="D231" s="57"/>
      <c r="E231" s="193"/>
      <c r="F231" s="193">
        <v>6500000</v>
      </c>
      <c r="G231" s="193">
        <v>6500000</v>
      </c>
      <c r="H231" s="193">
        <v>7000000</v>
      </c>
      <c r="I231" s="193"/>
      <c r="J231" s="193">
        <v>6700000</v>
      </c>
      <c r="K231" s="193">
        <v>6300000</v>
      </c>
      <c r="L231" s="193"/>
      <c r="M231" s="193">
        <v>6000000</v>
      </c>
      <c r="N231" s="193"/>
      <c r="O231" s="182"/>
      <c r="P231" s="193"/>
      <c r="Q231" s="1864"/>
    </row>
    <row r="232" spans="1:17" ht="35.1" customHeight="1">
      <c r="A232" s="38"/>
      <c r="B232" s="39" t="s">
        <v>1396</v>
      </c>
      <c r="C232" s="38" t="s">
        <v>249</v>
      </c>
      <c r="D232" s="57"/>
      <c r="E232" s="182"/>
      <c r="F232" s="182"/>
      <c r="G232" s="193">
        <v>9000000</v>
      </c>
      <c r="H232" s="193">
        <v>7000000</v>
      </c>
      <c r="I232" s="182"/>
      <c r="J232" s="193">
        <v>9500000</v>
      </c>
      <c r="K232" s="182"/>
      <c r="L232" s="182"/>
      <c r="M232" s="182"/>
      <c r="N232" s="182"/>
      <c r="O232" s="182"/>
      <c r="P232" s="182"/>
      <c r="Q232" s="1864"/>
    </row>
    <row r="233" spans="1:17">
      <c r="Q233" s="169"/>
    </row>
    <row r="234" spans="1:17">
      <c r="B234" s="13"/>
      <c r="C234" s="13"/>
      <c r="D234" s="158"/>
      <c r="G234" s="13"/>
      <c r="H234" s="13"/>
      <c r="I234" s="13"/>
      <c r="J234" s="13"/>
      <c r="K234" s="13"/>
      <c r="L234" s="13"/>
      <c r="M234" s="13"/>
      <c r="N234" s="13"/>
      <c r="O234" s="13"/>
      <c r="P234" s="13"/>
      <c r="Q234" s="169"/>
    </row>
    <row r="235" spans="1:17">
      <c r="B235" s="13"/>
      <c r="C235" s="13"/>
      <c r="D235" s="158"/>
      <c r="G235" s="13"/>
      <c r="H235" s="13"/>
      <c r="I235" s="13"/>
      <c r="J235" s="13"/>
      <c r="K235" s="13"/>
      <c r="L235" s="13"/>
      <c r="M235" s="13"/>
      <c r="N235" s="13"/>
      <c r="O235" s="13"/>
      <c r="P235" s="13"/>
      <c r="Q235" s="169"/>
    </row>
    <row r="236" spans="1:17">
      <c r="B236" s="13"/>
      <c r="C236" s="13"/>
      <c r="D236" s="158"/>
      <c r="G236" s="13"/>
      <c r="H236" s="13"/>
      <c r="I236" s="13"/>
      <c r="J236" s="13"/>
      <c r="K236" s="13"/>
      <c r="L236" s="13"/>
      <c r="M236" s="13"/>
      <c r="N236" s="13"/>
      <c r="O236" s="13"/>
      <c r="P236" s="13"/>
      <c r="Q236" s="169"/>
    </row>
  </sheetData>
  <mergeCells count="32">
    <mergeCell ref="Q164:Q171"/>
    <mergeCell ref="Q172:Q209"/>
    <mergeCell ref="Q210:Q228"/>
    <mergeCell ref="Q229:Q232"/>
    <mergeCell ref="Q52:Q61"/>
    <mergeCell ref="Q63:Q71"/>
    <mergeCell ref="Q72:Q79"/>
    <mergeCell ref="Q88:Q124"/>
    <mergeCell ref="Q125:Q163"/>
    <mergeCell ref="Q9:Q16"/>
    <mergeCell ref="Q19:Q22"/>
    <mergeCell ref="Q25:Q28"/>
    <mergeCell ref="Q30:Q37"/>
    <mergeCell ref="Q39:Q50"/>
    <mergeCell ref="E51:P51"/>
    <mergeCell ref="B165:C165"/>
    <mergeCell ref="B211:C211"/>
    <mergeCell ref="A5:A6"/>
    <mergeCell ref="B5:B6"/>
    <mergeCell ref="C5:C6"/>
    <mergeCell ref="D5:D6"/>
    <mergeCell ref="B18:C18"/>
    <mergeCell ref="E18:P18"/>
    <mergeCell ref="B24:C24"/>
    <mergeCell ref="E24:P24"/>
    <mergeCell ref="B29:C29"/>
    <mergeCell ref="B1:Q1"/>
    <mergeCell ref="B2:Q2"/>
    <mergeCell ref="B3:Q3"/>
    <mergeCell ref="E5:P5"/>
    <mergeCell ref="E8:P8"/>
    <mergeCell ref="Q5:Q6"/>
  </mergeCells>
  <conditionalFormatting sqref="B127">
    <cfRule type="duplicateValues" dxfId="389" priority="25"/>
  </conditionalFormatting>
  <conditionalFormatting sqref="B128">
    <cfRule type="duplicateValues" dxfId="388" priority="20"/>
  </conditionalFormatting>
  <conditionalFormatting sqref="B132:B134">
    <cfRule type="duplicateValues" dxfId="387" priority="15"/>
    <cfRule type="duplicateValues" dxfId="386" priority="16"/>
  </conditionalFormatting>
  <conditionalFormatting sqref="B135">
    <cfRule type="duplicateValues" dxfId="385" priority="11"/>
    <cfRule type="duplicateValues" dxfId="384" priority="12"/>
  </conditionalFormatting>
  <conditionalFormatting sqref="B136">
    <cfRule type="duplicateValues" dxfId="383" priority="2"/>
    <cfRule type="duplicateValues" dxfId="382" priority="3"/>
  </conditionalFormatting>
  <conditionalFormatting sqref="B137:B138">
    <cfRule type="duplicateValues" dxfId="381" priority="7"/>
  </conditionalFormatting>
  <conditionalFormatting sqref="B140">
    <cfRule type="duplicateValues" dxfId="380" priority="19"/>
  </conditionalFormatting>
  <conditionalFormatting sqref="B141">
    <cfRule type="duplicateValues" dxfId="379" priority="10"/>
  </conditionalFormatting>
  <conditionalFormatting sqref="B142">
    <cfRule type="duplicateValues" dxfId="378" priority="9"/>
  </conditionalFormatting>
  <conditionalFormatting sqref="B144:B145">
    <cfRule type="duplicateValues" dxfId="377" priority="22"/>
  </conditionalFormatting>
  <conditionalFormatting sqref="B144:B146">
    <cfRule type="duplicateValues" dxfId="376" priority="21"/>
  </conditionalFormatting>
  <conditionalFormatting sqref="B146">
    <cfRule type="duplicateValues" dxfId="375" priority="24"/>
  </conditionalFormatting>
  <conditionalFormatting sqref="B147:B148">
    <cfRule type="duplicateValues" dxfId="374" priority="27"/>
  </conditionalFormatting>
  <conditionalFormatting sqref="B148">
    <cfRule type="duplicateValues" dxfId="373" priority="23"/>
    <cfRule type="duplicateValues" dxfId="372" priority="26"/>
  </conditionalFormatting>
  <conditionalFormatting sqref="B149">
    <cfRule type="duplicateValues" dxfId="371" priority="1"/>
  </conditionalFormatting>
  <conditionalFormatting sqref="B150:B151">
    <cfRule type="duplicateValues" dxfId="370" priority="31"/>
  </conditionalFormatting>
  <conditionalFormatting sqref="B152:B154">
    <cfRule type="duplicateValues" dxfId="369" priority="13"/>
    <cfRule type="duplicateValues" dxfId="368" priority="14"/>
  </conditionalFormatting>
  <conditionalFormatting sqref="B155:B156">
    <cfRule type="duplicateValues" dxfId="367" priority="6"/>
  </conditionalFormatting>
  <conditionalFormatting sqref="B157">
    <cfRule type="duplicateValues" dxfId="366" priority="18"/>
  </conditionalFormatting>
  <conditionalFormatting sqref="B158">
    <cfRule type="duplicateValues" dxfId="365" priority="17"/>
  </conditionalFormatting>
  <conditionalFormatting sqref="B159">
    <cfRule type="duplicateValues" dxfId="364" priority="8"/>
  </conditionalFormatting>
  <conditionalFormatting sqref="B160">
    <cfRule type="duplicateValues" dxfId="363" priority="4"/>
    <cfRule type="duplicateValues" dxfId="362" priority="5"/>
  </conditionalFormatting>
  <conditionalFormatting sqref="B162">
    <cfRule type="duplicateValues" dxfId="361" priority="29"/>
  </conditionalFormatting>
  <conditionalFormatting sqref="B163">
    <cfRule type="duplicateValues" dxfId="360" priority="28"/>
  </conditionalFormatting>
  <printOptions horizontalCentered="1"/>
  <pageMargins left="0.54" right="0.38" top="0.75" bottom="0.75" header="0.3" footer="0.3"/>
  <pageSetup paperSize="9" scale="50" orientation="landscape" r:id="rId1"/>
  <headerFooter>
    <oddFooter>&amp;CPage &amp;P&amp;RGia VLXD thang 01 nam 2023 phu luc 1 ktra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6"/>
  <sheetViews>
    <sheetView view="pageBreakPreview" topLeftCell="B1" zoomScale="115" zoomScaleNormal="100" workbookViewId="0">
      <selection activeCell="D12" sqref="D12"/>
    </sheetView>
  </sheetViews>
  <sheetFormatPr defaultColWidth="9.140625" defaultRowHeight="16.5"/>
  <cols>
    <col min="1" max="1" width="7.85546875" style="1" customWidth="1"/>
    <col min="2" max="2" width="36" style="2" customWidth="1"/>
    <col min="3" max="3" width="9.28515625" style="3" customWidth="1"/>
    <col min="4" max="4" width="17.140625" style="4" customWidth="1"/>
    <col min="5" max="6" width="12.85546875" style="13" customWidth="1"/>
    <col min="7" max="8" width="13.140625" style="1" customWidth="1"/>
    <col min="9" max="9" width="12.85546875" style="1" customWidth="1"/>
    <col min="10" max="10" width="14.28515625" style="1" customWidth="1"/>
    <col min="11" max="11" width="14" style="3" customWidth="1"/>
    <col min="12" max="12" width="14.28515625" style="3" customWidth="1"/>
    <col min="13" max="13" width="13.28515625" style="1" customWidth="1"/>
    <col min="14" max="14" width="13" style="1" customWidth="1"/>
    <col min="15" max="15" width="15.7109375" style="1" customWidth="1"/>
    <col min="16" max="16" width="14.42578125" style="3" customWidth="1"/>
    <col min="17" max="17" width="17.140625" style="13" customWidth="1"/>
    <col min="18" max="25" width="9.140625" style="13"/>
    <col min="26" max="26" width="2" style="13" customWidth="1"/>
    <col min="27" max="16384" width="9.140625" style="13"/>
  </cols>
  <sheetData>
    <row r="1" spans="1:17">
      <c r="A1" s="20"/>
      <c r="B1" s="1833" t="s">
        <v>1149</v>
      </c>
      <c r="C1" s="1833"/>
      <c r="D1" s="1833"/>
      <c r="E1" s="1833"/>
      <c r="F1" s="1833"/>
      <c r="G1" s="1833"/>
      <c r="H1" s="1833"/>
      <c r="I1" s="1833"/>
      <c r="J1" s="1833"/>
      <c r="K1" s="1833"/>
      <c r="L1" s="1833"/>
      <c r="M1" s="1833"/>
      <c r="N1" s="1833"/>
      <c r="O1" s="1833"/>
      <c r="P1" s="1833"/>
      <c r="Q1" s="1833"/>
    </row>
    <row r="2" spans="1:17" ht="24.75" customHeight="1">
      <c r="A2" s="21"/>
      <c r="B2" s="1740" t="s">
        <v>1446</v>
      </c>
      <c r="C2" s="1740"/>
      <c r="D2" s="1740"/>
      <c r="E2" s="1740"/>
      <c r="F2" s="1740"/>
      <c r="G2" s="1740"/>
      <c r="H2" s="1740"/>
      <c r="I2" s="1740"/>
      <c r="J2" s="1740"/>
      <c r="K2" s="1740"/>
      <c r="L2" s="1740"/>
      <c r="M2" s="1740"/>
      <c r="N2" s="1740"/>
      <c r="O2" s="1740"/>
      <c r="P2" s="1740"/>
      <c r="Q2" s="1740"/>
    </row>
    <row r="3" spans="1:17" ht="17.25">
      <c r="A3" s="21"/>
      <c r="B3" s="1741" t="s">
        <v>1447</v>
      </c>
      <c r="C3" s="1741"/>
      <c r="D3" s="1741"/>
      <c r="E3" s="1741"/>
      <c r="F3" s="1741"/>
      <c r="G3" s="1741"/>
      <c r="H3" s="1741"/>
      <c r="I3" s="1741"/>
      <c r="J3" s="1741"/>
      <c r="K3" s="1741"/>
      <c r="L3" s="1741"/>
      <c r="M3" s="1741"/>
      <c r="N3" s="1741"/>
      <c r="O3" s="1741"/>
      <c r="P3" s="1741"/>
      <c r="Q3" s="1741"/>
    </row>
    <row r="4" spans="1:17">
      <c r="A4" s="21"/>
      <c r="B4" s="22"/>
      <c r="C4" s="23"/>
      <c r="D4" s="23"/>
      <c r="E4" s="100"/>
      <c r="F4" s="100"/>
      <c r="G4" s="101"/>
      <c r="H4" s="101"/>
      <c r="I4" s="101"/>
      <c r="J4" s="101"/>
      <c r="K4" s="23"/>
      <c r="L4" s="23"/>
      <c r="M4" s="101"/>
      <c r="N4" s="101"/>
      <c r="O4" s="101"/>
      <c r="P4" s="23"/>
      <c r="Q4" s="100"/>
    </row>
    <row r="5" spans="1:17" ht="69.95" customHeight="1">
      <c r="A5" s="1846" t="s">
        <v>1152</v>
      </c>
      <c r="B5" s="1846" t="s">
        <v>1153</v>
      </c>
      <c r="C5" s="1846" t="s">
        <v>1154</v>
      </c>
      <c r="D5" s="1846" t="s">
        <v>1155</v>
      </c>
      <c r="E5" s="1865" t="s">
        <v>1156</v>
      </c>
      <c r="F5" s="1865"/>
      <c r="G5" s="1865"/>
      <c r="H5" s="1865"/>
      <c r="I5" s="1865"/>
      <c r="J5" s="1865"/>
      <c r="K5" s="1865"/>
      <c r="L5" s="1865"/>
      <c r="M5" s="1865"/>
      <c r="N5" s="1865"/>
      <c r="O5" s="1865"/>
      <c r="P5" s="1865"/>
      <c r="Q5" s="1846" t="s">
        <v>10</v>
      </c>
    </row>
    <row r="6" spans="1:17" ht="69.95" customHeight="1">
      <c r="A6" s="1846"/>
      <c r="B6" s="1846"/>
      <c r="C6" s="1846"/>
      <c r="D6" s="1846"/>
      <c r="E6" s="159" t="s">
        <v>1157</v>
      </c>
      <c r="F6" s="170" t="s">
        <v>1158</v>
      </c>
      <c r="G6" s="159" t="s">
        <v>1159</v>
      </c>
      <c r="H6" s="171" t="s">
        <v>1160</v>
      </c>
      <c r="I6" s="159" t="s">
        <v>1161</v>
      </c>
      <c r="J6" s="171" t="s">
        <v>1162</v>
      </c>
      <c r="K6" s="171" t="s">
        <v>1163</v>
      </c>
      <c r="L6" s="171" t="s">
        <v>1164</v>
      </c>
      <c r="M6" s="171" t="s">
        <v>1165</v>
      </c>
      <c r="N6" s="171" t="s">
        <v>1166</v>
      </c>
      <c r="O6" s="171" t="s">
        <v>1167</v>
      </c>
      <c r="P6" s="170" t="s">
        <v>1168</v>
      </c>
      <c r="Q6" s="1846"/>
    </row>
    <row r="7" spans="1:17" ht="27" customHeight="1">
      <c r="A7" s="28"/>
      <c r="B7" s="28" t="s">
        <v>1169</v>
      </c>
      <c r="C7" s="28" t="s">
        <v>1170</v>
      </c>
      <c r="D7" s="28" t="s">
        <v>1171</v>
      </c>
      <c r="E7" s="28">
        <v>1</v>
      </c>
      <c r="F7" s="28">
        <v>2</v>
      </c>
      <c r="G7" s="28">
        <v>3</v>
      </c>
      <c r="H7" s="28">
        <v>4</v>
      </c>
      <c r="I7" s="28">
        <v>5</v>
      </c>
      <c r="J7" s="28">
        <v>6</v>
      </c>
      <c r="K7" s="28">
        <v>7</v>
      </c>
      <c r="L7" s="28">
        <v>8</v>
      </c>
      <c r="M7" s="28">
        <v>9</v>
      </c>
      <c r="N7" s="28">
        <v>10</v>
      </c>
      <c r="O7" s="28">
        <v>11</v>
      </c>
      <c r="P7" s="28">
        <v>12</v>
      </c>
      <c r="Q7" s="107"/>
    </row>
    <row r="8" spans="1:17" ht="30" customHeight="1">
      <c r="A8" s="35" t="s">
        <v>1172</v>
      </c>
      <c r="B8" s="69" t="s">
        <v>1173</v>
      </c>
      <c r="C8" s="69"/>
      <c r="D8" s="57"/>
      <c r="E8" s="1846"/>
      <c r="F8" s="1846"/>
      <c r="G8" s="1846"/>
      <c r="H8" s="1846"/>
      <c r="I8" s="1846"/>
      <c r="J8" s="1846"/>
      <c r="K8" s="1846"/>
      <c r="L8" s="1846"/>
      <c r="M8" s="1846"/>
      <c r="N8" s="1846"/>
      <c r="O8" s="1846"/>
      <c r="P8" s="1846"/>
      <c r="Q8" s="164"/>
    </row>
    <row r="9" spans="1:17" ht="39.950000000000003" customHeight="1">
      <c r="A9" s="38">
        <v>1</v>
      </c>
      <c r="B9" s="39" t="s">
        <v>1175</v>
      </c>
      <c r="C9" s="38" t="s">
        <v>15</v>
      </c>
      <c r="D9" s="57" t="s">
        <v>1176</v>
      </c>
      <c r="E9" s="181">
        <v>2320000</v>
      </c>
      <c r="F9" s="181">
        <v>2300000</v>
      </c>
      <c r="G9" s="181">
        <v>2200000</v>
      </c>
      <c r="H9" s="181"/>
      <c r="I9" s="181">
        <v>2000000</v>
      </c>
      <c r="J9" s="181">
        <v>2300000</v>
      </c>
      <c r="K9" s="181">
        <v>2300000</v>
      </c>
      <c r="L9" s="181">
        <v>2198800</v>
      </c>
      <c r="M9" s="181">
        <v>2181000</v>
      </c>
      <c r="N9" s="181">
        <v>2040000</v>
      </c>
      <c r="O9" s="181">
        <v>2040000</v>
      </c>
      <c r="P9" s="181">
        <v>2120000</v>
      </c>
      <c r="Q9" s="1864"/>
    </row>
    <row r="10" spans="1:17" ht="39.950000000000003" customHeight="1">
      <c r="A10" s="38">
        <v>2</v>
      </c>
      <c r="B10" s="46" t="s">
        <v>1178</v>
      </c>
      <c r="C10" s="38" t="s">
        <v>15</v>
      </c>
      <c r="D10" s="57" t="s">
        <v>1176</v>
      </c>
      <c r="E10" s="181">
        <v>2240000</v>
      </c>
      <c r="F10" s="181"/>
      <c r="G10" s="181"/>
      <c r="H10" s="181"/>
      <c r="I10" s="181"/>
      <c r="J10" s="181"/>
      <c r="K10" s="181"/>
      <c r="L10" s="181"/>
      <c r="M10" s="181"/>
      <c r="N10" s="181"/>
      <c r="O10" s="181"/>
      <c r="P10" s="188"/>
      <c r="Q10" s="1864"/>
    </row>
    <row r="11" spans="1:17" ht="39.950000000000003" customHeight="1">
      <c r="A11" s="38">
        <v>3</v>
      </c>
      <c r="B11" s="46" t="s">
        <v>1179</v>
      </c>
      <c r="C11" s="38" t="s">
        <v>15</v>
      </c>
      <c r="D11" s="57" t="s">
        <v>1176</v>
      </c>
      <c r="E11" s="181">
        <v>2340000</v>
      </c>
      <c r="F11" s="181">
        <v>2300000</v>
      </c>
      <c r="G11" s="181">
        <v>2200000</v>
      </c>
      <c r="H11" s="181"/>
      <c r="I11" s="181">
        <v>1909091</v>
      </c>
      <c r="J11" s="181">
        <v>2100000</v>
      </c>
      <c r="K11" s="181"/>
      <c r="L11" s="181">
        <v>2162000</v>
      </c>
      <c r="M11" s="181">
        <v>2018519</v>
      </c>
      <c r="N11" s="181">
        <v>1960000</v>
      </c>
      <c r="O11" s="181">
        <v>1980000</v>
      </c>
      <c r="P11" s="181">
        <v>2100000</v>
      </c>
      <c r="Q11" s="1864"/>
    </row>
    <row r="12" spans="1:17" ht="39.950000000000003" customHeight="1">
      <c r="A12" s="38">
        <v>4</v>
      </c>
      <c r="B12" s="46" t="s">
        <v>1180</v>
      </c>
      <c r="C12" s="38" t="s">
        <v>15</v>
      </c>
      <c r="D12" s="57" t="s">
        <v>1176</v>
      </c>
      <c r="E12" s="181">
        <v>2340000</v>
      </c>
      <c r="F12" s="181">
        <v>2300000</v>
      </c>
      <c r="G12" s="181">
        <v>2200000</v>
      </c>
      <c r="H12" s="181"/>
      <c r="I12" s="181"/>
      <c r="J12" s="181">
        <v>2300000</v>
      </c>
      <c r="K12" s="181"/>
      <c r="L12" s="181"/>
      <c r="M12" s="181"/>
      <c r="N12" s="181"/>
      <c r="O12" s="181"/>
      <c r="P12" s="188"/>
      <c r="Q12" s="1864"/>
    </row>
    <row r="13" spans="1:17" ht="39.950000000000003" customHeight="1">
      <c r="A13" s="38">
        <v>5</v>
      </c>
      <c r="B13" s="46" t="s">
        <v>1181</v>
      </c>
      <c r="C13" s="38" t="s">
        <v>15</v>
      </c>
      <c r="D13" s="57" t="s">
        <v>1176</v>
      </c>
      <c r="E13" s="181">
        <v>2140000</v>
      </c>
      <c r="F13" s="181"/>
      <c r="G13" s="181">
        <v>2100000</v>
      </c>
      <c r="H13" s="181"/>
      <c r="I13" s="181">
        <v>1818182</v>
      </c>
      <c r="J13" s="181"/>
      <c r="K13" s="181"/>
      <c r="L13" s="181">
        <v>2014800</v>
      </c>
      <c r="M13" s="181">
        <v>1870370</v>
      </c>
      <c r="N13" s="181"/>
      <c r="O13" s="181">
        <v>1900000</v>
      </c>
      <c r="P13" s="181">
        <v>2000000</v>
      </c>
      <c r="Q13" s="1864"/>
    </row>
    <row r="14" spans="1:17" ht="39.950000000000003" customHeight="1">
      <c r="A14" s="38">
        <v>6</v>
      </c>
      <c r="B14" s="46" t="s">
        <v>1182</v>
      </c>
      <c r="C14" s="38" t="s">
        <v>15</v>
      </c>
      <c r="D14" s="57" t="s">
        <v>1176</v>
      </c>
      <c r="E14" s="181"/>
      <c r="F14" s="181"/>
      <c r="G14" s="181"/>
      <c r="H14" s="181"/>
      <c r="I14" s="181"/>
      <c r="J14" s="181"/>
      <c r="K14" s="181">
        <v>2100000</v>
      </c>
      <c r="L14" s="181"/>
      <c r="M14" s="181">
        <v>1851852</v>
      </c>
      <c r="N14" s="181"/>
      <c r="O14" s="181"/>
      <c r="P14" s="181"/>
      <c r="Q14" s="1864"/>
    </row>
    <row r="15" spans="1:17" ht="39.950000000000003" customHeight="1">
      <c r="A15" s="38">
        <v>7</v>
      </c>
      <c r="B15" s="46" t="s">
        <v>1399</v>
      </c>
      <c r="C15" s="38" t="s">
        <v>15</v>
      </c>
      <c r="D15" s="57"/>
      <c r="E15" s="181"/>
      <c r="F15" s="181"/>
      <c r="G15" s="181"/>
      <c r="H15" s="181"/>
      <c r="I15" s="181"/>
      <c r="J15" s="181"/>
      <c r="K15" s="181"/>
      <c r="L15" s="181"/>
      <c r="M15" s="181">
        <v>1900000</v>
      </c>
      <c r="N15" s="181"/>
      <c r="O15" s="181"/>
      <c r="P15" s="181"/>
      <c r="Q15" s="1864"/>
    </row>
    <row r="16" spans="1:17" ht="39.950000000000003" customHeight="1">
      <c r="A16" s="38">
        <v>8</v>
      </c>
      <c r="B16" s="46" t="s">
        <v>1183</v>
      </c>
      <c r="C16" s="38" t="s">
        <v>15</v>
      </c>
      <c r="D16" s="57" t="s">
        <v>1176</v>
      </c>
      <c r="E16" s="181"/>
      <c r="F16" s="181"/>
      <c r="G16" s="181"/>
      <c r="H16" s="181">
        <v>2100000</v>
      </c>
      <c r="I16" s="181"/>
      <c r="J16" s="181">
        <v>2200000</v>
      </c>
      <c r="K16" s="181"/>
      <c r="L16" s="181"/>
      <c r="M16" s="181"/>
      <c r="N16" s="181"/>
      <c r="O16" s="181"/>
      <c r="P16" s="181"/>
      <c r="Q16" s="1864"/>
    </row>
    <row r="17" spans="1:17" ht="34.5" customHeight="1">
      <c r="A17" s="35" t="s">
        <v>1184</v>
      </c>
      <c r="B17" s="134" t="s">
        <v>1185</v>
      </c>
      <c r="C17" s="38"/>
      <c r="D17" s="57"/>
      <c r="E17" s="182"/>
      <c r="F17" s="182"/>
      <c r="G17" s="182"/>
      <c r="H17" s="182"/>
      <c r="I17" s="182"/>
      <c r="J17" s="182"/>
      <c r="K17" s="182"/>
      <c r="L17" s="182"/>
      <c r="M17" s="182"/>
      <c r="N17" s="182"/>
      <c r="O17" s="182"/>
      <c r="P17" s="182"/>
      <c r="Q17" s="161"/>
    </row>
    <row r="18" spans="1:17" ht="23.25" customHeight="1">
      <c r="A18" s="35"/>
      <c r="B18" s="1867" t="s">
        <v>1186</v>
      </c>
      <c r="C18" s="1867"/>
      <c r="D18" s="28"/>
      <c r="E18" s="1866"/>
      <c r="F18" s="1866"/>
      <c r="G18" s="1866"/>
      <c r="H18" s="1866"/>
      <c r="I18" s="1866"/>
      <c r="J18" s="1866"/>
      <c r="K18" s="1866"/>
      <c r="L18" s="1866"/>
      <c r="M18" s="1866"/>
      <c r="N18" s="1866"/>
      <c r="O18" s="1866"/>
      <c r="P18" s="1866"/>
      <c r="Q18" s="165"/>
    </row>
    <row r="19" spans="1:17" ht="30" customHeight="1">
      <c r="A19" s="38">
        <v>1</v>
      </c>
      <c r="B19" s="65" t="s">
        <v>1187</v>
      </c>
      <c r="C19" s="38" t="s">
        <v>1432</v>
      </c>
      <c r="D19" s="57"/>
      <c r="E19" s="184">
        <v>600000</v>
      </c>
      <c r="F19" s="184">
        <v>550000</v>
      </c>
      <c r="G19" s="184">
        <v>450000</v>
      </c>
      <c r="H19" s="184">
        <v>500000</v>
      </c>
      <c r="I19" s="184">
        <v>400000</v>
      </c>
      <c r="J19" s="184">
        <v>500000</v>
      </c>
      <c r="K19" s="184">
        <v>500000</v>
      </c>
      <c r="L19" s="184">
        <v>500000</v>
      </c>
      <c r="M19" s="184">
        <v>450000</v>
      </c>
      <c r="N19" s="184">
        <v>380000</v>
      </c>
      <c r="O19" s="184">
        <v>360000</v>
      </c>
      <c r="P19" s="184">
        <v>350000</v>
      </c>
      <c r="Q19" s="1864"/>
    </row>
    <row r="20" spans="1:17" ht="30" customHeight="1">
      <c r="A20" s="38">
        <v>2</v>
      </c>
      <c r="B20" s="65" t="s">
        <v>1189</v>
      </c>
      <c r="C20" s="38" t="s">
        <v>1432</v>
      </c>
      <c r="D20" s="57"/>
      <c r="E20" s="184">
        <v>600000</v>
      </c>
      <c r="F20" s="184">
        <v>580000</v>
      </c>
      <c r="G20" s="184">
        <v>450000</v>
      </c>
      <c r="H20" s="185"/>
      <c r="I20" s="184">
        <v>400000</v>
      </c>
      <c r="J20" s="184">
        <v>450000</v>
      </c>
      <c r="K20" s="184">
        <f>K19</f>
        <v>500000</v>
      </c>
      <c r="L20" s="185"/>
      <c r="M20" s="184"/>
      <c r="N20" s="184">
        <v>380000</v>
      </c>
      <c r="O20" s="184">
        <v>360000</v>
      </c>
      <c r="P20" s="184"/>
      <c r="Q20" s="1864"/>
    </row>
    <row r="21" spans="1:17" ht="30" customHeight="1">
      <c r="A21" s="38">
        <v>3</v>
      </c>
      <c r="B21" s="65" t="s">
        <v>1190</v>
      </c>
      <c r="C21" s="38" t="s">
        <v>1432</v>
      </c>
      <c r="D21" s="57"/>
      <c r="E21" s="184"/>
      <c r="F21" s="184"/>
      <c r="G21" s="184">
        <v>300000</v>
      </c>
      <c r="H21" s="185"/>
      <c r="I21" s="184"/>
      <c r="J21" s="184">
        <v>300000</v>
      </c>
      <c r="K21" s="184"/>
      <c r="L21" s="185"/>
      <c r="M21" s="184"/>
      <c r="N21" s="185"/>
      <c r="O21" s="184"/>
      <c r="P21" s="184"/>
      <c r="Q21" s="1864"/>
    </row>
    <row r="22" spans="1:17" ht="30" customHeight="1">
      <c r="A22" s="38">
        <v>4</v>
      </c>
      <c r="B22" s="65" t="s">
        <v>1416</v>
      </c>
      <c r="C22" s="38" t="s">
        <v>1432</v>
      </c>
      <c r="D22" s="57"/>
      <c r="E22" s="184"/>
      <c r="F22" s="184"/>
      <c r="G22" s="184"/>
      <c r="H22" s="184">
        <v>500000</v>
      </c>
      <c r="I22" s="184"/>
      <c r="J22" s="185"/>
      <c r="K22" s="184"/>
      <c r="L22" s="185"/>
      <c r="M22" s="184"/>
      <c r="N22" s="185"/>
      <c r="O22" s="184"/>
      <c r="P22" s="184"/>
      <c r="Q22" s="1864"/>
    </row>
    <row r="23" spans="1:17" ht="39.950000000000003" customHeight="1">
      <c r="A23" s="35" t="s">
        <v>1191</v>
      </c>
      <c r="B23" s="69" t="s">
        <v>1192</v>
      </c>
      <c r="C23" s="161"/>
      <c r="D23" s="46"/>
      <c r="E23" s="182"/>
      <c r="F23" s="182"/>
      <c r="G23" s="182"/>
      <c r="H23" s="182"/>
      <c r="I23" s="182"/>
      <c r="J23" s="182"/>
      <c r="K23" s="182"/>
      <c r="L23" s="182"/>
      <c r="M23" s="182"/>
      <c r="N23" s="182"/>
      <c r="O23" s="182"/>
      <c r="P23" s="182"/>
      <c r="Q23" s="161"/>
    </row>
    <row r="24" spans="1:17" ht="39.950000000000003" customHeight="1">
      <c r="A24" s="28"/>
      <c r="B24" s="1870" t="s">
        <v>1193</v>
      </c>
      <c r="C24" s="1870"/>
      <c r="D24" s="28"/>
      <c r="E24" s="1871"/>
      <c r="F24" s="1871"/>
      <c r="G24" s="1871"/>
      <c r="H24" s="1871"/>
      <c r="I24" s="1871"/>
      <c r="J24" s="1871"/>
      <c r="K24" s="1871"/>
      <c r="L24" s="1871"/>
      <c r="M24" s="1871"/>
      <c r="N24" s="1871"/>
      <c r="O24" s="1871"/>
      <c r="P24" s="1871"/>
      <c r="Q24" s="161"/>
    </row>
    <row r="25" spans="1:17" ht="39.950000000000003" customHeight="1">
      <c r="A25" s="57">
        <v>1</v>
      </c>
      <c r="B25" s="65" t="s">
        <v>1194</v>
      </c>
      <c r="C25" s="57" t="s">
        <v>152</v>
      </c>
      <c r="D25" s="57" t="s">
        <v>1195</v>
      </c>
      <c r="E25" s="187">
        <v>2450</v>
      </c>
      <c r="F25" s="187">
        <v>2550</v>
      </c>
      <c r="G25" s="187">
        <v>2300</v>
      </c>
      <c r="H25" s="187"/>
      <c r="I25" s="187"/>
      <c r="J25" s="187">
        <v>1500</v>
      </c>
      <c r="K25" s="187">
        <v>2625</v>
      </c>
      <c r="L25" s="184">
        <v>1780</v>
      </c>
      <c r="M25" s="187">
        <v>1980</v>
      </c>
      <c r="N25" s="187"/>
      <c r="O25" s="187">
        <v>1500</v>
      </c>
      <c r="P25" s="187"/>
      <c r="Q25" s="1872"/>
    </row>
    <row r="26" spans="1:17" ht="39.950000000000003" customHeight="1">
      <c r="A26" s="57">
        <v>2</v>
      </c>
      <c r="B26" s="65" t="s">
        <v>1196</v>
      </c>
      <c r="C26" s="57" t="s">
        <v>152</v>
      </c>
      <c r="D26" s="57" t="s">
        <v>1197</v>
      </c>
      <c r="E26" s="187"/>
      <c r="F26" s="187"/>
      <c r="G26" s="187">
        <v>2300</v>
      </c>
      <c r="H26" s="187">
        <v>2200</v>
      </c>
      <c r="I26" s="187">
        <v>1500</v>
      </c>
      <c r="J26" s="187">
        <v>1500</v>
      </c>
      <c r="K26" s="187">
        <v>2625</v>
      </c>
      <c r="L26" s="187"/>
      <c r="M26" s="187"/>
      <c r="N26" s="187"/>
      <c r="O26" s="187"/>
      <c r="P26" s="187"/>
      <c r="Q26" s="1872"/>
    </row>
    <row r="27" spans="1:17" ht="39.950000000000003" customHeight="1">
      <c r="A27" s="57">
        <v>3</v>
      </c>
      <c r="B27" s="65" t="s">
        <v>1198</v>
      </c>
      <c r="C27" s="57" t="s">
        <v>152</v>
      </c>
      <c r="D27" s="57" t="s">
        <v>1408</v>
      </c>
      <c r="E27" s="187"/>
      <c r="F27" s="187">
        <v>2100</v>
      </c>
      <c r="G27" s="187">
        <v>1700</v>
      </c>
      <c r="H27" s="187">
        <v>1800</v>
      </c>
      <c r="I27" s="187">
        <v>1200</v>
      </c>
      <c r="J27" s="187"/>
      <c r="K27" s="187">
        <v>1260</v>
      </c>
      <c r="L27" s="187">
        <v>1450</v>
      </c>
      <c r="M27" s="187">
        <v>1220</v>
      </c>
      <c r="N27" s="187"/>
      <c r="O27" s="187">
        <v>1250</v>
      </c>
      <c r="P27" s="187"/>
      <c r="Q27" s="1872"/>
    </row>
    <row r="28" spans="1:17" ht="49.5" customHeight="1">
      <c r="A28" s="57">
        <v>4</v>
      </c>
      <c r="B28" s="65" t="s">
        <v>1200</v>
      </c>
      <c r="C28" s="57" t="s">
        <v>152</v>
      </c>
      <c r="D28" s="57" t="s">
        <v>1201</v>
      </c>
      <c r="E28" s="187"/>
      <c r="F28" s="187">
        <v>2000</v>
      </c>
      <c r="G28" s="187">
        <v>1300</v>
      </c>
      <c r="H28" s="187">
        <v>1500</v>
      </c>
      <c r="I28" s="187"/>
      <c r="J28" s="187"/>
      <c r="K28" s="187">
        <v>1018</v>
      </c>
      <c r="L28" s="187"/>
      <c r="M28" s="187"/>
      <c r="N28" s="187"/>
      <c r="O28" s="187"/>
      <c r="P28" s="187"/>
      <c r="Q28" s="1872"/>
    </row>
    <row r="29" spans="1:17" ht="39.950000000000003" customHeight="1">
      <c r="A29" s="28"/>
      <c r="B29" s="1870" t="s">
        <v>1202</v>
      </c>
      <c r="C29" s="1870"/>
      <c r="D29" s="28"/>
      <c r="E29" s="186"/>
      <c r="F29" s="186"/>
      <c r="G29" s="186"/>
      <c r="H29" s="186"/>
      <c r="I29" s="186"/>
      <c r="J29" s="186"/>
      <c r="K29" s="189"/>
      <c r="L29" s="186"/>
      <c r="M29" s="186"/>
      <c r="N29" s="186"/>
      <c r="O29" s="186"/>
      <c r="P29" s="186"/>
      <c r="Q29" s="166"/>
    </row>
    <row r="30" spans="1:17" ht="39.950000000000003" customHeight="1">
      <c r="A30" s="38">
        <v>1</v>
      </c>
      <c r="B30" s="65" t="s">
        <v>1203</v>
      </c>
      <c r="C30" s="38" t="s">
        <v>152</v>
      </c>
      <c r="D30" s="57" t="s">
        <v>1204</v>
      </c>
      <c r="E30" s="182"/>
      <c r="F30" s="182"/>
      <c r="G30" s="184"/>
      <c r="H30" s="187">
        <v>1500</v>
      </c>
      <c r="I30" s="184"/>
      <c r="J30" s="184"/>
      <c r="K30" s="184"/>
      <c r="L30" s="184"/>
      <c r="M30" s="184"/>
      <c r="N30" s="184"/>
      <c r="O30" s="184">
        <v>1560</v>
      </c>
      <c r="P30" s="184"/>
      <c r="Q30" s="1864" t="s">
        <v>1427</v>
      </c>
    </row>
    <row r="31" spans="1:17" ht="39.950000000000003" customHeight="1">
      <c r="A31" s="38">
        <v>2</v>
      </c>
      <c r="B31" s="65" t="s">
        <v>1206</v>
      </c>
      <c r="C31" s="38" t="s">
        <v>152</v>
      </c>
      <c r="D31" s="57" t="s">
        <v>1437</v>
      </c>
      <c r="E31" s="182"/>
      <c r="F31" s="182"/>
      <c r="G31" s="184"/>
      <c r="H31" s="184">
        <v>1800</v>
      </c>
      <c r="I31" s="184">
        <v>1525</v>
      </c>
      <c r="J31" s="182"/>
      <c r="K31" s="184"/>
      <c r="L31" s="184"/>
      <c r="M31" s="184"/>
      <c r="N31" s="184"/>
      <c r="O31" s="184"/>
      <c r="P31" s="184"/>
      <c r="Q31" s="1864"/>
    </row>
    <row r="32" spans="1:17" ht="39.950000000000003" customHeight="1">
      <c r="A32" s="38">
        <v>3</v>
      </c>
      <c r="B32" s="65" t="s">
        <v>1208</v>
      </c>
      <c r="C32" s="38" t="s">
        <v>152</v>
      </c>
      <c r="D32" s="57" t="s">
        <v>1433</v>
      </c>
      <c r="E32" s="184">
        <v>2450</v>
      </c>
      <c r="F32" s="184"/>
      <c r="G32" s="184"/>
      <c r="H32" s="184">
        <v>2250</v>
      </c>
      <c r="I32" s="184">
        <v>2250</v>
      </c>
      <c r="J32" s="184"/>
      <c r="K32" s="184"/>
      <c r="L32" s="184"/>
      <c r="M32" s="184"/>
      <c r="N32" s="184"/>
      <c r="O32" s="184"/>
      <c r="P32" s="184"/>
      <c r="Q32" s="1864"/>
    </row>
    <row r="33" spans="1:17" ht="39.950000000000003" customHeight="1">
      <c r="A33" s="38">
        <v>4</v>
      </c>
      <c r="B33" s="65" t="s">
        <v>1210</v>
      </c>
      <c r="C33" s="38" t="s">
        <v>152</v>
      </c>
      <c r="D33" s="57" t="s">
        <v>1211</v>
      </c>
      <c r="E33" s="184"/>
      <c r="F33" s="184">
        <v>2450</v>
      </c>
      <c r="G33" s="184"/>
      <c r="H33" s="184">
        <v>1850</v>
      </c>
      <c r="I33" s="184"/>
      <c r="J33" s="184"/>
      <c r="K33" s="184"/>
      <c r="L33" s="184"/>
      <c r="M33" s="184">
        <v>1363</v>
      </c>
      <c r="N33" s="184"/>
      <c r="O33" s="184">
        <v>1705</v>
      </c>
      <c r="P33" s="184">
        <v>1450</v>
      </c>
      <c r="Q33" s="1864"/>
    </row>
    <row r="34" spans="1:17" ht="39.950000000000003" customHeight="1">
      <c r="A34" s="38">
        <v>5</v>
      </c>
      <c r="B34" s="65" t="s">
        <v>1212</v>
      </c>
      <c r="C34" s="38" t="s">
        <v>152</v>
      </c>
      <c r="D34" s="57" t="s">
        <v>1213</v>
      </c>
      <c r="E34" s="184"/>
      <c r="F34" s="184"/>
      <c r="G34" s="184"/>
      <c r="H34" s="184"/>
      <c r="I34" s="184"/>
      <c r="J34" s="184"/>
      <c r="K34" s="184"/>
      <c r="L34" s="184"/>
      <c r="M34" s="184"/>
      <c r="N34" s="184"/>
      <c r="O34" s="184">
        <v>2450</v>
      </c>
      <c r="P34" s="184">
        <v>2230</v>
      </c>
      <c r="Q34" s="1864"/>
    </row>
    <row r="35" spans="1:17" ht="39.950000000000003" customHeight="1">
      <c r="A35" s="38">
        <v>6</v>
      </c>
      <c r="B35" s="65" t="s">
        <v>1214</v>
      </c>
      <c r="C35" s="38" t="s">
        <v>152</v>
      </c>
      <c r="D35" s="57" t="s">
        <v>1215</v>
      </c>
      <c r="E35" s="184"/>
      <c r="F35" s="184"/>
      <c r="G35" s="184"/>
      <c r="H35" s="184"/>
      <c r="I35" s="184">
        <v>6550</v>
      </c>
      <c r="J35" s="184">
        <v>6000</v>
      </c>
      <c r="K35" s="184"/>
      <c r="L35" s="184"/>
      <c r="M35" s="184"/>
      <c r="N35" s="184"/>
      <c r="O35" s="184">
        <v>9185</v>
      </c>
      <c r="P35" s="184">
        <v>7100</v>
      </c>
      <c r="Q35" s="1864"/>
    </row>
    <row r="36" spans="1:17" ht="39.950000000000003" customHeight="1">
      <c r="A36" s="38">
        <v>7</v>
      </c>
      <c r="B36" s="65" t="s">
        <v>1428</v>
      </c>
      <c r="C36" s="38" t="s">
        <v>152</v>
      </c>
      <c r="D36" s="57" t="s">
        <v>1217</v>
      </c>
      <c r="E36" s="184"/>
      <c r="F36" s="184"/>
      <c r="G36" s="184"/>
      <c r="H36" s="184"/>
      <c r="I36" s="184">
        <v>13100</v>
      </c>
      <c r="J36" s="184"/>
      <c r="K36" s="184"/>
      <c r="L36" s="184"/>
      <c r="M36" s="184"/>
      <c r="N36" s="184"/>
      <c r="O36" s="184"/>
      <c r="P36" s="184">
        <v>12000</v>
      </c>
      <c r="Q36" s="1864"/>
    </row>
    <row r="37" spans="1:17" ht="39.950000000000003" customHeight="1">
      <c r="A37" s="38">
        <v>8</v>
      </c>
      <c r="B37" s="65" t="s">
        <v>1218</v>
      </c>
      <c r="C37" s="38" t="s">
        <v>152</v>
      </c>
      <c r="D37" s="57" t="s">
        <v>1219</v>
      </c>
      <c r="E37" s="184"/>
      <c r="F37" s="184"/>
      <c r="G37" s="184"/>
      <c r="H37" s="184"/>
      <c r="I37" s="184"/>
      <c r="J37" s="184"/>
      <c r="K37" s="184"/>
      <c r="L37" s="184"/>
      <c r="M37" s="184"/>
      <c r="N37" s="184"/>
      <c r="O37" s="184">
        <v>15902</v>
      </c>
      <c r="P37" s="184"/>
      <c r="Q37" s="1864"/>
    </row>
    <row r="38" spans="1:17" ht="35.1" customHeight="1">
      <c r="A38" s="35" t="s">
        <v>1220</v>
      </c>
      <c r="B38" s="69" t="s">
        <v>1221</v>
      </c>
      <c r="C38" s="161"/>
      <c r="D38" s="46"/>
      <c r="E38" s="182"/>
      <c r="F38" s="182"/>
      <c r="G38" s="182"/>
      <c r="H38" s="182"/>
      <c r="I38" s="182"/>
      <c r="J38" s="182"/>
      <c r="K38" s="182"/>
      <c r="L38" s="182"/>
      <c r="M38" s="182"/>
      <c r="N38" s="182"/>
      <c r="O38" s="182"/>
      <c r="P38" s="182"/>
      <c r="Q38" s="161"/>
    </row>
    <row r="39" spans="1:17" ht="35.1" customHeight="1">
      <c r="A39" s="38">
        <v>1</v>
      </c>
      <c r="B39" s="65" t="s">
        <v>1222</v>
      </c>
      <c r="C39" s="38" t="s">
        <v>152</v>
      </c>
      <c r="D39" s="57" t="s">
        <v>1223</v>
      </c>
      <c r="E39" s="181">
        <v>7000</v>
      </c>
      <c r="F39" s="181">
        <v>7000</v>
      </c>
      <c r="G39" s="181">
        <v>8700</v>
      </c>
      <c r="H39" s="181">
        <v>8500</v>
      </c>
      <c r="I39" s="181">
        <v>5500</v>
      </c>
      <c r="J39" s="181">
        <v>6000</v>
      </c>
      <c r="K39" s="181">
        <v>5500</v>
      </c>
      <c r="L39" s="181">
        <v>5200</v>
      </c>
      <c r="M39" s="181">
        <v>4000</v>
      </c>
      <c r="N39" s="181">
        <v>7500</v>
      </c>
      <c r="O39" s="181">
        <v>8200</v>
      </c>
      <c r="P39" s="181">
        <v>10300</v>
      </c>
      <c r="Q39" s="1864"/>
    </row>
    <row r="40" spans="1:17" ht="35.1" customHeight="1">
      <c r="A40" s="38">
        <v>2</v>
      </c>
      <c r="B40" s="65" t="s">
        <v>1225</v>
      </c>
      <c r="C40" s="38" t="s">
        <v>1432</v>
      </c>
      <c r="D40" s="57" t="s">
        <v>1227</v>
      </c>
      <c r="E40" s="181">
        <v>550000</v>
      </c>
      <c r="F40" s="181"/>
      <c r="G40" s="181">
        <v>400000</v>
      </c>
      <c r="H40" s="181">
        <v>380000</v>
      </c>
      <c r="I40" s="181"/>
      <c r="J40" s="181">
        <v>290000</v>
      </c>
      <c r="K40" s="181">
        <v>310000</v>
      </c>
      <c r="L40" s="181"/>
      <c r="M40" s="181">
        <v>330000</v>
      </c>
      <c r="N40" s="181"/>
      <c r="O40" s="181"/>
      <c r="P40" s="181"/>
      <c r="Q40" s="1864"/>
    </row>
    <row r="41" spans="1:17" ht="35.1" customHeight="1">
      <c r="A41" s="38">
        <v>3</v>
      </c>
      <c r="B41" s="65" t="s">
        <v>1228</v>
      </c>
      <c r="C41" s="38" t="s">
        <v>1432</v>
      </c>
      <c r="D41" s="57" t="s">
        <v>1229</v>
      </c>
      <c r="E41" s="181"/>
      <c r="F41" s="181"/>
      <c r="G41" s="181"/>
      <c r="H41" s="181"/>
      <c r="I41" s="181">
        <v>254545</v>
      </c>
      <c r="J41" s="181"/>
      <c r="K41" s="181">
        <v>390000</v>
      </c>
      <c r="L41" s="181"/>
      <c r="M41" s="181"/>
      <c r="N41" s="181"/>
      <c r="O41" s="181"/>
      <c r="P41" s="181"/>
      <c r="Q41" s="1864"/>
    </row>
    <row r="42" spans="1:17" ht="35.1" customHeight="1">
      <c r="A42" s="38">
        <v>4</v>
      </c>
      <c r="B42" s="65" t="s">
        <v>1230</v>
      </c>
      <c r="C42" s="38" t="s">
        <v>1432</v>
      </c>
      <c r="D42" s="57"/>
      <c r="E42" s="181">
        <v>550000</v>
      </c>
      <c r="F42" s="181"/>
      <c r="G42" s="181">
        <v>350000</v>
      </c>
      <c r="H42" s="181"/>
      <c r="I42" s="181"/>
      <c r="J42" s="181">
        <v>330000</v>
      </c>
      <c r="K42" s="181"/>
      <c r="L42" s="181"/>
      <c r="M42" s="181">
        <v>320000</v>
      </c>
      <c r="N42" s="181"/>
      <c r="O42" s="181"/>
      <c r="P42" s="181"/>
      <c r="Q42" s="1864"/>
    </row>
    <row r="43" spans="1:17" ht="35.1" customHeight="1">
      <c r="A43" s="38">
        <v>5</v>
      </c>
      <c r="B43" s="65" t="s">
        <v>1231</v>
      </c>
      <c r="C43" s="38" t="s">
        <v>1432</v>
      </c>
      <c r="D43" s="57" t="s">
        <v>1232</v>
      </c>
      <c r="E43" s="181">
        <v>600000</v>
      </c>
      <c r="F43" s="181">
        <v>550000</v>
      </c>
      <c r="G43" s="181">
        <v>450000</v>
      </c>
      <c r="H43" s="181">
        <v>450000</v>
      </c>
      <c r="I43" s="181">
        <v>336363</v>
      </c>
      <c r="J43" s="181">
        <v>500000</v>
      </c>
      <c r="K43" s="181">
        <v>470000</v>
      </c>
      <c r="L43" s="181">
        <v>490000</v>
      </c>
      <c r="M43" s="181">
        <v>470000</v>
      </c>
      <c r="N43" s="181">
        <v>400000</v>
      </c>
      <c r="O43" s="181">
        <v>520000</v>
      </c>
      <c r="P43" s="181">
        <v>550000</v>
      </c>
      <c r="Q43" s="1864"/>
    </row>
    <row r="44" spans="1:17" ht="35.1" customHeight="1">
      <c r="A44" s="38">
        <v>6</v>
      </c>
      <c r="B44" s="65" t="s">
        <v>1233</v>
      </c>
      <c r="C44" s="38" t="s">
        <v>1432</v>
      </c>
      <c r="D44" s="57" t="s">
        <v>1234</v>
      </c>
      <c r="E44" s="181"/>
      <c r="F44" s="181"/>
      <c r="G44" s="181">
        <v>450000</v>
      </c>
      <c r="H44" s="181">
        <v>380000</v>
      </c>
      <c r="I44" s="181">
        <v>309091</v>
      </c>
      <c r="J44" s="181"/>
      <c r="K44" s="181"/>
      <c r="L44" s="181"/>
      <c r="M44" s="181">
        <v>400000</v>
      </c>
      <c r="N44" s="181"/>
      <c r="O44" s="181"/>
      <c r="P44" s="181"/>
      <c r="Q44" s="1864"/>
    </row>
    <row r="45" spans="1:17" ht="35.1" customHeight="1">
      <c r="A45" s="38">
        <v>7</v>
      </c>
      <c r="B45" s="65" t="s">
        <v>1235</v>
      </c>
      <c r="C45" s="38" t="s">
        <v>1432</v>
      </c>
      <c r="D45" s="57" t="s">
        <v>1236</v>
      </c>
      <c r="E45" s="181"/>
      <c r="F45" s="181">
        <v>470000</v>
      </c>
      <c r="G45" s="181">
        <v>380000</v>
      </c>
      <c r="H45" s="181">
        <v>380000</v>
      </c>
      <c r="I45" s="181">
        <v>290909</v>
      </c>
      <c r="J45" s="181">
        <v>350000</v>
      </c>
      <c r="K45" s="181">
        <v>420000</v>
      </c>
      <c r="L45" s="181">
        <v>400000</v>
      </c>
      <c r="M45" s="181">
        <v>360000</v>
      </c>
      <c r="N45" s="181">
        <v>360000</v>
      </c>
      <c r="O45" s="181">
        <v>440000</v>
      </c>
      <c r="P45" s="181">
        <v>440000</v>
      </c>
      <c r="Q45" s="1864"/>
    </row>
    <row r="46" spans="1:17" ht="35.1" customHeight="1">
      <c r="A46" s="38">
        <v>8</v>
      </c>
      <c r="B46" s="65" t="s">
        <v>1237</v>
      </c>
      <c r="C46" s="38" t="s">
        <v>1432</v>
      </c>
      <c r="D46" s="57" t="s">
        <v>1238</v>
      </c>
      <c r="E46" s="181">
        <v>570000</v>
      </c>
      <c r="F46" s="181">
        <v>470000</v>
      </c>
      <c r="G46" s="181">
        <v>380000</v>
      </c>
      <c r="H46" s="181">
        <v>380000</v>
      </c>
      <c r="I46" s="181">
        <v>290909</v>
      </c>
      <c r="J46" s="181">
        <f>J45</f>
        <v>350000</v>
      </c>
      <c r="K46" s="181"/>
      <c r="L46" s="181">
        <v>400000</v>
      </c>
      <c r="M46" s="181">
        <v>360000</v>
      </c>
      <c r="N46" s="181">
        <v>330000</v>
      </c>
      <c r="O46" s="181"/>
      <c r="P46" s="181"/>
      <c r="Q46" s="1864"/>
    </row>
    <row r="47" spans="1:17" ht="30.75" customHeight="1">
      <c r="A47" s="38"/>
      <c r="B47" s="162" t="s">
        <v>1239</v>
      </c>
      <c r="C47" s="38"/>
      <c r="D47" s="57"/>
      <c r="E47" s="182"/>
      <c r="F47" s="182"/>
      <c r="G47" s="182"/>
      <c r="H47" s="182"/>
      <c r="I47" s="182"/>
      <c r="J47" s="182"/>
      <c r="K47" s="182"/>
      <c r="L47" s="181"/>
      <c r="M47" s="182"/>
      <c r="N47" s="182"/>
      <c r="O47" s="182"/>
      <c r="P47" s="182"/>
      <c r="Q47" s="1864"/>
    </row>
    <row r="48" spans="1:17" ht="30.75" customHeight="1">
      <c r="A48" s="38">
        <v>1</v>
      </c>
      <c r="B48" s="39" t="s">
        <v>1240</v>
      </c>
      <c r="C48" s="38" t="s">
        <v>1432</v>
      </c>
      <c r="D48" s="57" t="s">
        <v>1241</v>
      </c>
      <c r="E48" s="182"/>
      <c r="F48" s="182"/>
      <c r="G48" s="182"/>
      <c r="H48" s="182"/>
      <c r="I48" s="182"/>
      <c r="J48" s="182"/>
      <c r="K48" s="182"/>
      <c r="L48" s="181"/>
      <c r="M48" s="182"/>
      <c r="N48" s="182"/>
      <c r="O48" s="181">
        <v>400000</v>
      </c>
      <c r="P48" s="182"/>
      <c r="Q48" s="1864"/>
    </row>
    <row r="49" spans="1:17" ht="30.75" customHeight="1">
      <c r="A49" s="38">
        <v>2</v>
      </c>
      <c r="B49" s="39" t="s">
        <v>1242</v>
      </c>
      <c r="C49" s="38" t="s">
        <v>1432</v>
      </c>
      <c r="D49" s="57" t="s">
        <v>1243</v>
      </c>
      <c r="E49" s="182"/>
      <c r="F49" s="182"/>
      <c r="G49" s="182"/>
      <c r="H49" s="182"/>
      <c r="I49" s="182"/>
      <c r="J49" s="182"/>
      <c r="K49" s="182"/>
      <c r="L49" s="181"/>
      <c r="M49" s="182"/>
      <c r="N49" s="182"/>
      <c r="O49" s="181">
        <v>400000</v>
      </c>
      <c r="P49" s="182"/>
      <c r="Q49" s="1864"/>
    </row>
    <row r="50" spans="1:17" ht="30.75" customHeight="1">
      <c r="A50" s="38">
        <v>3</v>
      </c>
      <c r="B50" s="39" t="s">
        <v>1244</v>
      </c>
      <c r="C50" s="38" t="s">
        <v>1432</v>
      </c>
      <c r="D50" s="57" t="s">
        <v>1245</v>
      </c>
      <c r="E50" s="182"/>
      <c r="F50" s="182"/>
      <c r="G50" s="182"/>
      <c r="H50" s="182"/>
      <c r="I50" s="182"/>
      <c r="J50" s="182"/>
      <c r="K50" s="182"/>
      <c r="L50" s="181"/>
      <c r="M50" s="182"/>
      <c r="N50" s="182"/>
      <c r="O50" s="181">
        <v>400000</v>
      </c>
      <c r="P50" s="182"/>
      <c r="Q50" s="1864"/>
    </row>
    <row r="51" spans="1:17" ht="39.950000000000003" customHeight="1">
      <c r="A51" s="35" t="s">
        <v>1246</v>
      </c>
      <c r="B51" s="134" t="s">
        <v>1247</v>
      </c>
      <c r="C51" s="35"/>
      <c r="D51" s="28"/>
      <c r="E51" s="1866"/>
      <c r="F51" s="1866"/>
      <c r="G51" s="1866"/>
      <c r="H51" s="1866"/>
      <c r="I51" s="1866"/>
      <c r="J51" s="1866"/>
      <c r="K51" s="1866"/>
      <c r="L51" s="1866"/>
      <c r="M51" s="1866"/>
      <c r="N51" s="1866"/>
      <c r="O51" s="1866"/>
      <c r="P51" s="1866"/>
      <c r="Q51" s="167"/>
    </row>
    <row r="52" spans="1:17" ht="39.950000000000003" customHeight="1">
      <c r="A52" s="85"/>
      <c r="B52" s="163" t="s">
        <v>70</v>
      </c>
      <c r="C52" s="38"/>
      <c r="D52" s="57"/>
      <c r="E52" s="181"/>
      <c r="F52" s="181"/>
      <c r="G52" s="181"/>
      <c r="H52" s="181"/>
      <c r="I52" s="181"/>
      <c r="J52" s="181"/>
      <c r="K52" s="181"/>
      <c r="L52" s="181"/>
      <c r="M52" s="181"/>
      <c r="N52" s="181"/>
      <c r="O52" s="181"/>
      <c r="P52" s="181"/>
      <c r="Q52" s="1864"/>
    </row>
    <row r="53" spans="1:17" ht="39.950000000000003" customHeight="1">
      <c r="A53" s="38">
        <v>1</v>
      </c>
      <c r="B53" s="65" t="s">
        <v>54</v>
      </c>
      <c r="C53" s="38" t="s">
        <v>419</v>
      </c>
      <c r="D53" s="57" t="s">
        <v>1248</v>
      </c>
      <c r="E53" s="181"/>
      <c r="F53" s="181">
        <v>19000</v>
      </c>
      <c r="G53" s="181">
        <v>19100</v>
      </c>
      <c r="H53" s="181"/>
      <c r="I53" s="181"/>
      <c r="J53" s="181"/>
      <c r="K53" s="181">
        <v>20500</v>
      </c>
      <c r="L53" s="181"/>
      <c r="M53" s="181">
        <v>22800</v>
      </c>
      <c r="N53" s="181">
        <v>17500</v>
      </c>
      <c r="O53" s="181">
        <v>19500</v>
      </c>
      <c r="P53" s="181">
        <v>21500</v>
      </c>
      <c r="Q53" s="1864"/>
    </row>
    <row r="54" spans="1:17" ht="39.950000000000003" customHeight="1">
      <c r="A54" s="38">
        <v>2</v>
      </c>
      <c r="B54" s="65" t="s">
        <v>58</v>
      </c>
      <c r="C54" s="38" t="s">
        <v>419</v>
      </c>
      <c r="D54" s="57" t="s">
        <v>16</v>
      </c>
      <c r="E54" s="181"/>
      <c r="F54" s="181">
        <f>F53</f>
        <v>19000</v>
      </c>
      <c r="G54" s="181">
        <v>19100</v>
      </c>
      <c r="H54" s="181"/>
      <c r="I54" s="181"/>
      <c r="J54" s="181"/>
      <c r="K54" s="181">
        <f>K53</f>
        <v>20500</v>
      </c>
      <c r="L54" s="181"/>
      <c r="M54" s="181">
        <f>M53</f>
        <v>22800</v>
      </c>
      <c r="N54" s="181">
        <v>17500</v>
      </c>
      <c r="O54" s="181">
        <v>19500</v>
      </c>
      <c r="P54" s="181">
        <v>21500</v>
      </c>
      <c r="Q54" s="1864"/>
    </row>
    <row r="55" spans="1:17" ht="39.950000000000003" customHeight="1">
      <c r="A55" s="38">
        <v>3</v>
      </c>
      <c r="B55" s="65" t="s">
        <v>59</v>
      </c>
      <c r="C55" s="38" t="s">
        <v>1249</v>
      </c>
      <c r="D55" s="57" t="s">
        <v>16</v>
      </c>
      <c r="E55" s="181"/>
      <c r="F55" s="181">
        <v>145000</v>
      </c>
      <c r="G55" s="181">
        <v>127000</v>
      </c>
      <c r="H55" s="181"/>
      <c r="I55" s="181"/>
      <c r="J55" s="181"/>
      <c r="K55" s="181">
        <v>115000</v>
      </c>
      <c r="L55" s="181">
        <v>120520</v>
      </c>
      <c r="M55" s="181">
        <v>152000</v>
      </c>
      <c r="N55" s="181">
        <v>130000</v>
      </c>
      <c r="O55" s="181">
        <v>136000</v>
      </c>
      <c r="P55" s="181">
        <v>135000</v>
      </c>
      <c r="Q55" s="1864"/>
    </row>
    <row r="56" spans="1:17" ht="39.950000000000003" customHeight="1">
      <c r="A56" s="38">
        <v>4</v>
      </c>
      <c r="B56" s="39" t="s">
        <v>83</v>
      </c>
      <c r="C56" s="38" t="s">
        <v>1249</v>
      </c>
      <c r="D56" s="57" t="s">
        <v>16</v>
      </c>
      <c r="E56" s="181"/>
      <c r="F56" s="181">
        <v>201000</v>
      </c>
      <c r="G56" s="181">
        <v>185000</v>
      </c>
      <c r="H56" s="181"/>
      <c r="I56" s="181"/>
      <c r="J56" s="181"/>
      <c r="K56" s="181">
        <v>140000</v>
      </c>
      <c r="L56" s="181">
        <v>172040</v>
      </c>
      <c r="M56" s="181">
        <v>217000</v>
      </c>
      <c r="N56" s="181">
        <v>190000</v>
      </c>
      <c r="O56" s="181">
        <v>186000</v>
      </c>
      <c r="P56" s="181">
        <v>188000</v>
      </c>
      <c r="Q56" s="1864"/>
    </row>
    <row r="57" spans="1:17" ht="39.950000000000003" customHeight="1">
      <c r="A57" s="38">
        <v>5</v>
      </c>
      <c r="B57" s="39" t="s">
        <v>84</v>
      </c>
      <c r="C57" s="38" t="s">
        <v>1249</v>
      </c>
      <c r="D57" s="57" t="s">
        <v>16</v>
      </c>
      <c r="E57" s="181"/>
      <c r="F57" s="181">
        <v>270000</v>
      </c>
      <c r="G57" s="181">
        <v>250000</v>
      </c>
      <c r="H57" s="181"/>
      <c r="I57" s="181"/>
      <c r="J57" s="181"/>
      <c r="K57" s="181">
        <v>220000</v>
      </c>
      <c r="L57" s="181">
        <v>234140</v>
      </c>
      <c r="M57" s="181">
        <v>295000</v>
      </c>
      <c r="N57" s="181">
        <v>252000</v>
      </c>
      <c r="O57" s="181">
        <v>240000</v>
      </c>
      <c r="P57" s="181">
        <v>255000</v>
      </c>
      <c r="Q57" s="1864"/>
    </row>
    <row r="58" spans="1:17" ht="39.950000000000003" customHeight="1">
      <c r="A58" s="38">
        <v>6</v>
      </c>
      <c r="B58" s="39" t="s">
        <v>90</v>
      </c>
      <c r="C58" s="38" t="s">
        <v>1249</v>
      </c>
      <c r="D58" s="57" t="s">
        <v>16</v>
      </c>
      <c r="E58" s="181"/>
      <c r="F58" s="181">
        <v>355000</v>
      </c>
      <c r="G58" s="181">
        <v>330000</v>
      </c>
      <c r="H58" s="181"/>
      <c r="I58" s="181"/>
      <c r="J58" s="181"/>
      <c r="K58" s="181">
        <v>325000</v>
      </c>
      <c r="L58" s="181">
        <v>305900</v>
      </c>
      <c r="M58" s="181">
        <v>386000</v>
      </c>
      <c r="N58" s="181">
        <v>325000</v>
      </c>
      <c r="O58" s="181">
        <v>330000</v>
      </c>
      <c r="P58" s="181">
        <v>330000</v>
      </c>
      <c r="Q58" s="1864"/>
    </row>
    <row r="59" spans="1:17" ht="39.950000000000003" customHeight="1">
      <c r="A59" s="38">
        <v>7</v>
      </c>
      <c r="B59" s="39" t="s">
        <v>91</v>
      </c>
      <c r="C59" s="38" t="s">
        <v>1249</v>
      </c>
      <c r="D59" s="57" t="s">
        <v>16</v>
      </c>
      <c r="E59" s="181"/>
      <c r="F59" s="181">
        <v>435000</v>
      </c>
      <c r="G59" s="181">
        <v>415000</v>
      </c>
      <c r="H59" s="181"/>
      <c r="I59" s="181"/>
      <c r="J59" s="181"/>
      <c r="K59" s="181">
        <v>400000</v>
      </c>
      <c r="L59" s="181">
        <v>386400</v>
      </c>
      <c r="M59" s="181">
        <v>488500</v>
      </c>
      <c r="N59" s="181">
        <v>400000</v>
      </c>
      <c r="O59" s="181">
        <v>425000</v>
      </c>
      <c r="P59" s="181">
        <v>413000</v>
      </c>
      <c r="Q59" s="1864"/>
    </row>
    <row r="60" spans="1:17" ht="39.950000000000003" customHeight="1">
      <c r="A60" s="38">
        <v>8</v>
      </c>
      <c r="B60" s="39" t="s">
        <v>92</v>
      </c>
      <c r="C60" s="38" t="s">
        <v>1249</v>
      </c>
      <c r="D60" s="57" t="s">
        <v>16</v>
      </c>
      <c r="E60" s="181"/>
      <c r="F60" s="181">
        <v>550000</v>
      </c>
      <c r="G60" s="181">
        <v>515000</v>
      </c>
      <c r="H60" s="181"/>
      <c r="I60" s="181"/>
      <c r="J60" s="181"/>
      <c r="K60" s="181">
        <v>600000</v>
      </c>
      <c r="L60" s="181">
        <v>477480</v>
      </c>
      <c r="M60" s="181">
        <v>603000</v>
      </c>
      <c r="N60" s="181"/>
      <c r="O60" s="181"/>
      <c r="P60" s="181"/>
      <c r="Q60" s="1864"/>
    </row>
    <row r="61" spans="1:17" ht="39.950000000000003" customHeight="1">
      <c r="A61" s="38">
        <v>9</v>
      </c>
      <c r="B61" s="39" t="s">
        <v>93</v>
      </c>
      <c r="C61" s="38" t="s">
        <v>1249</v>
      </c>
      <c r="D61" s="57" t="s">
        <v>16</v>
      </c>
      <c r="E61" s="181"/>
      <c r="F61" s="181">
        <v>635000</v>
      </c>
      <c r="G61" s="181">
        <v>620000</v>
      </c>
      <c r="H61" s="181"/>
      <c r="I61" s="181"/>
      <c r="J61" s="181"/>
      <c r="K61" s="181"/>
      <c r="L61" s="181"/>
      <c r="M61" s="181">
        <v>729000</v>
      </c>
      <c r="N61" s="181"/>
      <c r="O61" s="181"/>
      <c r="P61" s="181"/>
      <c r="Q61" s="1864"/>
    </row>
    <row r="62" spans="1:17" ht="39.950000000000003" customHeight="1">
      <c r="A62" s="85"/>
      <c r="B62" s="163" t="s">
        <v>80</v>
      </c>
      <c r="C62" s="38"/>
      <c r="D62" s="57"/>
      <c r="E62" s="181"/>
      <c r="F62" s="181"/>
      <c r="G62" s="181"/>
      <c r="H62" s="181"/>
      <c r="I62" s="181"/>
      <c r="J62" s="181"/>
      <c r="K62" s="181"/>
      <c r="L62" s="181"/>
      <c r="M62" s="181"/>
      <c r="N62" s="181"/>
      <c r="O62" s="181"/>
      <c r="P62" s="181"/>
      <c r="Q62" s="168"/>
    </row>
    <row r="63" spans="1:17" ht="39.950000000000003" customHeight="1">
      <c r="A63" s="38">
        <v>1</v>
      </c>
      <c r="B63" s="46" t="s">
        <v>54</v>
      </c>
      <c r="C63" s="38" t="s">
        <v>419</v>
      </c>
      <c r="D63" s="57" t="s">
        <v>1248</v>
      </c>
      <c r="E63" s="181">
        <v>19000</v>
      </c>
      <c r="F63" s="181">
        <v>18500</v>
      </c>
      <c r="G63" s="181">
        <v>18700</v>
      </c>
      <c r="H63" s="181">
        <v>17500</v>
      </c>
      <c r="I63" s="181">
        <v>20000</v>
      </c>
      <c r="J63" s="181">
        <v>20000</v>
      </c>
      <c r="K63" s="181"/>
      <c r="L63" s="181"/>
      <c r="M63" s="181"/>
      <c r="N63" s="181"/>
      <c r="O63" s="181"/>
      <c r="P63" s="181"/>
      <c r="Q63" s="1864"/>
    </row>
    <row r="64" spans="1:17" ht="39.950000000000003" customHeight="1">
      <c r="A64" s="38">
        <v>2</v>
      </c>
      <c r="B64" s="46" t="s">
        <v>58</v>
      </c>
      <c r="C64" s="38" t="s">
        <v>419</v>
      </c>
      <c r="D64" s="57" t="s">
        <v>16</v>
      </c>
      <c r="E64" s="181">
        <v>19000</v>
      </c>
      <c r="F64" s="181">
        <f>F63</f>
        <v>18500</v>
      </c>
      <c r="G64" s="181">
        <v>18700</v>
      </c>
      <c r="H64" s="181">
        <v>17500</v>
      </c>
      <c r="I64" s="181">
        <f>I63</f>
        <v>20000</v>
      </c>
      <c r="J64" s="181">
        <v>20000</v>
      </c>
      <c r="K64" s="181"/>
      <c r="L64" s="181"/>
      <c r="M64" s="181"/>
      <c r="N64" s="181"/>
      <c r="O64" s="181"/>
      <c r="P64" s="181"/>
      <c r="Q64" s="1864"/>
    </row>
    <row r="65" spans="1:17" ht="39.950000000000003" customHeight="1">
      <c r="A65" s="38">
        <v>3</v>
      </c>
      <c r="B65" s="46" t="s">
        <v>59</v>
      </c>
      <c r="C65" s="38" t="s">
        <v>1249</v>
      </c>
      <c r="D65" s="57" t="s">
        <v>16</v>
      </c>
      <c r="E65" s="181">
        <v>132000</v>
      </c>
      <c r="F65" s="181">
        <v>130000</v>
      </c>
      <c r="G65" s="181">
        <v>115000</v>
      </c>
      <c r="H65" s="181">
        <v>110500</v>
      </c>
      <c r="I65" s="181">
        <v>125455</v>
      </c>
      <c r="J65" s="181">
        <v>135000</v>
      </c>
      <c r="K65" s="181"/>
      <c r="L65" s="181"/>
      <c r="M65" s="181"/>
      <c r="N65" s="181"/>
      <c r="O65" s="181"/>
      <c r="P65" s="181"/>
      <c r="Q65" s="1864"/>
    </row>
    <row r="66" spans="1:17" ht="39.950000000000003" customHeight="1">
      <c r="A66" s="38">
        <v>4</v>
      </c>
      <c r="B66" s="46" t="s">
        <v>83</v>
      </c>
      <c r="C66" s="38" t="s">
        <v>1249</v>
      </c>
      <c r="D66" s="57" t="s">
        <v>16</v>
      </c>
      <c r="E66" s="181">
        <v>190000</v>
      </c>
      <c r="F66" s="181">
        <v>185000</v>
      </c>
      <c r="G66" s="181">
        <v>177000</v>
      </c>
      <c r="H66" s="181">
        <v>180000</v>
      </c>
      <c r="I66" s="181">
        <v>198182</v>
      </c>
      <c r="J66" s="181">
        <v>200000</v>
      </c>
      <c r="K66" s="181"/>
      <c r="L66" s="181"/>
      <c r="M66" s="181"/>
      <c r="N66" s="181"/>
      <c r="O66" s="181"/>
      <c r="P66" s="181"/>
      <c r="Q66" s="1864"/>
    </row>
    <row r="67" spans="1:17" ht="39.950000000000003" customHeight="1">
      <c r="A67" s="38">
        <v>5</v>
      </c>
      <c r="B67" s="46" t="s">
        <v>84</v>
      </c>
      <c r="C67" s="38" t="s">
        <v>1249</v>
      </c>
      <c r="D67" s="57" t="s">
        <v>16</v>
      </c>
      <c r="E67" s="181">
        <v>259000</v>
      </c>
      <c r="F67" s="181">
        <v>250000</v>
      </c>
      <c r="G67" s="181">
        <v>240000</v>
      </c>
      <c r="H67" s="181">
        <v>240200</v>
      </c>
      <c r="I67" s="181">
        <v>263636</v>
      </c>
      <c r="J67" s="181">
        <v>280000</v>
      </c>
      <c r="K67" s="181"/>
      <c r="L67" s="181"/>
      <c r="M67" s="181"/>
      <c r="N67" s="181"/>
      <c r="O67" s="181"/>
      <c r="P67" s="181"/>
      <c r="Q67" s="1864"/>
    </row>
    <row r="68" spans="1:17" ht="39.950000000000003" customHeight="1">
      <c r="A68" s="38">
        <v>6</v>
      </c>
      <c r="B68" s="46" t="s">
        <v>85</v>
      </c>
      <c r="C68" s="38" t="s">
        <v>1249</v>
      </c>
      <c r="D68" s="57" t="s">
        <v>16</v>
      </c>
      <c r="E68" s="181">
        <v>338000</v>
      </c>
      <c r="F68" s="181">
        <v>325000</v>
      </c>
      <c r="G68" s="181">
        <v>311000</v>
      </c>
      <c r="H68" s="181">
        <v>330000</v>
      </c>
      <c r="I68" s="181">
        <v>350000</v>
      </c>
      <c r="J68" s="181">
        <v>360000</v>
      </c>
      <c r="K68" s="181"/>
      <c r="L68" s="181"/>
      <c r="M68" s="181"/>
      <c r="N68" s="181"/>
      <c r="O68" s="181"/>
      <c r="P68" s="181"/>
      <c r="Q68" s="1864"/>
    </row>
    <row r="69" spans="1:17" ht="39.950000000000003" customHeight="1">
      <c r="A69" s="38">
        <v>7</v>
      </c>
      <c r="B69" s="46" t="s">
        <v>86</v>
      </c>
      <c r="C69" s="38" t="s">
        <v>1249</v>
      </c>
      <c r="D69" s="57" t="s">
        <v>16</v>
      </c>
      <c r="E69" s="181">
        <v>429000</v>
      </c>
      <c r="F69" s="181">
        <v>415000</v>
      </c>
      <c r="G69" s="181">
        <v>392000</v>
      </c>
      <c r="H69" s="181">
        <v>400000</v>
      </c>
      <c r="I69" s="181">
        <v>445455</v>
      </c>
      <c r="J69" s="181">
        <v>470000</v>
      </c>
      <c r="K69" s="181"/>
      <c r="L69" s="181"/>
      <c r="M69" s="181"/>
      <c r="N69" s="181"/>
      <c r="O69" s="181"/>
      <c r="P69" s="181"/>
      <c r="Q69" s="1864"/>
    </row>
    <row r="70" spans="1:17" ht="39.950000000000003" customHeight="1">
      <c r="A70" s="38">
        <v>8</v>
      </c>
      <c r="B70" s="46" t="s">
        <v>87</v>
      </c>
      <c r="C70" s="38" t="s">
        <v>1249</v>
      </c>
      <c r="D70" s="57" t="s">
        <v>16</v>
      </c>
      <c r="E70" s="181">
        <v>530000</v>
      </c>
      <c r="F70" s="181">
        <v>505000</v>
      </c>
      <c r="G70" s="181">
        <v>480000</v>
      </c>
      <c r="H70" s="181">
        <v>500000</v>
      </c>
      <c r="I70" s="181"/>
      <c r="J70" s="181">
        <v>540000</v>
      </c>
      <c r="K70" s="181"/>
      <c r="L70" s="181"/>
      <c r="M70" s="181"/>
      <c r="N70" s="181"/>
      <c r="O70" s="181"/>
      <c r="P70" s="181"/>
      <c r="Q70" s="1864"/>
    </row>
    <row r="71" spans="1:17" ht="39.950000000000003" customHeight="1">
      <c r="A71" s="38">
        <v>9</v>
      </c>
      <c r="B71" s="46" t="s">
        <v>88</v>
      </c>
      <c r="C71" s="38" t="s">
        <v>1249</v>
      </c>
      <c r="D71" s="57" t="s">
        <v>16</v>
      </c>
      <c r="E71" s="181">
        <v>626000</v>
      </c>
      <c r="F71" s="181">
        <v>610000</v>
      </c>
      <c r="G71" s="181">
        <v>615000</v>
      </c>
      <c r="H71" s="181"/>
      <c r="I71" s="181"/>
      <c r="J71" s="181">
        <v>640000</v>
      </c>
      <c r="K71" s="181"/>
      <c r="L71" s="181"/>
      <c r="M71" s="181"/>
      <c r="N71" s="181"/>
      <c r="O71" s="181"/>
      <c r="P71" s="181"/>
      <c r="Q71" s="1864"/>
    </row>
    <row r="72" spans="1:17" ht="39.950000000000003" hidden="1" customHeight="1">
      <c r="A72" s="85"/>
      <c r="B72" s="163" t="s">
        <v>1250</v>
      </c>
      <c r="C72" s="38"/>
      <c r="D72" s="57"/>
      <c r="E72" s="181"/>
      <c r="F72" s="181"/>
      <c r="G72" s="181"/>
      <c r="H72" s="181"/>
      <c r="I72" s="181"/>
      <c r="J72" s="181"/>
      <c r="K72" s="181"/>
      <c r="L72" s="181"/>
      <c r="M72" s="181"/>
      <c r="N72" s="181"/>
      <c r="O72" s="181"/>
      <c r="P72" s="181"/>
      <c r="Q72" s="1864"/>
    </row>
    <row r="73" spans="1:17" ht="39.950000000000003" hidden="1" customHeight="1">
      <c r="A73" s="38">
        <v>1</v>
      </c>
      <c r="B73" s="65" t="s">
        <v>1251</v>
      </c>
      <c r="C73" s="38" t="s">
        <v>419</v>
      </c>
      <c r="D73" s="57" t="s">
        <v>1248</v>
      </c>
      <c r="E73" s="181"/>
      <c r="F73" s="181"/>
      <c r="G73" s="181"/>
      <c r="H73" s="181"/>
      <c r="I73" s="181"/>
      <c r="J73" s="181"/>
      <c r="K73" s="181"/>
      <c r="L73" s="181"/>
      <c r="M73" s="181"/>
      <c r="N73" s="181"/>
      <c r="O73" s="181"/>
      <c r="P73" s="181"/>
      <c r="Q73" s="1864"/>
    </row>
    <row r="74" spans="1:17" ht="39.950000000000003" hidden="1" customHeight="1">
      <c r="A74" s="38">
        <v>2</v>
      </c>
      <c r="B74" s="65" t="s">
        <v>1252</v>
      </c>
      <c r="C74" s="38" t="s">
        <v>419</v>
      </c>
      <c r="D74" s="57" t="s">
        <v>16</v>
      </c>
      <c r="E74" s="181"/>
      <c r="F74" s="181"/>
      <c r="G74" s="181"/>
      <c r="H74" s="181"/>
      <c r="I74" s="181"/>
      <c r="J74" s="181"/>
      <c r="K74" s="181"/>
      <c r="L74" s="181"/>
      <c r="M74" s="181"/>
      <c r="N74" s="181"/>
      <c r="O74" s="181"/>
      <c r="P74" s="181"/>
      <c r="Q74" s="1864"/>
    </row>
    <row r="75" spans="1:17" ht="39.950000000000003" hidden="1" customHeight="1">
      <c r="A75" s="38">
        <v>3</v>
      </c>
      <c r="B75" s="65" t="s">
        <v>89</v>
      </c>
      <c r="C75" s="38" t="s">
        <v>1249</v>
      </c>
      <c r="D75" s="57" t="s">
        <v>16</v>
      </c>
      <c r="E75" s="181"/>
      <c r="F75" s="181"/>
      <c r="G75" s="181"/>
      <c r="H75" s="181"/>
      <c r="I75" s="181"/>
      <c r="J75" s="181"/>
      <c r="K75" s="181"/>
      <c r="L75" s="181"/>
      <c r="M75" s="181"/>
      <c r="N75" s="181"/>
      <c r="O75" s="181"/>
      <c r="P75" s="181"/>
      <c r="Q75" s="1864"/>
    </row>
    <row r="76" spans="1:17" ht="39.950000000000003" hidden="1" customHeight="1">
      <c r="A76" s="38">
        <v>4</v>
      </c>
      <c r="B76" s="39" t="s">
        <v>1253</v>
      </c>
      <c r="C76" s="38" t="s">
        <v>1249</v>
      </c>
      <c r="D76" s="57" t="s">
        <v>16</v>
      </c>
      <c r="E76" s="181"/>
      <c r="F76" s="181"/>
      <c r="G76" s="181"/>
      <c r="H76" s="181"/>
      <c r="I76" s="181"/>
      <c r="J76" s="181"/>
      <c r="K76" s="181"/>
      <c r="L76" s="181"/>
      <c r="M76" s="181"/>
      <c r="N76" s="181"/>
      <c r="O76" s="181"/>
      <c r="P76" s="181"/>
      <c r="Q76" s="1864"/>
    </row>
    <row r="77" spans="1:17" ht="39.950000000000003" hidden="1" customHeight="1">
      <c r="A77" s="38">
        <v>5</v>
      </c>
      <c r="B77" s="39" t="s">
        <v>1254</v>
      </c>
      <c r="C77" s="38" t="s">
        <v>1249</v>
      </c>
      <c r="D77" s="57" t="s">
        <v>16</v>
      </c>
      <c r="E77" s="181"/>
      <c r="F77" s="181"/>
      <c r="G77" s="181"/>
      <c r="H77" s="181"/>
      <c r="I77" s="181"/>
      <c r="J77" s="181"/>
      <c r="K77" s="181"/>
      <c r="L77" s="181"/>
      <c r="M77" s="181"/>
      <c r="N77" s="181"/>
      <c r="O77" s="181"/>
      <c r="P77" s="181"/>
      <c r="Q77" s="1864"/>
    </row>
    <row r="78" spans="1:17" ht="39.950000000000003" hidden="1" customHeight="1">
      <c r="A78" s="38">
        <v>6</v>
      </c>
      <c r="B78" s="39" t="s">
        <v>1255</v>
      </c>
      <c r="C78" s="38" t="s">
        <v>1249</v>
      </c>
      <c r="D78" s="57" t="s">
        <v>16</v>
      </c>
      <c r="E78" s="181"/>
      <c r="F78" s="181"/>
      <c r="G78" s="181"/>
      <c r="H78" s="181"/>
      <c r="I78" s="181"/>
      <c r="J78" s="181"/>
      <c r="K78" s="181"/>
      <c r="L78" s="181"/>
      <c r="M78" s="181"/>
      <c r="N78" s="181"/>
      <c r="O78" s="181"/>
      <c r="P78" s="181"/>
      <c r="Q78" s="1864"/>
    </row>
    <row r="79" spans="1:17" ht="39.950000000000003" hidden="1" customHeight="1">
      <c r="A79" s="38">
        <v>7</v>
      </c>
      <c r="B79" s="39" t="s">
        <v>1256</v>
      </c>
      <c r="C79" s="38" t="s">
        <v>1249</v>
      </c>
      <c r="D79" s="57" t="s">
        <v>16</v>
      </c>
      <c r="E79" s="181"/>
      <c r="F79" s="181"/>
      <c r="G79" s="181"/>
      <c r="H79" s="181"/>
      <c r="I79" s="181"/>
      <c r="J79" s="181"/>
      <c r="K79" s="181"/>
      <c r="L79" s="181"/>
      <c r="M79" s="181"/>
      <c r="N79" s="181"/>
      <c r="O79" s="181"/>
      <c r="P79" s="181"/>
      <c r="Q79" s="1864"/>
    </row>
    <row r="80" spans="1:17" ht="39.950000000000003" customHeight="1">
      <c r="A80" s="38"/>
      <c r="B80" s="162" t="s">
        <v>1438</v>
      </c>
      <c r="C80" s="38"/>
      <c r="D80" s="57"/>
      <c r="E80" s="181"/>
      <c r="F80" s="181"/>
      <c r="G80" s="181"/>
      <c r="H80" s="181"/>
      <c r="I80" s="181"/>
      <c r="J80" s="181"/>
      <c r="K80" s="181"/>
      <c r="L80" s="181"/>
      <c r="M80" s="181"/>
      <c r="N80" s="181"/>
      <c r="O80" s="181"/>
      <c r="P80" s="181"/>
      <c r="Q80" s="57"/>
    </row>
    <row r="81" spans="1:17" ht="39.950000000000003" customHeight="1">
      <c r="A81" s="38">
        <v>1</v>
      </c>
      <c r="B81" s="39" t="s">
        <v>1439</v>
      </c>
      <c r="C81" s="38" t="s">
        <v>419</v>
      </c>
      <c r="D81" s="57"/>
      <c r="E81" s="181"/>
      <c r="F81" s="181"/>
      <c r="G81" s="181"/>
      <c r="H81" s="181"/>
      <c r="I81" s="181"/>
      <c r="J81" s="181"/>
      <c r="K81" s="181"/>
      <c r="L81" s="181">
        <v>15686</v>
      </c>
      <c r="M81" s="181"/>
      <c r="N81" s="181"/>
      <c r="O81" s="181"/>
      <c r="P81" s="181"/>
      <c r="Q81" s="57"/>
    </row>
    <row r="82" spans="1:17" ht="39.950000000000003" customHeight="1">
      <c r="A82" s="38">
        <v>2</v>
      </c>
      <c r="B82" s="39" t="s">
        <v>1440</v>
      </c>
      <c r="C82" s="38" t="s">
        <v>419</v>
      </c>
      <c r="D82" s="57"/>
      <c r="E82" s="181"/>
      <c r="F82" s="181"/>
      <c r="G82" s="181"/>
      <c r="H82" s="181"/>
      <c r="I82" s="181"/>
      <c r="J82" s="181"/>
      <c r="K82" s="181"/>
      <c r="L82" s="181">
        <v>15686</v>
      </c>
      <c r="M82" s="181"/>
      <c r="N82" s="181"/>
      <c r="O82" s="181"/>
      <c r="P82" s="181"/>
      <c r="Q82" s="57"/>
    </row>
    <row r="83" spans="1:17" ht="39.950000000000003" customHeight="1">
      <c r="A83" s="38">
        <v>3</v>
      </c>
      <c r="B83" s="39" t="s">
        <v>1441</v>
      </c>
      <c r="C83" s="38" t="s">
        <v>1249</v>
      </c>
      <c r="D83" s="57"/>
      <c r="E83" s="181"/>
      <c r="F83" s="181"/>
      <c r="G83" s="181"/>
      <c r="H83" s="181"/>
      <c r="I83" s="181"/>
      <c r="J83" s="181"/>
      <c r="K83" s="181"/>
      <c r="L83" s="181">
        <v>96140</v>
      </c>
      <c r="M83" s="181"/>
      <c r="N83" s="181"/>
      <c r="O83" s="181"/>
      <c r="P83" s="181"/>
      <c r="Q83" s="57"/>
    </row>
    <row r="84" spans="1:17" ht="39.950000000000003" customHeight="1">
      <c r="A84" s="38">
        <v>4</v>
      </c>
      <c r="B84" s="39" t="s">
        <v>1442</v>
      </c>
      <c r="C84" s="38" t="s">
        <v>1249</v>
      </c>
      <c r="D84" s="57"/>
      <c r="E84" s="181"/>
      <c r="F84" s="181"/>
      <c r="G84" s="181"/>
      <c r="H84" s="181"/>
      <c r="I84" s="181"/>
      <c r="J84" s="181"/>
      <c r="K84" s="181"/>
      <c r="L84" s="181">
        <v>148580</v>
      </c>
      <c r="M84" s="181"/>
      <c r="N84" s="181"/>
      <c r="O84" s="181"/>
      <c r="P84" s="181"/>
      <c r="Q84" s="57"/>
    </row>
    <row r="85" spans="1:17" ht="39.950000000000003" customHeight="1">
      <c r="A85" s="38">
        <v>5</v>
      </c>
      <c r="B85" s="39" t="s">
        <v>1443</v>
      </c>
      <c r="C85" s="38" t="s">
        <v>1249</v>
      </c>
      <c r="D85" s="57"/>
      <c r="E85" s="181"/>
      <c r="F85" s="181"/>
      <c r="G85" s="181"/>
      <c r="H85" s="181"/>
      <c r="I85" s="181"/>
      <c r="J85" s="181"/>
      <c r="K85" s="181"/>
      <c r="L85" s="181">
        <v>206540</v>
      </c>
      <c r="M85" s="181"/>
      <c r="N85" s="181"/>
      <c r="O85" s="181"/>
      <c r="P85" s="181"/>
      <c r="Q85" s="57"/>
    </row>
    <row r="86" spans="1:17" ht="39.950000000000003" customHeight="1">
      <c r="A86" s="38">
        <v>6</v>
      </c>
      <c r="B86" s="39" t="s">
        <v>1444</v>
      </c>
      <c r="C86" s="38" t="s">
        <v>1249</v>
      </c>
      <c r="D86" s="57"/>
      <c r="E86" s="181"/>
      <c r="F86" s="181"/>
      <c r="G86" s="181"/>
      <c r="H86" s="181"/>
      <c r="I86" s="181"/>
      <c r="J86" s="181"/>
      <c r="K86" s="181"/>
      <c r="L86" s="181">
        <v>269100</v>
      </c>
      <c r="M86" s="181"/>
      <c r="N86" s="181"/>
      <c r="O86" s="181"/>
      <c r="P86" s="181"/>
      <c r="Q86" s="57"/>
    </row>
    <row r="87" spans="1:17" ht="39.950000000000003" customHeight="1">
      <c r="A87" s="38">
        <v>7</v>
      </c>
      <c r="B87" s="39" t="s">
        <v>1445</v>
      </c>
      <c r="C87" s="38" t="s">
        <v>1249</v>
      </c>
      <c r="D87" s="57"/>
      <c r="E87" s="181"/>
      <c r="F87" s="181"/>
      <c r="G87" s="181"/>
      <c r="H87" s="181"/>
      <c r="I87" s="181"/>
      <c r="J87" s="181"/>
      <c r="K87" s="181"/>
      <c r="L87" s="181">
        <v>346840</v>
      </c>
      <c r="M87" s="181"/>
      <c r="N87" s="181"/>
      <c r="O87" s="181"/>
      <c r="P87" s="181"/>
      <c r="Q87" s="57"/>
    </row>
    <row r="88" spans="1:17" ht="39.950000000000003" customHeight="1">
      <c r="A88" s="85"/>
      <c r="B88" s="131" t="s">
        <v>1257</v>
      </c>
      <c r="C88" s="38"/>
      <c r="D88" s="57"/>
      <c r="E88" s="181"/>
      <c r="F88" s="181"/>
      <c r="G88" s="181"/>
      <c r="H88" s="181"/>
      <c r="I88" s="181"/>
      <c r="J88" s="181"/>
      <c r="K88" s="181"/>
      <c r="L88" s="181"/>
      <c r="M88" s="181"/>
      <c r="N88" s="181"/>
      <c r="O88" s="181"/>
      <c r="P88" s="181"/>
      <c r="Q88" s="1864"/>
    </row>
    <row r="89" spans="1:17" ht="33">
      <c r="A89" s="85"/>
      <c r="B89" s="46" t="s">
        <v>1258</v>
      </c>
      <c r="C89" s="38" t="s">
        <v>1249</v>
      </c>
      <c r="D89" s="57" t="s">
        <v>1259</v>
      </c>
      <c r="E89" s="181"/>
      <c r="F89" s="181"/>
      <c r="G89" s="181"/>
      <c r="H89" s="181"/>
      <c r="I89" s="181">
        <v>50000</v>
      </c>
      <c r="J89" s="181"/>
      <c r="K89" s="181"/>
      <c r="L89" s="181"/>
      <c r="M89" s="181"/>
      <c r="N89" s="181"/>
      <c r="O89" s="181"/>
      <c r="P89" s="181"/>
      <c r="Q89" s="1864"/>
    </row>
    <row r="90" spans="1:17" ht="33">
      <c r="A90" s="85"/>
      <c r="B90" s="46" t="s">
        <v>1258</v>
      </c>
      <c r="C90" s="38" t="s">
        <v>1249</v>
      </c>
      <c r="D90" s="57" t="s">
        <v>1260</v>
      </c>
      <c r="E90" s="181"/>
      <c r="F90" s="181"/>
      <c r="G90" s="181"/>
      <c r="H90" s="181"/>
      <c r="I90" s="181">
        <v>59000</v>
      </c>
      <c r="J90" s="181"/>
      <c r="K90" s="181"/>
      <c r="L90" s="181"/>
      <c r="M90" s="181"/>
      <c r="N90" s="181"/>
      <c r="O90" s="181"/>
      <c r="P90" s="181"/>
      <c r="Q90" s="1864"/>
    </row>
    <row r="91" spans="1:17" ht="33">
      <c r="A91" s="85"/>
      <c r="B91" s="46" t="s">
        <v>1258</v>
      </c>
      <c r="C91" s="38" t="s">
        <v>1249</v>
      </c>
      <c r="D91" s="57" t="s">
        <v>1261</v>
      </c>
      <c r="E91" s="181"/>
      <c r="F91" s="181"/>
      <c r="G91" s="181"/>
      <c r="H91" s="181"/>
      <c r="I91" s="181">
        <v>70000</v>
      </c>
      <c r="J91" s="181"/>
      <c r="K91" s="181"/>
      <c r="L91" s="181"/>
      <c r="M91" s="181"/>
      <c r="N91" s="181"/>
      <c r="O91" s="181"/>
      <c r="P91" s="181"/>
      <c r="Q91" s="1864"/>
    </row>
    <row r="92" spans="1:17" ht="33">
      <c r="A92" s="85"/>
      <c r="B92" s="46" t="s">
        <v>1258</v>
      </c>
      <c r="C92" s="38" t="s">
        <v>1249</v>
      </c>
      <c r="D92" s="57" t="s">
        <v>1262</v>
      </c>
      <c r="E92" s="181"/>
      <c r="F92" s="181"/>
      <c r="G92" s="181"/>
      <c r="H92" s="181"/>
      <c r="I92" s="181">
        <v>78000</v>
      </c>
      <c r="J92" s="181"/>
      <c r="K92" s="181"/>
      <c r="L92" s="181"/>
      <c r="M92" s="181"/>
      <c r="N92" s="181"/>
      <c r="O92" s="181"/>
      <c r="P92" s="181"/>
      <c r="Q92" s="1864"/>
    </row>
    <row r="93" spans="1:17" ht="33">
      <c r="A93" s="85"/>
      <c r="B93" s="46" t="s">
        <v>1258</v>
      </c>
      <c r="C93" s="38" t="s">
        <v>1249</v>
      </c>
      <c r="D93" s="57" t="s">
        <v>1263</v>
      </c>
      <c r="E93" s="181"/>
      <c r="F93" s="181"/>
      <c r="G93" s="181"/>
      <c r="H93" s="181"/>
      <c r="I93" s="181">
        <v>80000</v>
      </c>
      <c r="J93" s="181"/>
      <c r="K93" s="181"/>
      <c r="L93" s="181"/>
      <c r="M93" s="181"/>
      <c r="N93" s="181"/>
      <c r="O93" s="181"/>
      <c r="P93" s="181"/>
      <c r="Q93" s="1864"/>
    </row>
    <row r="94" spans="1:17" ht="33">
      <c r="A94" s="85"/>
      <c r="B94" s="46" t="s">
        <v>1258</v>
      </c>
      <c r="C94" s="38" t="s">
        <v>1249</v>
      </c>
      <c r="D94" s="57" t="s">
        <v>1264</v>
      </c>
      <c r="E94" s="181"/>
      <c r="F94" s="181"/>
      <c r="G94" s="181"/>
      <c r="H94" s="181"/>
      <c r="I94" s="181">
        <v>100000</v>
      </c>
      <c r="J94" s="181"/>
      <c r="K94" s="181"/>
      <c r="L94" s="181"/>
      <c r="M94" s="181"/>
      <c r="N94" s="181"/>
      <c r="O94" s="181"/>
      <c r="P94" s="181"/>
      <c r="Q94" s="1864"/>
    </row>
    <row r="95" spans="1:17" ht="33">
      <c r="A95" s="85"/>
      <c r="B95" s="46" t="s">
        <v>1258</v>
      </c>
      <c r="C95" s="38" t="s">
        <v>1249</v>
      </c>
      <c r="D95" s="57" t="s">
        <v>1265</v>
      </c>
      <c r="E95" s="181"/>
      <c r="F95" s="181"/>
      <c r="G95" s="181"/>
      <c r="H95" s="181"/>
      <c r="I95" s="181">
        <v>115000</v>
      </c>
      <c r="J95" s="181"/>
      <c r="K95" s="181"/>
      <c r="L95" s="181"/>
      <c r="M95" s="181"/>
      <c r="N95" s="181"/>
      <c r="O95" s="181"/>
      <c r="P95" s="181"/>
      <c r="Q95" s="1864"/>
    </row>
    <row r="96" spans="1:17" ht="33">
      <c r="A96" s="85"/>
      <c r="B96" s="46" t="s">
        <v>1258</v>
      </c>
      <c r="C96" s="38" t="s">
        <v>1249</v>
      </c>
      <c r="D96" s="57" t="s">
        <v>1266</v>
      </c>
      <c r="E96" s="181"/>
      <c r="F96" s="181"/>
      <c r="G96" s="181"/>
      <c r="H96" s="181"/>
      <c r="I96" s="181">
        <v>100000</v>
      </c>
      <c r="J96" s="181"/>
      <c r="K96" s="181"/>
      <c r="L96" s="181"/>
      <c r="M96" s="181"/>
      <c r="N96" s="181"/>
      <c r="O96" s="181"/>
      <c r="P96" s="181"/>
      <c r="Q96" s="1864"/>
    </row>
    <row r="97" spans="1:17" ht="33">
      <c r="A97" s="85"/>
      <c r="B97" s="46" t="s">
        <v>1258</v>
      </c>
      <c r="C97" s="38" t="s">
        <v>1249</v>
      </c>
      <c r="D97" s="57" t="s">
        <v>1267</v>
      </c>
      <c r="E97" s="181"/>
      <c r="F97" s="181"/>
      <c r="G97" s="181"/>
      <c r="H97" s="181"/>
      <c r="I97" s="181">
        <v>105000</v>
      </c>
      <c r="J97" s="181"/>
      <c r="K97" s="181"/>
      <c r="L97" s="181"/>
      <c r="M97" s="181"/>
      <c r="N97" s="181"/>
      <c r="O97" s="181"/>
      <c r="P97" s="181"/>
      <c r="Q97" s="1864"/>
    </row>
    <row r="98" spans="1:17" ht="33">
      <c r="A98" s="85"/>
      <c r="B98" s="46" t="s">
        <v>1258</v>
      </c>
      <c r="C98" s="38" t="s">
        <v>1249</v>
      </c>
      <c r="D98" s="57" t="s">
        <v>1268</v>
      </c>
      <c r="E98" s="181"/>
      <c r="F98" s="181"/>
      <c r="G98" s="181"/>
      <c r="H98" s="181"/>
      <c r="I98" s="181">
        <v>138000</v>
      </c>
      <c r="J98" s="181"/>
      <c r="K98" s="181"/>
      <c r="L98" s="181"/>
      <c r="M98" s="181"/>
      <c r="N98" s="181"/>
      <c r="O98" s="181"/>
      <c r="P98" s="181"/>
      <c r="Q98" s="1864"/>
    </row>
    <row r="99" spans="1:17" ht="33">
      <c r="A99" s="85"/>
      <c r="B99" s="46" t="s">
        <v>1258</v>
      </c>
      <c r="C99" s="38" t="s">
        <v>1249</v>
      </c>
      <c r="D99" s="57" t="s">
        <v>1269</v>
      </c>
      <c r="E99" s="181"/>
      <c r="F99" s="181"/>
      <c r="G99" s="181"/>
      <c r="H99" s="181"/>
      <c r="I99" s="181">
        <v>145000</v>
      </c>
      <c r="J99" s="181"/>
      <c r="K99" s="181"/>
      <c r="L99" s="181"/>
      <c r="M99" s="181"/>
      <c r="N99" s="181"/>
      <c r="O99" s="181"/>
      <c r="P99" s="181"/>
      <c r="Q99" s="1864"/>
    </row>
    <row r="100" spans="1:17" ht="33">
      <c r="A100" s="85"/>
      <c r="B100" s="46" t="s">
        <v>1258</v>
      </c>
      <c r="C100" s="38" t="s">
        <v>1249</v>
      </c>
      <c r="D100" s="57" t="s">
        <v>1270</v>
      </c>
      <c r="E100" s="181"/>
      <c r="F100" s="181"/>
      <c r="G100" s="181"/>
      <c r="H100" s="181"/>
      <c r="I100" s="181">
        <v>165000</v>
      </c>
      <c r="J100" s="181"/>
      <c r="K100" s="181"/>
      <c r="L100" s="181"/>
      <c r="M100" s="181"/>
      <c r="N100" s="181"/>
      <c r="O100" s="181"/>
      <c r="P100" s="181"/>
      <c r="Q100" s="1864"/>
    </row>
    <row r="101" spans="1:17" ht="33">
      <c r="A101" s="85"/>
      <c r="B101" s="46" t="s">
        <v>1258</v>
      </c>
      <c r="C101" s="38" t="s">
        <v>1249</v>
      </c>
      <c r="D101" s="57" t="s">
        <v>1271</v>
      </c>
      <c r="E101" s="181"/>
      <c r="F101" s="181"/>
      <c r="G101" s="181"/>
      <c r="H101" s="181"/>
      <c r="I101" s="181">
        <v>176000</v>
      </c>
      <c r="J101" s="181"/>
      <c r="K101" s="181"/>
      <c r="L101" s="181"/>
      <c r="M101" s="181"/>
      <c r="N101" s="181"/>
      <c r="O101" s="181"/>
      <c r="P101" s="181"/>
      <c r="Q101" s="1864"/>
    </row>
    <row r="102" spans="1:17" ht="33">
      <c r="A102" s="85"/>
      <c r="B102" s="46" t="s">
        <v>1258</v>
      </c>
      <c r="C102" s="38" t="s">
        <v>1249</v>
      </c>
      <c r="D102" s="57" t="s">
        <v>1272</v>
      </c>
      <c r="E102" s="181"/>
      <c r="F102" s="181"/>
      <c r="G102" s="181"/>
      <c r="H102" s="181"/>
      <c r="I102" s="181">
        <v>207000</v>
      </c>
      <c r="J102" s="181"/>
      <c r="K102" s="181"/>
      <c r="L102" s="181"/>
      <c r="M102" s="181"/>
      <c r="N102" s="181"/>
      <c r="O102" s="181"/>
      <c r="P102" s="181"/>
      <c r="Q102" s="1864"/>
    </row>
    <row r="103" spans="1:17" ht="33">
      <c r="A103" s="85"/>
      <c r="B103" s="46" t="s">
        <v>1258</v>
      </c>
      <c r="C103" s="38" t="s">
        <v>1249</v>
      </c>
      <c r="D103" s="57" t="s">
        <v>1273</v>
      </c>
      <c r="E103" s="181"/>
      <c r="F103" s="181"/>
      <c r="G103" s="181"/>
      <c r="H103" s="181"/>
      <c r="I103" s="181">
        <v>208000</v>
      </c>
      <c r="J103" s="181"/>
      <c r="K103" s="181"/>
      <c r="L103" s="181"/>
      <c r="M103" s="181"/>
      <c r="N103" s="181"/>
      <c r="O103" s="181"/>
      <c r="P103" s="181"/>
      <c r="Q103" s="1864"/>
    </row>
    <row r="104" spans="1:17" ht="33">
      <c r="A104" s="85"/>
      <c r="B104" s="46" t="s">
        <v>1258</v>
      </c>
      <c r="C104" s="38" t="s">
        <v>1249</v>
      </c>
      <c r="D104" s="57" t="s">
        <v>1274</v>
      </c>
      <c r="E104" s="181"/>
      <c r="F104" s="181"/>
      <c r="G104" s="181"/>
      <c r="H104" s="181"/>
      <c r="I104" s="181">
        <v>222000</v>
      </c>
      <c r="J104" s="181"/>
      <c r="K104" s="181"/>
      <c r="L104" s="181"/>
      <c r="M104" s="181"/>
      <c r="N104" s="181"/>
      <c r="O104" s="181"/>
      <c r="P104" s="181"/>
      <c r="Q104" s="1864"/>
    </row>
    <row r="105" spans="1:17" ht="33">
      <c r="A105" s="85"/>
      <c r="B105" s="46" t="s">
        <v>1258</v>
      </c>
      <c r="C105" s="38" t="s">
        <v>1249</v>
      </c>
      <c r="D105" s="57" t="s">
        <v>1275</v>
      </c>
      <c r="E105" s="181"/>
      <c r="F105" s="181"/>
      <c r="G105" s="181"/>
      <c r="H105" s="181"/>
      <c r="I105" s="181">
        <v>260000</v>
      </c>
      <c r="J105" s="181"/>
      <c r="K105" s="181"/>
      <c r="L105" s="181"/>
      <c r="M105" s="181"/>
      <c r="N105" s="181"/>
      <c r="O105" s="181"/>
      <c r="P105" s="181"/>
      <c r="Q105" s="1864"/>
    </row>
    <row r="106" spans="1:17" ht="33">
      <c r="A106" s="85"/>
      <c r="B106" s="46" t="s">
        <v>1258</v>
      </c>
      <c r="C106" s="38" t="s">
        <v>1249</v>
      </c>
      <c r="D106" s="57" t="s">
        <v>1276</v>
      </c>
      <c r="E106" s="181"/>
      <c r="F106" s="181"/>
      <c r="G106" s="181"/>
      <c r="H106" s="181"/>
      <c r="I106" s="181">
        <v>160000</v>
      </c>
      <c r="J106" s="181"/>
      <c r="K106" s="181"/>
      <c r="L106" s="181"/>
      <c r="M106" s="181"/>
      <c r="N106" s="181"/>
      <c r="O106" s="181"/>
      <c r="P106" s="181"/>
      <c r="Q106" s="1864"/>
    </row>
    <row r="107" spans="1:17" ht="33">
      <c r="A107" s="85"/>
      <c r="B107" s="46" t="s">
        <v>1258</v>
      </c>
      <c r="C107" s="38" t="s">
        <v>1249</v>
      </c>
      <c r="D107" s="57" t="s">
        <v>1277</v>
      </c>
      <c r="E107" s="181"/>
      <c r="F107" s="181"/>
      <c r="G107" s="181"/>
      <c r="H107" s="181"/>
      <c r="I107" s="181">
        <v>175000</v>
      </c>
      <c r="J107" s="181"/>
      <c r="K107" s="181"/>
      <c r="L107" s="181"/>
      <c r="M107" s="181"/>
      <c r="N107" s="181"/>
      <c r="O107" s="181"/>
      <c r="P107" s="181"/>
      <c r="Q107" s="1864"/>
    </row>
    <row r="108" spans="1:17" ht="33">
      <c r="A108" s="85"/>
      <c r="B108" s="46" t="s">
        <v>1258</v>
      </c>
      <c r="C108" s="38" t="s">
        <v>1249</v>
      </c>
      <c r="D108" s="57" t="s">
        <v>1278</v>
      </c>
      <c r="E108" s="181"/>
      <c r="F108" s="181"/>
      <c r="G108" s="181"/>
      <c r="H108" s="181"/>
      <c r="I108" s="181">
        <v>205000</v>
      </c>
      <c r="J108" s="181"/>
      <c r="K108" s="181"/>
      <c r="L108" s="181"/>
      <c r="M108" s="181"/>
      <c r="N108" s="181"/>
      <c r="O108" s="181"/>
      <c r="P108" s="181"/>
      <c r="Q108" s="1864"/>
    </row>
    <row r="109" spans="1:17" ht="33">
      <c r="A109" s="85"/>
      <c r="B109" s="46" t="s">
        <v>1258</v>
      </c>
      <c r="C109" s="38" t="s">
        <v>1249</v>
      </c>
      <c r="D109" s="57" t="s">
        <v>1279</v>
      </c>
      <c r="E109" s="181"/>
      <c r="F109" s="181"/>
      <c r="G109" s="181"/>
      <c r="H109" s="181"/>
      <c r="I109" s="181">
        <v>245000</v>
      </c>
      <c r="J109" s="181"/>
      <c r="K109" s="181"/>
      <c r="L109" s="181"/>
      <c r="M109" s="181"/>
      <c r="N109" s="181"/>
      <c r="O109" s="181"/>
      <c r="P109" s="181"/>
      <c r="Q109" s="1864"/>
    </row>
    <row r="110" spans="1:17" ht="33">
      <c r="A110" s="85"/>
      <c r="B110" s="46" t="s">
        <v>1258</v>
      </c>
      <c r="C110" s="38" t="s">
        <v>1249</v>
      </c>
      <c r="D110" s="57" t="s">
        <v>1280</v>
      </c>
      <c r="E110" s="181"/>
      <c r="F110" s="181"/>
      <c r="G110" s="181"/>
      <c r="H110" s="181"/>
      <c r="I110" s="181">
        <v>270000</v>
      </c>
      <c r="J110" s="181"/>
      <c r="K110" s="181"/>
      <c r="L110" s="181"/>
      <c r="M110" s="181"/>
      <c r="N110" s="181"/>
      <c r="O110" s="181"/>
      <c r="P110" s="181"/>
      <c r="Q110" s="1864"/>
    </row>
    <row r="111" spans="1:17" ht="33">
      <c r="A111" s="85"/>
      <c r="B111" s="46" t="s">
        <v>1258</v>
      </c>
      <c r="C111" s="38" t="s">
        <v>1249</v>
      </c>
      <c r="D111" s="57" t="s">
        <v>1281</v>
      </c>
      <c r="E111" s="181"/>
      <c r="F111" s="181"/>
      <c r="G111" s="181"/>
      <c r="H111" s="181"/>
      <c r="I111" s="181">
        <v>315000</v>
      </c>
      <c r="J111" s="181"/>
      <c r="K111" s="181"/>
      <c r="L111" s="181"/>
      <c r="M111" s="181"/>
      <c r="N111" s="181">
        <v>278000</v>
      </c>
      <c r="O111" s="181"/>
      <c r="P111" s="181"/>
      <c r="Q111" s="1864"/>
    </row>
    <row r="112" spans="1:17" ht="33">
      <c r="A112" s="85"/>
      <c r="B112" s="46" t="s">
        <v>1258</v>
      </c>
      <c r="C112" s="38" t="s">
        <v>1249</v>
      </c>
      <c r="D112" s="57" t="s">
        <v>1282</v>
      </c>
      <c r="E112" s="181"/>
      <c r="F112" s="181"/>
      <c r="G112" s="181"/>
      <c r="H112" s="181"/>
      <c r="I112" s="181">
        <v>420000</v>
      </c>
      <c r="J112" s="181"/>
      <c r="K112" s="181"/>
      <c r="L112" s="181"/>
      <c r="M112" s="181"/>
      <c r="N112" s="181"/>
      <c r="O112" s="181"/>
      <c r="P112" s="181"/>
      <c r="Q112" s="1864"/>
    </row>
    <row r="113" spans="1:17" ht="33">
      <c r="A113" s="85"/>
      <c r="B113" s="46" t="s">
        <v>1258</v>
      </c>
      <c r="C113" s="38" t="s">
        <v>1249</v>
      </c>
      <c r="D113" s="57" t="s">
        <v>1283</v>
      </c>
      <c r="E113" s="181"/>
      <c r="F113" s="181"/>
      <c r="G113" s="181"/>
      <c r="H113" s="181"/>
      <c r="I113" s="181">
        <v>215000</v>
      </c>
      <c r="J113" s="181"/>
      <c r="K113" s="181"/>
      <c r="L113" s="181"/>
      <c r="M113" s="181"/>
      <c r="N113" s="181"/>
      <c r="O113" s="181"/>
      <c r="P113" s="181"/>
      <c r="Q113" s="1864"/>
    </row>
    <row r="114" spans="1:17" ht="33">
      <c r="A114" s="85"/>
      <c r="B114" s="46" t="s">
        <v>1258</v>
      </c>
      <c r="C114" s="38" t="s">
        <v>1249</v>
      </c>
      <c r="D114" s="57" t="s">
        <v>1284</v>
      </c>
      <c r="E114" s="181"/>
      <c r="F114" s="181"/>
      <c r="G114" s="181"/>
      <c r="H114" s="181"/>
      <c r="I114" s="181">
        <v>240000</v>
      </c>
      <c r="J114" s="181"/>
      <c r="K114" s="181"/>
      <c r="L114" s="181"/>
      <c r="M114" s="181"/>
      <c r="N114" s="181"/>
      <c r="O114" s="181"/>
      <c r="P114" s="181"/>
      <c r="Q114" s="1864"/>
    </row>
    <row r="115" spans="1:17" ht="33">
      <c r="A115" s="85"/>
      <c r="B115" s="46" t="s">
        <v>1258</v>
      </c>
      <c r="C115" s="38" t="s">
        <v>1249</v>
      </c>
      <c r="D115" s="57" t="s">
        <v>1285</v>
      </c>
      <c r="E115" s="181"/>
      <c r="F115" s="181"/>
      <c r="G115" s="181"/>
      <c r="H115" s="181"/>
      <c r="I115" s="181">
        <v>275000</v>
      </c>
      <c r="J115" s="181"/>
      <c r="K115" s="181"/>
      <c r="L115" s="181"/>
      <c r="M115" s="181"/>
      <c r="N115" s="181"/>
      <c r="O115" s="181"/>
      <c r="P115" s="181"/>
      <c r="Q115" s="1864"/>
    </row>
    <row r="116" spans="1:17" ht="33">
      <c r="A116" s="85"/>
      <c r="B116" s="46" t="s">
        <v>1258</v>
      </c>
      <c r="C116" s="38" t="s">
        <v>1249</v>
      </c>
      <c r="D116" s="57" t="s">
        <v>1286</v>
      </c>
      <c r="E116" s="181"/>
      <c r="F116" s="181"/>
      <c r="G116" s="181"/>
      <c r="H116" s="181"/>
      <c r="I116" s="181">
        <v>360000</v>
      </c>
      <c r="J116" s="181"/>
      <c r="K116" s="181"/>
      <c r="L116" s="181"/>
      <c r="M116" s="181"/>
      <c r="N116" s="181"/>
      <c r="O116" s="181"/>
      <c r="P116" s="181"/>
      <c r="Q116" s="1864"/>
    </row>
    <row r="117" spans="1:17" ht="33">
      <c r="A117" s="85"/>
      <c r="B117" s="46" t="s">
        <v>1258</v>
      </c>
      <c r="C117" s="38" t="s">
        <v>1249</v>
      </c>
      <c r="D117" s="57" t="s">
        <v>1287</v>
      </c>
      <c r="E117" s="181"/>
      <c r="F117" s="181"/>
      <c r="G117" s="181"/>
      <c r="H117" s="181"/>
      <c r="I117" s="181">
        <v>420000</v>
      </c>
      <c r="J117" s="181"/>
      <c r="K117" s="181"/>
      <c r="L117" s="181"/>
      <c r="M117" s="181"/>
      <c r="N117" s="181">
        <v>373000</v>
      </c>
      <c r="O117" s="181"/>
      <c r="P117" s="181"/>
      <c r="Q117" s="1864"/>
    </row>
    <row r="118" spans="1:17" ht="33">
      <c r="A118" s="85"/>
      <c r="B118" s="46" t="s">
        <v>1258</v>
      </c>
      <c r="C118" s="38" t="s">
        <v>1249</v>
      </c>
      <c r="D118" s="57" t="s">
        <v>1288</v>
      </c>
      <c r="E118" s="181"/>
      <c r="F118" s="181"/>
      <c r="G118" s="181"/>
      <c r="H118" s="181"/>
      <c r="I118" s="181">
        <v>350000</v>
      </c>
      <c r="J118" s="181"/>
      <c r="K118" s="181"/>
      <c r="L118" s="181"/>
      <c r="M118" s="181"/>
      <c r="N118" s="181"/>
      <c r="O118" s="181"/>
      <c r="P118" s="181"/>
      <c r="Q118" s="1864"/>
    </row>
    <row r="119" spans="1:17" ht="33">
      <c r="A119" s="85"/>
      <c r="B119" s="46" t="s">
        <v>1258</v>
      </c>
      <c r="C119" s="38" t="s">
        <v>1249</v>
      </c>
      <c r="D119" s="57" t="s">
        <v>1289</v>
      </c>
      <c r="E119" s="181"/>
      <c r="F119" s="181"/>
      <c r="G119" s="181"/>
      <c r="H119" s="181"/>
      <c r="I119" s="181">
        <v>448000</v>
      </c>
      <c r="J119" s="181"/>
      <c r="K119" s="181"/>
      <c r="L119" s="181"/>
      <c r="M119" s="181"/>
      <c r="N119" s="181"/>
      <c r="O119" s="181"/>
      <c r="P119" s="181"/>
      <c r="Q119" s="1864"/>
    </row>
    <row r="120" spans="1:17" ht="33">
      <c r="A120" s="85"/>
      <c r="B120" s="46" t="s">
        <v>1258</v>
      </c>
      <c r="C120" s="38" t="s">
        <v>1249</v>
      </c>
      <c r="D120" s="57" t="s">
        <v>1290</v>
      </c>
      <c r="E120" s="181"/>
      <c r="F120" s="181"/>
      <c r="G120" s="181"/>
      <c r="H120" s="181"/>
      <c r="I120" s="181">
        <v>535000</v>
      </c>
      <c r="J120" s="181"/>
      <c r="K120" s="181"/>
      <c r="L120" s="181"/>
      <c r="M120" s="181"/>
      <c r="N120" s="181">
        <v>469000</v>
      </c>
      <c r="O120" s="181"/>
      <c r="P120" s="181"/>
      <c r="Q120" s="1864"/>
    </row>
    <row r="121" spans="1:17" ht="33">
      <c r="A121" s="85"/>
      <c r="B121" s="46" t="s">
        <v>1258</v>
      </c>
      <c r="C121" s="38" t="s">
        <v>1249</v>
      </c>
      <c r="D121" s="57" t="s">
        <v>1291</v>
      </c>
      <c r="E121" s="181"/>
      <c r="F121" s="181"/>
      <c r="G121" s="181"/>
      <c r="H121" s="181"/>
      <c r="I121" s="181"/>
      <c r="J121" s="181"/>
      <c r="K121" s="181"/>
      <c r="L121" s="181"/>
      <c r="M121" s="181"/>
      <c r="N121" s="181">
        <v>585000</v>
      </c>
      <c r="O121" s="181"/>
      <c r="P121" s="181"/>
      <c r="Q121" s="1864"/>
    </row>
    <row r="122" spans="1:17" ht="33">
      <c r="A122" s="85"/>
      <c r="B122" s="46" t="s">
        <v>1258</v>
      </c>
      <c r="C122" s="38" t="s">
        <v>1249</v>
      </c>
      <c r="D122" s="57" t="s">
        <v>1292</v>
      </c>
      <c r="E122" s="181"/>
      <c r="F122" s="181"/>
      <c r="G122" s="181"/>
      <c r="H122" s="181"/>
      <c r="I122" s="181">
        <v>535000</v>
      </c>
      <c r="J122" s="181"/>
      <c r="K122" s="181"/>
      <c r="L122" s="181"/>
      <c r="M122" s="181"/>
      <c r="N122" s="181"/>
      <c r="O122" s="181"/>
      <c r="P122" s="182"/>
      <c r="Q122" s="1864"/>
    </row>
    <row r="123" spans="1:17" ht="33">
      <c r="A123" s="85"/>
      <c r="B123" s="46" t="s">
        <v>1258</v>
      </c>
      <c r="C123" s="38" t="s">
        <v>1249</v>
      </c>
      <c r="D123" s="57" t="s">
        <v>1293</v>
      </c>
      <c r="E123" s="181"/>
      <c r="F123" s="181"/>
      <c r="G123" s="181"/>
      <c r="H123" s="181"/>
      <c r="I123" s="181">
        <v>635000</v>
      </c>
      <c r="J123" s="181"/>
      <c r="K123" s="181"/>
      <c r="L123" s="181"/>
      <c r="M123" s="181"/>
      <c r="N123" s="181"/>
      <c r="O123" s="181"/>
      <c r="P123" s="181"/>
      <c r="Q123" s="1864"/>
    </row>
    <row r="124" spans="1:17" ht="33">
      <c r="A124" s="85"/>
      <c r="B124" s="46" t="s">
        <v>1258</v>
      </c>
      <c r="C124" s="38" t="s">
        <v>1249</v>
      </c>
      <c r="D124" s="57" t="s">
        <v>1294</v>
      </c>
      <c r="E124" s="182"/>
      <c r="F124" s="182"/>
      <c r="G124" s="182"/>
      <c r="H124" s="182"/>
      <c r="I124" s="181">
        <v>636000</v>
      </c>
      <c r="J124" s="182"/>
      <c r="K124" s="182"/>
      <c r="L124" s="182"/>
      <c r="M124" s="182"/>
      <c r="N124" s="182"/>
      <c r="O124" s="182"/>
      <c r="P124" s="182"/>
      <c r="Q124" s="1864"/>
    </row>
    <row r="125" spans="1:17" ht="35.1" customHeight="1">
      <c r="A125" s="35" t="s">
        <v>1295</v>
      </c>
      <c r="B125" s="134" t="s">
        <v>1296</v>
      </c>
      <c r="C125" s="38"/>
      <c r="D125" s="57"/>
      <c r="E125" s="182"/>
      <c r="F125" s="182"/>
      <c r="G125" s="182"/>
      <c r="H125" s="182"/>
      <c r="I125" s="181"/>
      <c r="J125" s="182"/>
      <c r="K125" s="182"/>
      <c r="L125" s="182"/>
      <c r="M125" s="182"/>
      <c r="N125" s="182"/>
      <c r="O125" s="182"/>
      <c r="P125" s="182"/>
      <c r="Q125" s="1864"/>
    </row>
    <row r="126" spans="1:17" ht="35.1" customHeight="1">
      <c r="A126" s="85"/>
      <c r="B126" s="134" t="s">
        <v>1297</v>
      </c>
      <c r="C126" s="38"/>
      <c r="D126" s="57"/>
      <c r="E126" s="181"/>
      <c r="F126" s="181"/>
      <c r="G126" s="181"/>
      <c r="H126" s="181"/>
      <c r="I126" s="181"/>
      <c r="J126" s="181"/>
      <c r="K126" s="181"/>
      <c r="L126" s="181"/>
      <c r="M126" s="181"/>
      <c r="N126" s="181"/>
      <c r="O126" s="181"/>
      <c r="P126" s="181"/>
      <c r="Q126" s="1864"/>
    </row>
    <row r="127" spans="1:17" ht="35.1" customHeight="1">
      <c r="A127" s="85"/>
      <c r="B127" s="141" t="s">
        <v>1298</v>
      </c>
      <c r="C127" s="136" t="s">
        <v>1004</v>
      </c>
      <c r="D127" s="137" t="s">
        <v>1299</v>
      </c>
      <c r="E127" s="190"/>
      <c r="F127" s="190">
        <v>152647</v>
      </c>
      <c r="G127" s="190"/>
      <c r="H127" s="190"/>
      <c r="I127" s="190"/>
      <c r="J127" s="190"/>
      <c r="K127" s="190"/>
      <c r="L127" s="190"/>
      <c r="M127" s="190"/>
      <c r="N127" s="190"/>
      <c r="O127" s="190"/>
      <c r="P127" s="190"/>
      <c r="Q127" s="1864"/>
    </row>
    <row r="128" spans="1:17" ht="35.1" customHeight="1">
      <c r="A128" s="85"/>
      <c r="B128" s="141" t="s">
        <v>1300</v>
      </c>
      <c r="C128" s="136" t="s">
        <v>1004</v>
      </c>
      <c r="D128" s="137" t="s">
        <v>1299</v>
      </c>
      <c r="E128" s="191"/>
      <c r="F128" s="190"/>
      <c r="G128" s="190"/>
      <c r="H128" s="190"/>
      <c r="I128" s="190"/>
      <c r="J128" s="190"/>
      <c r="K128" s="190"/>
      <c r="L128" s="190"/>
      <c r="M128" s="190"/>
      <c r="N128" s="190"/>
      <c r="O128" s="190"/>
      <c r="P128" s="190"/>
      <c r="Q128" s="1864"/>
    </row>
    <row r="129" spans="1:17" ht="35.1" customHeight="1">
      <c r="A129" s="85"/>
      <c r="B129" s="141" t="s">
        <v>1301</v>
      </c>
      <c r="C129" s="136" t="s">
        <v>1004</v>
      </c>
      <c r="D129" s="137" t="s">
        <v>1302</v>
      </c>
      <c r="E129" s="190"/>
      <c r="F129" s="190"/>
      <c r="G129" s="190"/>
      <c r="H129" s="190"/>
      <c r="I129" s="190"/>
      <c r="J129" s="190"/>
      <c r="K129" s="190"/>
      <c r="L129" s="190"/>
      <c r="M129" s="190"/>
      <c r="N129" s="190"/>
      <c r="O129" s="190">
        <v>70097</v>
      </c>
      <c r="P129" s="190"/>
      <c r="Q129" s="1864"/>
    </row>
    <row r="130" spans="1:17" ht="35.1" customHeight="1">
      <c r="A130" s="85"/>
      <c r="B130" s="141" t="s">
        <v>1418</v>
      </c>
      <c r="C130" s="136" t="s">
        <v>1004</v>
      </c>
      <c r="D130" s="137" t="s">
        <v>1304</v>
      </c>
      <c r="E130" s="190"/>
      <c r="F130" s="190"/>
      <c r="G130" s="190"/>
      <c r="H130" s="190"/>
      <c r="I130" s="190"/>
      <c r="J130" s="190"/>
      <c r="K130" s="190"/>
      <c r="L130" s="190">
        <v>50981</v>
      </c>
      <c r="M130" s="182"/>
      <c r="N130" s="190"/>
      <c r="O130" s="190"/>
      <c r="P130" s="190"/>
      <c r="Q130" s="1864"/>
    </row>
    <row r="131" spans="1:17" ht="35.1" customHeight="1">
      <c r="A131" s="85"/>
      <c r="B131" s="141" t="s">
        <v>1305</v>
      </c>
      <c r="C131" s="136" t="s">
        <v>1004</v>
      </c>
      <c r="D131" s="137" t="s">
        <v>1302</v>
      </c>
      <c r="E131" s="190"/>
      <c r="F131" s="190"/>
      <c r="G131" s="190"/>
      <c r="H131" s="190"/>
      <c r="I131" s="190"/>
      <c r="J131" s="190"/>
      <c r="K131" s="190"/>
      <c r="L131" s="190"/>
      <c r="M131" s="182"/>
      <c r="N131" s="190"/>
      <c r="O131" s="190">
        <v>82972</v>
      </c>
      <c r="P131" s="190"/>
      <c r="Q131" s="1864"/>
    </row>
    <row r="132" spans="1:17" ht="35.1" customHeight="1">
      <c r="A132" s="85"/>
      <c r="B132" s="141" t="s">
        <v>1306</v>
      </c>
      <c r="C132" s="136" t="s">
        <v>1004</v>
      </c>
      <c r="D132" s="137" t="s">
        <v>1302</v>
      </c>
      <c r="E132" s="190"/>
      <c r="F132" s="190"/>
      <c r="G132" s="190">
        <v>94400</v>
      </c>
      <c r="H132" s="190"/>
      <c r="I132" s="190"/>
      <c r="J132" s="190"/>
      <c r="K132" s="190">
        <v>80200</v>
      </c>
      <c r="L132" s="190"/>
      <c r="M132" s="182"/>
      <c r="N132" s="190"/>
      <c r="O132" s="190"/>
      <c r="P132" s="190"/>
      <c r="Q132" s="1864"/>
    </row>
    <row r="133" spans="1:17" ht="35.1" customHeight="1">
      <c r="A133" s="85"/>
      <c r="B133" s="141" t="s">
        <v>1307</v>
      </c>
      <c r="C133" s="136" t="s">
        <v>1004</v>
      </c>
      <c r="D133" s="137" t="s">
        <v>1302</v>
      </c>
      <c r="E133" s="190"/>
      <c r="F133" s="190"/>
      <c r="G133" s="190"/>
      <c r="H133" s="190"/>
      <c r="I133" s="190"/>
      <c r="J133" s="190"/>
      <c r="K133" s="190"/>
      <c r="L133" s="190"/>
      <c r="M133" s="182"/>
      <c r="N133" s="190"/>
      <c r="O133" s="190"/>
      <c r="P133" s="190"/>
      <c r="Q133" s="1864"/>
    </row>
    <row r="134" spans="1:17" ht="35.1" customHeight="1">
      <c r="A134" s="85"/>
      <c r="B134" s="141" t="s">
        <v>1308</v>
      </c>
      <c r="C134" s="136" t="s">
        <v>1004</v>
      </c>
      <c r="D134" s="137" t="s">
        <v>1302</v>
      </c>
      <c r="E134" s="190"/>
      <c r="F134" s="190"/>
      <c r="G134" s="190">
        <v>116700</v>
      </c>
      <c r="H134" s="190"/>
      <c r="I134" s="190"/>
      <c r="J134" s="190"/>
      <c r="K134" s="190"/>
      <c r="L134" s="190"/>
      <c r="M134" s="182"/>
      <c r="N134" s="190"/>
      <c r="O134" s="190"/>
      <c r="P134" s="190"/>
      <c r="Q134" s="1864"/>
    </row>
    <row r="135" spans="1:17" ht="35.1" customHeight="1">
      <c r="A135" s="85"/>
      <c r="B135" s="141" t="s">
        <v>1402</v>
      </c>
      <c r="C135" s="136" t="s">
        <v>419</v>
      </c>
      <c r="D135" s="137"/>
      <c r="E135" s="190"/>
      <c r="F135" s="190"/>
      <c r="G135" s="190"/>
      <c r="H135" s="190"/>
      <c r="I135" s="190"/>
      <c r="J135" s="190"/>
      <c r="K135" s="190"/>
      <c r="L135" s="190"/>
      <c r="M135" s="190"/>
      <c r="N135" s="190"/>
      <c r="O135" s="190"/>
      <c r="P135" s="190"/>
      <c r="Q135" s="1864"/>
    </row>
    <row r="136" spans="1:17" ht="35.1" customHeight="1">
      <c r="A136" s="85"/>
      <c r="B136" s="141" t="s">
        <v>1403</v>
      </c>
      <c r="C136" s="136" t="s">
        <v>419</v>
      </c>
      <c r="D136" s="137"/>
      <c r="E136" s="190"/>
      <c r="F136" s="190"/>
      <c r="G136" s="190"/>
      <c r="H136" s="190"/>
      <c r="I136" s="190"/>
      <c r="J136" s="190"/>
      <c r="K136" s="190"/>
      <c r="L136" s="190"/>
      <c r="M136" s="190"/>
      <c r="N136" s="190"/>
      <c r="O136" s="190"/>
      <c r="P136" s="190"/>
      <c r="Q136" s="1864"/>
    </row>
    <row r="137" spans="1:17" ht="35.1" customHeight="1">
      <c r="A137" s="85"/>
      <c r="B137" s="141" t="s">
        <v>1310</v>
      </c>
      <c r="C137" s="136" t="s">
        <v>1004</v>
      </c>
      <c r="D137" s="137"/>
      <c r="E137" s="190"/>
      <c r="F137" s="190"/>
      <c r="G137" s="190"/>
      <c r="H137" s="190"/>
      <c r="I137" s="190"/>
      <c r="J137" s="190"/>
      <c r="K137" s="190">
        <v>72100</v>
      </c>
      <c r="L137" s="190"/>
      <c r="M137" s="190"/>
      <c r="N137" s="190"/>
      <c r="O137" s="190"/>
      <c r="P137" s="190"/>
      <c r="Q137" s="1864"/>
    </row>
    <row r="138" spans="1:17" ht="35.1" customHeight="1">
      <c r="A138" s="85"/>
      <c r="B138" s="141" t="s">
        <v>1311</v>
      </c>
      <c r="C138" s="136" t="s">
        <v>1004</v>
      </c>
      <c r="D138" s="137"/>
      <c r="E138" s="190"/>
      <c r="F138" s="190"/>
      <c r="G138" s="190"/>
      <c r="H138" s="190"/>
      <c r="I138" s="190"/>
      <c r="J138" s="190"/>
      <c r="K138" s="190">
        <v>62450</v>
      </c>
      <c r="L138" s="190"/>
      <c r="M138" s="190"/>
      <c r="N138" s="190"/>
      <c r="O138" s="190"/>
      <c r="P138" s="190"/>
      <c r="Q138" s="1864"/>
    </row>
    <row r="139" spans="1:17" ht="35.1" customHeight="1">
      <c r="A139" s="85"/>
      <c r="B139" s="141" t="s">
        <v>1312</v>
      </c>
      <c r="C139" s="136" t="s">
        <v>1004</v>
      </c>
      <c r="D139" s="137" t="s">
        <v>1302</v>
      </c>
      <c r="E139" s="190"/>
      <c r="F139" s="190"/>
      <c r="G139" s="190"/>
      <c r="H139" s="190"/>
      <c r="I139" s="190"/>
      <c r="J139" s="190"/>
      <c r="K139" s="190"/>
      <c r="L139" s="190"/>
      <c r="M139" s="182"/>
      <c r="N139" s="190"/>
      <c r="O139" s="190"/>
      <c r="P139" s="190"/>
      <c r="Q139" s="1864"/>
    </row>
    <row r="140" spans="1:17" ht="35.1" customHeight="1">
      <c r="A140" s="85"/>
      <c r="B140" s="141" t="s">
        <v>1313</v>
      </c>
      <c r="C140" s="136" t="s">
        <v>1004</v>
      </c>
      <c r="D140" s="137" t="s">
        <v>1314</v>
      </c>
      <c r="E140" s="190"/>
      <c r="F140" s="190"/>
      <c r="G140" s="190"/>
      <c r="H140" s="190"/>
      <c r="I140" s="190" t="s">
        <v>1448</v>
      </c>
      <c r="J140" s="190"/>
      <c r="K140" s="190"/>
      <c r="L140" s="190"/>
      <c r="M140" s="182"/>
      <c r="N140" s="190"/>
      <c r="O140" s="190"/>
      <c r="P140" s="190"/>
      <c r="Q140" s="1864"/>
    </row>
    <row r="141" spans="1:17" ht="35.1" customHeight="1">
      <c r="A141" s="85"/>
      <c r="B141" s="141" t="s">
        <v>1315</v>
      </c>
      <c r="C141" s="136" t="s">
        <v>1004</v>
      </c>
      <c r="D141" s="137" t="s">
        <v>1316</v>
      </c>
      <c r="E141" s="190"/>
      <c r="F141" s="190"/>
      <c r="G141" s="190"/>
      <c r="H141" s="190"/>
      <c r="I141" s="190"/>
      <c r="J141" s="190"/>
      <c r="K141" s="190"/>
      <c r="L141" s="190"/>
      <c r="M141" s="182"/>
      <c r="N141" s="190"/>
      <c r="O141" s="190"/>
      <c r="P141" s="190"/>
      <c r="Q141" s="1864"/>
    </row>
    <row r="142" spans="1:17" ht="35.1" customHeight="1">
      <c r="A142" s="85"/>
      <c r="B142" s="141" t="s">
        <v>1317</v>
      </c>
      <c r="C142" s="136" t="s">
        <v>1004</v>
      </c>
      <c r="D142" s="137" t="s">
        <v>1318</v>
      </c>
      <c r="E142" s="190"/>
      <c r="F142" s="190"/>
      <c r="G142" s="190"/>
      <c r="H142" s="190"/>
      <c r="I142" s="190"/>
      <c r="J142" s="190"/>
      <c r="K142" s="190"/>
      <c r="L142" s="190"/>
      <c r="M142" s="182"/>
      <c r="N142" s="190"/>
      <c r="O142" s="190"/>
      <c r="P142" s="190"/>
      <c r="Q142" s="1864"/>
    </row>
    <row r="143" spans="1:17" ht="35.1" customHeight="1">
      <c r="A143" s="85"/>
      <c r="B143" s="134" t="s">
        <v>1319</v>
      </c>
      <c r="C143" s="38"/>
      <c r="D143" s="57"/>
      <c r="E143" s="182"/>
      <c r="F143" s="182"/>
      <c r="G143" s="182"/>
      <c r="H143" s="182"/>
      <c r="I143" s="182"/>
      <c r="J143" s="182"/>
      <c r="K143" s="182"/>
      <c r="L143" s="182"/>
      <c r="M143" s="190"/>
      <c r="N143" s="182"/>
      <c r="O143" s="182"/>
      <c r="P143" s="182"/>
      <c r="Q143" s="1864"/>
    </row>
    <row r="144" spans="1:17" ht="35.1" customHeight="1">
      <c r="A144" s="38"/>
      <c r="B144" s="141" t="s">
        <v>1320</v>
      </c>
      <c r="C144" s="136" t="s">
        <v>1004</v>
      </c>
      <c r="D144" s="137" t="s">
        <v>1302</v>
      </c>
      <c r="E144" s="190"/>
      <c r="F144" s="190"/>
      <c r="G144" s="190">
        <v>113900</v>
      </c>
      <c r="H144" s="190"/>
      <c r="I144" s="190"/>
      <c r="J144" s="190"/>
      <c r="K144" s="190">
        <v>70500</v>
      </c>
      <c r="L144" s="190"/>
      <c r="M144" s="191"/>
      <c r="N144" s="190"/>
      <c r="O144" s="190"/>
      <c r="P144" s="190"/>
      <c r="Q144" s="1864"/>
    </row>
    <row r="145" spans="1:17" ht="35.1" customHeight="1">
      <c r="A145" s="38"/>
      <c r="B145" s="141" t="s">
        <v>1321</v>
      </c>
      <c r="C145" s="136" t="s">
        <v>1004</v>
      </c>
      <c r="D145" s="137" t="s">
        <v>1302</v>
      </c>
      <c r="E145" s="190"/>
      <c r="F145" s="190"/>
      <c r="G145" s="190">
        <v>144400</v>
      </c>
      <c r="H145" s="190"/>
      <c r="I145" s="190"/>
      <c r="J145" s="190"/>
      <c r="K145" s="190">
        <v>71500</v>
      </c>
      <c r="L145" s="190"/>
      <c r="M145" s="191"/>
      <c r="N145" s="190"/>
      <c r="O145" s="190"/>
      <c r="P145" s="190"/>
      <c r="Q145" s="1864"/>
    </row>
    <row r="146" spans="1:17" ht="35.1" customHeight="1">
      <c r="A146" s="38"/>
      <c r="B146" s="141" t="s">
        <v>1322</v>
      </c>
      <c r="C146" s="136" t="s">
        <v>1004</v>
      </c>
      <c r="D146" s="137" t="s">
        <v>1299</v>
      </c>
      <c r="E146" s="191"/>
      <c r="F146" s="190">
        <v>152647</v>
      </c>
      <c r="G146" s="190"/>
      <c r="H146" s="190"/>
      <c r="I146" s="190"/>
      <c r="J146" s="190"/>
      <c r="K146" s="190"/>
      <c r="L146" s="190"/>
      <c r="M146" s="191"/>
      <c r="N146" s="190"/>
      <c r="O146" s="190"/>
      <c r="P146" s="190"/>
      <c r="Q146" s="1864"/>
    </row>
    <row r="147" spans="1:17" ht="35.1" customHeight="1">
      <c r="A147" s="38"/>
      <c r="B147" s="141" t="s">
        <v>1323</v>
      </c>
      <c r="C147" s="136" t="s">
        <v>1004</v>
      </c>
      <c r="D147" s="137" t="s">
        <v>1299</v>
      </c>
      <c r="E147" s="191"/>
      <c r="F147" s="191"/>
      <c r="G147" s="191"/>
      <c r="H147" s="191"/>
      <c r="I147" s="191"/>
      <c r="J147" s="191"/>
      <c r="K147" s="191"/>
      <c r="L147" s="191"/>
      <c r="M147" s="191"/>
      <c r="N147" s="191"/>
      <c r="O147" s="191"/>
      <c r="P147" s="191"/>
      <c r="Q147" s="1864"/>
    </row>
    <row r="148" spans="1:17" ht="35.1" customHeight="1">
      <c r="A148" s="38"/>
      <c r="B148" s="141" t="s">
        <v>1324</v>
      </c>
      <c r="C148" s="136" t="s">
        <v>1004</v>
      </c>
      <c r="D148" s="137" t="s">
        <v>1302</v>
      </c>
      <c r="E148" s="191"/>
      <c r="F148" s="191"/>
      <c r="G148" s="191"/>
      <c r="H148" s="191"/>
      <c r="I148" s="191"/>
      <c r="J148" s="191"/>
      <c r="K148" s="191"/>
      <c r="L148" s="191"/>
      <c r="M148" s="191"/>
      <c r="N148" s="191"/>
      <c r="O148" s="191">
        <v>98422</v>
      </c>
      <c r="P148" s="191"/>
      <c r="Q148" s="1864"/>
    </row>
    <row r="149" spans="1:17" ht="35.1" customHeight="1">
      <c r="A149" s="38"/>
      <c r="B149" s="141" t="s">
        <v>1419</v>
      </c>
      <c r="C149" s="136" t="s">
        <v>1004</v>
      </c>
      <c r="D149" s="137" t="s">
        <v>1304</v>
      </c>
      <c r="E149" s="191"/>
      <c r="F149" s="191"/>
      <c r="G149" s="191"/>
      <c r="H149" s="191"/>
      <c r="I149" s="191"/>
      <c r="J149" s="191"/>
      <c r="K149" s="191"/>
      <c r="L149" s="191">
        <v>70909</v>
      </c>
      <c r="M149" s="182"/>
      <c r="N149" s="191"/>
      <c r="O149" s="191"/>
      <c r="P149" s="191"/>
      <c r="Q149" s="1864"/>
    </row>
    <row r="150" spans="1:17" ht="35.1" customHeight="1">
      <c r="A150" s="38"/>
      <c r="B150" s="141" t="s">
        <v>1326</v>
      </c>
      <c r="C150" s="136" t="s">
        <v>1004</v>
      </c>
      <c r="D150" s="137" t="s">
        <v>1316</v>
      </c>
      <c r="E150" s="191"/>
      <c r="F150" s="191"/>
      <c r="G150" s="191"/>
      <c r="H150" s="191"/>
      <c r="I150" s="191"/>
      <c r="J150" s="191"/>
      <c r="K150" s="191"/>
      <c r="L150" s="191"/>
      <c r="M150" s="182"/>
      <c r="N150" s="191"/>
      <c r="O150" s="191">
        <v>129322</v>
      </c>
      <c r="P150" s="191"/>
      <c r="Q150" s="1864"/>
    </row>
    <row r="151" spans="1:17" ht="35.1" customHeight="1">
      <c r="A151" s="38"/>
      <c r="B151" s="141" t="s">
        <v>1327</v>
      </c>
      <c r="C151" s="136" t="s">
        <v>1004</v>
      </c>
      <c r="D151" s="137" t="s">
        <v>1302</v>
      </c>
      <c r="E151" s="191"/>
      <c r="F151" s="191"/>
      <c r="G151" s="191"/>
      <c r="H151" s="191"/>
      <c r="I151" s="191"/>
      <c r="J151" s="191"/>
      <c r="K151" s="191"/>
      <c r="L151" s="191"/>
      <c r="M151" s="182"/>
      <c r="N151" s="191"/>
      <c r="O151" s="191">
        <v>82972</v>
      </c>
      <c r="P151" s="191"/>
      <c r="Q151" s="1864"/>
    </row>
    <row r="152" spans="1:17" ht="35.1" customHeight="1">
      <c r="A152" s="38"/>
      <c r="B152" s="141" t="s">
        <v>1328</v>
      </c>
      <c r="C152" s="136" t="s">
        <v>1004</v>
      </c>
      <c r="D152" s="137" t="s">
        <v>1302</v>
      </c>
      <c r="E152" s="191"/>
      <c r="F152" s="191"/>
      <c r="G152" s="191">
        <v>119400</v>
      </c>
      <c r="H152" s="191"/>
      <c r="I152" s="191"/>
      <c r="J152" s="191"/>
      <c r="K152" s="191"/>
      <c r="L152" s="191"/>
      <c r="M152" s="182"/>
      <c r="N152" s="191"/>
      <c r="O152" s="191"/>
      <c r="P152" s="191"/>
      <c r="Q152" s="1864"/>
    </row>
    <row r="153" spans="1:17" ht="35.1" customHeight="1">
      <c r="A153" s="38"/>
      <c r="B153" s="141" t="s">
        <v>1329</v>
      </c>
      <c r="C153" s="136" t="s">
        <v>1004</v>
      </c>
      <c r="D153" s="137" t="s">
        <v>1302</v>
      </c>
      <c r="E153" s="191"/>
      <c r="F153" s="191"/>
      <c r="G153" s="191">
        <v>155600</v>
      </c>
      <c r="H153" s="191"/>
      <c r="I153" s="191"/>
      <c r="J153" s="191"/>
      <c r="K153" s="191"/>
      <c r="L153" s="191"/>
      <c r="M153" s="182"/>
      <c r="N153" s="191"/>
      <c r="O153" s="191"/>
      <c r="P153" s="191"/>
      <c r="Q153" s="1864"/>
    </row>
    <row r="154" spans="1:17" ht="35.1" customHeight="1">
      <c r="A154" s="38"/>
      <c r="B154" s="141" t="s">
        <v>1404</v>
      </c>
      <c r="C154" s="136" t="s">
        <v>419</v>
      </c>
      <c r="D154" s="137"/>
      <c r="E154" s="191"/>
      <c r="F154" s="191"/>
      <c r="G154" s="191"/>
      <c r="H154" s="191"/>
      <c r="I154" s="191"/>
      <c r="J154" s="191"/>
      <c r="K154" s="191"/>
      <c r="L154" s="191"/>
      <c r="M154" s="191"/>
      <c r="N154" s="191"/>
      <c r="O154" s="191"/>
      <c r="P154" s="191"/>
      <c r="Q154" s="1864"/>
    </row>
    <row r="155" spans="1:17" ht="35.1" customHeight="1">
      <c r="A155" s="38"/>
      <c r="B155" s="141" t="s">
        <v>925</v>
      </c>
      <c r="C155" s="136" t="s">
        <v>1004</v>
      </c>
      <c r="D155" s="137"/>
      <c r="E155" s="191"/>
      <c r="F155" s="191"/>
      <c r="G155" s="191"/>
      <c r="H155" s="191"/>
      <c r="I155" s="191"/>
      <c r="J155" s="191"/>
      <c r="K155" s="191">
        <v>80100</v>
      </c>
      <c r="L155" s="191"/>
      <c r="M155" s="191"/>
      <c r="N155" s="191"/>
      <c r="O155" s="191"/>
      <c r="P155" s="191"/>
      <c r="Q155" s="1864"/>
    </row>
    <row r="156" spans="1:17" ht="35.1" customHeight="1">
      <c r="A156" s="38"/>
      <c r="B156" s="141" t="s">
        <v>926</v>
      </c>
      <c r="C156" s="136" t="s">
        <v>1004</v>
      </c>
      <c r="D156" s="137"/>
      <c r="E156" s="191"/>
      <c r="F156" s="191"/>
      <c r="G156" s="191"/>
      <c r="H156" s="191"/>
      <c r="I156" s="191"/>
      <c r="J156" s="191"/>
      <c r="K156" s="191">
        <v>72000</v>
      </c>
      <c r="L156" s="191"/>
      <c r="M156" s="191"/>
      <c r="N156" s="191"/>
      <c r="O156" s="191"/>
      <c r="P156" s="191"/>
      <c r="Q156" s="1864"/>
    </row>
    <row r="157" spans="1:17" ht="35.1" customHeight="1">
      <c r="A157" s="38"/>
      <c r="B157" s="141" t="s">
        <v>1330</v>
      </c>
      <c r="C157" s="136" t="s">
        <v>1004</v>
      </c>
      <c r="D157" s="137" t="s">
        <v>1302</v>
      </c>
      <c r="E157" s="191"/>
      <c r="F157" s="191"/>
      <c r="G157" s="191"/>
      <c r="H157" s="191"/>
      <c r="I157" s="191"/>
      <c r="J157" s="191"/>
      <c r="K157" s="191"/>
      <c r="L157" s="191"/>
      <c r="M157" s="182"/>
      <c r="N157" s="191"/>
      <c r="O157" s="191"/>
      <c r="P157" s="191"/>
      <c r="Q157" s="1864"/>
    </row>
    <row r="158" spans="1:17" ht="35.1" customHeight="1">
      <c r="A158" s="38"/>
      <c r="B158" s="141" t="s">
        <v>1331</v>
      </c>
      <c r="C158" s="136" t="s">
        <v>1004</v>
      </c>
      <c r="D158" s="137" t="s">
        <v>1302</v>
      </c>
      <c r="E158" s="191"/>
      <c r="F158" s="191"/>
      <c r="G158" s="191"/>
      <c r="H158" s="191"/>
      <c r="I158" s="191"/>
      <c r="J158" s="191"/>
      <c r="K158" s="191"/>
      <c r="L158" s="191"/>
      <c r="M158" s="182"/>
      <c r="N158" s="191"/>
      <c r="O158" s="191"/>
      <c r="P158" s="191"/>
      <c r="Q158" s="1864"/>
    </row>
    <row r="159" spans="1:17" ht="35.1" customHeight="1">
      <c r="A159" s="38"/>
      <c r="B159" s="141" t="s">
        <v>1331</v>
      </c>
      <c r="C159" s="136" t="s">
        <v>1004</v>
      </c>
      <c r="D159" s="137" t="s">
        <v>1332</v>
      </c>
      <c r="E159" s="191"/>
      <c r="F159" s="191"/>
      <c r="G159" s="191"/>
      <c r="H159" s="191"/>
      <c r="I159" s="191"/>
      <c r="J159" s="191"/>
      <c r="K159" s="191"/>
      <c r="L159" s="191"/>
      <c r="M159" s="182"/>
      <c r="N159" s="191"/>
      <c r="O159" s="191"/>
      <c r="P159" s="191"/>
      <c r="Q159" s="1864"/>
    </row>
    <row r="160" spans="1:17" ht="35.1" customHeight="1">
      <c r="A160" s="38"/>
      <c r="B160" s="141" t="s">
        <v>1405</v>
      </c>
      <c r="C160" s="136" t="s">
        <v>419</v>
      </c>
      <c r="D160" s="137"/>
      <c r="E160" s="191"/>
      <c r="F160" s="191"/>
      <c r="G160" s="191"/>
      <c r="H160" s="191"/>
      <c r="I160" s="191"/>
      <c r="J160" s="191"/>
      <c r="K160" s="191"/>
      <c r="L160" s="191"/>
      <c r="M160" s="191"/>
      <c r="N160" s="191"/>
      <c r="O160" s="191"/>
      <c r="P160" s="191"/>
      <c r="Q160" s="1864"/>
    </row>
    <row r="161" spans="1:17" ht="35.1" customHeight="1">
      <c r="A161" s="38"/>
      <c r="B161" s="134" t="s">
        <v>1333</v>
      </c>
      <c r="C161" s="38"/>
      <c r="D161" s="57"/>
      <c r="E161" s="182"/>
      <c r="F161" s="182"/>
      <c r="G161" s="182"/>
      <c r="H161" s="182"/>
      <c r="I161" s="182"/>
      <c r="J161" s="182"/>
      <c r="K161" s="182"/>
      <c r="L161" s="182"/>
      <c r="M161" s="191"/>
      <c r="N161" s="182"/>
      <c r="O161" s="182"/>
      <c r="P161" s="182"/>
      <c r="Q161" s="1864"/>
    </row>
    <row r="162" spans="1:17" ht="35.1" customHeight="1">
      <c r="A162" s="85"/>
      <c r="B162" s="141" t="s">
        <v>1334</v>
      </c>
      <c r="C162" s="38" t="s">
        <v>419</v>
      </c>
      <c r="D162" s="57"/>
      <c r="E162" s="191"/>
      <c r="F162" s="191">
        <v>8000</v>
      </c>
      <c r="G162" s="191">
        <v>5700</v>
      </c>
      <c r="H162" s="191">
        <v>11000</v>
      </c>
      <c r="I162" s="191">
        <v>9091</v>
      </c>
      <c r="J162" s="191"/>
      <c r="K162" s="191">
        <v>6550</v>
      </c>
      <c r="L162" s="191">
        <v>4800</v>
      </c>
      <c r="M162" s="191"/>
      <c r="N162" s="191"/>
      <c r="O162" s="191">
        <v>5614</v>
      </c>
      <c r="P162" s="191">
        <v>7000</v>
      </c>
      <c r="Q162" s="1864"/>
    </row>
    <row r="163" spans="1:17" ht="35.1" customHeight="1">
      <c r="A163" s="38"/>
      <c r="B163" s="141" t="s">
        <v>1335</v>
      </c>
      <c r="C163" s="38" t="s">
        <v>419</v>
      </c>
      <c r="D163" s="57"/>
      <c r="E163" s="191"/>
      <c r="F163" s="191">
        <v>10750</v>
      </c>
      <c r="G163" s="191">
        <v>7000</v>
      </c>
      <c r="H163" s="191">
        <v>15150</v>
      </c>
      <c r="I163" s="191">
        <v>13636</v>
      </c>
      <c r="J163" s="191"/>
      <c r="K163" s="191">
        <v>6200</v>
      </c>
      <c r="L163" s="191">
        <v>5800</v>
      </c>
      <c r="M163" s="191"/>
      <c r="N163" s="191"/>
      <c r="O163" s="191">
        <v>6541</v>
      </c>
      <c r="P163" s="191">
        <v>11000</v>
      </c>
      <c r="Q163" s="1864"/>
    </row>
    <row r="164" spans="1:17" ht="35.25" customHeight="1">
      <c r="A164" s="35" t="s">
        <v>1336</v>
      </c>
      <c r="B164" s="134" t="s">
        <v>1337</v>
      </c>
      <c r="C164" s="35"/>
      <c r="D164" s="28"/>
      <c r="E164" s="183"/>
      <c r="F164" s="183"/>
      <c r="G164" s="183"/>
      <c r="H164" s="183"/>
      <c r="I164" s="183"/>
      <c r="J164" s="183"/>
      <c r="K164" s="182"/>
      <c r="L164" s="183"/>
      <c r="M164" s="183"/>
      <c r="N164" s="183"/>
      <c r="O164" s="183"/>
      <c r="P164" s="183"/>
      <c r="Q164" s="1864"/>
    </row>
    <row r="165" spans="1:17" ht="35.1" customHeight="1">
      <c r="A165" s="85"/>
      <c r="B165" s="1867" t="s">
        <v>1338</v>
      </c>
      <c r="C165" s="1868"/>
      <c r="D165" s="57"/>
      <c r="E165" s="190"/>
      <c r="F165" s="190"/>
      <c r="G165" s="190"/>
      <c r="H165" s="190"/>
      <c r="I165" s="190"/>
      <c r="J165" s="190"/>
      <c r="K165" s="190"/>
      <c r="L165" s="190"/>
      <c r="M165" s="190"/>
      <c r="N165" s="190"/>
      <c r="O165" s="190"/>
      <c r="P165" s="190"/>
      <c r="Q165" s="1864"/>
    </row>
    <row r="166" spans="1:17" ht="35.1" customHeight="1">
      <c r="A166" s="38"/>
      <c r="B166" s="65" t="s">
        <v>1339</v>
      </c>
      <c r="C166" s="38" t="s">
        <v>152</v>
      </c>
      <c r="D166" s="57" t="s">
        <v>1340</v>
      </c>
      <c r="E166" s="190"/>
      <c r="F166" s="190"/>
      <c r="G166" s="190"/>
      <c r="H166" s="190">
        <v>14000</v>
      </c>
      <c r="I166" s="190"/>
      <c r="J166" s="190"/>
      <c r="K166" s="190">
        <v>12000</v>
      </c>
      <c r="L166" s="190"/>
      <c r="M166" s="190">
        <v>15000</v>
      </c>
      <c r="N166" s="190"/>
      <c r="O166" s="190">
        <v>12000</v>
      </c>
      <c r="P166" s="190"/>
      <c r="Q166" s="1864"/>
    </row>
    <row r="167" spans="1:17" ht="35.1" customHeight="1">
      <c r="A167" s="38"/>
      <c r="B167" s="65" t="s">
        <v>1411</v>
      </c>
      <c r="C167" s="38" t="s">
        <v>152</v>
      </c>
      <c r="D167" s="57"/>
      <c r="E167" s="190"/>
      <c r="F167" s="190"/>
      <c r="G167" s="190"/>
      <c r="H167" s="190"/>
      <c r="I167" s="190"/>
      <c r="J167" s="190"/>
      <c r="K167" s="190"/>
      <c r="L167" s="190"/>
      <c r="M167" s="190">
        <v>27273</v>
      </c>
      <c r="N167" s="190"/>
      <c r="O167" s="190"/>
      <c r="P167" s="190"/>
      <c r="Q167" s="1864"/>
    </row>
    <row r="168" spans="1:17" ht="35.1" customHeight="1">
      <c r="A168" s="38"/>
      <c r="B168" s="65" t="s">
        <v>1412</v>
      </c>
      <c r="C168" s="38" t="s">
        <v>152</v>
      </c>
      <c r="D168" s="57"/>
      <c r="E168" s="190"/>
      <c r="F168" s="190"/>
      <c r="G168" s="190"/>
      <c r="H168" s="190"/>
      <c r="I168" s="190"/>
      <c r="J168" s="190"/>
      <c r="K168" s="190"/>
      <c r="L168" s="190"/>
      <c r="M168" s="190">
        <v>27273</v>
      </c>
      <c r="N168" s="190"/>
      <c r="O168" s="190"/>
      <c r="P168" s="190"/>
      <c r="Q168" s="1864"/>
    </row>
    <row r="169" spans="1:17" ht="35.1" customHeight="1">
      <c r="A169" s="38"/>
      <c r="B169" s="65" t="s">
        <v>397</v>
      </c>
      <c r="C169" s="38" t="s">
        <v>152</v>
      </c>
      <c r="D169" s="57"/>
      <c r="E169" s="190"/>
      <c r="F169" s="190"/>
      <c r="G169" s="190"/>
      <c r="H169" s="190"/>
      <c r="I169" s="190">
        <v>30000</v>
      </c>
      <c r="J169" s="190"/>
      <c r="K169" s="190">
        <v>22000</v>
      </c>
      <c r="L169" s="190"/>
      <c r="M169" s="190"/>
      <c r="N169" s="190"/>
      <c r="O169" s="190">
        <v>20000</v>
      </c>
      <c r="P169" s="190">
        <v>28000</v>
      </c>
      <c r="Q169" s="1864"/>
    </row>
    <row r="170" spans="1:17" ht="35.1" customHeight="1">
      <c r="A170" s="38"/>
      <c r="B170" s="65" t="s">
        <v>492</v>
      </c>
      <c r="C170" s="38" t="s">
        <v>152</v>
      </c>
      <c r="D170" s="57" t="s">
        <v>1413</v>
      </c>
      <c r="E170" s="190"/>
      <c r="F170" s="190"/>
      <c r="G170" s="190"/>
      <c r="H170" s="190"/>
      <c r="I170" s="190"/>
      <c r="J170" s="190"/>
      <c r="K170" s="190"/>
      <c r="L170" s="190"/>
      <c r="M170" s="190">
        <v>37000</v>
      </c>
      <c r="N170" s="190"/>
      <c r="O170" s="190"/>
      <c r="P170" s="190"/>
      <c r="Q170" s="1864"/>
    </row>
    <row r="171" spans="1:17" ht="35.1" customHeight="1">
      <c r="A171" s="85"/>
      <c r="B171" s="65" t="s">
        <v>412</v>
      </c>
      <c r="C171" s="38" t="s">
        <v>152</v>
      </c>
      <c r="D171" s="57"/>
      <c r="E171" s="190"/>
      <c r="F171" s="190"/>
      <c r="G171" s="182"/>
      <c r="H171" s="182"/>
      <c r="I171" s="182"/>
      <c r="J171" s="182"/>
      <c r="K171" s="182"/>
      <c r="L171" s="182"/>
      <c r="M171" s="182"/>
      <c r="N171" s="182"/>
      <c r="O171" s="182"/>
      <c r="P171" s="182"/>
      <c r="Q171" s="1864"/>
    </row>
    <row r="172" spans="1:17" ht="30" customHeight="1">
      <c r="A172" s="35" t="s">
        <v>1341</v>
      </c>
      <c r="B172" s="134" t="s">
        <v>1342</v>
      </c>
      <c r="C172" s="35"/>
      <c r="D172" s="28"/>
      <c r="E172" s="183"/>
      <c r="F172" s="183"/>
      <c r="G172" s="183"/>
      <c r="H172" s="183"/>
      <c r="I172" s="183"/>
      <c r="J172" s="183"/>
      <c r="K172" s="182"/>
      <c r="L172" s="183"/>
      <c r="M172" s="183"/>
      <c r="N172" s="183"/>
      <c r="O172" s="183"/>
      <c r="P172" s="183"/>
      <c r="Q172" s="1864"/>
    </row>
    <row r="173" spans="1:17" ht="35.1" customHeight="1">
      <c r="A173" s="85"/>
      <c r="B173" s="46" t="s">
        <v>1343</v>
      </c>
      <c r="C173" s="38" t="s">
        <v>1434</v>
      </c>
      <c r="D173" s="57" t="s">
        <v>1345</v>
      </c>
      <c r="E173" s="192"/>
      <c r="F173" s="192">
        <v>103000</v>
      </c>
      <c r="G173" s="192">
        <v>114000</v>
      </c>
      <c r="H173" s="192"/>
      <c r="I173" s="192"/>
      <c r="J173" s="192">
        <v>105000</v>
      </c>
      <c r="K173" s="192"/>
      <c r="L173" s="192"/>
      <c r="M173" s="192"/>
      <c r="N173" s="192"/>
      <c r="O173" s="192"/>
      <c r="P173" s="192"/>
      <c r="Q173" s="1864"/>
    </row>
    <row r="174" spans="1:17" ht="35.1" customHeight="1">
      <c r="A174" s="35"/>
      <c r="B174" s="46" t="s">
        <v>1346</v>
      </c>
      <c r="C174" s="38" t="s">
        <v>1434</v>
      </c>
      <c r="D174" s="57" t="s">
        <v>1347</v>
      </c>
      <c r="E174" s="192"/>
      <c r="F174" s="192"/>
      <c r="G174" s="192"/>
      <c r="H174" s="192"/>
      <c r="I174" s="192"/>
      <c r="J174" s="192">
        <v>85000</v>
      </c>
      <c r="K174" s="192"/>
      <c r="L174" s="192"/>
      <c r="M174" s="192"/>
      <c r="N174" s="192"/>
      <c r="O174" s="192"/>
      <c r="P174" s="192"/>
      <c r="Q174" s="1864"/>
    </row>
    <row r="175" spans="1:17" ht="35.1" customHeight="1">
      <c r="A175" s="35"/>
      <c r="B175" s="46" t="s">
        <v>1346</v>
      </c>
      <c r="C175" s="38" t="s">
        <v>1434</v>
      </c>
      <c r="D175" s="57" t="s">
        <v>1348</v>
      </c>
      <c r="E175" s="192"/>
      <c r="F175" s="192"/>
      <c r="G175" s="192"/>
      <c r="H175" s="192"/>
      <c r="I175" s="192"/>
      <c r="J175" s="192">
        <v>95000</v>
      </c>
      <c r="K175" s="192"/>
      <c r="L175" s="192"/>
      <c r="M175" s="192"/>
      <c r="N175" s="192"/>
      <c r="O175" s="192"/>
      <c r="P175" s="192"/>
      <c r="Q175" s="1864"/>
    </row>
    <row r="176" spans="1:17" ht="35.1" customHeight="1">
      <c r="A176" s="38"/>
      <c r="B176" s="46" t="s">
        <v>1349</v>
      </c>
      <c r="C176" s="38" t="s">
        <v>1434</v>
      </c>
      <c r="D176" s="57" t="s">
        <v>1345</v>
      </c>
      <c r="E176" s="192"/>
      <c r="F176" s="192">
        <v>103000</v>
      </c>
      <c r="G176" s="192">
        <v>114000</v>
      </c>
      <c r="H176" s="192">
        <v>125000</v>
      </c>
      <c r="I176" s="192"/>
      <c r="J176" s="192">
        <f>J173</f>
        <v>105000</v>
      </c>
      <c r="K176" s="192"/>
      <c r="L176" s="192"/>
      <c r="M176" s="192"/>
      <c r="N176" s="192"/>
      <c r="O176" s="192"/>
      <c r="P176" s="192"/>
      <c r="Q176" s="1864"/>
    </row>
    <row r="177" spans="1:17" ht="35.1" customHeight="1">
      <c r="A177" s="38"/>
      <c r="B177" s="46" t="s">
        <v>1349</v>
      </c>
      <c r="C177" s="38" t="s">
        <v>1434</v>
      </c>
      <c r="D177" s="57" t="s">
        <v>1350</v>
      </c>
      <c r="E177" s="192"/>
      <c r="F177" s="192"/>
      <c r="G177" s="192"/>
      <c r="H177" s="192">
        <v>132000</v>
      </c>
      <c r="I177" s="192"/>
      <c r="J177" s="192"/>
      <c r="K177" s="192"/>
      <c r="L177" s="192"/>
      <c r="M177" s="192"/>
      <c r="N177" s="192"/>
      <c r="O177" s="192"/>
      <c r="P177" s="192"/>
      <c r="Q177" s="1864"/>
    </row>
    <row r="178" spans="1:17" ht="35.1" customHeight="1">
      <c r="A178" s="38"/>
      <c r="B178" s="46" t="s">
        <v>1346</v>
      </c>
      <c r="C178" s="38" t="s">
        <v>1434</v>
      </c>
      <c r="D178" s="57" t="s">
        <v>1351</v>
      </c>
      <c r="E178" s="192"/>
      <c r="F178" s="192"/>
      <c r="G178" s="192"/>
      <c r="H178" s="192">
        <v>142000</v>
      </c>
      <c r="I178" s="192"/>
      <c r="J178" s="192"/>
      <c r="K178" s="192"/>
      <c r="L178" s="192"/>
      <c r="M178" s="192"/>
      <c r="N178" s="192"/>
      <c r="O178" s="192"/>
      <c r="P178" s="192"/>
      <c r="Q178" s="1864"/>
    </row>
    <row r="179" spans="1:17" ht="35.1" customHeight="1">
      <c r="A179" s="38"/>
      <c r="B179" s="46" t="s">
        <v>1352</v>
      </c>
      <c r="C179" s="38" t="s">
        <v>1434</v>
      </c>
      <c r="D179" s="57" t="s">
        <v>1350</v>
      </c>
      <c r="E179" s="192"/>
      <c r="F179" s="192">
        <v>89300</v>
      </c>
      <c r="G179" s="182"/>
      <c r="H179" s="192"/>
      <c r="I179" s="192"/>
      <c r="J179" s="192"/>
      <c r="K179" s="192"/>
      <c r="L179" s="192"/>
      <c r="M179" s="192"/>
      <c r="N179" s="192"/>
      <c r="O179" s="182"/>
      <c r="P179" s="192"/>
      <c r="Q179" s="1864"/>
    </row>
    <row r="180" spans="1:17" ht="35.1" customHeight="1">
      <c r="A180" s="38"/>
      <c r="B180" s="46" t="s">
        <v>1352</v>
      </c>
      <c r="C180" s="38" t="s">
        <v>1434</v>
      </c>
      <c r="D180" s="57" t="s">
        <v>1345</v>
      </c>
      <c r="E180" s="192"/>
      <c r="F180" s="192">
        <v>91500</v>
      </c>
      <c r="G180" s="192">
        <v>122000</v>
      </c>
      <c r="H180" s="192"/>
      <c r="I180" s="192"/>
      <c r="J180" s="192"/>
      <c r="K180" s="192">
        <v>120000</v>
      </c>
      <c r="L180" s="192"/>
      <c r="M180" s="192"/>
      <c r="N180" s="192">
        <v>128500</v>
      </c>
      <c r="O180" s="192">
        <v>130000</v>
      </c>
      <c r="P180" s="192"/>
      <c r="Q180" s="1864"/>
    </row>
    <row r="181" spans="1:17" ht="35.1" customHeight="1">
      <c r="A181" s="38"/>
      <c r="B181" s="46" t="s">
        <v>1353</v>
      </c>
      <c r="C181" s="38" t="s">
        <v>1434</v>
      </c>
      <c r="D181" s="57" t="s">
        <v>1345</v>
      </c>
      <c r="E181" s="192"/>
      <c r="F181" s="192">
        <v>88500</v>
      </c>
      <c r="G181" s="192"/>
      <c r="H181" s="192"/>
      <c r="I181" s="192"/>
      <c r="J181" s="192"/>
      <c r="K181" s="192"/>
      <c r="L181" s="192"/>
      <c r="M181" s="192"/>
      <c r="N181" s="192">
        <v>125200</v>
      </c>
      <c r="O181" s="192"/>
      <c r="P181" s="192"/>
      <c r="Q181" s="1864"/>
    </row>
    <row r="182" spans="1:17" ht="35.1" customHeight="1">
      <c r="A182" s="38"/>
      <c r="B182" s="46" t="s">
        <v>1354</v>
      </c>
      <c r="C182" s="38" t="s">
        <v>1434</v>
      </c>
      <c r="D182" s="57" t="s">
        <v>1355</v>
      </c>
      <c r="E182" s="192"/>
      <c r="F182" s="192">
        <v>79000</v>
      </c>
      <c r="G182" s="192"/>
      <c r="H182" s="192"/>
      <c r="I182" s="192">
        <v>85000</v>
      </c>
      <c r="J182" s="192"/>
      <c r="K182" s="192"/>
      <c r="L182" s="192"/>
      <c r="M182" s="192"/>
      <c r="N182" s="192"/>
      <c r="O182" s="192"/>
      <c r="P182" s="192"/>
      <c r="Q182" s="1864"/>
    </row>
    <row r="183" spans="1:17" ht="35.1" customHeight="1">
      <c r="A183" s="38"/>
      <c r="B183" s="46" t="s">
        <v>1356</v>
      </c>
      <c r="C183" s="38" t="s">
        <v>1434</v>
      </c>
      <c r="D183" s="57" t="s">
        <v>1357</v>
      </c>
      <c r="E183" s="192"/>
      <c r="F183" s="192"/>
      <c r="G183" s="192"/>
      <c r="H183" s="192"/>
      <c r="I183" s="192"/>
      <c r="J183" s="192"/>
      <c r="K183" s="192"/>
      <c r="L183" s="192"/>
      <c r="M183" s="192"/>
      <c r="N183" s="192"/>
      <c r="O183" s="192"/>
      <c r="P183" s="192">
        <v>118800</v>
      </c>
      <c r="Q183" s="1864"/>
    </row>
    <row r="184" spans="1:17" ht="35.1" customHeight="1">
      <c r="A184" s="38"/>
      <c r="B184" s="46" t="s">
        <v>1358</v>
      </c>
      <c r="C184" s="38" t="s">
        <v>1434</v>
      </c>
      <c r="D184" s="57" t="s">
        <v>1359</v>
      </c>
      <c r="E184" s="192"/>
      <c r="F184" s="192">
        <v>82000</v>
      </c>
      <c r="G184" s="192"/>
      <c r="H184" s="192"/>
      <c r="I184" s="192">
        <v>105000</v>
      </c>
      <c r="J184" s="192"/>
      <c r="K184" s="192"/>
      <c r="L184" s="192"/>
      <c r="M184" s="192"/>
      <c r="N184" s="192"/>
      <c r="O184" s="192"/>
      <c r="P184" s="192">
        <v>129800</v>
      </c>
      <c r="Q184" s="1864"/>
    </row>
    <row r="185" spans="1:17" ht="35.1" customHeight="1">
      <c r="A185" s="38"/>
      <c r="B185" s="46" t="s">
        <v>1360</v>
      </c>
      <c r="C185" s="38" t="s">
        <v>1434</v>
      </c>
      <c r="D185" s="57" t="s">
        <v>1361</v>
      </c>
      <c r="E185" s="192"/>
      <c r="F185" s="192">
        <v>82200</v>
      </c>
      <c r="G185" s="192"/>
      <c r="H185" s="192"/>
      <c r="I185" s="192">
        <v>115000</v>
      </c>
      <c r="J185" s="192"/>
      <c r="K185" s="192"/>
      <c r="L185" s="192"/>
      <c r="M185" s="192"/>
      <c r="N185" s="192"/>
      <c r="O185" s="192"/>
      <c r="P185" s="192">
        <v>133100</v>
      </c>
      <c r="Q185" s="1864"/>
    </row>
    <row r="186" spans="1:17" ht="35.1" customHeight="1">
      <c r="A186" s="38"/>
      <c r="B186" s="46" t="s">
        <v>1360</v>
      </c>
      <c r="C186" s="38" t="s">
        <v>1434</v>
      </c>
      <c r="D186" s="57" t="s">
        <v>1362</v>
      </c>
      <c r="E186" s="192"/>
      <c r="F186" s="192"/>
      <c r="G186" s="192"/>
      <c r="H186" s="192"/>
      <c r="I186" s="192">
        <v>135000</v>
      </c>
      <c r="J186" s="192"/>
      <c r="K186" s="192"/>
      <c r="L186" s="192"/>
      <c r="M186" s="192"/>
      <c r="N186" s="192"/>
      <c r="O186" s="192"/>
      <c r="P186" s="192">
        <v>149600</v>
      </c>
      <c r="Q186" s="1864"/>
    </row>
    <row r="187" spans="1:17" ht="35.1" customHeight="1">
      <c r="A187" s="38"/>
      <c r="B187" s="46" t="s">
        <v>1363</v>
      </c>
      <c r="C187" s="38" t="s">
        <v>1434</v>
      </c>
      <c r="D187" s="57" t="s">
        <v>1364</v>
      </c>
      <c r="E187" s="192"/>
      <c r="F187" s="192"/>
      <c r="G187" s="192"/>
      <c r="H187" s="192"/>
      <c r="I187" s="192"/>
      <c r="J187" s="192"/>
      <c r="K187" s="192"/>
      <c r="L187" s="192"/>
      <c r="M187" s="192"/>
      <c r="N187" s="192">
        <v>80000</v>
      </c>
      <c r="O187" s="192"/>
      <c r="P187" s="192"/>
      <c r="Q187" s="1864"/>
    </row>
    <row r="188" spans="1:17" ht="35.1" customHeight="1">
      <c r="A188" s="38"/>
      <c r="B188" s="46" t="s">
        <v>1365</v>
      </c>
      <c r="C188" s="38" t="s">
        <v>1434</v>
      </c>
      <c r="D188" s="57" t="s">
        <v>1366</v>
      </c>
      <c r="E188" s="192"/>
      <c r="F188" s="192"/>
      <c r="G188" s="192"/>
      <c r="H188" s="192"/>
      <c r="I188" s="192">
        <v>155000</v>
      </c>
      <c r="J188" s="192"/>
      <c r="K188" s="192"/>
      <c r="L188" s="192"/>
      <c r="M188" s="192"/>
      <c r="N188" s="192"/>
      <c r="O188" s="192"/>
      <c r="P188" s="192"/>
      <c r="Q188" s="1864"/>
    </row>
    <row r="189" spans="1:17" ht="35.1" customHeight="1">
      <c r="A189" s="38"/>
      <c r="B189" s="46" t="s">
        <v>1367</v>
      </c>
      <c r="C189" s="38" t="s">
        <v>1434</v>
      </c>
      <c r="D189" s="57" t="s">
        <v>1368</v>
      </c>
      <c r="E189" s="182"/>
      <c r="F189" s="182"/>
      <c r="G189" s="182"/>
      <c r="H189" s="182"/>
      <c r="I189" s="192">
        <v>165000</v>
      </c>
      <c r="J189" s="182"/>
      <c r="K189" s="182"/>
      <c r="L189" s="182"/>
      <c r="M189" s="182"/>
      <c r="N189" s="182"/>
      <c r="O189" s="182"/>
      <c r="P189" s="182"/>
      <c r="Q189" s="1864"/>
    </row>
    <row r="190" spans="1:17" ht="35.1" customHeight="1">
      <c r="A190" s="38"/>
      <c r="B190" s="46" t="s">
        <v>1369</v>
      </c>
      <c r="C190" s="38" t="s">
        <v>1434</v>
      </c>
      <c r="D190" s="57" t="s">
        <v>1345</v>
      </c>
      <c r="E190" s="192"/>
      <c r="F190" s="192"/>
      <c r="G190" s="192">
        <v>110000</v>
      </c>
      <c r="H190" s="182"/>
      <c r="I190" s="192"/>
      <c r="J190" s="192"/>
      <c r="K190" s="192"/>
      <c r="L190" s="192"/>
      <c r="M190" s="192"/>
      <c r="N190" s="192"/>
      <c r="O190" s="192"/>
      <c r="P190" s="192"/>
      <c r="Q190" s="1864"/>
    </row>
    <row r="191" spans="1:17" ht="35.1" customHeight="1">
      <c r="A191" s="38"/>
      <c r="B191" s="46" t="s">
        <v>1370</v>
      </c>
      <c r="C191" s="38" t="s">
        <v>1434</v>
      </c>
      <c r="D191" s="57" t="s">
        <v>1345</v>
      </c>
      <c r="E191" s="192"/>
      <c r="F191" s="192"/>
      <c r="G191" s="192">
        <v>110000</v>
      </c>
      <c r="H191" s="192"/>
      <c r="I191" s="192"/>
      <c r="J191" s="192"/>
      <c r="K191" s="192"/>
      <c r="L191" s="192"/>
      <c r="M191" s="192"/>
      <c r="N191" s="192"/>
      <c r="O191" s="192"/>
      <c r="P191" s="192"/>
      <c r="Q191" s="1864"/>
    </row>
    <row r="192" spans="1:17" ht="35.1" customHeight="1">
      <c r="A192" s="38"/>
      <c r="B192" s="46" t="s">
        <v>1371</v>
      </c>
      <c r="C192" s="38" t="s">
        <v>1434</v>
      </c>
      <c r="D192" s="57" t="s">
        <v>1345</v>
      </c>
      <c r="E192" s="192"/>
      <c r="F192" s="192"/>
      <c r="G192" s="192">
        <v>115000</v>
      </c>
      <c r="H192" s="192"/>
      <c r="I192" s="192"/>
      <c r="J192" s="192"/>
      <c r="K192" s="192"/>
      <c r="L192" s="192"/>
      <c r="M192" s="192"/>
      <c r="N192" s="192"/>
      <c r="O192" s="192"/>
      <c r="P192" s="192"/>
      <c r="Q192" s="1864"/>
    </row>
    <row r="193" spans="1:17" ht="35.1" customHeight="1">
      <c r="A193" s="38"/>
      <c r="B193" s="46" t="s">
        <v>1372</v>
      </c>
      <c r="C193" s="38" t="s">
        <v>1434</v>
      </c>
      <c r="D193" s="57" t="s">
        <v>1347</v>
      </c>
      <c r="E193" s="192"/>
      <c r="F193" s="192"/>
      <c r="G193" s="182"/>
      <c r="H193" s="192"/>
      <c r="I193" s="192"/>
      <c r="J193" s="192"/>
      <c r="K193" s="192"/>
      <c r="L193" s="192"/>
      <c r="M193" s="192">
        <v>110000</v>
      </c>
      <c r="N193" s="192"/>
      <c r="O193" s="192"/>
      <c r="P193" s="192"/>
      <c r="Q193" s="1864"/>
    </row>
    <row r="194" spans="1:17" ht="35.1" customHeight="1">
      <c r="A194" s="38"/>
      <c r="B194" s="46" t="s">
        <v>1372</v>
      </c>
      <c r="C194" s="38" t="s">
        <v>1434</v>
      </c>
      <c r="D194" s="57" t="s">
        <v>1348</v>
      </c>
      <c r="E194" s="192"/>
      <c r="F194" s="192">
        <v>70200</v>
      </c>
      <c r="G194" s="182"/>
      <c r="H194" s="192"/>
      <c r="I194" s="192"/>
      <c r="J194" s="192"/>
      <c r="K194" s="182"/>
      <c r="L194" s="182"/>
      <c r="M194" s="192"/>
      <c r="N194" s="192"/>
      <c r="O194" s="192"/>
      <c r="P194" s="192"/>
      <c r="Q194" s="1864"/>
    </row>
    <row r="195" spans="1:17" ht="35.1" customHeight="1">
      <c r="A195" s="38"/>
      <c r="B195" s="46" t="s">
        <v>1373</v>
      </c>
      <c r="C195" s="38" t="s">
        <v>1434</v>
      </c>
      <c r="D195" s="57" t="s">
        <v>1345</v>
      </c>
      <c r="E195" s="192"/>
      <c r="F195" s="192">
        <v>73500</v>
      </c>
      <c r="G195" s="192">
        <v>115000</v>
      </c>
      <c r="H195" s="192"/>
      <c r="I195" s="192"/>
      <c r="J195" s="192"/>
      <c r="K195" s="192">
        <v>130000</v>
      </c>
      <c r="L195" s="192">
        <v>125000</v>
      </c>
      <c r="M195" s="192">
        <v>123000</v>
      </c>
      <c r="N195" s="192"/>
      <c r="O195" s="192"/>
      <c r="P195" s="192"/>
      <c r="Q195" s="1864"/>
    </row>
    <row r="196" spans="1:17" ht="35.1" customHeight="1">
      <c r="A196" s="38"/>
      <c r="B196" s="46" t="s">
        <v>1374</v>
      </c>
      <c r="C196" s="38" t="s">
        <v>1434</v>
      </c>
      <c r="D196" s="57" t="s">
        <v>1345</v>
      </c>
      <c r="E196" s="192"/>
      <c r="F196" s="192"/>
      <c r="G196" s="192">
        <v>115000</v>
      </c>
      <c r="H196" s="192"/>
      <c r="I196" s="192"/>
      <c r="J196" s="192"/>
      <c r="K196" s="192"/>
      <c r="L196" s="192"/>
      <c r="M196" s="192"/>
      <c r="N196" s="192"/>
      <c r="O196" s="192"/>
      <c r="P196" s="192"/>
      <c r="Q196" s="1864"/>
    </row>
    <row r="197" spans="1:17" ht="35.1" customHeight="1">
      <c r="A197" s="38"/>
      <c r="B197" s="46" t="s">
        <v>1375</v>
      </c>
      <c r="C197" s="38" t="s">
        <v>1434</v>
      </c>
      <c r="D197" s="57" t="s">
        <v>1345</v>
      </c>
      <c r="E197" s="192"/>
      <c r="F197" s="192"/>
      <c r="G197" s="182"/>
      <c r="H197" s="192"/>
      <c r="I197" s="192"/>
      <c r="J197" s="192"/>
      <c r="K197" s="182"/>
      <c r="L197" s="192">
        <v>129000</v>
      </c>
      <c r="M197" s="192"/>
      <c r="N197" s="192"/>
      <c r="O197" s="192"/>
      <c r="P197" s="192"/>
      <c r="Q197" s="1864"/>
    </row>
    <row r="198" spans="1:17" ht="35.1" customHeight="1">
      <c r="A198" s="38"/>
      <c r="B198" s="46" t="s">
        <v>1376</v>
      </c>
      <c r="C198" s="38" t="s">
        <v>1434</v>
      </c>
      <c r="D198" s="57" t="s">
        <v>1345</v>
      </c>
      <c r="E198" s="192"/>
      <c r="F198" s="192"/>
      <c r="G198" s="192"/>
      <c r="H198" s="182"/>
      <c r="I198" s="192"/>
      <c r="J198" s="192"/>
      <c r="K198" s="192"/>
      <c r="L198" s="192"/>
      <c r="M198" s="192"/>
      <c r="N198" s="192"/>
      <c r="O198" s="192"/>
      <c r="P198" s="192"/>
      <c r="Q198" s="1864"/>
    </row>
    <row r="199" spans="1:17" ht="35.1" customHeight="1">
      <c r="A199" s="38"/>
      <c r="B199" s="46" t="s">
        <v>1377</v>
      </c>
      <c r="C199" s="38" t="s">
        <v>1434</v>
      </c>
      <c r="D199" s="57" t="s">
        <v>1347</v>
      </c>
      <c r="E199" s="192"/>
      <c r="F199" s="192"/>
      <c r="G199" s="192"/>
      <c r="H199" s="182"/>
      <c r="I199" s="192"/>
      <c r="J199" s="192">
        <v>85000</v>
      </c>
      <c r="K199" s="192"/>
      <c r="L199" s="192"/>
      <c r="M199" s="192">
        <v>79000</v>
      </c>
      <c r="N199" s="192"/>
      <c r="O199" s="192"/>
      <c r="P199" s="192"/>
      <c r="Q199" s="1864"/>
    </row>
    <row r="200" spans="1:17" ht="35.1" customHeight="1">
      <c r="A200" s="38"/>
      <c r="B200" s="46" t="s">
        <v>1377</v>
      </c>
      <c r="C200" s="38" t="s">
        <v>1434</v>
      </c>
      <c r="D200" s="57" t="s">
        <v>1348</v>
      </c>
      <c r="E200" s="192"/>
      <c r="F200" s="192"/>
      <c r="G200" s="182"/>
      <c r="H200" s="192"/>
      <c r="I200" s="192"/>
      <c r="J200" s="192">
        <v>95000</v>
      </c>
      <c r="K200" s="192"/>
      <c r="L200" s="192"/>
      <c r="M200" s="192"/>
      <c r="N200" s="192"/>
      <c r="O200" s="192"/>
      <c r="P200" s="192"/>
      <c r="Q200" s="1864"/>
    </row>
    <row r="201" spans="1:17" ht="35.1" customHeight="1">
      <c r="A201" s="38"/>
      <c r="B201" s="46" t="s">
        <v>1377</v>
      </c>
      <c r="C201" s="38" t="s">
        <v>1434</v>
      </c>
      <c r="D201" s="57" t="s">
        <v>1345</v>
      </c>
      <c r="E201" s="192"/>
      <c r="F201" s="192">
        <v>95000</v>
      </c>
      <c r="G201" s="192">
        <v>104000</v>
      </c>
      <c r="H201" s="192"/>
      <c r="I201" s="192"/>
      <c r="J201" s="192"/>
      <c r="K201" s="192"/>
      <c r="L201" s="192"/>
      <c r="M201" s="192"/>
      <c r="N201" s="192"/>
      <c r="O201" s="192"/>
      <c r="P201" s="192"/>
      <c r="Q201" s="1864"/>
    </row>
    <row r="202" spans="1:17" ht="35.1" customHeight="1">
      <c r="A202" s="38"/>
      <c r="B202" s="46" t="s">
        <v>1378</v>
      </c>
      <c r="C202" s="38" t="s">
        <v>1434</v>
      </c>
      <c r="D202" s="57" t="s">
        <v>1350</v>
      </c>
      <c r="E202" s="192"/>
      <c r="F202" s="182"/>
      <c r="G202" s="192"/>
      <c r="H202" s="192"/>
      <c r="I202" s="192"/>
      <c r="J202" s="192"/>
      <c r="K202" s="192"/>
      <c r="L202" s="192"/>
      <c r="M202" s="192"/>
      <c r="N202" s="192"/>
      <c r="O202" s="192"/>
      <c r="P202" s="192">
        <v>166100</v>
      </c>
      <c r="Q202" s="1864"/>
    </row>
    <row r="203" spans="1:17" ht="35.1" customHeight="1">
      <c r="A203" s="38"/>
      <c r="B203" s="46" t="s">
        <v>1379</v>
      </c>
      <c r="C203" s="38" t="s">
        <v>1434</v>
      </c>
      <c r="D203" s="57" t="s">
        <v>1351</v>
      </c>
      <c r="E203" s="192"/>
      <c r="F203" s="192"/>
      <c r="G203" s="192"/>
      <c r="H203" s="192"/>
      <c r="I203" s="192"/>
      <c r="J203" s="192"/>
      <c r="K203" s="192"/>
      <c r="L203" s="192"/>
      <c r="M203" s="192"/>
      <c r="N203" s="192"/>
      <c r="O203" s="192"/>
      <c r="P203" s="192">
        <v>180400</v>
      </c>
      <c r="Q203" s="1864"/>
    </row>
    <row r="204" spans="1:17" ht="35.1" customHeight="1">
      <c r="A204" s="38"/>
      <c r="B204" s="46" t="s">
        <v>1380</v>
      </c>
      <c r="C204" s="38" t="s">
        <v>1434</v>
      </c>
      <c r="D204" s="57" t="s">
        <v>1345</v>
      </c>
      <c r="E204" s="192"/>
      <c r="F204" s="192"/>
      <c r="G204" s="192">
        <v>120000</v>
      </c>
      <c r="H204" s="192"/>
      <c r="I204" s="192"/>
      <c r="J204" s="192"/>
      <c r="K204" s="192">
        <v>130000</v>
      </c>
      <c r="L204" s="192"/>
      <c r="M204" s="192"/>
      <c r="N204" s="192"/>
      <c r="O204" s="192"/>
      <c r="P204" s="192"/>
      <c r="Q204" s="1864"/>
    </row>
    <row r="205" spans="1:17" ht="35.1" customHeight="1">
      <c r="A205" s="38"/>
      <c r="B205" s="46" t="s">
        <v>1424</v>
      </c>
      <c r="C205" s="38" t="s">
        <v>1434</v>
      </c>
      <c r="D205" s="57" t="s">
        <v>1350</v>
      </c>
      <c r="E205" s="192"/>
      <c r="F205" s="192"/>
      <c r="G205" s="192"/>
      <c r="H205" s="192"/>
      <c r="I205" s="192"/>
      <c r="J205" s="192"/>
      <c r="K205" s="192">
        <v>145000</v>
      </c>
      <c r="L205" s="192"/>
      <c r="M205" s="192"/>
      <c r="N205" s="192"/>
      <c r="O205" s="192"/>
      <c r="P205" s="192"/>
      <c r="Q205" s="1864"/>
    </row>
    <row r="206" spans="1:17" ht="35.1" customHeight="1">
      <c r="A206" s="38"/>
      <c r="B206" s="46" t="s">
        <v>1381</v>
      </c>
      <c r="C206" s="38" t="s">
        <v>1434</v>
      </c>
      <c r="D206" s="57" t="s">
        <v>1345</v>
      </c>
      <c r="E206" s="192"/>
      <c r="F206" s="192"/>
      <c r="G206" s="192"/>
      <c r="H206" s="192"/>
      <c r="I206" s="192"/>
      <c r="J206" s="192"/>
      <c r="K206" s="192"/>
      <c r="L206" s="192"/>
      <c r="M206" s="192"/>
      <c r="N206" s="192"/>
      <c r="O206" s="192"/>
      <c r="P206" s="192"/>
      <c r="Q206" s="1864"/>
    </row>
    <row r="207" spans="1:17" ht="35.1" customHeight="1">
      <c r="A207" s="38"/>
      <c r="B207" s="46" t="s">
        <v>1382</v>
      </c>
      <c r="C207" s="38" t="s">
        <v>1434</v>
      </c>
      <c r="D207" s="57" t="s">
        <v>1350</v>
      </c>
      <c r="E207" s="192"/>
      <c r="F207" s="192"/>
      <c r="G207" s="192"/>
      <c r="H207" s="192"/>
      <c r="I207" s="192"/>
      <c r="J207" s="192"/>
      <c r="K207" s="192"/>
      <c r="L207" s="192"/>
      <c r="M207" s="192"/>
      <c r="N207" s="192"/>
      <c r="O207" s="192"/>
      <c r="P207" s="192"/>
      <c r="Q207" s="1864"/>
    </row>
    <row r="208" spans="1:17" ht="35.1" customHeight="1">
      <c r="A208" s="38"/>
      <c r="B208" s="46" t="s">
        <v>1383</v>
      </c>
      <c r="C208" s="38" t="s">
        <v>1434</v>
      </c>
      <c r="D208" s="57" t="s">
        <v>1350</v>
      </c>
      <c r="E208" s="192"/>
      <c r="F208" s="192"/>
      <c r="G208" s="192"/>
      <c r="H208" s="192"/>
      <c r="I208" s="192"/>
      <c r="J208" s="192"/>
      <c r="K208" s="192"/>
      <c r="L208" s="192"/>
      <c r="M208" s="192"/>
      <c r="N208" s="192"/>
      <c r="O208" s="192"/>
      <c r="P208" s="192"/>
      <c r="Q208" s="1864"/>
    </row>
    <row r="209" spans="1:17" ht="35.1" customHeight="1">
      <c r="A209" s="38"/>
      <c r="B209" s="46" t="s">
        <v>1384</v>
      </c>
      <c r="C209" s="38" t="s">
        <v>1434</v>
      </c>
      <c r="D209" s="57" t="s">
        <v>1350</v>
      </c>
      <c r="E209" s="192"/>
      <c r="F209" s="192">
        <v>91200</v>
      </c>
      <c r="G209" s="192"/>
      <c r="H209" s="192"/>
      <c r="I209" s="192"/>
      <c r="J209" s="192"/>
      <c r="K209" s="192"/>
      <c r="L209" s="192"/>
      <c r="M209" s="192"/>
      <c r="N209" s="192"/>
      <c r="O209" s="192"/>
      <c r="P209" s="192"/>
      <c r="Q209" s="1864"/>
    </row>
    <row r="210" spans="1:17" ht="30" customHeight="1">
      <c r="A210" s="35" t="s">
        <v>1385</v>
      </c>
      <c r="B210" s="134"/>
      <c r="C210" s="35"/>
      <c r="D210" s="28"/>
      <c r="E210" s="183"/>
      <c r="F210" s="183"/>
      <c r="G210" s="183"/>
      <c r="H210" s="183"/>
      <c r="I210" s="182"/>
      <c r="J210" s="182"/>
      <c r="K210" s="182"/>
      <c r="L210" s="182"/>
      <c r="M210" s="182"/>
      <c r="N210" s="182"/>
      <c r="O210" s="182"/>
      <c r="P210" s="182"/>
      <c r="Q210" s="1864"/>
    </row>
    <row r="211" spans="1:17" ht="30" customHeight="1">
      <c r="A211" s="85"/>
      <c r="B211" s="1869" t="s">
        <v>866</v>
      </c>
      <c r="C211" s="1869"/>
      <c r="D211" s="57"/>
      <c r="E211" s="182"/>
      <c r="F211" s="182"/>
      <c r="G211" s="182"/>
      <c r="H211" s="182"/>
      <c r="I211" s="182"/>
      <c r="J211" s="182"/>
      <c r="K211" s="182"/>
      <c r="L211" s="182"/>
      <c r="M211" s="182"/>
      <c r="N211" s="182"/>
      <c r="O211" s="182"/>
      <c r="P211" s="182"/>
      <c r="Q211" s="1864"/>
    </row>
    <row r="212" spans="1:17" ht="30" customHeight="1">
      <c r="A212" s="85"/>
      <c r="B212" s="65" t="s">
        <v>1386</v>
      </c>
      <c r="C212" s="38" t="s">
        <v>1387</v>
      </c>
      <c r="D212" s="57" t="s">
        <v>1388</v>
      </c>
      <c r="E212" s="192"/>
      <c r="F212" s="192"/>
      <c r="G212" s="192">
        <v>2200000</v>
      </c>
      <c r="H212" s="192"/>
      <c r="I212" s="192"/>
      <c r="J212" s="192"/>
      <c r="K212" s="192"/>
      <c r="L212" s="192"/>
      <c r="M212" s="192"/>
      <c r="N212" s="192"/>
      <c r="O212" s="192"/>
      <c r="P212" s="192"/>
      <c r="Q212" s="1864"/>
    </row>
    <row r="213" spans="1:17" ht="30" customHeight="1">
      <c r="A213" s="85"/>
      <c r="B213" s="65" t="s">
        <v>868</v>
      </c>
      <c r="C213" s="38" t="s">
        <v>1387</v>
      </c>
      <c r="D213" s="57" t="s">
        <v>1389</v>
      </c>
      <c r="E213" s="185"/>
      <c r="F213" s="185"/>
      <c r="G213" s="192">
        <v>3000000</v>
      </c>
      <c r="H213" s="192"/>
      <c r="I213" s="192"/>
      <c r="J213" s="192"/>
      <c r="K213" s="192">
        <v>3200000</v>
      </c>
      <c r="L213" s="192"/>
      <c r="M213" s="192"/>
      <c r="N213" s="192"/>
      <c r="O213" s="192"/>
      <c r="P213" s="192"/>
      <c r="Q213" s="1864"/>
    </row>
    <row r="214" spans="1:17" ht="30" customHeight="1">
      <c r="A214" s="85"/>
      <c r="B214" s="65" t="s">
        <v>869</v>
      </c>
      <c r="C214" s="38" t="s">
        <v>1387</v>
      </c>
      <c r="D214" s="57" t="s">
        <v>1390</v>
      </c>
      <c r="E214" s="185"/>
      <c r="F214" s="185"/>
      <c r="G214" s="192">
        <v>4100000</v>
      </c>
      <c r="H214" s="192"/>
      <c r="I214" s="192"/>
      <c r="J214" s="192"/>
      <c r="K214" s="192"/>
      <c r="L214" s="192"/>
      <c r="M214" s="192"/>
      <c r="N214" s="192"/>
      <c r="O214" s="192"/>
      <c r="P214" s="192"/>
      <c r="Q214" s="1864"/>
    </row>
    <row r="215" spans="1:17" ht="30" customHeight="1">
      <c r="A215" s="85"/>
      <c r="B215" s="65" t="s">
        <v>870</v>
      </c>
      <c r="C215" s="38" t="s">
        <v>1387</v>
      </c>
      <c r="D215" s="57" t="s">
        <v>1391</v>
      </c>
      <c r="E215" s="185"/>
      <c r="F215" s="185"/>
      <c r="G215" s="192">
        <v>5300000</v>
      </c>
      <c r="H215" s="192"/>
      <c r="I215" s="192"/>
      <c r="J215" s="192"/>
      <c r="K215" s="192"/>
      <c r="L215" s="192"/>
      <c r="M215" s="192"/>
      <c r="N215" s="192"/>
      <c r="O215" s="192"/>
      <c r="P215" s="192"/>
      <c r="Q215" s="1864"/>
    </row>
    <row r="216" spans="1:17" ht="30" customHeight="1">
      <c r="A216" s="85"/>
      <c r="B216" s="65" t="s">
        <v>871</v>
      </c>
      <c r="C216" s="38" t="s">
        <v>1387</v>
      </c>
      <c r="D216" s="57" t="s">
        <v>1388</v>
      </c>
      <c r="E216" s="185"/>
      <c r="F216" s="185"/>
      <c r="G216" s="192">
        <v>2700000</v>
      </c>
      <c r="H216" s="192"/>
      <c r="I216" s="192"/>
      <c r="J216" s="192"/>
      <c r="K216" s="192"/>
      <c r="L216" s="192"/>
      <c r="M216" s="192"/>
      <c r="N216" s="192"/>
      <c r="O216" s="192"/>
      <c r="P216" s="192"/>
      <c r="Q216" s="1864"/>
    </row>
    <row r="217" spans="1:17" ht="30" customHeight="1">
      <c r="A217" s="85"/>
      <c r="B217" s="65" t="s">
        <v>872</v>
      </c>
      <c r="C217" s="38" t="s">
        <v>1387</v>
      </c>
      <c r="D217" s="57" t="s">
        <v>1389</v>
      </c>
      <c r="E217" s="185"/>
      <c r="F217" s="185"/>
      <c r="G217" s="192">
        <v>4450000</v>
      </c>
      <c r="H217" s="192"/>
      <c r="I217" s="192"/>
      <c r="J217" s="192"/>
      <c r="K217" s="182"/>
      <c r="L217" s="192"/>
      <c r="M217" s="192"/>
      <c r="N217" s="192"/>
      <c r="O217" s="192"/>
      <c r="P217" s="192"/>
      <c r="Q217" s="1864"/>
    </row>
    <row r="218" spans="1:17" ht="30" customHeight="1">
      <c r="A218" s="85"/>
      <c r="B218" s="65" t="s">
        <v>873</v>
      </c>
      <c r="C218" s="38" t="s">
        <v>1387</v>
      </c>
      <c r="D218" s="57" t="s">
        <v>1390</v>
      </c>
      <c r="E218" s="185"/>
      <c r="F218" s="185"/>
      <c r="G218" s="192">
        <v>6420000</v>
      </c>
      <c r="H218" s="192"/>
      <c r="I218" s="192"/>
      <c r="J218" s="192"/>
      <c r="K218" s="192"/>
      <c r="L218" s="192"/>
      <c r="M218" s="192"/>
      <c r="N218" s="192"/>
      <c r="O218" s="192"/>
      <c r="P218" s="192"/>
      <c r="Q218" s="1864"/>
    </row>
    <row r="219" spans="1:17" ht="30" customHeight="1">
      <c r="A219" s="85"/>
      <c r="B219" s="65" t="s">
        <v>874</v>
      </c>
      <c r="C219" s="38" t="s">
        <v>1387</v>
      </c>
      <c r="D219" s="57" t="s">
        <v>1391</v>
      </c>
      <c r="E219" s="185"/>
      <c r="F219" s="185"/>
      <c r="G219" s="192">
        <v>8350000</v>
      </c>
      <c r="H219" s="192"/>
      <c r="I219" s="192"/>
      <c r="J219" s="192"/>
      <c r="K219" s="192"/>
      <c r="L219" s="192"/>
      <c r="M219" s="192"/>
      <c r="N219" s="192"/>
      <c r="O219" s="192"/>
      <c r="P219" s="192"/>
      <c r="Q219" s="1864"/>
    </row>
    <row r="220" spans="1:17" ht="30" customHeight="1">
      <c r="A220" s="85"/>
      <c r="B220" s="163" t="s">
        <v>875</v>
      </c>
      <c r="C220" s="38"/>
      <c r="D220" s="57"/>
      <c r="E220" s="185"/>
      <c r="F220" s="185"/>
      <c r="G220" s="192"/>
      <c r="H220" s="192"/>
      <c r="I220" s="192"/>
      <c r="J220" s="192"/>
      <c r="K220" s="192"/>
      <c r="L220" s="192"/>
      <c r="M220" s="192"/>
      <c r="N220" s="192"/>
      <c r="O220" s="192"/>
      <c r="P220" s="192"/>
      <c r="Q220" s="1864"/>
    </row>
    <row r="221" spans="1:17" ht="30" customHeight="1">
      <c r="A221" s="85"/>
      <c r="B221" s="65" t="s">
        <v>867</v>
      </c>
      <c r="C221" s="38" t="s">
        <v>1387</v>
      </c>
      <c r="D221" s="57" t="s">
        <v>1388</v>
      </c>
      <c r="E221" s="185"/>
      <c r="F221" s="185"/>
      <c r="G221" s="192">
        <v>2600000</v>
      </c>
      <c r="H221" s="192"/>
      <c r="I221" s="192"/>
      <c r="J221" s="192"/>
      <c r="K221" s="192"/>
      <c r="L221" s="192"/>
      <c r="M221" s="192"/>
      <c r="N221" s="192"/>
      <c r="O221" s="192"/>
      <c r="P221" s="192"/>
      <c r="Q221" s="1864"/>
    </row>
    <row r="222" spans="1:17" ht="30" customHeight="1">
      <c r="A222" s="85"/>
      <c r="B222" s="65" t="s">
        <v>868</v>
      </c>
      <c r="C222" s="38" t="s">
        <v>1387</v>
      </c>
      <c r="D222" s="57" t="s">
        <v>1389</v>
      </c>
      <c r="E222" s="192"/>
      <c r="F222" s="192"/>
      <c r="G222" s="192">
        <v>3600000</v>
      </c>
      <c r="H222" s="192"/>
      <c r="I222" s="192"/>
      <c r="J222" s="192"/>
      <c r="K222" s="192"/>
      <c r="L222" s="192"/>
      <c r="M222" s="192"/>
      <c r="N222" s="192"/>
      <c r="O222" s="192"/>
      <c r="P222" s="192"/>
      <c r="Q222" s="1864"/>
    </row>
    <row r="223" spans="1:17" ht="30" customHeight="1">
      <c r="A223" s="85"/>
      <c r="B223" s="65" t="s">
        <v>869</v>
      </c>
      <c r="C223" s="38" t="s">
        <v>1387</v>
      </c>
      <c r="D223" s="57" t="s">
        <v>1390</v>
      </c>
      <c r="E223" s="185"/>
      <c r="F223" s="185"/>
      <c r="G223" s="192">
        <v>4600000</v>
      </c>
      <c r="H223" s="192"/>
      <c r="I223" s="192"/>
      <c r="J223" s="192"/>
      <c r="K223" s="192"/>
      <c r="L223" s="192"/>
      <c r="M223" s="192"/>
      <c r="N223" s="192"/>
      <c r="O223" s="192"/>
      <c r="P223" s="192"/>
      <c r="Q223" s="1864"/>
    </row>
    <row r="224" spans="1:17" ht="30" customHeight="1">
      <c r="A224" s="85"/>
      <c r="B224" s="65" t="s">
        <v>870</v>
      </c>
      <c r="C224" s="38" t="s">
        <v>1387</v>
      </c>
      <c r="D224" s="57" t="s">
        <v>1391</v>
      </c>
      <c r="E224" s="185"/>
      <c r="F224" s="185"/>
      <c r="G224" s="192">
        <v>5700000</v>
      </c>
      <c r="H224" s="192"/>
      <c r="I224" s="192"/>
      <c r="J224" s="192"/>
      <c r="K224" s="192"/>
      <c r="L224" s="192"/>
      <c r="M224" s="192"/>
      <c r="N224" s="192"/>
      <c r="O224" s="192"/>
      <c r="P224" s="192"/>
      <c r="Q224" s="1864"/>
    </row>
    <row r="225" spans="1:17" ht="30" customHeight="1">
      <c r="A225" s="85"/>
      <c r="B225" s="65" t="s">
        <v>871</v>
      </c>
      <c r="C225" s="38" t="s">
        <v>1387</v>
      </c>
      <c r="D225" s="57" t="s">
        <v>1388</v>
      </c>
      <c r="E225" s="185"/>
      <c r="F225" s="185"/>
      <c r="G225" s="192">
        <v>2750000</v>
      </c>
      <c r="H225" s="192"/>
      <c r="I225" s="192"/>
      <c r="J225" s="192"/>
      <c r="K225" s="192"/>
      <c r="L225" s="192"/>
      <c r="M225" s="192"/>
      <c r="N225" s="192"/>
      <c r="O225" s="192"/>
      <c r="P225" s="192"/>
      <c r="Q225" s="1864"/>
    </row>
    <row r="226" spans="1:17" ht="30" customHeight="1">
      <c r="A226" s="85"/>
      <c r="B226" s="65" t="s">
        <v>872</v>
      </c>
      <c r="C226" s="38" t="s">
        <v>1387</v>
      </c>
      <c r="D226" s="57" t="s">
        <v>1389</v>
      </c>
      <c r="E226" s="192"/>
      <c r="F226" s="192"/>
      <c r="G226" s="192">
        <v>4500000</v>
      </c>
      <c r="H226" s="192"/>
      <c r="I226" s="192"/>
      <c r="J226" s="192"/>
      <c r="K226" s="192"/>
      <c r="L226" s="192"/>
      <c r="M226" s="192"/>
      <c r="N226" s="192"/>
      <c r="O226" s="192"/>
      <c r="P226" s="192"/>
      <c r="Q226" s="1864"/>
    </row>
    <row r="227" spans="1:17" ht="30" customHeight="1">
      <c r="A227" s="85"/>
      <c r="B227" s="65" t="s">
        <v>873</v>
      </c>
      <c r="C227" s="38" t="s">
        <v>1387</v>
      </c>
      <c r="D227" s="57" t="s">
        <v>1390</v>
      </c>
      <c r="E227" s="192"/>
      <c r="F227" s="192"/>
      <c r="G227" s="192">
        <v>6500000</v>
      </c>
      <c r="H227" s="192"/>
      <c r="I227" s="192"/>
      <c r="J227" s="192"/>
      <c r="K227" s="192"/>
      <c r="L227" s="192"/>
      <c r="M227" s="192"/>
      <c r="N227" s="192"/>
      <c r="O227" s="192"/>
      <c r="P227" s="192"/>
      <c r="Q227" s="1864"/>
    </row>
    <row r="228" spans="1:17" ht="30" customHeight="1">
      <c r="A228" s="85"/>
      <c r="B228" s="65" t="s">
        <v>874</v>
      </c>
      <c r="C228" s="38" t="s">
        <v>1387</v>
      </c>
      <c r="D228" s="57" t="s">
        <v>1391</v>
      </c>
      <c r="E228" s="192"/>
      <c r="F228" s="192"/>
      <c r="G228" s="192">
        <v>8500000</v>
      </c>
      <c r="H228" s="192"/>
      <c r="I228" s="192"/>
      <c r="J228" s="192"/>
      <c r="K228" s="192"/>
      <c r="L228" s="192"/>
      <c r="M228" s="192"/>
      <c r="N228" s="192"/>
      <c r="O228" s="192"/>
      <c r="P228" s="192"/>
      <c r="Q228" s="1864"/>
    </row>
    <row r="229" spans="1:17" ht="35.1" customHeight="1">
      <c r="A229" s="35" t="s">
        <v>1392</v>
      </c>
      <c r="B229" s="134" t="s">
        <v>1393</v>
      </c>
      <c r="C229" s="38"/>
      <c r="D229" s="57"/>
      <c r="E229" s="182"/>
      <c r="F229" s="182"/>
      <c r="G229" s="182"/>
      <c r="H229" s="182"/>
      <c r="I229" s="182"/>
      <c r="J229" s="182"/>
      <c r="K229" s="182"/>
      <c r="L229" s="182"/>
      <c r="M229" s="182"/>
      <c r="N229" s="182"/>
      <c r="O229" s="182"/>
      <c r="P229" s="182"/>
      <c r="Q229" s="1864"/>
    </row>
    <row r="230" spans="1:17" ht="35.1" customHeight="1">
      <c r="A230" s="35"/>
      <c r="B230" s="65" t="s">
        <v>1394</v>
      </c>
      <c r="C230" s="38" t="s">
        <v>249</v>
      </c>
      <c r="D230" s="57"/>
      <c r="E230" s="193"/>
      <c r="F230" s="193">
        <v>6500000</v>
      </c>
      <c r="G230" s="193">
        <v>5800000</v>
      </c>
      <c r="H230" s="182"/>
      <c r="I230" s="193">
        <v>6500000</v>
      </c>
      <c r="J230" s="193">
        <v>5600000</v>
      </c>
      <c r="K230" s="193">
        <v>6000000</v>
      </c>
      <c r="L230" s="193">
        <v>5500000</v>
      </c>
      <c r="M230" s="193">
        <v>6000000</v>
      </c>
      <c r="N230" s="193">
        <v>5500000</v>
      </c>
      <c r="O230" s="193">
        <v>4600000</v>
      </c>
      <c r="P230" s="193"/>
      <c r="Q230" s="1864"/>
    </row>
    <row r="231" spans="1:17" ht="35.1" customHeight="1">
      <c r="A231" s="38"/>
      <c r="B231" s="39" t="s">
        <v>1395</v>
      </c>
      <c r="C231" s="38" t="s">
        <v>249</v>
      </c>
      <c r="D231" s="57"/>
      <c r="E231" s="193"/>
      <c r="F231" s="193">
        <v>6500000</v>
      </c>
      <c r="G231" s="193">
        <v>6500000</v>
      </c>
      <c r="H231" s="193">
        <v>7000000</v>
      </c>
      <c r="I231" s="193"/>
      <c r="J231" s="193">
        <v>6700000</v>
      </c>
      <c r="K231" s="193">
        <v>6300000</v>
      </c>
      <c r="L231" s="193"/>
      <c r="M231" s="193">
        <v>6000000</v>
      </c>
      <c r="N231" s="193"/>
      <c r="O231" s="182"/>
      <c r="P231" s="193"/>
      <c r="Q231" s="1864"/>
    </row>
    <row r="232" spans="1:17" ht="35.1" customHeight="1">
      <c r="A232" s="38"/>
      <c r="B232" s="39" t="s">
        <v>1396</v>
      </c>
      <c r="C232" s="38" t="s">
        <v>249</v>
      </c>
      <c r="D232" s="57"/>
      <c r="E232" s="182"/>
      <c r="F232" s="182"/>
      <c r="G232" s="193">
        <v>9000000</v>
      </c>
      <c r="H232" s="193">
        <v>7000000</v>
      </c>
      <c r="I232" s="182"/>
      <c r="J232" s="193">
        <v>9500000</v>
      </c>
      <c r="K232" s="182"/>
      <c r="L232" s="182"/>
      <c r="M232" s="182"/>
      <c r="N232" s="182"/>
      <c r="O232" s="182"/>
      <c r="P232" s="182"/>
      <c r="Q232" s="1864"/>
    </row>
    <row r="233" spans="1:17">
      <c r="Q233" s="169"/>
    </row>
    <row r="234" spans="1:17">
      <c r="B234" s="13"/>
      <c r="C234" s="13"/>
      <c r="D234" s="158"/>
      <c r="G234" s="13"/>
      <c r="H234" s="13"/>
      <c r="I234" s="13"/>
      <c r="J234" s="13"/>
      <c r="K234" s="13"/>
      <c r="L234" s="13"/>
      <c r="M234" s="13"/>
      <c r="N234" s="13"/>
      <c r="O234" s="13"/>
      <c r="P234" s="13"/>
      <c r="Q234" s="169"/>
    </row>
    <row r="235" spans="1:17">
      <c r="B235" s="13"/>
      <c r="C235" s="13"/>
      <c r="D235" s="158"/>
      <c r="G235" s="13"/>
      <c r="H235" s="13"/>
      <c r="I235" s="13"/>
      <c r="J235" s="13"/>
      <c r="K235" s="13"/>
      <c r="L235" s="13"/>
      <c r="M235" s="13"/>
      <c r="N235" s="13"/>
      <c r="O235" s="13"/>
      <c r="P235" s="13"/>
      <c r="Q235" s="169"/>
    </row>
    <row r="236" spans="1:17">
      <c r="B236" s="13"/>
      <c r="C236" s="13"/>
      <c r="D236" s="158"/>
      <c r="G236" s="13"/>
      <c r="H236" s="13"/>
      <c r="I236" s="13"/>
      <c r="J236" s="13"/>
      <c r="K236" s="13"/>
      <c r="L236" s="13"/>
      <c r="M236" s="13"/>
      <c r="N236" s="13"/>
      <c r="O236" s="13"/>
      <c r="P236" s="13"/>
      <c r="Q236" s="169"/>
    </row>
  </sheetData>
  <mergeCells count="32">
    <mergeCell ref="Q164:Q171"/>
    <mergeCell ref="Q172:Q209"/>
    <mergeCell ref="Q210:Q228"/>
    <mergeCell ref="Q229:Q232"/>
    <mergeCell ref="Q52:Q61"/>
    <mergeCell ref="Q63:Q71"/>
    <mergeCell ref="Q72:Q79"/>
    <mergeCell ref="Q88:Q124"/>
    <mergeCell ref="Q125:Q163"/>
    <mergeCell ref="Q9:Q16"/>
    <mergeCell ref="Q19:Q22"/>
    <mergeCell ref="Q25:Q28"/>
    <mergeCell ref="Q30:Q37"/>
    <mergeCell ref="Q39:Q50"/>
    <mergeCell ref="E51:P51"/>
    <mergeCell ref="B165:C165"/>
    <mergeCell ref="B211:C211"/>
    <mergeCell ref="A5:A6"/>
    <mergeCell ref="B5:B6"/>
    <mergeCell ref="C5:C6"/>
    <mergeCell ref="D5:D6"/>
    <mergeCell ref="B18:C18"/>
    <mergeCell ref="E18:P18"/>
    <mergeCell ref="B24:C24"/>
    <mergeCell ref="E24:P24"/>
    <mergeCell ref="B29:C29"/>
    <mergeCell ref="B1:Q1"/>
    <mergeCell ref="B2:Q2"/>
    <mergeCell ref="B3:Q3"/>
    <mergeCell ref="E5:P5"/>
    <mergeCell ref="E8:P8"/>
    <mergeCell ref="Q5:Q6"/>
  </mergeCells>
  <conditionalFormatting sqref="B127">
    <cfRule type="duplicateValues" dxfId="359" priority="25"/>
  </conditionalFormatting>
  <conditionalFormatting sqref="B128">
    <cfRule type="duplicateValues" dxfId="358" priority="20"/>
  </conditionalFormatting>
  <conditionalFormatting sqref="B132:B134">
    <cfRule type="duplicateValues" dxfId="357" priority="15"/>
    <cfRule type="duplicateValues" dxfId="356" priority="16"/>
  </conditionalFormatting>
  <conditionalFormatting sqref="B135">
    <cfRule type="duplicateValues" dxfId="355" priority="11"/>
    <cfRule type="duplicateValues" dxfId="354" priority="12"/>
  </conditionalFormatting>
  <conditionalFormatting sqref="B136">
    <cfRule type="duplicateValues" dxfId="353" priority="2"/>
    <cfRule type="duplicateValues" dxfId="352" priority="3"/>
  </conditionalFormatting>
  <conditionalFormatting sqref="B137:B138">
    <cfRule type="duplicateValues" dxfId="351" priority="7"/>
  </conditionalFormatting>
  <conditionalFormatting sqref="B140">
    <cfRule type="duplicateValues" dxfId="350" priority="19"/>
  </conditionalFormatting>
  <conditionalFormatting sqref="B141">
    <cfRule type="duplicateValues" dxfId="349" priority="10"/>
  </conditionalFormatting>
  <conditionalFormatting sqref="B142">
    <cfRule type="duplicateValues" dxfId="348" priority="9"/>
  </conditionalFormatting>
  <conditionalFormatting sqref="B144:B145">
    <cfRule type="duplicateValues" dxfId="347" priority="22"/>
  </conditionalFormatting>
  <conditionalFormatting sqref="B144:B146">
    <cfRule type="duplicateValues" dxfId="346" priority="21"/>
  </conditionalFormatting>
  <conditionalFormatting sqref="B146">
    <cfRule type="duplicateValues" dxfId="345" priority="24"/>
  </conditionalFormatting>
  <conditionalFormatting sqref="B147:B148">
    <cfRule type="duplicateValues" dxfId="344" priority="27"/>
  </conditionalFormatting>
  <conditionalFormatting sqref="B148">
    <cfRule type="duplicateValues" dxfId="343" priority="23"/>
    <cfRule type="duplicateValues" dxfId="342" priority="26"/>
  </conditionalFormatting>
  <conditionalFormatting sqref="B149">
    <cfRule type="duplicateValues" dxfId="341" priority="1"/>
  </conditionalFormatting>
  <conditionalFormatting sqref="B150:B151">
    <cfRule type="duplicateValues" dxfId="340" priority="31"/>
  </conditionalFormatting>
  <conditionalFormatting sqref="B152:B154">
    <cfRule type="duplicateValues" dxfId="339" priority="13"/>
    <cfRule type="duplicateValues" dxfId="338" priority="14"/>
  </conditionalFormatting>
  <conditionalFormatting sqref="B155:B156">
    <cfRule type="duplicateValues" dxfId="337" priority="6"/>
  </conditionalFormatting>
  <conditionalFormatting sqref="B157">
    <cfRule type="duplicateValues" dxfId="336" priority="18"/>
  </conditionalFormatting>
  <conditionalFormatting sqref="B158">
    <cfRule type="duplicateValues" dxfId="335" priority="17"/>
  </conditionalFormatting>
  <conditionalFormatting sqref="B159">
    <cfRule type="duplicateValues" dxfId="334" priority="8"/>
  </conditionalFormatting>
  <conditionalFormatting sqref="B160">
    <cfRule type="duplicateValues" dxfId="333" priority="4"/>
    <cfRule type="duplicateValues" dxfId="332" priority="5"/>
  </conditionalFormatting>
  <conditionalFormatting sqref="B162">
    <cfRule type="duplicateValues" dxfId="331" priority="29"/>
  </conditionalFormatting>
  <conditionalFormatting sqref="B163">
    <cfRule type="duplicateValues" dxfId="330" priority="28"/>
  </conditionalFormatting>
  <printOptions horizontalCentered="1"/>
  <pageMargins left="0.7" right="0.7" top="0.75" bottom="0.75" header="0.3" footer="0.3"/>
  <pageSetup paperSize="9" scale="52" orientation="landscape" r:id="rId1"/>
  <headerFooter>
    <oddFooter>&amp;CPage &amp;P&amp;R&amp;A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6"/>
  <sheetViews>
    <sheetView view="pageBreakPreview" topLeftCell="F13" zoomScale="115" zoomScaleNormal="100" workbookViewId="0">
      <selection activeCell="O20" sqref="O20"/>
    </sheetView>
  </sheetViews>
  <sheetFormatPr defaultColWidth="9.140625" defaultRowHeight="16.5"/>
  <cols>
    <col min="1" max="1" width="7.85546875" style="15" customWidth="1"/>
    <col min="2" max="2" width="36" style="194" customWidth="1"/>
    <col min="3" max="3" width="9.28515625" style="17" customWidth="1"/>
    <col min="4" max="4" width="17.140625" style="195" customWidth="1"/>
    <col min="5" max="6" width="12.85546875" style="196" customWidth="1"/>
    <col min="7" max="8" width="13.140625" style="15" customWidth="1"/>
    <col min="9" max="9" width="12.85546875" style="15" customWidth="1"/>
    <col min="10" max="10" width="14.28515625" style="15" customWidth="1"/>
    <col min="11" max="11" width="14" style="17" customWidth="1"/>
    <col min="12" max="12" width="14.28515625" style="17" customWidth="1"/>
    <col min="13" max="13" width="13.28515625" style="15" customWidth="1"/>
    <col min="14" max="14" width="13" style="15" customWidth="1"/>
    <col min="15" max="15" width="15.7109375" style="15" customWidth="1"/>
    <col min="16" max="16" width="14.42578125" style="17" customWidth="1"/>
    <col min="17" max="17" width="17.140625" style="196" customWidth="1"/>
    <col min="18" max="25" width="9.140625" style="196"/>
    <col min="26" max="26" width="2" style="196" customWidth="1"/>
    <col min="27" max="16384" width="9.140625" style="196"/>
  </cols>
  <sheetData>
    <row r="1" spans="1:17">
      <c r="A1" s="197"/>
      <c r="B1" s="1873" t="s">
        <v>1149</v>
      </c>
      <c r="C1" s="1873"/>
      <c r="D1" s="1873"/>
      <c r="E1" s="1873"/>
      <c r="F1" s="1873"/>
      <c r="G1" s="1873"/>
      <c r="H1" s="1873"/>
      <c r="I1" s="1873"/>
      <c r="J1" s="1873"/>
      <c r="K1" s="1873"/>
      <c r="L1" s="1873"/>
      <c r="M1" s="1873"/>
      <c r="N1" s="1873"/>
      <c r="O1" s="1873"/>
      <c r="P1" s="1873"/>
      <c r="Q1" s="1873"/>
    </row>
    <row r="2" spans="1:17" ht="24.75" customHeight="1">
      <c r="A2" s="198"/>
      <c r="B2" s="1874" t="s">
        <v>1449</v>
      </c>
      <c r="C2" s="1874"/>
      <c r="D2" s="1874"/>
      <c r="E2" s="1874"/>
      <c r="F2" s="1874"/>
      <c r="G2" s="1874"/>
      <c r="H2" s="1874"/>
      <c r="I2" s="1874"/>
      <c r="J2" s="1874"/>
      <c r="K2" s="1874"/>
      <c r="L2" s="1874"/>
      <c r="M2" s="1874"/>
      <c r="N2" s="1874"/>
      <c r="O2" s="1874"/>
      <c r="P2" s="1874"/>
      <c r="Q2" s="1874"/>
    </row>
    <row r="3" spans="1:17" ht="17.25">
      <c r="A3" s="198"/>
      <c r="B3" s="1875" t="s">
        <v>1450</v>
      </c>
      <c r="C3" s="1875"/>
      <c r="D3" s="1875"/>
      <c r="E3" s="1875"/>
      <c r="F3" s="1875"/>
      <c r="G3" s="1875"/>
      <c r="H3" s="1875"/>
      <c r="I3" s="1875"/>
      <c r="J3" s="1875"/>
      <c r="K3" s="1875"/>
      <c r="L3" s="1875"/>
      <c r="M3" s="1875"/>
      <c r="N3" s="1875"/>
      <c r="O3" s="1875"/>
      <c r="P3" s="1875"/>
      <c r="Q3" s="1875"/>
    </row>
    <row r="4" spans="1:17">
      <c r="A4" s="198"/>
      <c r="B4" s="199"/>
      <c r="C4" s="112"/>
      <c r="D4" s="112"/>
      <c r="E4" s="200"/>
      <c r="F4" s="200"/>
      <c r="G4" s="110"/>
      <c r="H4" s="110"/>
      <c r="I4" s="110"/>
      <c r="J4" s="110"/>
      <c r="K4" s="112"/>
      <c r="L4" s="112"/>
      <c r="M4" s="110"/>
      <c r="N4" s="110"/>
      <c r="O4" s="110"/>
      <c r="P4" s="112"/>
      <c r="Q4" s="200"/>
    </row>
    <row r="5" spans="1:17" ht="69.95" customHeight="1">
      <c r="A5" s="1877" t="s">
        <v>1152</v>
      </c>
      <c r="B5" s="1877" t="s">
        <v>1153</v>
      </c>
      <c r="C5" s="1877" t="s">
        <v>1154</v>
      </c>
      <c r="D5" s="1877" t="s">
        <v>1155</v>
      </c>
      <c r="E5" s="1876" t="s">
        <v>1156</v>
      </c>
      <c r="F5" s="1876"/>
      <c r="G5" s="1876"/>
      <c r="H5" s="1876"/>
      <c r="I5" s="1876"/>
      <c r="J5" s="1876"/>
      <c r="K5" s="1876"/>
      <c r="L5" s="1876"/>
      <c r="M5" s="1876"/>
      <c r="N5" s="1876"/>
      <c r="O5" s="1876"/>
      <c r="P5" s="1876"/>
      <c r="Q5" s="1877" t="s">
        <v>10</v>
      </c>
    </row>
    <row r="6" spans="1:17" ht="69.95" customHeight="1">
      <c r="A6" s="1877"/>
      <c r="B6" s="1877"/>
      <c r="C6" s="1877"/>
      <c r="D6" s="1877"/>
      <c r="E6" s="202" t="s">
        <v>1157</v>
      </c>
      <c r="F6" s="203" t="s">
        <v>1158</v>
      </c>
      <c r="G6" s="202" t="s">
        <v>1159</v>
      </c>
      <c r="H6" s="204" t="s">
        <v>1160</v>
      </c>
      <c r="I6" s="202" t="s">
        <v>1161</v>
      </c>
      <c r="J6" s="204" t="s">
        <v>1162</v>
      </c>
      <c r="K6" s="204" t="s">
        <v>1163</v>
      </c>
      <c r="L6" s="204" t="s">
        <v>1164</v>
      </c>
      <c r="M6" s="204" t="s">
        <v>1165</v>
      </c>
      <c r="N6" s="204" t="s">
        <v>1166</v>
      </c>
      <c r="O6" s="204" t="s">
        <v>1167</v>
      </c>
      <c r="P6" s="203" t="s">
        <v>1168</v>
      </c>
      <c r="Q6" s="1877"/>
    </row>
    <row r="7" spans="1:17" ht="27" customHeight="1">
      <c r="A7" s="201"/>
      <c r="B7" s="201" t="s">
        <v>1169</v>
      </c>
      <c r="C7" s="201" t="s">
        <v>1170</v>
      </c>
      <c r="D7" s="201" t="s">
        <v>1171</v>
      </c>
      <c r="E7" s="201">
        <v>1</v>
      </c>
      <c r="F7" s="201">
        <v>2</v>
      </c>
      <c r="G7" s="201">
        <v>3</v>
      </c>
      <c r="H7" s="201">
        <v>4</v>
      </c>
      <c r="I7" s="201">
        <v>5</v>
      </c>
      <c r="J7" s="201">
        <v>6</v>
      </c>
      <c r="K7" s="201">
        <v>7</v>
      </c>
      <c r="L7" s="201">
        <v>8</v>
      </c>
      <c r="M7" s="201">
        <v>9</v>
      </c>
      <c r="N7" s="201">
        <v>10</v>
      </c>
      <c r="O7" s="201">
        <v>11</v>
      </c>
      <c r="P7" s="201">
        <v>12</v>
      </c>
      <c r="Q7" s="226"/>
    </row>
    <row r="8" spans="1:17" ht="30" customHeight="1">
      <c r="A8" s="205" t="s">
        <v>1172</v>
      </c>
      <c r="B8" s="206" t="s">
        <v>1173</v>
      </c>
      <c r="C8" s="206"/>
      <c r="D8" s="207"/>
      <c r="E8" s="1877"/>
      <c r="F8" s="1877"/>
      <c r="G8" s="1877"/>
      <c r="H8" s="1877"/>
      <c r="I8" s="1877"/>
      <c r="J8" s="1877"/>
      <c r="K8" s="1877"/>
      <c r="L8" s="1877"/>
      <c r="M8" s="1877"/>
      <c r="N8" s="1877"/>
      <c r="O8" s="1877"/>
      <c r="P8" s="1877"/>
      <c r="Q8" s="227"/>
    </row>
    <row r="9" spans="1:17" ht="39.950000000000003" customHeight="1">
      <c r="A9" s="208">
        <v>1</v>
      </c>
      <c r="B9" s="209" t="s">
        <v>1175</v>
      </c>
      <c r="C9" s="208" t="s">
        <v>15</v>
      </c>
      <c r="D9" s="207" t="s">
        <v>1176</v>
      </c>
      <c r="E9" s="210">
        <v>2320000</v>
      </c>
      <c r="F9" s="210">
        <v>2300000</v>
      </c>
      <c r="G9" s="210">
        <v>2200000</v>
      </c>
      <c r="H9" s="210"/>
      <c r="I9" s="210">
        <v>2400000</v>
      </c>
      <c r="J9" s="210">
        <v>2300000</v>
      </c>
      <c r="K9" s="210">
        <v>2340000</v>
      </c>
      <c r="L9" s="210">
        <v>2198800</v>
      </c>
      <c r="M9" s="210">
        <v>2181000</v>
      </c>
      <c r="N9" s="210">
        <v>2040000</v>
      </c>
      <c r="O9" s="210">
        <v>2060000</v>
      </c>
      <c r="P9" s="210">
        <v>2160000</v>
      </c>
      <c r="Q9" s="1884"/>
    </row>
    <row r="10" spans="1:17" ht="39.950000000000003" customHeight="1">
      <c r="A10" s="208">
        <v>2</v>
      </c>
      <c r="B10" s="211" t="s">
        <v>1178</v>
      </c>
      <c r="C10" s="208" t="s">
        <v>15</v>
      </c>
      <c r="D10" s="207" t="s">
        <v>1176</v>
      </c>
      <c r="E10" s="210">
        <v>2240000</v>
      </c>
      <c r="F10" s="210"/>
      <c r="G10" s="210"/>
      <c r="H10" s="210"/>
      <c r="I10" s="210"/>
      <c r="J10" s="210"/>
      <c r="K10" s="210"/>
      <c r="L10" s="210"/>
      <c r="M10" s="210"/>
      <c r="N10" s="210"/>
      <c r="O10" s="210"/>
      <c r="P10" s="224"/>
      <c r="Q10" s="1884"/>
    </row>
    <row r="11" spans="1:17" ht="39.950000000000003" customHeight="1">
      <c r="A11" s="208">
        <v>3</v>
      </c>
      <c r="B11" s="211" t="s">
        <v>1179</v>
      </c>
      <c r="C11" s="208" t="s">
        <v>15</v>
      </c>
      <c r="D11" s="207" t="s">
        <v>1176</v>
      </c>
      <c r="E11" s="210">
        <v>2340000</v>
      </c>
      <c r="F11" s="210">
        <v>2300000</v>
      </c>
      <c r="G11" s="210">
        <v>2200000</v>
      </c>
      <c r="H11" s="210"/>
      <c r="I11" s="210">
        <v>2300000</v>
      </c>
      <c r="J11" s="210">
        <v>2100000</v>
      </c>
      <c r="K11" s="210"/>
      <c r="L11" s="210">
        <v>2272400</v>
      </c>
      <c r="M11" s="210">
        <v>2018519</v>
      </c>
      <c r="N11" s="210">
        <v>1960000</v>
      </c>
      <c r="O11" s="210">
        <v>2000000</v>
      </c>
      <c r="P11" s="210">
        <v>2220000</v>
      </c>
      <c r="Q11" s="1884"/>
    </row>
    <row r="12" spans="1:17" ht="39.950000000000003" customHeight="1">
      <c r="A12" s="208">
        <v>4</v>
      </c>
      <c r="B12" s="211" t="s">
        <v>1180</v>
      </c>
      <c r="C12" s="208" t="s">
        <v>15</v>
      </c>
      <c r="D12" s="207" t="s">
        <v>1176</v>
      </c>
      <c r="E12" s="210">
        <v>2340000</v>
      </c>
      <c r="F12" s="210">
        <v>2300000</v>
      </c>
      <c r="G12" s="210">
        <v>2200000</v>
      </c>
      <c r="H12" s="210"/>
      <c r="I12" s="210"/>
      <c r="J12" s="210">
        <v>2300000</v>
      </c>
      <c r="K12" s="210"/>
      <c r="L12" s="210"/>
      <c r="M12" s="210"/>
      <c r="N12" s="210"/>
      <c r="O12" s="210"/>
      <c r="P12" s="224"/>
      <c r="Q12" s="1884"/>
    </row>
    <row r="13" spans="1:17" ht="39.950000000000003" customHeight="1">
      <c r="A13" s="208">
        <v>5</v>
      </c>
      <c r="B13" s="211" t="s">
        <v>1181</v>
      </c>
      <c r="C13" s="208" t="s">
        <v>15</v>
      </c>
      <c r="D13" s="207" t="s">
        <v>1176</v>
      </c>
      <c r="E13" s="210">
        <v>2160000</v>
      </c>
      <c r="F13" s="210"/>
      <c r="G13" s="210">
        <v>2100000</v>
      </c>
      <c r="H13" s="210"/>
      <c r="I13" s="210"/>
      <c r="J13" s="210"/>
      <c r="K13" s="210"/>
      <c r="L13" s="210">
        <v>2014800</v>
      </c>
      <c r="M13" s="210">
        <v>1870370</v>
      </c>
      <c r="N13" s="210"/>
      <c r="O13" s="210">
        <v>1920000</v>
      </c>
      <c r="P13" s="210">
        <v>2120000</v>
      </c>
      <c r="Q13" s="1884"/>
    </row>
    <row r="14" spans="1:17" ht="39.950000000000003" customHeight="1">
      <c r="A14" s="208">
        <v>6</v>
      </c>
      <c r="B14" s="211" t="s">
        <v>1182</v>
      </c>
      <c r="C14" s="208" t="s">
        <v>15</v>
      </c>
      <c r="D14" s="207" t="s">
        <v>1176</v>
      </c>
      <c r="E14" s="210"/>
      <c r="F14" s="210"/>
      <c r="G14" s="210"/>
      <c r="H14" s="210"/>
      <c r="I14" s="210"/>
      <c r="J14" s="210"/>
      <c r="K14" s="210">
        <v>2100000</v>
      </c>
      <c r="L14" s="210"/>
      <c r="M14" s="210">
        <v>1851852</v>
      </c>
      <c r="N14" s="210"/>
      <c r="O14" s="210"/>
      <c r="P14" s="210"/>
      <c r="Q14" s="1884"/>
    </row>
    <row r="15" spans="1:17" ht="39.950000000000003" customHeight="1">
      <c r="A15" s="208">
        <v>7</v>
      </c>
      <c r="B15" s="211" t="s">
        <v>1399</v>
      </c>
      <c r="C15" s="208" t="s">
        <v>15</v>
      </c>
      <c r="D15" s="207"/>
      <c r="E15" s="210"/>
      <c r="F15" s="210"/>
      <c r="G15" s="210"/>
      <c r="H15" s="210"/>
      <c r="I15" s="210"/>
      <c r="J15" s="210"/>
      <c r="K15" s="210"/>
      <c r="L15" s="210"/>
      <c r="M15" s="210">
        <v>1900000</v>
      </c>
      <c r="N15" s="210"/>
      <c r="O15" s="210"/>
      <c r="P15" s="210"/>
      <c r="Q15" s="1884"/>
    </row>
    <row r="16" spans="1:17" ht="39.950000000000003" customHeight="1">
      <c r="A16" s="208">
        <v>8</v>
      </c>
      <c r="B16" s="211" t="s">
        <v>1183</v>
      </c>
      <c r="C16" s="208" t="s">
        <v>15</v>
      </c>
      <c r="D16" s="207" t="s">
        <v>1176</v>
      </c>
      <c r="E16" s="210"/>
      <c r="F16" s="210"/>
      <c r="G16" s="210"/>
      <c r="H16" s="210">
        <v>2100000</v>
      </c>
      <c r="I16" s="210"/>
      <c r="J16" s="210">
        <v>2200000</v>
      </c>
      <c r="K16" s="210"/>
      <c r="L16" s="210"/>
      <c r="M16" s="210"/>
      <c r="N16" s="210"/>
      <c r="O16" s="210"/>
      <c r="P16" s="210"/>
      <c r="Q16" s="1884"/>
    </row>
    <row r="17" spans="1:17" ht="34.5" customHeight="1">
      <c r="A17" s="205" t="s">
        <v>1184</v>
      </c>
      <c r="B17" s="212" t="s">
        <v>1185</v>
      </c>
      <c r="C17" s="208"/>
      <c r="D17" s="207"/>
      <c r="E17" s="213"/>
      <c r="F17" s="213"/>
      <c r="G17" s="213"/>
      <c r="H17" s="213"/>
      <c r="I17" s="213"/>
      <c r="J17" s="213"/>
      <c r="K17" s="213"/>
      <c r="L17" s="213"/>
      <c r="M17" s="213"/>
      <c r="N17" s="213"/>
      <c r="O17" s="213"/>
      <c r="P17" s="213"/>
      <c r="Q17" s="218"/>
    </row>
    <row r="18" spans="1:17" ht="23.25" customHeight="1">
      <c r="A18" s="205"/>
      <c r="B18" s="1879" t="s">
        <v>1186</v>
      </c>
      <c r="C18" s="1879"/>
      <c r="D18" s="201"/>
      <c r="E18" s="1878"/>
      <c r="F18" s="1878"/>
      <c r="G18" s="1878"/>
      <c r="H18" s="1878"/>
      <c r="I18" s="1878"/>
      <c r="J18" s="1878"/>
      <c r="K18" s="1878"/>
      <c r="L18" s="1878"/>
      <c r="M18" s="1878"/>
      <c r="N18" s="1878"/>
      <c r="O18" s="1878"/>
      <c r="P18" s="1878"/>
      <c r="Q18" s="228"/>
    </row>
    <row r="19" spans="1:17" ht="30" customHeight="1">
      <c r="A19" s="208">
        <v>1</v>
      </c>
      <c r="B19" s="215" t="s">
        <v>1187</v>
      </c>
      <c r="C19" s="208" t="s">
        <v>1451</v>
      </c>
      <c r="D19" s="207"/>
      <c r="E19" s="216">
        <v>600000</v>
      </c>
      <c r="F19" s="216">
        <v>550000</v>
      </c>
      <c r="G19" s="216">
        <v>450000</v>
      </c>
      <c r="H19" s="216">
        <v>500000</v>
      </c>
      <c r="I19" s="216">
        <v>400000</v>
      </c>
      <c r="J19" s="216">
        <v>500000</v>
      </c>
      <c r="K19" s="216">
        <v>475000</v>
      </c>
      <c r="L19" s="216">
        <v>520000</v>
      </c>
      <c r="M19" s="216">
        <v>450000</v>
      </c>
      <c r="N19" s="216">
        <v>380000</v>
      </c>
      <c r="O19" s="216">
        <v>360000</v>
      </c>
      <c r="P19" s="216">
        <v>350000</v>
      </c>
      <c r="Q19" s="1884"/>
    </row>
    <row r="20" spans="1:17" ht="30" customHeight="1">
      <c r="A20" s="208">
        <v>2</v>
      </c>
      <c r="B20" s="215" t="s">
        <v>1189</v>
      </c>
      <c r="C20" s="208" t="s">
        <v>1451</v>
      </c>
      <c r="D20" s="207"/>
      <c r="E20" s="216">
        <v>600000</v>
      </c>
      <c r="F20" s="216">
        <v>580000</v>
      </c>
      <c r="G20" s="216">
        <v>450000</v>
      </c>
      <c r="H20" s="217"/>
      <c r="I20" s="216">
        <v>400000</v>
      </c>
      <c r="J20" s="216">
        <v>450000</v>
      </c>
      <c r="K20" s="216">
        <v>475000</v>
      </c>
      <c r="L20" s="217"/>
      <c r="M20" s="216"/>
      <c r="N20" s="216">
        <v>380000</v>
      </c>
      <c r="O20" s="216">
        <v>360000</v>
      </c>
      <c r="P20" s="216"/>
      <c r="Q20" s="1884"/>
    </row>
    <row r="21" spans="1:17" ht="30" customHeight="1">
      <c r="A21" s="208">
        <v>3</v>
      </c>
      <c r="B21" s="215" t="s">
        <v>1190</v>
      </c>
      <c r="C21" s="208" t="s">
        <v>1451</v>
      </c>
      <c r="D21" s="207"/>
      <c r="E21" s="216"/>
      <c r="F21" s="216"/>
      <c r="G21" s="216">
        <v>300000</v>
      </c>
      <c r="H21" s="217"/>
      <c r="I21" s="216"/>
      <c r="J21" s="216">
        <v>300000</v>
      </c>
      <c r="K21" s="216"/>
      <c r="L21" s="217"/>
      <c r="M21" s="216"/>
      <c r="N21" s="217"/>
      <c r="O21" s="216"/>
      <c r="P21" s="216"/>
      <c r="Q21" s="1884"/>
    </row>
    <row r="22" spans="1:17" ht="30" customHeight="1">
      <c r="A22" s="208">
        <v>4</v>
      </c>
      <c r="B22" s="215" t="s">
        <v>1416</v>
      </c>
      <c r="C22" s="208" t="s">
        <v>1451</v>
      </c>
      <c r="D22" s="207"/>
      <c r="E22" s="216"/>
      <c r="F22" s="216"/>
      <c r="G22" s="216"/>
      <c r="H22" s="216">
        <v>500000</v>
      </c>
      <c r="I22" s="216"/>
      <c r="J22" s="217"/>
      <c r="K22" s="216"/>
      <c r="L22" s="217"/>
      <c r="M22" s="216"/>
      <c r="N22" s="217"/>
      <c r="O22" s="216"/>
      <c r="P22" s="216"/>
      <c r="Q22" s="1884"/>
    </row>
    <row r="23" spans="1:17" ht="39.950000000000003" customHeight="1">
      <c r="A23" s="205" t="s">
        <v>1191</v>
      </c>
      <c r="B23" s="206" t="s">
        <v>1192</v>
      </c>
      <c r="C23" s="218"/>
      <c r="D23" s="211"/>
      <c r="E23" s="213"/>
      <c r="F23" s="213"/>
      <c r="G23" s="213"/>
      <c r="H23" s="213"/>
      <c r="I23" s="213"/>
      <c r="J23" s="213"/>
      <c r="K23" s="213"/>
      <c r="L23" s="213"/>
      <c r="M23" s="213"/>
      <c r="N23" s="213"/>
      <c r="O23" s="213"/>
      <c r="P23" s="213"/>
      <c r="Q23" s="218"/>
    </row>
    <row r="24" spans="1:17" ht="39.950000000000003" customHeight="1">
      <c r="A24" s="201"/>
      <c r="B24" s="1882" t="s">
        <v>1193</v>
      </c>
      <c r="C24" s="1882"/>
      <c r="D24" s="201"/>
      <c r="E24" s="1883"/>
      <c r="F24" s="1883"/>
      <c r="G24" s="1883"/>
      <c r="H24" s="1883"/>
      <c r="I24" s="1883"/>
      <c r="J24" s="1883"/>
      <c r="K24" s="1883"/>
      <c r="L24" s="1883"/>
      <c r="M24" s="1883"/>
      <c r="N24" s="1883"/>
      <c r="O24" s="1883"/>
      <c r="P24" s="1883"/>
      <c r="Q24" s="218"/>
    </row>
    <row r="25" spans="1:17" ht="39.950000000000003" customHeight="1">
      <c r="A25" s="207">
        <v>1</v>
      </c>
      <c r="B25" s="215" t="s">
        <v>1194</v>
      </c>
      <c r="C25" s="207" t="s">
        <v>152</v>
      </c>
      <c r="D25" s="207" t="s">
        <v>1195</v>
      </c>
      <c r="E25" s="220">
        <v>2450</v>
      </c>
      <c r="F25" s="220">
        <v>2550</v>
      </c>
      <c r="G25" s="220">
        <v>2300</v>
      </c>
      <c r="H25" s="220"/>
      <c r="I25" s="220"/>
      <c r="J25" s="220">
        <v>1500</v>
      </c>
      <c r="K25" s="220">
        <v>1950</v>
      </c>
      <c r="L25" s="216">
        <v>1780</v>
      </c>
      <c r="M25" s="220">
        <v>1980</v>
      </c>
      <c r="N25" s="220"/>
      <c r="O25" s="220">
        <v>1500</v>
      </c>
      <c r="P25" s="220"/>
      <c r="Q25" s="1885"/>
    </row>
    <row r="26" spans="1:17" ht="39.950000000000003" customHeight="1">
      <c r="A26" s="207">
        <v>2</v>
      </c>
      <c r="B26" s="215" t="s">
        <v>1196</v>
      </c>
      <c r="C26" s="207" t="s">
        <v>152</v>
      </c>
      <c r="D26" s="207" t="s">
        <v>1197</v>
      </c>
      <c r="E26" s="220"/>
      <c r="F26" s="220"/>
      <c r="G26" s="220">
        <v>2300</v>
      </c>
      <c r="H26" s="220">
        <v>2200</v>
      </c>
      <c r="I26" s="220">
        <v>2000</v>
      </c>
      <c r="J26" s="220">
        <v>1500</v>
      </c>
      <c r="K26" s="220">
        <v>1950</v>
      </c>
      <c r="L26" s="220"/>
      <c r="M26" s="220"/>
      <c r="N26" s="220"/>
      <c r="O26" s="220"/>
      <c r="P26" s="220"/>
      <c r="Q26" s="1885"/>
    </row>
    <row r="27" spans="1:17" ht="39.950000000000003" customHeight="1">
      <c r="A27" s="207">
        <v>3</v>
      </c>
      <c r="B27" s="215" t="s">
        <v>1198</v>
      </c>
      <c r="C27" s="207" t="s">
        <v>152</v>
      </c>
      <c r="D27" s="207" t="s">
        <v>1408</v>
      </c>
      <c r="E27" s="220"/>
      <c r="F27" s="220">
        <v>2100</v>
      </c>
      <c r="G27" s="220">
        <v>1700</v>
      </c>
      <c r="H27" s="220">
        <v>1800</v>
      </c>
      <c r="I27" s="220"/>
      <c r="J27" s="220"/>
      <c r="K27" s="220">
        <v>1260</v>
      </c>
      <c r="L27" s="220">
        <v>1450</v>
      </c>
      <c r="M27" s="220">
        <v>1220</v>
      </c>
      <c r="N27" s="220"/>
      <c r="O27" s="220">
        <v>1250</v>
      </c>
      <c r="P27" s="220"/>
      <c r="Q27" s="1885"/>
    </row>
    <row r="28" spans="1:17" ht="49.5" customHeight="1">
      <c r="A28" s="207">
        <v>4</v>
      </c>
      <c r="B28" s="215" t="s">
        <v>1200</v>
      </c>
      <c r="C28" s="207" t="s">
        <v>152</v>
      </c>
      <c r="D28" s="207" t="s">
        <v>1201</v>
      </c>
      <c r="E28" s="220"/>
      <c r="F28" s="220">
        <v>2000</v>
      </c>
      <c r="G28" s="220">
        <v>1300</v>
      </c>
      <c r="H28" s="220">
        <v>1500</v>
      </c>
      <c r="I28" s="220"/>
      <c r="J28" s="220"/>
      <c r="K28" s="220">
        <v>1018</v>
      </c>
      <c r="L28" s="220"/>
      <c r="M28" s="220"/>
      <c r="N28" s="220"/>
      <c r="O28" s="220"/>
      <c r="P28" s="220"/>
      <c r="Q28" s="1885"/>
    </row>
    <row r="29" spans="1:17" ht="39.950000000000003" customHeight="1">
      <c r="A29" s="201"/>
      <c r="B29" s="1882" t="s">
        <v>1202</v>
      </c>
      <c r="C29" s="1882"/>
      <c r="D29" s="201"/>
      <c r="E29" s="219"/>
      <c r="F29" s="219"/>
      <c r="G29" s="219"/>
      <c r="H29" s="219"/>
      <c r="I29" s="219"/>
      <c r="J29" s="219"/>
      <c r="K29" s="225"/>
      <c r="L29" s="219"/>
      <c r="M29" s="219"/>
      <c r="N29" s="219"/>
      <c r="O29" s="219"/>
      <c r="P29" s="219"/>
      <c r="Q29" s="229"/>
    </row>
    <row r="30" spans="1:17" ht="39.950000000000003" customHeight="1">
      <c r="A30" s="208">
        <v>1</v>
      </c>
      <c r="B30" s="215" t="s">
        <v>1203</v>
      </c>
      <c r="C30" s="208" t="s">
        <v>152</v>
      </c>
      <c r="D30" s="207" t="s">
        <v>1204</v>
      </c>
      <c r="E30" s="213"/>
      <c r="F30" s="213"/>
      <c r="G30" s="216"/>
      <c r="H30" s="220">
        <v>1500</v>
      </c>
      <c r="I30" s="216"/>
      <c r="J30" s="216"/>
      <c r="K30" s="216"/>
      <c r="L30" s="216"/>
      <c r="M30" s="216"/>
      <c r="N30" s="216"/>
      <c r="O30" s="216">
        <v>1560</v>
      </c>
      <c r="P30" s="216"/>
      <c r="Q30" s="1884" t="s">
        <v>1427</v>
      </c>
    </row>
    <row r="31" spans="1:17" ht="39.950000000000003" customHeight="1">
      <c r="A31" s="208">
        <v>2</v>
      </c>
      <c r="B31" s="215" t="s">
        <v>1206</v>
      </c>
      <c r="C31" s="208" t="s">
        <v>152</v>
      </c>
      <c r="D31" s="207" t="s">
        <v>1437</v>
      </c>
      <c r="E31" s="213"/>
      <c r="F31" s="213"/>
      <c r="G31" s="216"/>
      <c r="H31" s="216">
        <v>1800</v>
      </c>
      <c r="I31" s="216">
        <v>1525</v>
      </c>
      <c r="J31" s="213"/>
      <c r="K31" s="216"/>
      <c r="L31" s="216"/>
      <c r="M31" s="216"/>
      <c r="N31" s="216"/>
      <c r="O31" s="216"/>
      <c r="P31" s="216"/>
      <c r="Q31" s="1884"/>
    </row>
    <row r="32" spans="1:17" ht="39.950000000000003" customHeight="1">
      <c r="A32" s="208">
        <v>3</v>
      </c>
      <c r="B32" s="215" t="s">
        <v>1208</v>
      </c>
      <c r="C32" s="208" t="s">
        <v>152</v>
      </c>
      <c r="D32" s="207" t="s">
        <v>1433</v>
      </c>
      <c r="E32" s="216">
        <v>2450</v>
      </c>
      <c r="F32" s="216"/>
      <c r="G32" s="216"/>
      <c r="H32" s="216">
        <v>2250</v>
      </c>
      <c r="I32" s="216">
        <v>2250</v>
      </c>
      <c r="J32" s="216"/>
      <c r="K32" s="216"/>
      <c r="L32" s="216"/>
      <c r="M32" s="216"/>
      <c r="N32" s="216"/>
      <c r="O32" s="216"/>
      <c r="P32" s="216"/>
      <c r="Q32" s="1884"/>
    </row>
    <row r="33" spans="1:17" ht="39.950000000000003" customHeight="1">
      <c r="A33" s="208">
        <v>4</v>
      </c>
      <c r="B33" s="215" t="s">
        <v>1210</v>
      </c>
      <c r="C33" s="208" t="s">
        <v>152</v>
      </c>
      <c r="D33" s="207" t="s">
        <v>1211</v>
      </c>
      <c r="E33" s="216"/>
      <c r="F33" s="216">
        <v>2450</v>
      </c>
      <c r="G33" s="216"/>
      <c r="H33" s="216">
        <v>1850</v>
      </c>
      <c r="I33" s="216"/>
      <c r="J33" s="216"/>
      <c r="K33" s="216"/>
      <c r="L33" s="216"/>
      <c r="M33" s="216">
        <v>1363</v>
      </c>
      <c r="N33" s="216"/>
      <c r="O33" s="216">
        <v>1705</v>
      </c>
      <c r="P33" s="216">
        <v>1450</v>
      </c>
      <c r="Q33" s="1884"/>
    </row>
    <row r="34" spans="1:17" ht="39.950000000000003" customHeight="1">
      <c r="A34" s="208">
        <v>5</v>
      </c>
      <c r="B34" s="215" t="s">
        <v>1212</v>
      </c>
      <c r="C34" s="208" t="s">
        <v>152</v>
      </c>
      <c r="D34" s="207" t="s">
        <v>1213</v>
      </c>
      <c r="E34" s="216"/>
      <c r="F34" s="216"/>
      <c r="G34" s="216"/>
      <c r="H34" s="216"/>
      <c r="I34" s="216"/>
      <c r="J34" s="216"/>
      <c r="K34" s="216"/>
      <c r="L34" s="216"/>
      <c r="M34" s="216"/>
      <c r="N34" s="216"/>
      <c r="O34" s="216">
        <v>2450</v>
      </c>
      <c r="P34" s="216">
        <v>2230</v>
      </c>
      <c r="Q34" s="1884"/>
    </row>
    <row r="35" spans="1:17" ht="39.950000000000003" customHeight="1">
      <c r="A35" s="208">
        <v>6</v>
      </c>
      <c r="B35" s="215" t="s">
        <v>1214</v>
      </c>
      <c r="C35" s="208" t="s">
        <v>152</v>
      </c>
      <c r="D35" s="207" t="s">
        <v>1215</v>
      </c>
      <c r="E35" s="216"/>
      <c r="F35" s="216"/>
      <c r="G35" s="216"/>
      <c r="H35" s="216"/>
      <c r="I35" s="216">
        <v>6550</v>
      </c>
      <c r="J35" s="216">
        <v>6000</v>
      </c>
      <c r="K35" s="216"/>
      <c r="L35" s="216"/>
      <c r="M35" s="216"/>
      <c r="N35" s="216"/>
      <c r="O35" s="216">
        <v>9185</v>
      </c>
      <c r="P35" s="216">
        <v>7100</v>
      </c>
      <c r="Q35" s="1884"/>
    </row>
    <row r="36" spans="1:17" ht="39.950000000000003" customHeight="1">
      <c r="A36" s="208">
        <v>7</v>
      </c>
      <c r="B36" s="215" t="s">
        <v>1428</v>
      </c>
      <c r="C36" s="208" t="s">
        <v>152</v>
      </c>
      <c r="D36" s="207" t="s">
        <v>1217</v>
      </c>
      <c r="E36" s="216"/>
      <c r="F36" s="216"/>
      <c r="G36" s="216"/>
      <c r="H36" s="216"/>
      <c r="I36" s="216">
        <v>13100</v>
      </c>
      <c r="J36" s="216"/>
      <c r="K36" s="216"/>
      <c r="L36" s="216"/>
      <c r="M36" s="216"/>
      <c r="N36" s="216"/>
      <c r="O36" s="216"/>
      <c r="P36" s="216">
        <v>12000</v>
      </c>
      <c r="Q36" s="1884"/>
    </row>
    <row r="37" spans="1:17" ht="39.950000000000003" customHeight="1">
      <c r="A37" s="208">
        <v>8</v>
      </c>
      <c r="B37" s="215" t="s">
        <v>1218</v>
      </c>
      <c r="C37" s="208" t="s">
        <v>152</v>
      </c>
      <c r="D37" s="207" t="s">
        <v>1219</v>
      </c>
      <c r="E37" s="216"/>
      <c r="F37" s="216"/>
      <c r="G37" s="216"/>
      <c r="H37" s="216"/>
      <c r="I37" s="216"/>
      <c r="J37" s="216"/>
      <c r="K37" s="216"/>
      <c r="L37" s="216"/>
      <c r="M37" s="216"/>
      <c r="N37" s="216"/>
      <c r="O37" s="216">
        <v>15902</v>
      </c>
      <c r="P37" s="216"/>
      <c r="Q37" s="1884"/>
    </row>
    <row r="38" spans="1:17" ht="35.1" customHeight="1">
      <c r="A38" s="205" t="s">
        <v>1220</v>
      </c>
      <c r="B38" s="206" t="s">
        <v>1221</v>
      </c>
      <c r="C38" s="218"/>
      <c r="D38" s="211"/>
      <c r="E38" s="213"/>
      <c r="F38" s="213"/>
      <c r="G38" s="213"/>
      <c r="H38" s="213"/>
      <c r="I38" s="213"/>
      <c r="J38" s="213"/>
      <c r="K38" s="213"/>
      <c r="L38" s="213"/>
      <c r="M38" s="213"/>
      <c r="N38" s="213"/>
      <c r="O38" s="213"/>
      <c r="P38" s="213"/>
      <c r="Q38" s="218"/>
    </row>
    <row r="39" spans="1:17" ht="35.1" customHeight="1">
      <c r="A39" s="208">
        <v>1</v>
      </c>
      <c r="B39" s="215" t="s">
        <v>1222</v>
      </c>
      <c r="C39" s="208" t="s">
        <v>152</v>
      </c>
      <c r="D39" s="207" t="s">
        <v>1223</v>
      </c>
      <c r="E39" s="210">
        <v>7000</v>
      </c>
      <c r="F39" s="210">
        <v>7000</v>
      </c>
      <c r="G39" s="210">
        <v>9000</v>
      </c>
      <c r="H39" s="210">
        <v>8500</v>
      </c>
      <c r="I39" s="210">
        <v>6000</v>
      </c>
      <c r="J39" s="210">
        <v>6000</v>
      </c>
      <c r="K39" s="210">
        <v>5500</v>
      </c>
      <c r="L39" s="210">
        <v>5200</v>
      </c>
      <c r="M39" s="210">
        <v>4000</v>
      </c>
      <c r="N39" s="210">
        <v>7500</v>
      </c>
      <c r="O39" s="210">
        <v>8200</v>
      </c>
      <c r="P39" s="210">
        <v>10300</v>
      </c>
      <c r="Q39" s="1884"/>
    </row>
    <row r="40" spans="1:17" ht="35.1" customHeight="1">
      <c r="A40" s="208">
        <v>2</v>
      </c>
      <c r="B40" s="215" t="s">
        <v>1225</v>
      </c>
      <c r="C40" s="208" t="s">
        <v>1451</v>
      </c>
      <c r="D40" s="207" t="s">
        <v>1227</v>
      </c>
      <c r="E40" s="210">
        <v>550000</v>
      </c>
      <c r="F40" s="210"/>
      <c r="G40" s="210">
        <v>400000</v>
      </c>
      <c r="H40" s="210">
        <v>380000</v>
      </c>
      <c r="I40" s="210"/>
      <c r="J40" s="210">
        <v>310000</v>
      </c>
      <c r="K40" s="210">
        <v>300000</v>
      </c>
      <c r="L40" s="210"/>
      <c r="M40" s="210">
        <v>330000</v>
      </c>
      <c r="N40" s="210"/>
      <c r="O40" s="210"/>
      <c r="P40" s="210"/>
      <c r="Q40" s="1884"/>
    </row>
    <row r="41" spans="1:17" ht="35.1" customHeight="1">
      <c r="A41" s="208">
        <v>3</v>
      </c>
      <c r="B41" s="215" t="s">
        <v>1228</v>
      </c>
      <c r="C41" s="208" t="s">
        <v>1451</v>
      </c>
      <c r="D41" s="207" t="s">
        <v>1229</v>
      </c>
      <c r="E41" s="210"/>
      <c r="F41" s="210"/>
      <c r="G41" s="210"/>
      <c r="H41" s="210"/>
      <c r="I41" s="210">
        <v>254545</v>
      </c>
      <c r="J41" s="210"/>
      <c r="K41" s="210"/>
      <c r="L41" s="210"/>
      <c r="M41" s="210"/>
      <c r="N41" s="210"/>
      <c r="O41" s="210"/>
      <c r="P41" s="210"/>
      <c r="Q41" s="1884"/>
    </row>
    <row r="42" spans="1:17" ht="35.1" customHeight="1">
      <c r="A42" s="208">
        <v>4</v>
      </c>
      <c r="B42" s="215" t="s">
        <v>1230</v>
      </c>
      <c r="C42" s="208" t="s">
        <v>1451</v>
      </c>
      <c r="D42" s="207"/>
      <c r="E42" s="210">
        <v>550000</v>
      </c>
      <c r="F42" s="210"/>
      <c r="G42" s="210">
        <v>350000</v>
      </c>
      <c r="H42" s="210"/>
      <c r="I42" s="210"/>
      <c r="J42" s="210">
        <v>330000</v>
      </c>
      <c r="K42" s="210"/>
      <c r="L42" s="210"/>
      <c r="M42" s="210">
        <v>320000</v>
      </c>
      <c r="N42" s="210"/>
      <c r="O42" s="210"/>
      <c r="P42" s="210"/>
      <c r="Q42" s="1884"/>
    </row>
    <row r="43" spans="1:17" ht="35.1" customHeight="1">
      <c r="A43" s="208">
        <v>5</v>
      </c>
      <c r="B43" s="215" t="s">
        <v>1231</v>
      </c>
      <c r="C43" s="208" t="s">
        <v>1451</v>
      </c>
      <c r="D43" s="207" t="s">
        <v>1232</v>
      </c>
      <c r="E43" s="210">
        <v>600000</v>
      </c>
      <c r="F43" s="210">
        <v>550000</v>
      </c>
      <c r="G43" s="210">
        <v>450000</v>
      </c>
      <c r="H43" s="210">
        <v>450000</v>
      </c>
      <c r="I43" s="210">
        <v>336363</v>
      </c>
      <c r="J43" s="210">
        <v>500000</v>
      </c>
      <c r="K43" s="210">
        <v>400000</v>
      </c>
      <c r="L43" s="210">
        <v>510000</v>
      </c>
      <c r="M43" s="210">
        <v>470000</v>
      </c>
      <c r="N43" s="210">
        <v>400000</v>
      </c>
      <c r="O43" s="210">
        <v>525000</v>
      </c>
      <c r="P43" s="210">
        <v>550000</v>
      </c>
      <c r="Q43" s="1884"/>
    </row>
    <row r="44" spans="1:17" ht="35.1" customHeight="1">
      <c r="A44" s="208">
        <v>6</v>
      </c>
      <c r="B44" s="215" t="s">
        <v>1233</v>
      </c>
      <c r="C44" s="208" t="s">
        <v>1451</v>
      </c>
      <c r="D44" s="207" t="s">
        <v>1234</v>
      </c>
      <c r="E44" s="210"/>
      <c r="F44" s="210"/>
      <c r="G44" s="210">
        <v>450000</v>
      </c>
      <c r="H44" s="210">
        <v>380000</v>
      </c>
      <c r="I44" s="210">
        <v>309091</v>
      </c>
      <c r="J44" s="210"/>
      <c r="K44" s="210">
        <v>400000</v>
      </c>
      <c r="L44" s="210"/>
      <c r="M44" s="210">
        <v>400000</v>
      </c>
      <c r="N44" s="210"/>
      <c r="O44" s="210"/>
      <c r="P44" s="210"/>
      <c r="Q44" s="1884"/>
    </row>
    <row r="45" spans="1:17" ht="35.1" customHeight="1">
      <c r="A45" s="208">
        <v>7</v>
      </c>
      <c r="B45" s="215" t="s">
        <v>1235</v>
      </c>
      <c r="C45" s="208" t="s">
        <v>1451</v>
      </c>
      <c r="D45" s="207" t="s">
        <v>1236</v>
      </c>
      <c r="E45" s="210"/>
      <c r="F45" s="210">
        <v>470000</v>
      </c>
      <c r="G45" s="210">
        <v>380000</v>
      </c>
      <c r="H45" s="210">
        <v>380000</v>
      </c>
      <c r="I45" s="210">
        <v>290909</v>
      </c>
      <c r="J45" s="210">
        <v>380000</v>
      </c>
      <c r="K45" s="210">
        <v>340000</v>
      </c>
      <c r="L45" s="210">
        <v>420000</v>
      </c>
      <c r="M45" s="210">
        <v>360000</v>
      </c>
      <c r="N45" s="210">
        <v>360000</v>
      </c>
      <c r="O45" s="210">
        <v>445000</v>
      </c>
      <c r="P45" s="210">
        <v>440000</v>
      </c>
      <c r="Q45" s="1884"/>
    </row>
    <row r="46" spans="1:17" ht="35.1" customHeight="1">
      <c r="A46" s="208">
        <v>8</v>
      </c>
      <c r="B46" s="215" t="s">
        <v>1237</v>
      </c>
      <c r="C46" s="208" t="s">
        <v>1451</v>
      </c>
      <c r="D46" s="207" t="s">
        <v>1238</v>
      </c>
      <c r="E46" s="210">
        <v>570000</v>
      </c>
      <c r="F46" s="210">
        <v>470000</v>
      </c>
      <c r="G46" s="210">
        <v>380000</v>
      </c>
      <c r="H46" s="210">
        <v>380000</v>
      </c>
      <c r="I46" s="210">
        <v>290909</v>
      </c>
      <c r="J46" s="210">
        <v>380000</v>
      </c>
      <c r="K46" s="210"/>
      <c r="L46" s="210">
        <v>420000</v>
      </c>
      <c r="M46" s="210">
        <v>360000</v>
      </c>
      <c r="N46" s="210">
        <v>330000</v>
      </c>
      <c r="O46" s="210"/>
      <c r="P46" s="210"/>
      <c r="Q46" s="1884"/>
    </row>
    <row r="47" spans="1:17" ht="30.75" customHeight="1">
      <c r="A47" s="208"/>
      <c r="B47" s="221" t="s">
        <v>1239</v>
      </c>
      <c r="C47" s="208"/>
      <c r="D47" s="207"/>
      <c r="E47" s="213"/>
      <c r="F47" s="213"/>
      <c r="G47" s="213"/>
      <c r="H47" s="213"/>
      <c r="I47" s="213"/>
      <c r="J47" s="213"/>
      <c r="K47" s="213"/>
      <c r="L47" s="210"/>
      <c r="M47" s="213"/>
      <c r="N47" s="213"/>
      <c r="O47" s="213"/>
      <c r="P47" s="213"/>
      <c r="Q47" s="1884"/>
    </row>
    <row r="48" spans="1:17" ht="30.75" customHeight="1">
      <c r="A48" s="208">
        <v>1</v>
      </c>
      <c r="B48" s="209" t="s">
        <v>1240</v>
      </c>
      <c r="C48" s="208" t="s">
        <v>1451</v>
      </c>
      <c r="D48" s="207" t="s">
        <v>1241</v>
      </c>
      <c r="E48" s="213"/>
      <c r="F48" s="213"/>
      <c r="G48" s="213"/>
      <c r="H48" s="213"/>
      <c r="I48" s="213"/>
      <c r="J48" s="213"/>
      <c r="K48" s="213"/>
      <c r="L48" s="210"/>
      <c r="M48" s="213"/>
      <c r="N48" s="213"/>
      <c r="O48" s="210">
        <v>400000</v>
      </c>
      <c r="P48" s="213"/>
      <c r="Q48" s="1884"/>
    </row>
    <row r="49" spans="1:17" ht="30.75" customHeight="1">
      <c r="A49" s="208">
        <v>2</v>
      </c>
      <c r="B49" s="209" t="s">
        <v>1242</v>
      </c>
      <c r="C49" s="208" t="s">
        <v>1451</v>
      </c>
      <c r="D49" s="207" t="s">
        <v>1243</v>
      </c>
      <c r="E49" s="213"/>
      <c r="F49" s="213"/>
      <c r="G49" s="213"/>
      <c r="H49" s="213"/>
      <c r="I49" s="213"/>
      <c r="J49" s="213"/>
      <c r="K49" s="213"/>
      <c r="L49" s="210"/>
      <c r="M49" s="213"/>
      <c r="N49" s="213"/>
      <c r="O49" s="210">
        <v>400000</v>
      </c>
      <c r="P49" s="213"/>
      <c r="Q49" s="1884"/>
    </row>
    <row r="50" spans="1:17" ht="30.75" customHeight="1">
      <c r="A50" s="208">
        <v>3</v>
      </c>
      <c r="B50" s="209" t="s">
        <v>1244</v>
      </c>
      <c r="C50" s="208" t="s">
        <v>1451</v>
      </c>
      <c r="D50" s="207" t="s">
        <v>1245</v>
      </c>
      <c r="E50" s="213"/>
      <c r="F50" s="213"/>
      <c r="G50" s="213"/>
      <c r="H50" s="213"/>
      <c r="I50" s="213"/>
      <c r="J50" s="213"/>
      <c r="K50" s="213"/>
      <c r="L50" s="210"/>
      <c r="M50" s="213"/>
      <c r="N50" s="213"/>
      <c r="O50" s="210">
        <v>400000</v>
      </c>
      <c r="P50" s="213"/>
      <c r="Q50" s="1884"/>
    </row>
    <row r="51" spans="1:17" ht="39.950000000000003" customHeight="1">
      <c r="A51" s="205" t="s">
        <v>1246</v>
      </c>
      <c r="B51" s="212" t="s">
        <v>1247</v>
      </c>
      <c r="C51" s="205"/>
      <c r="D51" s="201"/>
      <c r="E51" s="1878"/>
      <c r="F51" s="1878"/>
      <c r="G51" s="1878"/>
      <c r="H51" s="1878"/>
      <c r="I51" s="1878"/>
      <c r="J51" s="1878"/>
      <c r="K51" s="1878"/>
      <c r="L51" s="1878"/>
      <c r="M51" s="1878"/>
      <c r="N51" s="1878"/>
      <c r="O51" s="1878"/>
      <c r="P51" s="1878"/>
      <c r="Q51" s="230"/>
    </row>
    <row r="52" spans="1:17" ht="39.950000000000003" customHeight="1">
      <c r="A52" s="222"/>
      <c r="B52" s="223" t="s">
        <v>70</v>
      </c>
      <c r="C52" s="208"/>
      <c r="D52" s="207"/>
      <c r="E52" s="210"/>
      <c r="F52" s="210"/>
      <c r="G52" s="210"/>
      <c r="H52" s="210"/>
      <c r="I52" s="210"/>
      <c r="J52" s="210"/>
      <c r="K52" s="210"/>
      <c r="L52" s="210"/>
      <c r="M52" s="210"/>
      <c r="N52" s="210"/>
      <c r="O52" s="210"/>
      <c r="P52" s="210"/>
      <c r="Q52" s="1884"/>
    </row>
    <row r="53" spans="1:17" ht="39.950000000000003" customHeight="1">
      <c r="A53" s="208">
        <v>1</v>
      </c>
      <c r="B53" s="215" t="s">
        <v>54</v>
      </c>
      <c r="C53" s="208" t="s">
        <v>419</v>
      </c>
      <c r="D53" s="207" t="s">
        <v>1248</v>
      </c>
      <c r="E53" s="210"/>
      <c r="F53" s="210">
        <v>19000</v>
      </c>
      <c r="G53" s="210">
        <v>19100</v>
      </c>
      <c r="H53" s="210"/>
      <c r="I53" s="210"/>
      <c r="J53" s="210"/>
      <c r="K53" s="210">
        <v>20600</v>
      </c>
      <c r="L53" s="210"/>
      <c r="M53" s="210">
        <v>22800</v>
      </c>
      <c r="N53" s="210">
        <v>17500</v>
      </c>
      <c r="O53" s="210">
        <v>19500</v>
      </c>
      <c r="P53" s="210">
        <v>21500</v>
      </c>
      <c r="Q53" s="1884"/>
    </row>
    <row r="54" spans="1:17" ht="39.950000000000003" customHeight="1">
      <c r="A54" s="208">
        <v>2</v>
      </c>
      <c r="B54" s="215" t="s">
        <v>58</v>
      </c>
      <c r="C54" s="208" t="s">
        <v>419</v>
      </c>
      <c r="D54" s="207" t="s">
        <v>16</v>
      </c>
      <c r="E54" s="210"/>
      <c r="F54" s="210">
        <f>F53</f>
        <v>19000</v>
      </c>
      <c r="G54" s="210">
        <v>19100</v>
      </c>
      <c r="H54" s="210"/>
      <c r="I54" s="210"/>
      <c r="J54" s="210"/>
      <c r="K54" s="210">
        <v>20600</v>
      </c>
      <c r="L54" s="210"/>
      <c r="M54" s="210">
        <f>M53</f>
        <v>22800</v>
      </c>
      <c r="N54" s="210">
        <v>17500</v>
      </c>
      <c r="O54" s="210">
        <v>19500</v>
      </c>
      <c r="P54" s="210">
        <v>21500</v>
      </c>
      <c r="Q54" s="1884"/>
    </row>
    <row r="55" spans="1:17" ht="39.950000000000003" customHeight="1">
      <c r="A55" s="208">
        <v>3</v>
      </c>
      <c r="B55" s="215" t="s">
        <v>59</v>
      </c>
      <c r="C55" s="208" t="s">
        <v>1249</v>
      </c>
      <c r="D55" s="207" t="s">
        <v>16</v>
      </c>
      <c r="E55" s="210"/>
      <c r="F55" s="210">
        <v>145000</v>
      </c>
      <c r="G55" s="210">
        <v>127000</v>
      </c>
      <c r="H55" s="210"/>
      <c r="I55" s="210"/>
      <c r="J55" s="210"/>
      <c r="K55" s="210">
        <v>137000</v>
      </c>
      <c r="L55" s="210">
        <v>123280</v>
      </c>
      <c r="M55" s="210">
        <v>152000</v>
      </c>
      <c r="N55" s="210">
        <v>130000</v>
      </c>
      <c r="O55" s="210">
        <v>136000</v>
      </c>
      <c r="P55" s="210">
        <v>142000</v>
      </c>
      <c r="Q55" s="1884"/>
    </row>
    <row r="56" spans="1:17" ht="39.950000000000003" customHeight="1">
      <c r="A56" s="208">
        <v>4</v>
      </c>
      <c r="B56" s="209" t="s">
        <v>83</v>
      </c>
      <c r="C56" s="208" t="s">
        <v>1249</v>
      </c>
      <c r="D56" s="207" t="s">
        <v>16</v>
      </c>
      <c r="E56" s="210"/>
      <c r="F56" s="210">
        <v>201000</v>
      </c>
      <c r="G56" s="210">
        <v>185000</v>
      </c>
      <c r="H56" s="210"/>
      <c r="I56" s="210"/>
      <c r="J56" s="210"/>
      <c r="K56" s="210">
        <v>195500</v>
      </c>
      <c r="L56" s="210">
        <v>176180</v>
      </c>
      <c r="M56" s="210">
        <v>217000</v>
      </c>
      <c r="N56" s="210">
        <v>190000</v>
      </c>
      <c r="O56" s="210">
        <v>186000</v>
      </c>
      <c r="P56" s="210">
        <v>196000</v>
      </c>
      <c r="Q56" s="1884"/>
    </row>
    <row r="57" spans="1:17" ht="39.950000000000003" customHeight="1">
      <c r="A57" s="208">
        <v>5</v>
      </c>
      <c r="B57" s="209" t="s">
        <v>84</v>
      </c>
      <c r="C57" s="208" t="s">
        <v>1249</v>
      </c>
      <c r="D57" s="207" t="s">
        <v>16</v>
      </c>
      <c r="E57" s="210"/>
      <c r="F57" s="210">
        <v>270000</v>
      </c>
      <c r="G57" s="210">
        <v>250000</v>
      </c>
      <c r="H57" s="210"/>
      <c r="I57" s="210"/>
      <c r="J57" s="210"/>
      <c r="K57" s="210">
        <v>264500</v>
      </c>
      <c r="L57" s="210">
        <v>239660</v>
      </c>
      <c r="M57" s="210">
        <v>295000</v>
      </c>
      <c r="N57" s="210">
        <v>252000</v>
      </c>
      <c r="O57" s="210">
        <v>240000</v>
      </c>
      <c r="P57" s="210">
        <v>264000</v>
      </c>
      <c r="Q57" s="1884"/>
    </row>
    <row r="58" spans="1:17" ht="39.950000000000003" customHeight="1">
      <c r="A58" s="208">
        <v>6</v>
      </c>
      <c r="B58" s="209" t="s">
        <v>90</v>
      </c>
      <c r="C58" s="208" t="s">
        <v>1249</v>
      </c>
      <c r="D58" s="207" t="s">
        <v>16</v>
      </c>
      <c r="E58" s="210"/>
      <c r="F58" s="210">
        <v>355000</v>
      </c>
      <c r="G58" s="210">
        <v>330000</v>
      </c>
      <c r="H58" s="210"/>
      <c r="I58" s="210"/>
      <c r="J58" s="210"/>
      <c r="K58" s="210">
        <v>347000</v>
      </c>
      <c r="L58" s="210">
        <v>312800</v>
      </c>
      <c r="M58" s="210">
        <v>386000</v>
      </c>
      <c r="N58" s="210">
        <v>325000</v>
      </c>
      <c r="O58" s="210">
        <v>330000</v>
      </c>
      <c r="P58" s="210">
        <v>342000</v>
      </c>
      <c r="Q58" s="1884"/>
    </row>
    <row r="59" spans="1:17" ht="39.950000000000003" customHeight="1">
      <c r="A59" s="208">
        <v>7</v>
      </c>
      <c r="B59" s="209" t="s">
        <v>91</v>
      </c>
      <c r="C59" s="208" t="s">
        <v>1249</v>
      </c>
      <c r="D59" s="207" t="s">
        <v>16</v>
      </c>
      <c r="E59" s="210"/>
      <c r="F59" s="210">
        <v>435000</v>
      </c>
      <c r="G59" s="210">
        <v>415000</v>
      </c>
      <c r="H59" s="210"/>
      <c r="I59" s="210"/>
      <c r="J59" s="210"/>
      <c r="K59" s="210">
        <v>439500</v>
      </c>
      <c r="L59" s="210">
        <v>395600</v>
      </c>
      <c r="M59" s="210">
        <v>488500</v>
      </c>
      <c r="N59" s="210">
        <v>400000</v>
      </c>
      <c r="O59" s="210">
        <v>425000</v>
      </c>
      <c r="P59" s="210">
        <v>433000</v>
      </c>
      <c r="Q59" s="1884"/>
    </row>
    <row r="60" spans="1:17" ht="39.950000000000003" customHeight="1">
      <c r="A60" s="208">
        <v>8</v>
      </c>
      <c r="B60" s="209" t="s">
        <v>92</v>
      </c>
      <c r="C60" s="208" t="s">
        <v>1249</v>
      </c>
      <c r="D60" s="207" t="s">
        <v>16</v>
      </c>
      <c r="E60" s="210"/>
      <c r="F60" s="210">
        <v>550000</v>
      </c>
      <c r="G60" s="210">
        <v>515000</v>
      </c>
      <c r="H60" s="210"/>
      <c r="I60" s="210"/>
      <c r="J60" s="210"/>
      <c r="K60" s="210">
        <v>542000</v>
      </c>
      <c r="L60" s="210">
        <v>488980</v>
      </c>
      <c r="M60" s="210">
        <v>603000</v>
      </c>
      <c r="N60" s="210"/>
      <c r="O60" s="210"/>
      <c r="P60" s="210"/>
      <c r="Q60" s="1884"/>
    </row>
    <row r="61" spans="1:17" ht="39.950000000000003" customHeight="1">
      <c r="A61" s="208">
        <v>9</v>
      </c>
      <c r="B61" s="209" t="s">
        <v>93</v>
      </c>
      <c r="C61" s="208" t="s">
        <v>1249</v>
      </c>
      <c r="D61" s="207" t="s">
        <v>16</v>
      </c>
      <c r="E61" s="210"/>
      <c r="F61" s="210">
        <v>635000</v>
      </c>
      <c r="G61" s="210">
        <v>620000</v>
      </c>
      <c r="H61" s="210"/>
      <c r="I61" s="210"/>
      <c r="J61" s="210"/>
      <c r="K61" s="210"/>
      <c r="L61" s="210">
        <v>588340</v>
      </c>
      <c r="M61" s="210">
        <v>729000</v>
      </c>
      <c r="N61" s="210"/>
      <c r="O61" s="210"/>
      <c r="P61" s="210"/>
      <c r="Q61" s="1884"/>
    </row>
    <row r="62" spans="1:17" ht="39.950000000000003" customHeight="1">
      <c r="A62" s="222"/>
      <c r="B62" s="223" t="s">
        <v>80</v>
      </c>
      <c r="C62" s="208"/>
      <c r="D62" s="207"/>
      <c r="E62" s="210"/>
      <c r="F62" s="210"/>
      <c r="G62" s="210"/>
      <c r="H62" s="210"/>
      <c r="I62" s="210"/>
      <c r="J62" s="210"/>
      <c r="K62" s="210"/>
      <c r="L62" s="210"/>
      <c r="M62" s="210"/>
      <c r="N62" s="210"/>
      <c r="O62" s="210"/>
      <c r="P62" s="210"/>
      <c r="Q62" s="231"/>
    </row>
    <row r="63" spans="1:17" ht="39.950000000000003" customHeight="1">
      <c r="A63" s="208">
        <v>1</v>
      </c>
      <c r="B63" s="211" t="s">
        <v>54</v>
      </c>
      <c r="C63" s="208" t="s">
        <v>419</v>
      </c>
      <c r="D63" s="207" t="s">
        <v>1248</v>
      </c>
      <c r="E63" s="210">
        <v>19500</v>
      </c>
      <c r="F63" s="210">
        <v>18500</v>
      </c>
      <c r="G63" s="210">
        <v>18700</v>
      </c>
      <c r="H63" s="210">
        <v>18000</v>
      </c>
      <c r="I63" s="210">
        <v>20000</v>
      </c>
      <c r="J63" s="210">
        <v>20000</v>
      </c>
      <c r="K63" s="210"/>
      <c r="L63" s="210"/>
      <c r="M63" s="210"/>
      <c r="N63" s="210"/>
      <c r="O63" s="210"/>
      <c r="P63" s="210"/>
      <c r="Q63" s="1884"/>
    </row>
    <row r="64" spans="1:17" ht="39.950000000000003" customHeight="1">
      <c r="A64" s="208">
        <v>2</v>
      </c>
      <c r="B64" s="211" t="s">
        <v>58</v>
      </c>
      <c r="C64" s="208" t="s">
        <v>419</v>
      </c>
      <c r="D64" s="207" t="s">
        <v>16</v>
      </c>
      <c r="E64" s="210">
        <v>19500</v>
      </c>
      <c r="F64" s="210">
        <f>F63</f>
        <v>18500</v>
      </c>
      <c r="G64" s="210">
        <v>18700</v>
      </c>
      <c r="H64" s="210">
        <v>18000</v>
      </c>
      <c r="I64" s="210">
        <f>I63</f>
        <v>20000</v>
      </c>
      <c r="J64" s="210">
        <v>20000</v>
      </c>
      <c r="K64" s="210"/>
      <c r="L64" s="210"/>
      <c r="M64" s="210"/>
      <c r="N64" s="210"/>
      <c r="O64" s="210"/>
      <c r="P64" s="210"/>
      <c r="Q64" s="1884"/>
    </row>
    <row r="65" spans="1:17" ht="39.950000000000003" customHeight="1">
      <c r="A65" s="208">
        <v>3</v>
      </c>
      <c r="B65" s="211" t="s">
        <v>59</v>
      </c>
      <c r="C65" s="208" t="s">
        <v>1249</v>
      </c>
      <c r="D65" s="207" t="s">
        <v>16</v>
      </c>
      <c r="E65" s="210">
        <v>137000</v>
      </c>
      <c r="F65" s="210">
        <v>130000</v>
      </c>
      <c r="G65" s="210">
        <v>115000</v>
      </c>
      <c r="H65" s="210">
        <v>115000</v>
      </c>
      <c r="I65" s="210">
        <v>125455</v>
      </c>
      <c r="J65" s="210">
        <v>135000</v>
      </c>
      <c r="K65" s="210"/>
      <c r="L65" s="210"/>
      <c r="M65" s="210"/>
      <c r="N65" s="210"/>
      <c r="O65" s="210"/>
      <c r="P65" s="210"/>
      <c r="Q65" s="1884"/>
    </row>
    <row r="66" spans="1:17" ht="39.950000000000003" customHeight="1">
      <c r="A66" s="208">
        <v>4</v>
      </c>
      <c r="B66" s="211" t="s">
        <v>83</v>
      </c>
      <c r="C66" s="208" t="s">
        <v>1249</v>
      </c>
      <c r="D66" s="207" t="s">
        <v>16</v>
      </c>
      <c r="E66" s="210">
        <v>196000</v>
      </c>
      <c r="F66" s="210">
        <v>185000</v>
      </c>
      <c r="G66" s="210">
        <v>177000</v>
      </c>
      <c r="H66" s="210">
        <v>190000</v>
      </c>
      <c r="I66" s="210">
        <v>198182</v>
      </c>
      <c r="J66" s="210">
        <v>200000</v>
      </c>
      <c r="K66" s="210"/>
      <c r="L66" s="210"/>
      <c r="M66" s="210"/>
      <c r="N66" s="210"/>
      <c r="O66" s="210"/>
      <c r="P66" s="210"/>
      <c r="Q66" s="1884"/>
    </row>
    <row r="67" spans="1:17" ht="39.950000000000003" customHeight="1">
      <c r="A67" s="208">
        <v>5</v>
      </c>
      <c r="B67" s="211" t="s">
        <v>84</v>
      </c>
      <c r="C67" s="208" t="s">
        <v>1249</v>
      </c>
      <c r="D67" s="207" t="s">
        <v>16</v>
      </c>
      <c r="E67" s="210">
        <v>267000</v>
      </c>
      <c r="F67" s="210">
        <v>250000</v>
      </c>
      <c r="G67" s="210">
        <v>240000</v>
      </c>
      <c r="H67" s="210">
        <v>250000</v>
      </c>
      <c r="I67" s="210">
        <v>263636</v>
      </c>
      <c r="J67" s="210">
        <v>280000</v>
      </c>
      <c r="K67" s="210"/>
      <c r="L67" s="210"/>
      <c r="M67" s="210"/>
      <c r="N67" s="210"/>
      <c r="O67" s="210"/>
      <c r="P67" s="210"/>
      <c r="Q67" s="1884"/>
    </row>
    <row r="68" spans="1:17" ht="39.950000000000003" customHeight="1">
      <c r="A68" s="208">
        <v>6</v>
      </c>
      <c r="B68" s="211" t="s">
        <v>85</v>
      </c>
      <c r="C68" s="208" t="s">
        <v>1249</v>
      </c>
      <c r="D68" s="207" t="s">
        <v>16</v>
      </c>
      <c r="E68" s="210">
        <v>348000</v>
      </c>
      <c r="F68" s="210">
        <v>325000</v>
      </c>
      <c r="G68" s="210">
        <v>311000</v>
      </c>
      <c r="H68" s="210">
        <v>330000</v>
      </c>
      <c r="I68" s="210">
        <v>350000</v>
      </c>
      <c r="J68" s="210">
        <v>360000</v>
      </c>
      <c r="K68" s="210"/>
      <c r="L68" s="210"/>
      <c r="M68" s="210"/>
      <c r="N68" s="210"/>
      <c r="O68" s="210"/>
      <c r="P68" s="210"/>
      <c r="Q68" s="1884"/>
    </row>
    <row r="69" spans="1:17" ht="39.950000000000003" customHeight="1">
      <c r="A69" s="208">
        <v>7</v>
      </c>
      <c r="B69" s="211" t="s">
        <v>86</v>
      </c>
      <c r="C69" s="208" t="s">
        <v>1249</v>
      </c>
      <c r="D69" s="207" t="s">
        <v>16</v>
      </c>
      <c r="E69" s="210">
        <v>439000</v>
      </c>
      <c r="F69" s="210">
        <v>415000</v>
      </c>
      <c r="G69" s="210">
        <v>392000</v>
      </c>
      <c r="H69" s="210">
        <v>400000</v>
      </c>
      <c r="I69" s="210">
        <v>445455</v>
      </c>
      <c r="J69" s="210">
        <v>470000</v>
      </c>
      <c r="K69" s="210"/>
      <c r="L69" s="210"/>
      <c r="M69" s="210"/>
      <c r="N69" s="210"/>
      <c r="O69" s="210"/>
      <c r="P69" s="210"/>
      <c r="Q69" s="1884"/>
    </row>
    <row r="70" spans="1:17" ht="39.950000000000003" customHeight="1">
      <c r="A70" s="208">
        <v>8</v>
      </c>
      <c r="B70" s="211" t="s">
        <v>87</v>
      </c>
      <c r="C70" s="208" t="s">
        <v>1249</v>
      </c>
      <c r="D70" s="207" t="s">
        <v>16</v>
      </c>
      <c r="E70" s="210">
        <v>541000</v>
      </c>
      <c r="F70" s="210">
        <v>505000</v>
      </c>
      <c r="G70" s="210">
        <v>480000</v>
      </c>
      <c r="H70" s="210">
        <v>500000</v>
      </c>
      <c r="I70" s="210"/>
      <c r="J70" s="210">
        <v>540000</v>
      </c>
      <c r="K70" s="210"/>
      <c r="L70" s="210"/>
      <c r="M70" s="210"/>
      <c r="N70" s="210"/>
      <c r="O70" s="210"/>
      <c r="P70" s="210"/>
      <c r="Q70" s="1884"/>
    </row>
    <row r="71" spans="1:17" ht="39.950000000000003" customHeight="1">
      <c r="A71" s="208">
        <v>9</v>
      </c>
      <c r="B71" s="211" t="s">
        <v>88</v>
      </c>
      <c r="C71" s="208" t="s">
        <v>1249</v>
      </c>
      <c r="D71" s="207" t="s">
        <v>16</v>
      </c>
      <c r="E71" s="210">
        <v>636000</v>
      </c>
      <c r="F71" s="210">
        <v>610000</v>
      </c>
      <c r="G71" s="210">
        <v>615000</v>
      </c>
      <c r="H71" s="210"/>
      <c r="I71" s="210"/>
      <c r="J71" s="210">
        <v>640000</v>
      </c>
      <c r="K71" s="210"/>
      <c r="L71" s="210"/>
      <c r="M71" s="210"/>
      <c r="N71" s="210"/>
      <c r="O71" s="210"/>
      <c r="P71" s="210"/>
      <c r="Q71" s="1884"/>
    </row>
    <row r="72" spans="1:17" ht="39.950000000000003" hidden="1" customHeight="1">
      <c r="A72" s="222"/>
      <c r="B72" s="223" t="s">
        <v>1250</v>
      </c>
      <c r="C72" s="208"/>
      <c r="D72" s="207"/>
      <c r="E72" s="210"/>
      <c r="F72" s="210"/>
      <c r="G72" s="210"/>
      <c r="H72" s="210"/>
      <c r="I72" s="210"/>
      <c r="J72" s="210"/>
      <c r="K72" s="210"/>
      <c r="L72" s="210"/>
      <c r="M72" s="210"/>
      <c r="N72" s="210"/>
      <c r="O72" s="210"/>
      <c r="P72" s="210"/>
      <c r="Q72" s="1884"/>
    </row>
    <row r="73" spans="1:17" ht="39.950000000000003" hidden="1" customHeight="1">
      <c r="A73" s="208">
        <v>1</v>
      </c>
      <c r="B73" s="215" t="s">
        <v>1251</v>
      </c>
      <c r="C73" s="208" t="s">
        <v>419</v>
      </c>
      <c r="D73" s="207" t="s">
        <v>1248</v>
      </c>
      <c r="E73" s="210"/>
      <c r="F73" s="210"/>
      <c r="G73" s="210"/>
      <c r="H73" s="210"/>
      <c r="I73" s="210"/>
      <c r="J73" s="210"/>
      <c r="K73" s="210"/>
      <c r="L73" s="210"/>
      <c r="M73" s="210"/>
      <c r="N73" s="210"/>
      <c r="O73" s="210"/>
      <c r="P73" s="210"/>
      <c r="Q73" s="1884"/>
    </row>
    <row r="74" spans="1:17" ht="39.950000000000003" hidden="1" customHeight="1">
      <c r="A74" s="208">
        <v>2</v>
      </c>
      <c r="B74" s="215" t="s">
        <v>1252</v>
      </c>
      <c r="C74" s="208" t="s">
        <v>419</v>
      </c>
      <c r="D74" s="207" t="s">
        <v>16</v>
      </c>
      <c r="E74" s="210"/>
      <c r="F74" s="210"/>
      <c r="G74" s="210"/>
      <c r="H74" s="210"/>
      <c r="I74" s="210"/>
      <c r="J74" s="210"/>
      <c r="K74" s="210"/>
      <c r="L74" s="210"/>
      <c r="M74" s="210"/>
      <c r="N74" s="210"/>
      <c r="O74" s="210"/>
      <c r="P74" s="210"/>
      <c r="Q74" s="1884"/>
    </row>
    <row r="75" spans="1:17" ht="39.950000000000003" hidden="1" customHeight="1">
      <c r="A75" s="208">
        <v>3</v>
      </c>
      <c r="B75" s="215" t="s">
        <v>89</v>
      </c>
      <c r="C75" s="208" t="s">
        <v>1249</v>
      </c>
      <c r="D75" s="207" t="s">
        <v>16</v>
      </c>
      <c r="E75" s="210"/>
      <c r="F75" s="210"/>
      <c r="G75" s="210"/>
      <c r="H75" s="210"/>
      <c r="I75" s="210"/>
      <c r="J75" s="210"/>
      <c r="K75" s="210"/>
      <c r="L75" s="210"/>
      <c r="M75" s="210"/>
      <c r="N75" s="210"/>
      <c r="O75" s="210"/>
      <c r="P75" s="210"/>
      <c r="Q75" s="1884"/>
    </row>
    <row r="76" spans="1:17" ht="39.950000000000003" hidden="1" customHeight="1">
      <c r="A76" s="208">
        <v>4</v>
      </c>
      <c r="B76" s="209" t="s">
        <v>1253</v>
      </c>
      <c r="C76" s="208" t="s">
        <v>1249</v>
      </c>
      <c r="D76" s="207" t="s">
        <v>16</v>
      </c>
      <c r="E76" s="210"/>
      <c r="F76" s="210"/>
      <c r="G76" s="210"/>
      <c r="H76" s="210"/>
      <c r="I76" s="210"/>
      <c r="J76" s="210"/>
      <c r="K76" s="210"/>
      <c r="L76" s="210"/>
      <c r="M76" s="210"/>
      <c r="N76" s="210"/>
      <c r="O76" s="210"/>
      <c r="P76" s="210"/>
      <c r="Q76" s="1884"/>
    </row>
    <row r="77" spans="1:17" ht="39.950000000000003" hidden="1" customHeight="1">
      <c r="A77" s="208">
        <v>5</v>
      </c>
      <c r="B77" s="209" t="s">
        <v>1254</v>
      </c>
      <c r="C77" s="208" t="s">
        <v>1249</v>
      </c>
      <c r="D77" s="207" t="s">
        <v>16</v>
      </c>
      <c r="E77" s="210"/>
      <c r="F77" s="210"/>
      <c r="G77" s="210"/>
      <c r="H77" s="210"/>
      <c r="I77" s="210"/>
      <c r="J77" s="210"/>
      <c r="K77" s="210"/>
      <c r="L77" s="210"/>
      <c r="M77" s="210"/>
      <c r="N77" s="210"/>
      <c r="O77" s="210"/>
      <c r="P77" s="210"/>
      <c r="Q77" s="1884"/>
    </row>
    <row r="78" spans="1:17" ht="39.950000000000003" hidden="1" customHeight="1">
      <c r="A78" s="208">
        <v>6</v>
      </c>
      <c r="B78" s="209" t="s">
        <v>1255</v>
      </c>
      <c r="C78" s="208" t="s">
        <v>1249</v>
      </c>
      <c r="D78" s="207" t="s">
        <v>16</v>
      </c>
      <c r="E78" s="210"/>
      <c r="F78" s="210"/>
      <c r="G78" s="210"/>
      <c r="H78" s="210"/>
      <c r="I78" s="210"/>
      <c r="J78" s="210"/>
      <c r="K78" s="210"/>
      <c r="L78" s="210"/>
      <c r="M78" s="210"/>
      <c r="N78" s="210"/>
      <c r="O78" s="210"/>
      <c r="P78" s="210"/>
      <c r="Q78" s="1884"/>
    </row>
    <row r="79" spans="1:17" ht="39.950000000000003" hidden="1" customHeight="1">
      <c r="A79" s="208">
        <v>7</v>
      </c>
      <c r="B79" s="209" t="s">
        <v>1256</v>
      </c>
      <c r="C79" s="208" t="s">
        <v>1249</v>
      </c>
      <c r="D79" s="207" t="s">
        <v>16</v>
      </c>
      <c r="E79" s="210"/>
      <c r="F79" s="210"/>
      <c r="G79" s="210"/>
      <c r="H79" s="210"/>
      <c r="I79" s="210"/>
      <c r="J79" s="210"/>
      <c r="K79" s="210"/>
      <c r="L79" s="210"/>
      <c r="M79" s="210"/>
      <c r="N79" s="210"/>
      <c r="O79" s="210"/>
      <c r="P79" s="210"/>
      <c r="Q79" s="1884"/>
    </row>
    <row r="80" spans="1:17" ht="39.950000000000003" customHeight="1">
      <c r="A80" s="208"/>
      <c r="B80" s="221" t="s">
        <v>1438</v>
      </c>
      <c r="C80" s="208"/>
      <c r="D80" s="207"/>
      <c r="E80" s="210"/>
      <c r="F80" s="210"/>
      <c r="G80" s="210"/>
      <c r="H80" s="210"/>
      <c r="I80" s="210"/>
      <c r="J80" s="210"/>
      <c r="K80" s="210"/>
      <c r="L80" s="210"/>
      <c r="M80" s="210"/>
      <c r="N80" s="210"/>
      <c r="O80" s="210"/>
      <c r="P80" s="210"/>
      <c r="Q80" s="207"/>
    </row>
    <row r="81" spans="1:17" ht="39.950000000000003" customHeight="1">
      <c r="A81" s="208">
        <v>1</v>
      </c>
      <c r="B81" s="209" t="s">
        <v>1439</v>
      </c>
      <c r="C81" s="208" t="s">
        <v>419</v>
      </c>
      <c r="D81" s="207"/>
      <c r="E81" s="210"/>
      <c r="F81" s="210"/>
      <c r="G81" s="210"/>
      <c r="H81" s="210"/>
      <c r="I81" s="210"/>
      <c r="J81" s="210"/>
      <c r="K81" s="210"/>
      <c r="L81" s="210">
        <v>15962</v>
      </c>
      <c r="M81" s="210"/>
      <c r="N81" s="210"/>
      <c r="O81" s="210"/>
      <c r="P81" s="210"/>
      <c r="Q81" s="207"/>
    </row>
    <row r="82" spans="1:17" ht="39.950000000000003" customHeight="1">
      <c r="A82" s="208">
        <v>2</v>
      </c>
      <c r="B82" s="209" t="s">
        <v>1440</v>
      </c>
      <c r="C82" s="208" t="s">
        <v>419</v>
      </c>
      <c r="D82" s="207"/>
      <c r="E82" s="210"/>
      <c r="F82" s="210"/>
      <c r="G82" s="210"/>
      <c r="H82" s="210"/>
      <c r="I82" s="210"/>
      <c r="J82" s="210"/>
      <c r="K82" s="210"/>
      <c r="L82" s="210">
        <v>15962</v>
      </c>
      <c r="M82" s="210"/>
      <c r="N82" s="210"/>
      <c r="O82" s="210"/>
      <c r="P82" s="210"/>
      <c r="Q82" s="207"/>
    </row>
    <row r="83" spans="1:17" ht="39.950000000000003" customHeight="1">
      <c r="A83" s="208">
        <v>3</v>
      </c>
      <c r="B83" s="209" t="s">
        <v>1441</v>
      </c>
      <c r="C83" s="208" t="s">
        <v>1249</v>
      </c>
      <c r="D83" s="207"/>
      <c r="E83" s="210"/>
      <c r="F83" s="210"/>
      <c r="G83" s="210"/>
      <c r="H83" s="210"/>
      <c r="I83" s="210"/>
      <c r="J83" s="210"/>
      <c r="K83" s="210"/>
      <c r="L83" s="210">
        <v>97520</v>
      </c>
      <c r="M83" s="210"/>
      <c r="N83" s="210"/>
      <c r="O83" s="210"/>
      <c r="P83" s="210"/>
      <c r="Q83" s="207"/>
    </row>
    <row r="84" spans="1:17" ht="39.950000000000003" customHeight="1">
      <c r="A84" s="208">
        <v>4</v>
      </c>
      <c r="B84" s="209" t="s">
        <v>1442</v>
      </c>
      <c r="C84" s="208" t="s">
        <v>1249</v>
      </c>
      <c r="D84" s="207"/>
      <c r="E84" s="210"/>
      <c r="F84" s="210"/>
      <c r="G84" s="210"/>
      <c r="H84" s="210"/>
      <c r="I84" s="210"/>
      <c r="J84" s="210"/>
      <c r="K84" s="210"/>
      <c r="L84" s="210">
        <v>151340</v>
      </c>
      <c r="M84" s="210"/>
      <c r="N84" s="210"/>
      <c r="O84" s="210"/>
      <c r="P84" s="210"/>
      <c r="Q84" s="207"/>
    </row>
    <row r="85" spans="1:17" ht="39.950000000000003" customHeight="1">
      <c r="A85" s="208">
        <v>5</v>
      </c>
      <c r="B85" s="209" t="s">
        <v>1443</v>
      </c>
      <c r="C85" s="208" t="s">
        <v>1249</v>
      </c>
      <c r="D85" s="207"/>
      <c r="E85" s="210"/>
      <c r="F85" s="210"/>
      <c r="G85" s="210"/>
      <c r="H85" s="210"/>
      <c r="I85" s="210"/>
      <c r="J85" s="210"/>
      <c r="K85" s="210"/>
      <c r="L85" s="210">
        <v>210220</v>
      </c>
      <c r="M85" s="210"/>
      <c r="N85" s="210"/>
      <c r="O85" s="210"/>
      <c r="P85" s="210"/>
      <c r="Q85" s="207"/>
    </row>
    <row r="86" spans="1:17" ht="39.950000000000003" customHeight="1">
      <c r="A86" s="208">
        <v>6</v>
      </c>
      <c r="B86" s="209" t="s">
        <v>1444</v>
      </c>
      <c r="C86" s="208" t="s">
        <v>1249</v>
      </c>
      <c r="D86" s="207"/>
      <c r="E86" s="210"/>
      <c r="F86" s="210"/>
      <c r="G86" s="210"/>
      <c r="H86" s="210"/>
      <c r="I86" s="210"/>
      <c r="J86" s="210"/>
      <c r="K86" s="210"/>
      <c r="L86" s="210">
        <v>273700</v>
      </c>
      <c r="M86" s="210"/>
      <c r="N86" s="210"/>
      <c r="O86" s="210"/>
      <c r="P86" s="210"/>
      <c r="Q86" s="207"/>
    </row>
    <row r="87" spans="1:17" ht="39.950000000000003" customHeight="1">
      <c r="A87" s="208">
        <v>7</v>
      </c>
      <c r="B87" s="209" t="s">
        <v>1445</v>
      </c>
      <c r="C87" s="208" t="s">
        <v>1249</v>
      </c>
      <c r="D87" s="207"/>
      <c r="E87" s="210"/>
      <c r="F87" s="210"/>
      <c r="G87" s="210"/>
      <c r="H87" s="210"/>
      <c r="I87" s="210"/>
      <c r="J87" s="210"/>
      <c r="K87" s="210"/>
      <c r="L87" s="210">
        <v>352820</v>
      </c>
      <c r="M87" s="210"/>
      <c r="N87" s="210"/>
      <c r="O87" s="210"/>
      <c r="P87" s="210"/>
      <c r="Q87" s="207"/>
    </row>
    <row r="88" spans="1:17" ht="39.950000000000003" customHeight="1">
      <c r="A88" s="222"/>
      <c r="B88" s="232" t="s">
        <v>1257</v>
      </c>
      <c r="C88" s="208"/>
      <c r="D88" s="207"/>
      <c r="E88" s="210"/>
      <c r="F88" s="210"/>
      <c r="G88" s="210"/>
      <c r="H88" s="210"/>
      <c r="I88" s="210"/>
      <c r="J88" s="210"/>
      <c r="K88" s="210"/>
      <c r="L88" s="210"/>
      <c r="M88" s="210"/>
      <c r="N88" s="210"/>
      <c r="O88" s="210"/>
      <c r="P88" s="210"/>
      <c r="Q88" s="1884"/>
    </row>
    <row r="89" spans="1:17" ht="33">
      <c r="A89" s="222"/>
      <c r="B89" s="211" t="s">
        <v>1258</v>
      </c>
      <c r="C89" s="208" t="s">
        <v>1249</v>
      </c>
      <c r="D89" s="207" t="s">
        <v>1259</v>
      </c>
      <c r="E89" s="210"/>
      <c r="F89" s="210"/>
      <c r="G89" s="210"/>
      <c r="H89" s="210"/>
      <c r="I89" s="210">
        <v>60000</v>
      </c>
      <c r="J89" s="210"/>
      <c r="K89" s="210"/>
      <c r="L89" s="210"/>
      <c r="M89" s="210"/>
      <c r="N89" s="210"/>
      <c r="O89" s="210"/>
      <c r="P89" s="210"/>
      <c r="Q89" s="1884"/>
    </row>
    <row r="90" spans="1:17" ht="33">
      <c r="A90" s="222"/>
      <c r="B90" s="211" t="s">
        <v>1258</v>
      </c>
      <c r="C90" s="208" t="s">
        <v>1249</v>
      </c>
      <c r="D90" s="207" t="s">
        <v>1260</v>
      </c>
      <c r="E90" s="210"/>
      <c r="F90" s="210"/>
      <c r="G90" s="210"/>
      <c r="H90" s="210"/>
      <c r="I90" s="210">
        <v>60000</v>
      </c>
      <c r="J90" s="210"/>
      <c r="K90" s="210"/>
      <c r="L90" s="210"/>
      <c r="M90" s="210"/>
      <c r="N90" s="210"/>
      <c r="O90" s="210"/>
      <c r="P90" s="210"/>
      <c r="Q90" s="1884"/>
    </row>
    <row r="91" spans="1:17" ht="33">
      <c r="A91" s="222"/>
      <c r="B91" s="211" t="s">
        <v>1258</v>
      </c>
      <c r="C91" s="208" t="s">
        <v>1249</v>
      </c>
      <c r="D91" s="207" t="s">
        <v>1261</v>
      </c>
      <c r="E91" s="210"/>
      <c r="F91" s="210"/>
      <c r="G91" s="210"/>
      <c r="H91" s="210"/>
      <c r="I91" s="210">
        <v>70000</v>
      </c>
      <c r="J91" s="210"/>
      <c r="K91" s="210"/>
      <c r="L91" s="210"/>
      <c r="M91" s="210"/>
      <c r="N91" s="210"/>
      <c r="O91" s="210"/>
      <c r="P91" s="210"/>
      <c r="Q91" s="1884"/>
    </row>
    <row r="92" spans="1:17" ht="33">
      <c r="A92" s="222"/>
      <c r="B92" s="211" t="s">
        <v>1258</v>
      </c>
      <c r="C92" s="208" t="s">
        <v>1249</v>
      </c>
      <c r="D92" s="207" t="s">
        <v>1262</v>
      </c>
      <c r="E92" s="210"/>
      <c r="F92" s="210"/>
      <c r="G92" s="210"/>
      <c r="H92" s="210"/>
      <c r="I92" s="210">
        <v>78000</v>
      </c>
      <c r="J92" s="210"/>
      <c r="K92" s="210"/>
      <c r="L92" s="210"/>
      <c r="M92" s="210"/>
      <c r="N92" s="210"/>
      <c r="O92" s="210"/>
      <c r="P92" s="210"/>
      <c r="Q92" s="1884"/>
    </row>
    <row r="93" spans="1:17" ht="33">
      <c r="A93" s="222"/>
      <c r="B93" s="211" t="s">
        <v>1258</v>
      </c>
      <c r="C93" s="208" t="s">
        <v>1249</v>
      </c>
      <c r="D93" s="207" t="s">
        <v>1263</v>
      </c>
      <c r="E93" s="210"/>
      <c r="F93" s="210"/>
      <c r="G93" s="210"/>
      <c r="H93" s="210"/>
      <c r="I93" s="210"/>
      <c r="J93" s="210"/>
      <c r="K93" s="210"/>
      <c r="L93" s="210"/>
      <c r="M93" s="210"/>
      <c r="N93" s="210"/>
      <c r="O93" s="210"/>
      <c r="P93" s="210"/>
      <c r="Q93" s="1884"/>
    </row>
    <row r="94" spans="1:17" ht="33">
      <c r="A94" s="222"/>
      <c r="B94" s="211" t="s">
        <v>1258</v>
      </c>
      <c r="C94" s="208" t="s">
        <v>1249</v>
      </c>
      <c r="D94" s="207" t="s">
        <v>1264</v>
      </c>
      <c r="E94" s="210"/>
      <c r="F94" s="210"/>
      <c r="G94" s="210"/>
      <c r="H94" s="210"/>
      <c r="I94" s="210">
        <v>100000</v>
      </c>
      <c r="J94" s="210"/>
      <c r="K94" s="210"/>
      <c r="L94" s="210"/>
      <c r="M94" s="210"/>
      <c r="N94" s="210"/>
      <c r="O94" s="210"/>
      <c r="P94" s="210"/>
      <c r="Q94" s="1884"/>
    </row>
    <row r="95" spans="1:17" ht="33">
      <c r="A95" s="222"/>
      <c r="B95" s="211" t="s">
        <v>1258</v>
      </c>
      <c r="C95" s="208" t="s">
        <v>1249</v>
      </c>
      <c r="D95" s="207" t="s">
        <v>1265</v>
      </c>
      <c r="E95" s="210"/>
      <c r="F95" s="210"/>
      <c r="G95" s="210"/>
      <c r="H95" s="210"/>
      <c r="I95" s="210">
        <v>115000</v>
      </c>
      <c r="J95" s="210"/>
      <c r="K95" s="210"/>
      <c r="L95" s="210"/>
      <c r="M95" s="210"/>
      <c r="N95" s="210"/>
      <c r="O95" s="210"/>
      <c r="P95" s="210"/>
      <c r="Q95" s="1884"/>
    </row>
    <row r="96" spans="1:17" ht="33">
      <c r="A96" s="222"/>
      <c r="B96" s="211" t="s">
        <v>1258</v>
      </c>
      <c r="C96" s="208" t="s">
        <v>1249</v>
      </c>
      <c r="D96" s="207" t="s">
        <v>1266</v>
      </c>
      <c r="E96" s="210"/>
      <c r="F96" s="210"/>
      <c r="G96" s="210"/>
      <c r="H96" s="210"/>
      <c r="I96" s="210">
        <v>100000</v>
      </c>
      <c r="J96" s="210"/>
      <c r="K96" s="210"/>
      <c r="L96" s="210"/>
      <c r="M96" s="210"/>
      <c r="N96" s="210"/>
      <c r="O96" s="210"/>
      <c r="P96" s="210"/>
      <c r="Q96" s="1884"/>
    </row>
    <row r="97" spans="1:17" ht="33">
      <c r="A97" s="222"/>
      <c r="B97" s="211" t="s">
        <v>1258</v>
      </c>
      <c r="C97" s="208" t="s">
        <v>1249</v>
      </c>
      <c r="D97" s="207" t="s">
        <v>1267</v>
      </c>
      <c r="E97" s="210"/>
      <c r="F97" s="210"/>
      <c r="G97" s="210"/>
      <c r="H97" s="210"/>
      <c r="I97" s="210">
        <v>105000</v>
      </c>
      <c r="J97" s="210"/>
      <c r="K97" s="210"/>
      <c r="L97" s="210"/>
      <c r="M97" s="210"/>
      <c r="N97" s="210"/>
      <c r="O97" s="210"/>
      <c r="P97" s="210"/>
      <c r="Q97" s="1884"/>
    </row>
    <row r="98" spans="1:17" ht="33">
      <c r="A98" s="222"/>
      <c r="B98" s="211" t="s">
        <v>1258</v>
      </c>
      <c r="C98" s="208" t="s">
        <v>1249</v>
      </c>
      <c r="D98" s="207" t="s">
        <v>1268</v>
      </c>
      <c r="E98" s="210"/>
      <c r="F98" s="210"/>
      <c r="G98" s="210"/>
      <c r="H98" s="210"/>
      <c r="I98" s="210">
        <v>138000</v>
      </c>
      <c r="J98" s="210"/>
      <c r="K98" s="210"/>
      <c r="L98" s="210"/>
      <c r="M98" s="210"/>
      <c r="N98" s="210"/>
      <c r="O98" s="210"/>
      <c r="P98" s="210"/>
      <c r="Q98" s="1884"/>
    </row>
    <row r="99" spans="1:17" ht="33">
      <c r="A99" s="222"/>
      <c r="B99" s="211" t="s">
        <v>1258</v>
      </c>
      <c r="C99" s="208" t="s">
        <v>1249</v>
      </c>
      <c r="D99" s="207" t="s">
        <v>1269</v>
      </c>
      <c r="E99" s="210"/>
      <c r="F99" s="210"/>
      <c r="G99" s="210"/>
      <c r="H99" s="210"/>
      <c r="I99" s="210">
        <v>145000</v>
      </c>
      <c r="J99" s="210"/>
      <c r="K99" s="210"/>
      <c r="L99" s="210"/>
      <c r="M99" s="210"/>
      <c r="N99" s="210"/>
      <c r="O99" s="210"/>
      <c r="P99" s="210"/>
      <c r="Q99" s="1884"/>
    </row>
    <row r="100" spans="1:17" ht="33">
      <c r="A100" s="222"/>
      <c r="B100" s="211" t="s">
        <v>1258</v>
      </c>
      <c r="C100" s="208" t="s">
        <v>1249</v>
      </c>
      <c r="D100" s="207" t="s">
        <v>1270</v>
      </c>
      <c r="E100" s="210"/>
      <c r="F100" s="210"/>
      <c r="G100" s="210"/>
      <c r="H100" s="210"/>
      <c r="I100" s="210">
        <v>165000</v>
      </c>
      <c r="J100" s="210"/>
      <c r="K100" s="210"/>
      <c r="L100" s="210"/>
      <c r="M100" s="210"/>
      <c r="N100" s="210"/>
      <c r="O100" s="210"/>
      <c r="P100" s="210"/>
      <c r="Q100" s="1884"/>
    </row>
    <row r="101" spans="1:17" ht="33">
      <c r="A101" s="222"/>
      <c r="B101" s="211" t="s">
        <v>1258</v>
      </c>
      <c r="C101" s="208" t="s">
        <v>1249</v>
      </c>
      <c r="D101" s="207" t="s">
        <v>1271</v>
      </c>
      <c r="E101" s="210"/>
      <c r="F101" s="210"/>
      <c r="G101" s="210"/>
      <c r="H101" s="210"/>
      <c r="I101" s="210">
        <v>176000</v>
      </c>
      <c r="J101" s="210"/>
      <c r="K101" s="210"/>
      <c r="L101" s="210"/>
      <c r="M101" s="210"/>
      <c r="N101" s="210"/>
      <c r="O101" s="210"/>
      <c r="P101" s="210"/>
      <c r="Q101" s="1884"/>
    </row>
    <row r="102" spans="1:17" ht="33">
      <c r="A102" s="222"/>
      <c r="B102" s="211" t="s">
        <v>1258</v>
      </c>
      <c r="C102" s="208" t="s">
        <v>1249</v>
      </c>
      <c r="D102" s="207" t="s">
        <v>1272</v>
      </c>
      <c r="E102" s="210"/>
      <c r="F102" s="210"/>
      <c r="G102" s="210"/>
      <c r="H102" s="210"/>
      <c r="I102" s="210">
        <v>207000</v>
      </c>
      <c r="J102" s="210"/>
      <c r="K102" s="210"/>
      <c r="L102" s="210"/>
      <c r="M102" s="210"/>
      <c r="N102" s="210"/>
      <c r="O102" s="210"/>
      <c r="P102" s="210"/>
      <c r="Q102" s="1884"/>
    </row>
    <row r="103" spans="1:17" ht="33">
      <c r="A103" s="222"/>
      <c r="B103" s="211" t="s">
        <v>1258</v>
      </c>
      <c r="C103" s="208" t="s">
        <v>1249</v>
      </c>
      <c r="D103" s="207" t="s">
        <v>1273</v>
      </c>
      <c r="E103" s="210"/>
      <c r="F103" s="210"/>
      <c r="G103" s="210"/>
      <c r="H103" s="210"/>
      <c r="I103" s="210">
        <v>208000</v>
      </c>
      <c r="J103" s="210"/>
      <c r="K103" s="210"/>
      <c r="L103" s="210"/>
      <c r="M103" s="210"/>
      <c r="N103" s="210"/>
      <c r="O103" s="210"/>
      <c r="P103" s="210"/>
      <c r="Q103" s="1884"/>
    </row>
    <row r="104" spans="1:17" ht="33">
      <c r="A104" s="222"/>
      <c r="B104" s="211" t="s">
        <v>1258</v>
      </c>
      <c r="C104" s="208" t="s">
        <v>1249</v>
      </c>
      <c r="D104" s="207" t="s">
        <v>1274</v>
      </c>
      <c r="E104" s="210"/>
      <c r="F104" s="210"/>
      <c r="G104" s="210"/>
      <c r="H104" s="210"/>
      <c r="I104" s="210">
        <v>222000</v>
      </c>
      <c r="J104" s="210"/>
      <c r="K104" s="210"/>
      <c r="L104" s="210"/>
      <c r="M104" s="210"/>
      <c r="N104" s="210"/>
      <c r="O104" s="210"/>
      <c r="P104" s="210"/>
      <c r="Q104" s="1884"/>
    </row>
    <row r="105" spans="1:17" ht="33">
      <c r="A105" s="222"/>
      <c r="B105" s="211" t="s">
        <v>1258</v>
      </c>
      <c r="C105" s="208" t="s">
        <v>1249</v>
      </c>
      <c r="D105" s="207" t="s">
        <v>1275</v>
      </c>
      <c r="E105" s="210"/>
      <c r="F105" s="210"/>
      <c r="G105" s="210"/>
      <c r="H105" s="210"/>
      <c r="I105" s="210">
        <v>260000</v>
      </c>
      <c r="J105" s="210"/>
      <c r="K105" s="210"/>
      <c r="L105" s="210"/>
      <c r="M105" s="210"/>
      <c r="N105" s="210"/>
      <c r="O105" s="210"/>
      <c r="P105" s="210"/>
      <c r="Q105" s="1884"/>
    </row>
    <row r="106" spans="1:17" ht="33">
      <c r="A106" s="222"/>
      <c r="B106" s="211" t="s">
        <v>1258</v>
      </c>
      <c r="C106" s="208" t="s">
        <v>1249</v>
      </c>
      <c r="D106" s="207" t="s">
        <v>1276</v>
      </c>
      <c r="E106" s="210"/>
      <c r="F106" s="210"/>
      <c r="G106" s="210"/>
      <c r="H106" s="210"/>
      <c r="I106" s="210">
        <v>160000</v>
      </c>
      <c r="J106" s="210"/>
      <c r="K106" s="210"/>
      <c r="L106" s="210"/>
      <c r="M106" s="210"/>
      <c r="N106" s="210"/>
      <c r="O106" s="210"/>
      <c r="P106" s="210"/>
      <c r="Q106" s="1884"/>
    </row>
    <row r="107" spans="1:17" ht="33">
      <c r="A107" s="222"/>
      <c r="B107" s="211" t="s">
        <v>1258</v>
      </c>
      <c r="C107" s="208" t="s">
        <v>1249</v>
      </c>
      <c r="D107" s="207" t="s">
        <v>1277</v>
      </c>
      <c r="E107" s="210"/>
      <c r="F107" s="210"/>
      <c r="G107" s="210"/>
      <c r="H107" s="210"/>
      <c r="I107" s="210">
        <v>175000</v>
      </c>
      <c r="J107" s="210"/>
      <c r="K107" s="210"/>
      <c r="L107" s="210"/>
      <c r="M107" s="210"/>
      <c r="N107" s="210"/>
      <c r="O107" s="210"/>
      <c r="P107" s="210"/>
      <c r="Q107" s="1884"/>
    </row>
    <row r="108" spans="1:17" ht="33">
      <c r="A108" s="222"/>
      <c r="B108" s="211" t="s">
        <v>1258</v>
      </c>
      <c r="C108" s="208" t="s">
        <v>1249</v>
      </c>
      <c r="D108" s="207" t="s">
        <v>1278</v>
      </c>
      <c r="E108" s="210"/>
      <c r="F108" s="210"/>
      <c r="G108" s="210"/>
      <c r="H108" s="210"/>
      <c r="I108" s="210">
        <v>205000</v>
      </c>
      <c r="J108" s="210"/>
      <c r="K108" s="210"/>
      <c r="L108" s="210"/>
      <c r="M108" s="210"/>
      <c r="N108" s="210"/>
      <c r="O108" s="210"/>
      <c r="P108" s="210"/>
      <c r="Q108" s="1884"/>
    </row>
    <row r="109" spans="1:17" ht="33">
      <c r="A109" s="222"/>
      <c r="B109" s="211" t="s">
        <v>1258</v>
      </c>
      <c r="C109" s="208" t="s">
        <v>1249</v>
      </c>
      <c r="D109" s="207" t="s">
        <v>1279</v>
      </c>
      <c r="E109" s="210"/>
      <c r="F109" s="210"/>
      <c r="G109" s="210"/>
      <c r="H109" s="210"/>
      <c r="I109" s="210"/>
      <c r="J109" s="210"/>
      <c r="K109" s="210"/>
      <c r="L109" s="210"/>
      <c r="M109" s="210"/>
      <c r="N109" s="210"/>
      <c r="O109" s="210"/>
      <c r="P109" s="210"/>
      <c r="Q109" s="1884"/>
    </row>
    <row r="110" spans="1:17" ht="33">
      <c r="A110" s="222"/>
      <c r="B110" s="211" t="s">
        <v>1258</v>
      </c>
      <c r="C110" s="208" t="s">
        <v>1249</v>
      </c>
      <c r="D110" s="207" t="s">
        <v>1280</v>
      </c>
      <c r="E110" s="210"/>
      <c r="F110" s="210"/>
      <c r="G110" s="210"/>
      <c r="H110" s="210"/>
      <c r="I110" s="210">
        <v>215000</v>
      </c>
      <c r="J110" s="210"/>
      <c r="K110" s="210"/>
      <c r="L110" s="210"/>
      <c r="M110" s="210"/>
      <c r="N110" s="210"/>
      <c r="O110" s="210"/>
      <c r="P110" s="210"/>
      <c r="Q110" s="1884"/>
    </row>
    <row r="111" spans="1:17" ht="33">
      <c r="A111" s="222"/>
      <c r="B111" s="211" t="s">
        <v>1258</v>
      </c>
      <c r="C111" s="208" t="s">
        <v>1249</v>
      </c>
      <c r="D111" s="207" t="s">
        <v>1281</v>
      </c>
      <c r="E111" s="210"/>
      <c r="F111" s="210"/>
      <c r="G111" s="210"/>
      <c r="H111" s="210"/>
      <c r="I111" s="210">
        <v>240000</v>
      </c>
      <c r="J111" s="210"/>
      <c r="K111" s="210"/>
      <c r="L111" s="210"/>
      <c r="M111" s="210"/>
      <c r="N111" s="210">
        <v>278000</v>
      </c>
      <c r="O111" s="210"/>
      <c r="P111" s="210"/>
      <c r="Q111" s="1884"/>
    </row>
    <row r="112" spans="1:17" ht="33">
      <c r="A112" s="222"/>
      <c r="B112" s="211" t="s">
        <v>1258</v>
      </c>
      <c r="C112" s="208" t="s">
        <v>1249</v>
      </c>
      <c r="D112" s="207" t="s">
        <v>1282</v>
      </c>
      <c r="E112" s="210"/>
      <c r="F112" s="210"/>
      <c r="G112" s="210"/>
      <c r="H112" s="210"/>
      <c r="I112" s="210"/>
      <c r="J112" s="210"/>
      <c r="K112" s="210"/>
      <c r="L112" s="210"/>
      <c r="M112" s="210"/>
      <c r="N112" s="210"/>
      <c r="O112" s="210"/>
      <c r="P112" s="210"/>
      <c r="Q112" s="1884"/>
    </row>
    <row r="113" spans="1:17" ht="33">
      <c r="A113" s="222"/>
      <c r="B113" s="211" t="s">
        <v>1258</v>
      </c>
      <c r="C113" s="208" t="s">
        <v>1249</v>
      </c>
      <c r="D113" s="207" t="s">
        <v>1283</v>
      </c>
      <c r="E113" s="210"/>
      <c r="F113" s="210"/>
      <c r="G113" s="210"/>
      <c r="H113" s="210"/>
      <c r="I113" s="210"/>
      <c r="J113" s="210"/>
      <c r="K113" s="210"/>
      <c r="L113" s="210"/>
      <c r="M113" s="210"/>
      <c r="N113" s="210"/>
      <c r="O113" s="210"/>
      <c r="P113" s="210"/>
      <c r="Q113" s="1884"/>
    </row>
    <row r="114" spans="1:17" ht="33">
      <c r="A114" s="222"/>
      <c r="B114" s="211" t="s">
        <v>1258</v>
      </c>
      <c r="C114" s="208" t="s">
        <v>1249</v>
      </c>
      <c r="D114" s="207" t="s">
        <v>1284</v>
      </c>
      <c r="E114" s="210"/>
      <c r="F114" s="210"/>
      <c r="G114" s="210"/>
      <c r="H114" s="210"/>
      <c r="I114" s="210">
        <v>180000</v>
      </c>
      <c r="J114" s="210"/>
      <c r="K114" s="210"/>
      <c r="L114" s="210"/>
      <c r="M114" s="210"/>
      <c r="N114" s="210"/>
      <c r="O114" s="210"/>
      <c r="P114" s="210"/>
      <c r="Q114" s="1884"/>
    </row>
    <row r="115" spans="1:17" ht="33">
      <c r="A115" s="222"/>
      <c r="B115" s="211" t="s">
        <v>1258</v>
      </c>
      <c r="C115" s="208" t="s">
        <v>1249</v>
      </c>
      <c r="D115" s="207" t="s">
        <v>1285</v>
      </c>
      <c r="E115" s="210"/>
      <c r="F115" s="210"/>
      <c r="G115" s="210"/>
      <c r="H115" s="210"/>
      <c r="I115" s="210"/>
      <c r="J115" s="210"/>
      <c r="K115" s="210"/>
      <c r="L115" s="210"/>
      <c r="M115" s="210"/>
      <c r="N115" s="210"/>
      <c r="O115" s="210"/>
      <c r="P115" s="210"/>
      <c r="Q115" s="1884"/>
    </row>
    <row r="116" spans="1:17" ht="33">
      <c r="A116" s="222"/>
      <c r="B116" s="211" t="s">
        <v>1258</v>
      </c>
      <c r="C116" s="208" t="s">
        <v>1249</v>
      </c>
      <c r="D116" s="207" t="s">
        <v>1286</v>
      </c>
      <c r="E116" s="210"/>
      <c r="F116" s="210"/>
      <c r="G116" s="210"/>
      <c r="H116" s="210"/>
      <c r="I116" s="210">
        <v>280000</v>
      </c>
      <c r="J116" s="210"/>
      <c r="K116" s="210"/>
      <c r="L116" s="210"/>
      <c r="M116" s="210"/>
      <c r="N116" s="210"/>
      <c r="O116" s="210"/>
      <c r="P116" s="210"/>
      <c r="Q116" s="1884"/>
    </row>
    <row r="117" spans="1:17" ht="33">
      <c r="A117" s="222"/>
      <c r="B117" s="211" t="s">
        <v>1258</v>
      </c>
      <c r="C117" s="208" t="s">
        <v>1249</v>
      </c>
      <c r="D117" s="207" t="s">
        <v>1287</v>
      </c>
      <c r="E117" s="210"/>
      <c r="F117" s="210"/>
      <c r="G117" s="210"/>
      <c r="H117" s="210"/>
      <c r="I117" s="210">
        <v>330000</v>
      </c>
      <c r="J117" s="210"/>
      <c r="K117" s="210"/>
      <c r="L117" s="210"/>
      <c r="M117" s="210"/>
      <c r="N117" s="210">
        <v>373000</v>
      </c>
      <c r="O117" s="210"/>
      <c r="P117" s="210"/>
      <c r="Q117" s="1884"/>
    </row>
    <row r="118" spans="1:17" ht="33">
      <c r="A118" s="222"/>
      <c r="B118" s="211" t="s">
        <v>1258</v>
      </c>
      <c r="C118" s="208" t="s">
        <v>1249</v>
      </c>
      <c r="D118" s="207" t="s">
        <v>1288</v>
      </c>
      <c r="E118" s="210"/>
      <c r="F118" s="210"/>
      <c r="G118" s="210"/>
      <c r="H118" s="210"/>
      <c r="I118" s="210">
        <v>280000</v>
      </c>
      <c r="J118" s="210"/>
      <c r="K118" s="210"/>
      <c r="L118" s="210"/>
      <c r="M118" s="210"/>
      <c r="N118" s="210"/>
      <c r="O118" s="210"/>
      <c r="P118" s="210"/>
      <c r="Q118" s="1884"/>
    </row>
    <row r="119" spans="1:17" ht="33">
      <c r="A119" s="222"/>
      <c r="B119" s="211" t="s">
        <v>1258</v>
      </c>
      <c r="C119" s="208" t="s">
        <v>1249</v>
      </c>
      <c r="D119" s="207" t="s">
        <v>1289</v>
      </c>
      <c r="E119" s="210"/>
      <c r="F119" s="210"/>
      <c r="G119" s="210"/>
      <c r="H119" s="210"/>
      <c r="I119" s="210">
        <v>360000</v>
      </c>
      <c r="J119" s="210"/>
      <c r="K119" s="210"/>
      <c r="L119" s="210"/>
      <c r="M119" s="210"/>
      <c r="N119" s="210"/>
      <c r="O119" s="210"/>
      <c r="P119" s="210"/>
      <c r="Q119" s="1884"/>
    </row>
    <row r="120" spans="1:17" ht="33">
      <c r="A120" s="222"/>
      <c r="B120" s="211" t="s">
        <v>1258</v>
      </c>
      <c r="C120" s="208" t="s">
        <v>1249</v>
      </c>
      <c r="D120" s="207" t="s">
        <v>1290</v>
      </c>
      <c r="E120" s="210"/>
      <c r="F120" s="210"/>
      <c r="G120" s="210"/>
      <c r="H120" s="210"/>
      <c r="I120" s="210">
        <v>425000</v>
      </c>
      <c r="J120" s="210"/>
      <c r="K120" s="210"/>
      <c r="L120" s="210"/>
      <c r="M120" s="210"/>
      <c r="N120" s="210">
        <v>469000</v>
      </c>
      <c r="O120" s="210"/>
      <c r="P120" s="210"/>
      <c r="Q120" s="1884"/>
    </row>
    <row r="121" spans="1:17" ht="33">
      <c r="A121" s="222"/>
      <c r="B121" s="211" t="s">
        <v>1258</v>
      </c>
      <c r="C121" s="208" t="s">
        <v>1249</v>
      </c>
      <c r="D121" s="207" t="s">
        <v>1291</v>
      </c>
      <c r="E121" s="210"/>
      <c r="F121" s="210"/>
      <c r="G121" s="210"/>
      <c r="H121" s="210"/>
      <c r="I121" s="210"/>
      <c r="J121" s="210"/>
      <c r="K121" s="210"/>
      <c r="L121" s="210"/>
      <c r="M121" s="210"/>
      <c r="N121" s="210">
        <v>585000</v>
      </c>
      <c r="O121" s="210"/>
      <c r="P121" s="210"/>
      <c r="Q121" s="1884"/>
    </row>
    <row r="122" spans="1:17" ht="33">
      <c r="A122" s="222"/>
      <c r="B122" s="211" t="s">
        <v>1258</v>
      </c>
      <c r="C122" s="208" t="s">
        <v>1249</v>
      </c>
      <c r="D122" s="207" t="s">
        <v>1292</v>
      </c>
      <c r="E122" s="210"/>
      <c r="F122" s="210"/>
      <c r="G122" s="210"/>
      <c r="H122" s="210"/>
      <c r="I122" s="210">
        <v>420000</v>
      </c>
      <c r="J122" s="210"/>
      <c r="K122" s="210"/>
      <c r="L122" s="210"/>
      <c r="M122" s="210"/>
      <c r="N122" s="210"/>
      <c r="O122" s="210"/>
      <c r="P122" s="213"/>
      <c r="Q122" s="1884"/>
    </row>
    <row r="123" spans="1:17" ht="33">
      <c r="A123" s="222"/>
      <c r="B123" s="211" t="s">
        <v>1258</v>
      </c>
      <c r="C123" s="208" t="s">
        <v>1249</v>
      </c>
      <c r="D123" s="207" t="s">
        <v>1293</v>
      </c>
      <c r="E123" s="210"/>
      <c r="F123" s="210"/>
      <c r="G123" s="210"/>
      <c r="H123" s="210"/>
      <c r="I123" s="210">
        <v>500000</v>
      </c>
      <c r="J123" s="210"/>
      <c r="K123" s="210"/>
      <c r="L123" s="210"/>
      <c r="M123" s="210"/>
      <c r="N123" s="210"/>
      <c r="O123" s="210"/>
      <c r="P123" s="210"/>
      <c r="Q123" s="1884"/>
    </row>
    <row r="124" spans="1:17" ht="33">
      <c r="A124" s="222"/>
      <c r="B124" s="211" t="s">
        <v>1258</v>
      </c>
      <c r="C124" s="208" t="s">
        <v>1249</v>
      </c>
      <c r="D124" s="207" t="s">
        <v>1294</v>
      </c>
      <c r="E124" s="213"/>
      <c r="F124" s="213"/>
      <c r="G124" s="213"/>
      <c r="H124" s="213"/>
      <c r="I124" s="210">
        <v>636000</v>
      </c>
      <c r="J124" s="213"/>
      <c r="K124" s="213"/>
      <c r="L124" s="213"/>
      <c r="M124" s="213"/>
      <c r="N124" s="213"/>
      <c r="O124" s="213"/>
      <c r="P124" s="213"/>
      <c r="Q124" s="1884"/>
    </row>
    <row r="125" spans="1:17" ht="35.1" customHeight="1">
      <c r="A125" s="205" t="s">
        <v>1295</v>
      </c>
      <c r="B125" s="212" t="s">
        <v>1296</v>
      </c>
      <c r="C125" s="208"/>
      <c r="D125" s="207"/>
      <c r="E125" s="213"/>
      <c r="F125" s="213"/>
      <c r="G125" s="213"/>
      <c r="H125" s="213"/>
      <c r="I125" s="210"/>
      <c r="J125" s="213"/>
      <c r="K125" s="213"/>
      <c r="L125" s="213"/>
      <c r="M125" s="213"/>
      <c r="N125" s="213"/>
      <c r="O125" s="213"/>
      <c r="P125" s="213"/>
      <c r="Q125" s="1884"/>
    </row>
    <row r="126" spans="1:17" ht="35.1" customHeight="1">
      <c r="A126" s="222"/>
      <c r="B126" s="212" t="s">
        <v>1297</v>
      </c>
      <c r="C126" s="208"/>
      <c r="D126" s="207"/>
      <c r="E126" s="210"/>
      <c r="F126" s="210"/>
      <c r="G126" s="210"/>
      <c r="H126" s="210"/>
      <c r="I126" s="210"/>
      <c r="J126" s="210"/>
      <c r="K126" s="210"/>
      <c r="L126" s="210"/>
      <c r="M126" s="210"/>
      <c r="N126" s="210"/>
      <c r="O126" s="210"/>
      <c r="P126" s="210"/>
      <c r="Q126" s="1884"/>
    </row>
    <row r="127" spans="1:17" ht="35.1" customHeight="1">
      <c r="A127" s="222"/>
      <c r="B127" s="233" t="s">
        <v>1298</v>
      </c>
      <c r="C127" s="234" t="s">
        <v>1004</v>
      </c>
      <c r="D127" s="235" t="s">
        <v>1299</v>
      </c>
      <c r="E127" s="236"/>
      <c r="F127" s="236">
        <v>152647</v>
      </c>
      <c r="G127" s="236"/>
      <c r="H127" s="236"/>
      <c r="I127" s="236"/>
      <c r="J127" s="236"/>
      <c r="K127" s="236"/>
      <c r="L127" s="236"/>
      <c r="M127" s="236"/>
      <c r="N127" s="236"/>
      <c r="O127" s="236"/>
      <c r="P127" s="236"/>
      <c r="Q127" s="1884"/>
    </row>
    <row r="128" spans="1:17" ht="35.1" customHeight="1">
      <c r="A128" s="222"/>
      <c r="B128" s="233" t="s">
        <v>1300</v>
      </c>
      <c r="C128" s="234" t="s">
        <v>1004</v>
      </c>
      <c r="D128" s="235" t="s">
        <v>1299</v>
      </c>
      <c r="E128" s="237"/>
      <c r="F128" s="236"/>
      <c r="G128" s="236"/>
      <c r="H128" s="236"/>
      <c r="I128" s="236"/>
      <c r="J128" s="236"/>
      <c r="K128" s="236"/>
      <c r="L128" s="236"/>
      <c r="M128" s="236"/>
      <c r="N128" s="236"/>
      <c r="O128" s="236"/>
      <c r="P128" s="236"/>
      <c r="Q128" s="1884"/>
    </row>
    <row r="129" spans="1:17" ht="35.1" customHeight="1">
      <c r="A129" s="222"/>
      <c r="B129" s="233" t="s">
        <v>1301</v>
      </c>
      <c r="C129" s="234" t="s">
        <v>1004</v>
      </c>
      <c r="D129" s="235" t="s">
        <v>1302</v>
      </c>
      <c r="E129" s="236"/>
      <c r="F129" s="236"/>
      <c r="G129" s="236"/>
      <c r="H129" s="236"/>
      <c r="I129" s="236"/>
      <c r="J129" s="236"/>
      <c r="K129" s="236"/>
      <c r="L129" s="236"/>
      <c r="M129" s="236"/>
      <c r="N129" s="236"/>
      <c r="O129" s="236">
        <v>70097</v>
      </c>
      <c r="P129" s="236"/>
      <c r="Q129" s="1884"/>
    </row>
    <row r="130" spans="1:17" ht="35.1" customHeight="1">
      <c r="A130" s="222"/>
      <c r="B130" s="233" t="s">
        <v>1418</v>
      </c>
      <c r="C130" s="234" t="s">
        <v>1004</v>
      </c>
      <c r="D130" s="235" t="s">
        <v>1304</v>
      </c>
      <c r="E130" s="236"/>
      <c r="F130" s="236"/>
      <c r="G130" s="236"/>
      <c r="H130" s="236"/>
      <c r="I130" s="236"/>
      <c r="J130" s="236"/>
      <c r="K130" s="236"/>
      <c r="L130" s="236">
        <v>50981</v>
      </c>
      <c r="M130" s="213"/>
      <c r="N130" s="236"/>
      <c r="O130" s="236"/>
      <c r="P130" s="236"/>
      <c r="Q130" s="1884"/>
    </row>
    <row r="131" spans="1:17" ht="35.1" customHeight="1">
      <c r="A131" s="222"/>
      <c r="B131" s="233" t="s">
        <v>1305</v>
      </c>
      <c r="C131" s="234" t="s">
        <v>1004</v>
      </c>
      <c r="D131" s="235" t="s">
        <v>1302</v>
      </c>
      <c r="E131" s="236"/>
      <c r="F131" s="236"/>
      <c r="G131" s="236"/>
      <c r="H131" s="236"/>
      <c r="I131" s="236"/>
      <c r="J131" s="236"/>
      <c r="K131" s="236"/>
      <c r="L131" s="236"/>
      <c r="M131" s="213"/>
      <c r="N131" s="236"/>
      <c r="O131" s="236">
        <v>82972</v>
      </c>
      <c r="P131" s="236"/>
      <c r="Q131" s="1884"/>
    </row>
    <row r="132" spans="1:17" ht="35.1" customHeight="1">
      <c r="A132" s="222"/>
      <c r="B132" s="233" t="s">
        <v>1306</v>
      </c>
      <c r="C132" s="234" t="s">
        <v>1004</v>
      </c>
      <c r="D132" s="235" t="s">
        <v>1302</v>
      </c>
      <c r="E132" s="236"/>
      <c r="F132" s="236"/>
      <c r="G132" s="236">
        <v>94400</v>
      </c>
      <c r="H132" s="236"/>
      <c r="I132" s="236"/>
      <c r="J132" s="236"/>
      <c r="K132" s="236">
        <v>80200</v>
      </c>
      <c r="L132" s="236"/>
      <c r="M132" s="213"/>
      <c r="N132" s="236"/>
      <c r="O132" s="236"/>
      <c r="P132" s="236"/>
      <c r="Q132" s="1884"/>
    </row>
    <row r="133" spans="1:17" ht="35.1" customHeight="1">
      <c r="A133" s="222"/>
      <c r="B133" s="233" t="s">
        <v>1307</v>
      </c>
      <c r="C133" s="234" t="s">
        <v>1004</v>
      </c>
      <c r="D133" s="235" t="s">
        <v>1302</v>
      </c>
      <c r="E133" s="236"/>
      <c r="F133" s="236"/>
      <c r="G133" s="236"/>
      <c r="H133" s="236"/>
      <c r="I133" s="236"/>
      <c r="J133" s="236"/>
      <c r="K133" s="236"/>
      <c r="L133" s="236"/>
      <c r="M133" s="213"/>
      <c r="N133" s="236"/>
      <c r="O133" s="236"/>
      <c r="P133" s="236"/>
      <c r="Q133" s="1884"/>
    </row>
    <row r="134" spans="1:17" ht="35.1" customHeight="1">
      <c r="A134" s="222"/>
      <c r="B134" s="233" t="s">
        <v>1308</v>
      </c>
      <c r="C134" s="234" t="s">
        <v>1004</v>
      </c>
      <c r="D134" s="235" t="s">
        <v>1302</v>
      </c>
      <c r="E134" s="236"/>
      <c r="F134" s="236"/>
      <c r="G134" s="236">
        <v>116700</v>
      </c>
      <c r="H134" s="236"/>
      <c r="I134" s="236"/>
      <c r="J134" s="236"/>
      <c r="K134" s="236"/>
      <c r="L134" s="236"/>
      <c r="M134" s="213"/>
      <c r="N134" s="236"/>
      <c r="O134" s="236"/>
      <c r="P134" s="236"/>
      <c r="Q134" s="1884"/>
    </row>
    <row r="135" spans="1:17" ht="35.1" customHeight="1">
      <c r="A135" s="222"/>
      <c r="B135" s="233" t="s">
        <v>1402</v>
      </c>
      <c r="C135" s="234" t="s">
        <v>419</v>
      </c>
      <c r="D135" s="235"/>
      <c r="E135" s="236"/>
      <c r="F135" s="236"/>
      <c r="G135" s="236"/>
      <c r="H135" s="236"/>
      <c r="I135" s="236"/>
      <c r="J135" s="236"/>
      <c r="K135" s="236"/>
      <c r="L135" s="236"/>
      <c r="M135" s="236"/>
      <c r="N135" s="236"/>
      <c r="O135" s="236"/>
      <c r="P135" s="236"/>
      <c r="Q135" s="1884"/>
    </row>
    <row r="136" spans="1:17" ht="35.1" customHeight="1">
      <c r="A136" s="222"/>
      <c r="B136" s="233" t="s">
        <v>1403</v>
      </c>
      <c r="C136" s="234" t="s">
        <v>419</v>
      </c>
      <c r="D136" s="235"/>
      <c r="E136" s="236"/>
      <c r="F136" s="236"/>
      <c r="G136" s="236"/>
      <c r="H136" s="236"/>
      <c r="I136" s="236"/>
      <c r="J136" s="236"/>
      <c r="K136" s="236"/>
      <c r="L136" s="236"/>
      <c r="M136" s="236"/>
      <c r="N136" s="236"/>
      <c r="O136" s="236"/>
      <c r="P136" s="236"/>
      <c r="Q136" s="1884"/>
    </row>
    <row r="137" spans="1:17" ht="35.1" customHeight="1">
      <c r="A137" s="222"/>
      <c r="B137" s="233" t="s">
        <v>1310</v>
      </c>
      <c r="C137" s="234" t="s">
        <v>1004</v>
      </c>
      <c r="D137" s="235"/>
      <c r="E137" s="236"/>
      <c r="F137" s="236"/>
      <c r="G137" s="236"/>
      <c r="H137" s="236"/>
      <c r="I137" s="236"/>
      <c r="J137" s="236"/>
      <c r="K137" s="236">
        <v>72100</v>
      </c>
      <c r="L137" s="236"/>
      <c r="M137" s="236"/>
      <c r="N137" s="236"/>
      <c r="O137" s="236"/>
      <c r="P137" s="236"/>
      <c r="Q137" s="1884"/>
    </row>
    <row r="138" spans="1:17" ht="35.1" customHeight="1">
      <c r="A138" s="222"/>
      <c r="B138" s="233" t="s">
        <v>1311</v>
      </c>
      <c r="C138" s="234" t="s">
        <v>1004</v>
      </c>
      <c r="D138" s="235"/>
      <c r="E138" s="236"/>
      <c r="F138" s="236"/>
      <c r="G138" s="236"/>
      <c r="H138" s="236"/>
      <c r="I138" s="236"/>
      <c r="J138" s="236"/>
      <c r="K138" s="236">
        <v>62450</v>
      </c>
      <c r="L138" s="236"/>
      <c r="M138" s="236"/>
      <c r="N138" s="236"/>
      <c r="O138" s="236"/>
      <c r="P138" s="236"/>
      <c r="Q138" s="1884"/>
    </row>
    <row r="139" spans="1:17" ht="35.1" customHeight="1">
      <c r="A139" s="222"/>
      <c r="B139" s="233" t="s">
        <v>1312</v>
      </c>
      <c r="C139" s="234" t="s">
        <v>1004</v>
      </c>
      <c r="D139" s="235" t="s">
        <v>1302</v>
      </c>
      <c r="E139" s="236"/>
      <c r="F139" s="236"/>
      <c r="G139" s="236"/>
      <c r="H139" s="236"/>
      <c r="I139" s="236"/>
      <c r="J139" s="236"/>
      <c r="K139" s="236"/>
      <c r="L139" s="236"/>
      <c r="M139" s="213"/>
      <c r="N139" s="236"/>
      <c r="O139" s="236"/>
      <c r="P139" s="236"/>
      <c r="Q139" s="1884"/>
    </row>
    <row r="140" spans="1:17" ht="35.1" customHeight="1">
      <c r="A140" s="222"/>
      <c r="B140" s="233" t="s">
        <v>1313</v>
      </c>
      <c r="C140" s="234" t="s">
        <v>1004</v>
      </c>
      <c r="D140" s="235" t="s">
        <v>1314</v>
      </c>
      <c r="E140" s="236"/>
      <c r="F140" s="236"/>
      <c r="G140" s="236"/>
      <c r="H140" s="236"/>
      <c r="I140" s="236" t="s">
        <v>1448</v>
      </c>
      <c r="J140" s="236"/>
      <c r="K140" s="236"/>
      <c r="L140" s="236"/>
      <c r="M140" s="213"/>
      <c r="N140" s="236"/>
      <c r="O140" s="236"/>
      <c r="P140" s="236"/>
      <c r="Q140" s="1884"/>
    </row>
    <row r="141" spans="1:17" ht="35.1" customHeight="1">
      <c r="A141" s="222"/>
      <c r="B141" s="233" t="s">
        <v>1315</v>
      </c>
      <c r="C141" s="234" t="s">
        <v>1004</v>
      </c>
      <c r="D141" s="235" t="s">
        <v>1316</v>
      </c>
      <c r="E141" s="236"/>
      <c r="F141" s="236"/>
      <c r="G141" s="236"/>
      <c r="H141" s="236"/>
      <c r="I141" s="236"/>
      <c r="J141" s="236"/>
      <c r="K141" s="236"/>
      <c r="L141" s="236"/>
      <c r="M141" s="213"/>
      <c r="N141" s="236"/>
      <c r="O141" s="236"/>
      <c r="P141" s="236"/>
      <c r="Q141" s="1884"/>
    </row>
    <row r="142" spans="1:17" ht="35.1" customHeight="1">
      <c r="A142" s="222"/>
      <c r="B142" s="233" t="s">
        <v>1317</v>
      </c>
      <c r="C142" s="234" t="s">
        <v>1004</v>
      </c>
      <c r="D142" s="235" t="s">
        <v>1318</v>
      </c>
      <c r="E142" s="236"/>
      <c r="F142" s="236"/>
      <c r="G142" s="236"/>
      <c r="H142" s="236"/>
      <c r="I142" s="236"/>
      <c r="J142" s="236"/>
      <c r="K142" s="236"/>
      <c r="L142" s="236"/>
      <c r="M142" s="213"/>
      <c r="N142" s="236"/>
      <c r="O142" s="236"/>
      <c r="P142" s="236"/>
      <c r="Q142" s="1884"/>
    </row>
    <row r="143" spans="1:17" ht="35.1" customHeight="1">
      <c r="A143" s="222"/>
      <c r="B143" s="212" t="s">
        <v>1319</v>
      </c>
      <c r="C143" s="208"/>
      <c r="D143" s="207"/>
      <c r="E143" s="213"/>
      <c r="F143" s="213"/>
      <c r="G143" s="213"/>
      <c r="H143" s="213"/>
      <c r="I143" s="213"/>
      <c r="J143" s="213"/>
      <c r="K143" s="213"/>
      <c r="L143" s="213"/>
      <c r="M143" s="236"/>
      <c r="N143" s="213"/>
      <c r="O143" s="213"/>
      <c r="P143" s="213"/>
      <c r="Q143" s="1884"/>
    </row>
    <row r="144" spans="1:17" ht="35.1" customHeight="1">
      <c r="A144" s="208"/>
      <c r="B144" s="233" t="s">
        <v>1320</v>
      </c>
      <c r="C144" s="234" t="s">
        <v>1004</v>
      </c>
      <c r="D144" s="235" t="s">
        <v>1302</v>
      </c>
      <c r="E144" s="236"/>
      <c r="F144" s="236"/>
      <c r="G144" s="236">
        <v>113900</v>
      </c>
      <c r="H144" s="236"/>
      <c r="I144" s="236"/>
      <c r="J144" s="236"/>
      <c r="K144" s="236">
        <v>70500</v>
      </c>
      <c r="L144" s="236"/>
      <c r="M144" s="237"/>
      <c r="N144" s="236"/>
      <c r="O144" s="236"/>
      <c r="P144" s="236"/>
      <c r="Q144" s="1884"/>
    </row>
    <row r="145" spans="1:17" ht="35.1" customHeight="1">
      <c r="A145" s="208"/>
      <c r="B145" s="233" t="s">
        <v>1321</v>
      </c>
      <c r="C145" s="234" t="s">
        <v>1004</v>
      </c>
      <c r="D145" s="235" t="s">
        <v>1302</v>
      </c>
      <c r="E145" s="236"/>
      <c r="F145" s="236"/>
      <c r="G145" s="236">
        <v>144400</v>
      </c>
      <c r="H145" s="236"/>
      <c r="I145" s="236"/>
      <c r="J145" s="236"/>
      <c r="K145" s="236">
        <v>71500</v>
      </c>
      <c r="L145" s="236"/>
      <c r="M145" s="237"/>
      <c r="N145" s="236"/>
      <c r="O145" s="236"/>
      <c r="P145" s="236"/>
      <c r="Q145" s="1884"/>
    </row>
    <row r="146" spans="1:17" ht="35.1" customHeight="1">
      <c r="A146" s="208"/>
      <c r="B146" s="233" t="s">
        <v>1322</v>
      </c>
      <c r="C146" s="234" t="s">
        <v>1004</v>
      </c>
      <c r="D146" s="235" t="s">
        <v>1299</v>
      </c>
      <c r="E146" s="237"/>
      <c r="F146" s="236">
        <v>152647</v>
      </c>
      <c r="G146" s="236"/>
      <c r="H146" s="236"/>
      <c r="I146" s="236"/>
      <c r="J146" s="236"/>
      <c r="K146" s="236"/>
      <c r="L146" s="236"/>
      <c r="M146" s="237"/>
      <c r="N146" s="236"/>
      <c r="O146" s="236"/>
      <c r="P146" s="236"/>
      <c r="Q146" s="1884"/>
    </row>
    <row r="147" spans="1:17" ht="35.1" customHeight="1">
      <c r="A147" s="208"/>
      <c r="B147" s="233" t="s">
        <v>1323</v>
      </c>
      <c r="C147" s="234" t="s">
        <v>1004</v>
      </c>
      <c r="D147" s="235" t="s">
        <v>1299</v>
      </c>
      <c r="E147" s="237"/>
      <c r="F147" s="237"/>
      <c r="G147" s="237"/>
      <c r="H147" s="237"/>
      <c r="I147" s="237"/>
      <c r="J147" s="237"/>
      <c r="K147" s="237"/>
      <c r="L147" s="237"/>
      <c r="M147" s="237"/>
      <c r="N147" s="237"/>
      <c r="O147" s="237"/>
      <c r="P147" s="237"/>
      <c r="Q147" s="1884"/>
    </row>
    <row r="148" spans="1:17" ht="35.1" customHeight="1">
      <c r="A148" s="208"/>
      <c r="B148" s="233" t="s">
        <v>1324</v>
      </c>
      <c r="C148" s="234" t="s">
        <v>1004</v>
      </c>
      <c r="D148" s="235" t="s">
        <v>1302</v>
      </c>
      <c r="E148" s="237"/>
      <c r="F148" s="237"/>
      <c r="G148" s="237"/>
      <c r="H148" s="237"/>
      <c r="I148" s="237"/>
      <c r="J148" s="237"/>
      <c r="K148" s="237"/>
      <c r="L148" s="237"/>
      <c r="M148" s="237"/>
      <c r="N148" s="237"/>
      <c r="O148" s="237">
        <v>98422</v>
      </c>
      <c r="P148" s="237"/>
      <c r="Q148" s="1884"/>
    </row>
    <row r="149" spans="1:17" ht="35.1" customHeight="1">
      <c r="A149" s="208"/>
      <c r="B149" s="233" t="s">
        <v>1419</v>
      </c>
      <c r="C149" s="234" t="s">
        <v>1004</v>
      </c>
      <c r="D149" s="235" t="s">
        <v>1304</v>
      </c>
      <c r="E149" s="237"/>
      <c r="F149" s="237"/>
      <c r="G149" s="237"/>
      <c r="H149" s="237"/>
      <c r="I149" s="237"/>
      <c r="J149" s="237"/>
      <c r="K149" s="237"/>
      <c r="L149" s="237">
        <v>70909</v>
      </c>
      <c r="M149" s="213"/>
      <c r="N149" s="237"/>
      <c r="O149" s="237"/>
      <c r="P149" s="237"/>
      <c r="Q149" s="1884"/>
    </row>
    <row r="150" spans="1:17" ht="35.1" customHeight="1">
      <c r="A150" s="208"/>
      <c r="B150" s="233" t="s">
        <v>1326</v>
      </c>
      <c r="C150" s="234" t="s">
        <v>1004</v>
      </c>
      <c r="D150" s="235" t="s">
        <v>1316</v>
      </c>
      <c r="E150" s="237"/>
      <c r="F150" s="237"/>
      <c r="G150" s="237"/>
      <c r="H150" s="237"/>
      <c r="I150" s="237"/>
      <c r="J150" s="237"/>
      <c r="K150" s="237"/>
      <c r="L150" s="237"/>
      <c r="M150" s="213"/>
      <c r="N150" s="237"/>
      <c r="O150" s="237">
        <v>129322</v>
      </c>
      <c r="P150" s="237"/>
      <c r="Q150" s="1884"/>
    </row>
    <row r="151" spans="1:17" ht="35.1" customHeight="1">
      <c r="A151" s="208"/>
      <c r="B151" s="233" t="s">
        <v>1327</v>
      </c>
      <c r="C151" s="234" t="s">
        <v>1004</v>
      </c>
      <c r="D151" s="235" t="s">
        <v>1302</v>
      </c>
      <c r="E151" s="237"/>
      <c r="F151" s="237"/>
      <c r="G151" s="237"/>
      <c r="H151" s="237"/>
      <c r="I151" s="237"/>
      <c r="J151" s="237"/>
      <c r="K151" s="237"/>
      <c r="L151" s="237"/>
      <c r="M151" s="213"/>
      <c r="N151" s="237"/>
      <c r="O151" s="237">
        <v>82972</v>
      </c>
      <c r="P151" s="237"/>
      <c r="Q151" s="1884"/>
    </row>
    <row r="152" spans="1:17" ht="35.1" customHeight="1">
      <c r="A152" s="208"/>
      <c r="B152" s="233" t="s">
        <v>1328</v>
      </c>
      <c r="C152" s="234" t="s">
        <v>1004</v>
      </c>
      <c r="D152" s="235" t="s">
        <v>1302</v>
      </c>
      <c r="E152" s="237"/>
      <c r="F152" s="237"/>
      <c r="G152" s="237">
        <v>119400</v>
      </c>
      <c r="H152" s="237"/>
      <c r="I152" s="237"/>
      <c r="J152" s="237"/>
      <c r="K152" s="237"/>
      <c r="L152" s="237"/>
      <c r="M152" s="213"/>
      <c r="N152" s="237"/>
      <c r="O152" s="237"/>
      <c r="P152" s="237"/>
      <c r="Q152" s="1884"/>
    </row>
    <row r="153" spans="1:17" ht="35.1" customHeight="1">
      <c r="A153" s="208"/>
      <c r="B153" s="233" t="s">
        <v>1329</v>
      </c>
      <c r="C153" s="234" t="s">
        <v>1004</v>
      </c>
      <c r="D153" s="235" t="s">
        <v>1302</v>
      </c>
      <c r="E153" s="237"/>
      <c r="F153" s="237"/>
      <c r="G153" s="237">
        <v>155600</v>
      </c>
      <c r="H153" s="237"/>
      <c r="I153" s="237"/>
      <c r="J153" s="237"/>
      <c r="K153" s="237"/>
      <c r="L153" s="237"/>
      <c r="M153" s="213"/>
      <c r="N153" s="237"/>
      <c r="O153" s="237"/>
      <c r="P153" s="237"/>
      <c r="Q153" s="1884"/>
    </row>
    <row r="154" spans="1:17" ht="35.1" customHeight="1">
      <c r="A154" s="208"/>
      <c r="B154" s="233" t="s">
        <v>1404</v>
      </c>
      <c r="C154" s="234" t="s">
        <v>419</v>
      </c>
      <c r="D154" s="235"/>
      <c r="E154" s="237"/>
      <c r="F154" s="237"/>
      <c r="G154" s="237"/>
      <c r="H154" s="237"/>
      <c r="I154" s="237"/>
      <c r="J154" s="237"/>
      <c r="K154" s="237"/>
      <c r="L154" s="237"/>
      <c r="M154" s="237"/>
      <c r="N154" s="237"/>
      <c r="O154" s="237"/>
      <c r="P154" s="237"/>
      <c r="Q154" s="1884"/>
    </row>
    <row r="155" spans="1:17" ht="35.1" customHeight="1">
      <c r="A155" s="208"/>
      <c r="B155" s="233" t="s">
        <v>925</v>
      </c>
      <c r="C155" s="234" t="s">
        <v>1004</v>
      </c>
      <c r="D155" s="235"/>
      <c r="E155" s="237"/>
      <c r="F155" s="237"/>
      <c r="G155" s="237"/>
      <c r="H155" s="237"/>
      <c r="I155" s="237"/>
      <c r="J155" s="237"/>
      <c r="K155" s="237">
        <v>80100</v>
      </c>
      <c r="L155" s="237"/>
      <c r="M155" s="237"/>
      <c r="N155" s="237"/>
      <c r="O155" s="237"/>
      <c r="P155" s="237"/>
      <c r="Q155" s="1884"/>
    </row>
    <row r="156" spans="1:17" ht="35.1" customHeight="1">
      <c r="A156" s="208"/>
      <c r="B156" s="233" t="s">
        <v>926</v>
      </c>
      <c r="C156" s="234" t="s">
        <v>1004</v>
      </c>
      <c r="D156" s="235"/>
      <c r="E156" s="237"/>
      <c r="F156" s="237"/>
      <c r="G156" s="237"/>
      <c r="H156" s="237"/>
      <c r="I156" s="237"/>
      <c r="J156" s="237"/>
      <c r="K156" s="237">
        <v>72000</v>
      </c>
      <c r="L156" s="237"/>
      <c r="M156" s="237"/>
      <c r="N156" s="237"/>
      <c r="O156" s="237"/>
      <c r="P156" s="237"/>
      <c r="Q156" s="1884"/>
    </row>
    <row r="157" spans="1:17" ht="35.1" customHeight="1">
      <c r="A157" s="208"/>
      <c r="B157" s="233" t="s">
        <v>1330</v>
      </c>
      <c r="C157" s="234" t="s">
        <v>1004</v>
      </c>
      <c r="D157" s="235" t="s">
        <v>1302</v>
      </c>
      <c r="E157" s="237"/>
      <c r="F157" s="237"/>
      <c r="G157" s="237"/>
      <c r="H157" s="237"/>
      <c r="I157" s="237"/>
      <c r="J157" s="237"/>
      <c r="K157" s="237"/>
      <c r="L157" s="237"/>
      <c r="M157" s="213"/>
      <c r="N157" s="237"/>
      <c r="O157" s="237"/>
      <c r="P157" s="237"/>
      <c r="Q157" s="1884"/>
    </row>
    <row r="158" spans="1:17" ht="35.1" customHeight="1">
      <c r="A158" s="208"/>
      <c r="B158" s="233" t="s">
        <v>1331</v>
      </c>
      <c r="C158" s="234" t="s">
        <v>1004</v>
      </c>
      <c r="D158" s="235" t="s">
        <v>1302</v>
      </c>
      <c r="E158" s="237"/>
      <c r="F158" s="237"/>
      <c r="G158" s="237"/>
      <c r="H158" s="237"/>
      <c r="I158" s="237"/>
      <c r="J158" s="237"/>
      <c r="K158" s="237"/>
      <c r="L158" s="237"/>
      <c r="M158" s="213"/>
      <c r="N158" s="237"/>
      <c r="O158" s="237"/>
      <c r="P158" s="237"/>
      <c r="Q158" s="1884"/>
    </row>
    <row r="159" spans="1:17" ht="35.1" customHeight="1">
      <c r="A159" s="208"/>
      <c r="B159" s="233" t="s">
        <v>1331</v>
      </c>
      <c r="C159" s="234" t="s">
        <v>1004</v>
      </c>
      <c r="D159" s="235" t="s">
        <v>1332</v>
      </c>
      <c r="E159" s="237"/>
      <c r="F159" s="237"/>
      <c r="G159" s="237"/>
      <c r="H159" s="237"/>
      <c r="I159" s="237"/>
      <c r="J159" s="237"/>
      <c r="K159" s="237"/>
      <c r="L159" s="237"/>
      <c r="M159" s="213"/>
      <c r="N159" s="237"/>
      <c r="O159" s="237"/>
      <c r="P159" s="237"/>
      <c r="Q159" s="1884"/>
    </row>
    <row r="160" spans="1:17" ht="35.1" customHeight="1">
      <c r="A160" s="208"/>
      <c r="B160" s="233" t="s">
        <v>1405</v>
      </c>
      <c r="C160" s="234" t="s">
        <v>419</v>
      </c>
      <c r="D160" s="235"/>
      <c r="E160" s="237"/>
      <c r="F160" s="237"/>
      <c r="G160" s="237"/>
      <c r="H160" s="237"/>
      <c r="I160" s="237"/>
      <c r="J160" s="237"/>
      <c r="K160" s="237"/>
      <c r="L160" s="237"/>
      <c r="M160" s="237"/>
      <c r="N160" s="237"/>
      <c r="O160" s="237"/>
      <c r="P160" s="237"/>
      <c r="Q160" s="1884"/>
    </row>
    <row r="161" spans="1:17" ht="35.1" customHeight="1">
      <c r="A161" s="208"/>
      <c r="B161" s="212" t="s">
        <v>1333</v>
      </c>
      <c r="C161" s="208"/>
      <c r="D161" s="207"/>
      <c r="E161" s="213"/>
      <c r="F161" s="213"/>
      <c r="G161" s="213"/>
      <c r="H161" s="213"/>
      <c r="I161" s="213"/>
      <c r="J161" s="213"/>
      <c r="K161" s="213"/>
      <c r="L161" s="213"/>
      <c r="M161" s="237"/>
      <c r="N161" s="213"/>
      <c r="O161" s="213"/>
      <c r="P161" s="213"/>
      <c r="Q161" s="1884"/>
    </row>
    <row r="162" spans="1:17" ht="35.1" customHeight="1">
      <c r="A162" s="222"/>
      <c r="B162" s="233" t="s">
        <v>1334</v>
      </c>
      <c r="C162" s="208" t="s">
        <v>419</v>
      </c>
      <c r="D162" s="207"/>
      <c r="E162" s="237"/>
      <c r="F162" s="237">
        <v>8000</v>
      </c>
      <c r="G162" s="237">
        <v>5700</v>
      </c>
      <c r="H162" s="237">
        <v>11000</v>
      </c>
      <c r="I162" s="237">
        <v>9091</v>
      </c>
      <c r="J162" s="237"/>
      <c r="K162" s="237">
        <v>6550</v>
      </c>
      <c r="L162" s="237">
        <v>4800</v>
      </c>
      <c r="M162" s="237"/>
      <c r="N162" s="237"/>
      <c r="O162" s="237">
        <v>5614</v>
      </c>
      <c r="P162" s="237">
        <v>7000</v>
      </c>
      <c r="Q162" s="1884"/>
    </row>
    <row r="163" spans="1:17" ht="35.1" customHeight="1">
      <c r="A163" s="208"/>
      <c r="B163" s="233" t="s">
        <v>1335</v>
      </c>
      <c r="C163" s="208" t="s">
        <v>419</v>
      </c>
      <c r="D163" s="207"/>
      <c r="E163" s="237"/>
      <c r="F163" s="237">
        <v>10750</v>
      </c>
      <c r="G163" s="237">
        <v>7000</v>
      </c>
      <c r="H163" s="237">
        <v>15150</v>
      </c>
      <c r="I163" s="237">
        <v>13636</v>
      </c>
      <c r="J163" s="237"/>
      <c r="K163" s="237">
        <v>6200</v>
      </c>
      <c r="L163" s="237">
        <v>5800</v>
      </c>
      <c r="M163" s="237"/>
      <c r="N163" s="237"/>
      <c r="O163" s="237">
        <v>6541</v>
      </c>
      <c r="P163" s="237">
        <v>11000</v>
      </c>
      <c r="Q163" s="1884"/>
    </row>
    <row r="164" spans="1:17" ht="35.25" customHeight="1">
      <c r="A164" s="205" t="s">
        <v>1336</v>
      </c>
      <c r="B164" s="212" t="s">
        <v>1337</v>
      </c>
      <c r="C164" s="205"/>
      <c r="D164" s="201"/>
      <c r="E164" s="214"/>
      <c r="F164" s="214"/>
      <c r="G164" s="214"/>
      <c r="H164" s="214"/>
      <c r="I164" s="214"/>
      <c r="J164" s="214"/>
      <c r="K164" s="213"/>
      <c r="L164" s="214"/>
      <c r="M164" s="214"/>
      <c r="N164" s="214"/>
      <c r="O164" s="214"/>
      <c r="P164" s="214"/>
      <c r="Q164" s="1884"/>
    </row>
    <row r="165" spans="1:17" ht="35.1" customHeight="1">
      <c r="A165" s="222"/>
      <c r="B165" s="1879" t="s">
        <v>1338</v>
      </c>
      <c r="C165" s="1880"/>
      <c r="D165" s="207"/>
      <c r="E165" s="236"/>
      <c r="F165" s="236"/>
      <c r="G165" s="236"/>
      <c r="H165" s="236"/>
      <c r="I165" s="236"/>
      <c r="J165" s="236"/>
      <c r="K165" s="236"/>
      <c r="L165" s="236"/>
      <c r="M165" s="236"/>
      <c r="N165" s="236"/>
      <c r="O165" s="236"/>
      <c r="P165" s="236"/>
      <c r="Q165" s="1884"/>
    </row>
    <row r="166" spans="1:17" ht="35.1" customHeight="1">
      <c r="A166" s="208"/>
      <c r="B166" s="215" t="s">
        <v>1339</v>
      </c>
      <c r="C166" s="208" t="s">
        <v>152</v>
      </c>
      <c r="D166" s="207" t="s">
        <v>1340</v>
      </c>
      <c r="E166" s="236"/>
      <c r="F166" s="236"/>
      <c r="G166" s="236"/>
      <c r="H166" s="236">
        <v>14000</v>
      </c>
      <c r="I166" s="236"/>
      <c r="J166" s="236"/>
      <c r="K166" s="236">
        <v>12000</v>
      </c>
      <c r="L166" s="236"/>
      <c r="M166" s="236">
        <v>15000</v>
      </c>
      <c r="N166" s="236"/>
      <c r="O166" s="236">
        <v>12000</v>
      </c>
      <c r="P166" s="236"/>
      <c r="Q166" s="1884"/>
    </row>
    <row r="167" spans="1:17" ht="35.1" customHeight="1">
      <c r="A167" s="208"/>
      <c r="B167" s="215" t="s">
        <v>1411</v>
      </c>
      <c r="C167" s="208" t="s">
        <v>152</v>
      </c>
      <c r="D167" s="207"/>
      <c r="E167" s="236"/>
      <c r="F167" s="236"/>
      <c r="G167" s="236"/>
      <c r="H167" s="236"/>
      <c r="I167" s="236"/>
      <c r="J167" s="236"/>
      <c r="K167" s="236"/>
      <c r="L167" s="236"/>
      <c r="M167" s="236">
        <v>27273</v>
      </c>
      <c r="N167" s="236"/>
      <c r="O167" s="236"/>
      <c r="P167" s="236"/>
      <c r="Q167" s="1884"/>
    </row>
    <row r="168" spans="1:17" ht="35.1" customHeight="1">
      <c r="A168" s="208"/>
      <c r="B168" s="215" t="s">
        <v>1412</v>
      </c>
      <c r="C168" s="208" t="s">
        <v>152</v>
      </c>
      <c r="D168" s="207"/>
      <c r="E168" s="236"/>
      <c r="F168" s="236"/>
      <c r="G168" s="236"/>
      <c r="H168" s="236"/>
      <c r="I168" s="236"/>
      <c r="J168" s="236"/>
      <c r="K168" s="236"/>
      <c r="L168" s="236"/>
      <c r="M168" s="236">
        <v>27273</v>
      </c>
      <c r="N168" s="236"/>
      <c r="O168" s="236"/>
      <c r="P168" s="236"/>
      <c r="Q168" s="1884"/>
    </row>
    <row r="169" spans="1:17" ht="35.1" customHeight="1">
      <c r="A169" s="208"/>
      <c r="B169" s="215" t="s">
        <v>397</v>
      </c>
      <c r="C169" s="208" t="s">
        <v>152</v>
      </c>
      <c r="D169" s="207"/>
      <c r="E169" s="236"/>
      <c r="F169" s="236"/>
      <c r="G169" s="236"/>
      <c r="H169" s="236"/>
      <c r="I169" s="236">
        <v>30000</v>
      </c>
      <c r="J169" s="236"/>
      <c r="K169" s="236">
        <v>22000</v>
      </c>
      <c r="L169" s="236"/>
      <c r="M169" s="236"/>
      <c r="N169" s="236"/>
      <c r="O169" s="236">
        <v>20000</v>
      </c>
      <c r="P169" s="236">
        <v>28000</v>
      </c>
      <c r="Q169" s="1884"/>
    </row>
    <row r="170" spans="1:17" ht="35.1" customHeight="1">
      <c r="A170" s="208"/>
      <c r="B170" s="215" t="s">
        <v>492</v>
      </c>
      <c r="C170" s="208" t="s">
        <v>152</v>
      </c>
      <c r="D170" s="207" t="s">
        <v>1413</v>
      </c>
      <c r="E170" s="236"/>
      <c r="F170" s="236"/>
      <c r="G170" s="236"/>
      <c r="H170" s="236"/>
      <c r="I170" s="236"/>
      <c r="J170" s="236"/>
      <c r="K170" s="236"/>
      <c r="L170" s="236"/>
      <c r="M170" s="236">
        <v>37000</v>
      </c>
      <c r="N170" s="236"/>
      <c r="O170" s="236"/>
      <c r="P170" s="236"/>
      <c r="Q170" s="1884"/>
    </row>
    <row r="171" spans="1:17" ht="35.1" customHeight="1">
      <c r="A171" s="222"/>
      <c r="B171" s="215" t="s">
        <v>412</v>
      </c>
      <c r="C171" s="208" t="s">
        <v>152</v>
      </c>
      <c r="D171" s="207"/>
      <c r="E171" s="236"/>
      <c r="F171" s="236"/>
      <c r="G171" s="213"/>
      <c r="H171" s="213"/>
      <c r="I171" s="213"/>
      <c r="J171" s="213"/>
      <c r="K171" s="213"/>
      <c r="L171" s="213"/>
      <c r="M171" s="213"/>
      <c r="N171" s="213"/>
      <c r="O171" s="213"/>
      <c r="P171" s="213"/>
      <c r="Q171" s="1884"/>
    </row>
    <row r="172" spans="1:17" ht="30" customHeight="1">
      <c r="A172" s="205" t="s">
        <v>1341</v>
      </c>
      <c r="B172" s="212" t="s">
        <v>1342</v>
      </c>
      <c r="C172" s="205"/>
      <c r="D172" s="201"/>
      <c r="E172" s="214"/>
      <c r="F172" s="214"/>
      <c r="G172" s="214"/>
      <c r="H172" s="214"/>
      <c r="I172" s="214"/>
      <c r="J172" s="214"/>
      <c r="K172" s="213"/>
      <c r="L172" s="214"/>
      <c r="M172" s="214"/>
      <c r="N172" s="214"/>
      <c r="O172" s="214"/>
      <c r="P172" s="214"/>
      <c r="Q172" s="1884"/>
    </row>
    <row r="173" spans="1:17" ht="35.1" customHeight="1">
      <c r="A173" s="222"/>
      <c r="B173" s="211" t="s">
        <v>1343</v>
      </c>
      <c r="C173" s="208" t="s">
        <v>1452</v>
      </c>
      <c r="D173" s="207" t="s">
        <v>1345</v>
      </c>
      <c r="E173" s="238"/>
      <c r="F173" s="238">
        <v>103000</v>
      </c>
      <c r="G173" s="238">
        <v>114000</v>
      </c>
      <c r="H173" s="238"/>
      <c r="I173" s="238"/>
      <c r="J173" s="238">
        <v>105000</v>
      </c>
      <c r="K173" s="238"/>
      <c r="L173" s="238"/>
      <c r="M173" s="238"/>
      <c r="N173" s="238"/>
      <c r="O173" s="238"/>
      <c r="P173" s="238"/>
      <c r="Q173" s="1884"/>
    </row>
    <row r="174" spans="1:17" ht="35.1" customHeight="1">
      <c r="A174" s="205"/>
      <c r="B174" s="211" t="s">
        <v>1346</v>
      </c>
      <c r="C174" s="208" t="s">
        <v>1452</v>
      </c>
      <c r="D174" s="207" t="s">
        <v>1347</v>
      </c>
      <c r="E174" s="238"/>
      <c r="F174" s="238"/>
      <c r="G174" s="238"/>
      <c r="H174" s="238"/>
      <c r="I174" s="238"/>
      <c r="J174" s="238">
        <v>85000</v>
      </c>
      <c r="K174" s="238"/>
      <c r="L174" s="238"/>
      <c r="M174" s="238"/>
      <c r="N174" s="238"/>
      <c r="O174" s="238"/>
      <c r="P174" s="238"/>
      <c r="Q174" s="1884"/>
    </row>
    <row r="175" spans="1:17" ht="35.1" customHeight="1">
      <c r="A175" s="205"/>
      <c r="B175" s="211" t="s">
        <v>1346</v>
      </c>
      <c r="C175" s="208" t="s">
        <v>1452</v>
      </c>
      <c r="D175" s="207" t="s">
        <v>1348</v>
      </c>
      <c r="E175" s="238"/>
      <c r="F175" s="238"/>
      <c r="G175" s="238"/>
      <c r="H175" s="238"/>
      <c r="I175" s="238"/>
      <c r="J175" s="238">
        <v>95000</v>
      </c>
      <c r="K175" s="238"/>
      <c r="L175" s="238"/>
      <c r="M175" s="238"/>
      <c r="N175" s="238"/>
      <c r="O175" s="238"/>
      <c r="P175" s="238"/>
      <c r="Q175" s="1884"/>
    </row>
    <row r="176" spans="1:17" ht="35.1" customHeight="1">
      <c r="A176" s="208"/>
      <c r="B176" s="211" t="s">
        <v>1349</v>
      </c>
      <c r="C176" s="208" t="s">
        <v>1452</v>
      </c>
      <c r="D176" s="207" t="s">
        <v>1345</v>
      </c>
      <c r="E176" s="238"/>
      <c r="F176" s="238">
        <v>103000</v>
      </c>
      <c r="G176" s="238">
        <v>114000</v>
      </c>
      <c r="H176" s="238">
        <v>125000</v>
      </c>
      <c r="I176" s="238"/>
      <c r="J176" s="238">
        <f>J173</f>
        <v>105000</v>
      </c>
      <c r="K176" s="238"/>
      <c r="L176" s="238"/>
      <c r="M176" s="238"/>
      <c r="N176" s="238"/>
      <c r="O176" s="238"/>
      <c r="P176" s="238"/>
      <c r="Q176" s="1884"/>
    </row>
    <row r="177" spans="1:17" ht="35.1" customHeight="1">
      <c r="A177" s="208"/>
      <c r="B177" s="211" t="s">
        <v>1349</v>
      </c>
      <c r="C177" s="208" t="s">
        <v>1452</v>
      </c>
      <c r="D177" s="207" t="s">
        <v>1350</v>
      </c>
      <c r="E177" s="238"/>
      <c r="F177" s="238"/>
      <c r="G177" s="238"/>
      <c r="H177" s="238">
        <v>132000</v>
      </c>
      <c r="I177" s="238"/>
      <c r="J177" s="238"/>
      <c r="K177" s="238"/>
      <c r="L177" s="238"/>
      <c r="M177" s="238"/>
      <c r="N177" s="238"/>
      <c r="O177" s="238"/>
      <c r="P177" s="238"/>
      <c r="Q177" s="1884"/>
    </row>
    <row r="178" spans="1:17" ht="35.1" customHeight="1">
      <c r="A178" s="208"/>
      <c r="B178" s="211" t="s">
        <v>1346</v>
      </c>
      <c r="C178" s="208" t="s">
        <v>1452</v>
      </c>
      <c r="D178" s="207" t="s">
        <v>1351</v>
      </c>
      <c r="E178" s="238"/>
      <c r="F178" s="238"/>
      <c r="G178" s="238"/>
      <c r="H178" s="238">
        <v>142000</v>
      </c>
      <c r="I178" s="238"/>
      <c r="J178" s="238"/>
      <c r="K178" s="238"/>
      <c r="L178" s="238"/>
      <c r="M178" s="238"/>
      <c r="N178" s="238"/>
      <c r="O178" s="238"/>
      <c r="P178" s="238"/>
      <c r="Q178" s="1884"/>
    </row>
    <row r="179" spans="1:17" ht="35.1" customHeight="1">
      <c r="A179" s="208"/>
      <c r="B179" s="211" t="s">
        <v>1352</v>
      </c>
      <c r="C179" s="208" t="s">
        <v>1452</v>
      </c>
      <c r="D179" s="207" t="s">
        <v>1350</v>
      </c>
      <c r="E179" s="238"/>
      <c r="F179" s="238">
        <v>89300</v>
      </c>
      <c r="G179" s="213"/>
      <c r="H179" s="238"/>
      <c r="I179" s="238"/>
      <c r="J179" s="238"/>
      <c r="K179" s="238"/>
      <c r="L179" s="238"/>
      <c r="M179" s="238"/>
      <c r="N179" s="238"/>
      <c r="O179" s="213"/>
      <c r="P179" s="238"/>
      <c r="Q179" s="1884"/>
    </row>
    <row r="180" spans="1:17" ht="35.1" customHeight="1">
      <c r="A180" s="208"/>
      <c r="B180" s="211" t="s">
        <v>1352</v>
      </c>
      <c r="C180" s="208" t="s">
        <v>1452</v>
      </c>
      <c r="D180" s="207" t="s">
        <v>1345</v>
      </c>
      <c r="E180" s="238"/>
      <c r="F180" s="238">
        <v>91500</v>
      </c>
      <c r="G180" s="238">
        <v>122000</v>
      </c>
      <c r="H180" s="238"/>
      <c r="I180" s="238"/>
      <c r="J180" s="238"/>
      <c r="K180" s="238">
        <v>120000</v>
      </c>
      <c r="L180" s="238"/>
      <c r="M180" s="238"/>
      <c r="N180" s="238">
        <v>128500</v>
      </c>
      <c r="O180" s="238">
        <v>130000</v>
      </c>
      <c r="P180" s="238"/>
      <c r="Q180" s="1884"/>
    </row>
    <row r="181" spans="1:17" ht="35.1" customHeight="1">
      <c r="A181" s="208"/>
      <c r="B181" s="211" t="s">
        <v>1353</v>
      </c>
      <c r="C181" s="208" t="s">
        <v>1452</v>
      </c>
      <c r="D181" s="207" t="s">
        <v>1345</v>
      </c>
      <c r="E181" s="238"/>
      <c r="F181" s="238">
        <v>88500</v>
      </c>
      <c r="G181" s="238"/>
      <c r="H181" s="238"/>
      <c r="I181" s="238"/>
      <c r="J181" s="238"/>
      <c r="K181" s="238"/>
      <c r="L181" s="238"/>
      <c r="M181" s="238"/>
      <c r="N181" s="238">
        <v>125200</v>
      </c>
      <c r="O181" s="238"/>
      <c r="P181" s="238"/>
      <c r="Q181" s="1884"/>
    </row>
    <row r="182" spans="1:17" ht="35.1" customHeight="1">
      <c r="A182" s="208"/>
      <c r="B182" s="211" t="s">
        <v>1354</v>
      </c>
      <c r="C182" s="208" t="s">
        <v>1452</v>
      </c>
      <c r="D182" s="207" t="s">
        <v>1355</v>
      </c>
      <c r="E182" s="238"/>
      <c r="F182" s="238">
        <v>79000</v>
      </c>
      <c r="G182" s="238"/>
      <c r="H182" s="238"/>
      <c r="I182" s="238">
        <v>85000</v>
      </c>
      <c r="J182" s="238"/>
      <c r="K182" s="238"/>
      <c r="L182" s="238"/>
      <c r="M182" s="238"/>
      <c r="N182" s="238"/>
      <c r="O182" s="238"/>
      <c r="P182" s="238"/>
      <c r="Q182" s="1884"/>
    </row>
    <row r="183" spans="1:17" ht="35.1" customHeight="1">
      <c r="A183" s="208"/>
      <c r="B183" s="211" t="s">
        <v>1356</v>
      </c>
      <c r="C183" s="208" t="s">
        <v>1452</v>
      </c>
      <c r="D183" s="207" t="s">
        <v>1357</v>
      </c>
      <c r="E183" s="238"/>
      <c r="F183" s="238"/>
      <c r="G183" s="238"/>
      <c r="H183" s="238"/>
      <c r="I183" s="238"/>
      <c r="J183" s="238"/>
      <c r="K183" s="238"/>
      <c r="L183" s="238"/>
      <c r="M183" s="238"/>
      <c r="N183" s="238"/>
      <c r="O183" s="238"/>
      <c r="P183" s="238">
        <v>118800</v>
      </c>
      <c r="Q183" s="1884"/>
    </row>
    <row r="184" spans="1:17" ht="35.1" customHeight="1">
      <c r="A184" s="208"/>
      <c r="B184" s="211" t="s">
        <v>1358</v>
      </c>
      <c r="C184" s="208" t="s">
        <v>1452</v>
      </c>
      <c r="D184" s="207" t="s">
        <v>1359</v>
      </c>
      <c r="E184" s="238"/>
      <c r="F184" s="238">
        <v>82000</v>
      </c>
      <c r="G184" s="238"/>
      <c r="H184" s="238"/>
      <c r="I184" s="238">
        <v>105000</v>
      </c>
      <c r="J184" s="238"/>
      <c r="K184" s="238"/>
      <c r="L184" s="238"/>
      <c r="M184" s="238"/>
      <c r="N184" s="238"/>
      <c r="O184" s="238"/>
      <c r="P184" s="238">
        <v>129800</v>
      </c>
      <c r="Q184" s="1884"/>
    </row>
    <row r="185" spans="1:17" ht="35.1" customHeight="1">
      <c r="A185" s="208"/>
      <c r="B185" s="211" t="s">
        <v>1360</v>
      </c>
      <c r="C185" s="208" t="s">
        <v>1452</v>
      </c>
      <c r="D185" s="207" t="s">
        <v>1361</v>
      </c>
      <c r="E185" s="238"/>
      <c r="F185" s="238">
        <v>82200</v>
      </c>
      <c r="G185" s="238"/>
      <c r="H185" s="238"/>
      <c r="I185" s="238">
        <v>115000</v>
      </c>
      <c r="J185" s="238"/>
      <c r="K185" s="238"/>
      <c r="L185" s="238"/>
      <c r="M185" s="238"/>
      <c r="N185" s="238"/>
      <c r="O185" s="238"/>
      <c r="P185" s="238">
        <v>133100</v>
      </c>
      <c r="Q185" s="1884"/>
    </row>
    <row r="186" spans="1:17" ht="35.1" customHeight="1">
      <c r="A186" s="208"/>
      <c r="B186" s="211" t="s">
        <v>1360</v>
      </c>
      <c r="C186" s="208" t="s">
        <v>1452</v>
      </c>
      <c r="D186" s="207" t="s">
        <v>1362</v>
      </c>
      <c r="E186" s="238"/>
      <c r="F186" s="238"/>
      <c r="G186" s="238"/>
      <c r="H186" s="238"/>
      <c r="I186" s="238">
        <v>135000</v>
      </c>
      <c r="J186" s="238"/>
      <c r="K186" s="238"/>
      <c r="L186" s="238"/>
      <c r="M186" s="238"/>
      <c r="N186" s="238"/>
      <c r="O186" s="238"/>
      <c r="P186" s="238">
        <v>149600</v>
      </c>
      <c r="Q186" s="1884"/>
    </row>
    <row r="187" spans="1:17" ht="35.1" customHeight="1">
      <c r="A187" s="208"/>
      <c r="B187" s="211" t="s">
        <v>1363</v>
      </c>
      <c r="C187" s="208" t="s">
        <v>1452</v>
      </c>
      <c r="D187" s="207" t="s">
        <v>1364</v>
      </c>
      <c r="E187" s="238"/>
      <c r="F187" s="238"/>
      <c r="G187" s="238"/>
      <c r="H187" s="238"/>
      <c r="I187" s="238"/>
      <c r="J187" s="238"/>
      <c r="K187" s="238"/>
      <c r="L187" s="238"/>
      <c r="M187" s="238"/>
      <c r="N187" s="238">
        <v>80000</v>
      </c>
      <c r="O187" s="238"/>
      <c r="P187" s="238"/>
      <c r="Q187" s="1884"/>
    </row>
    <row r="188" spans="1:17" ht="35.1" customHeight="1">
      <c r="A188" s="208"/>
      <c r="B188" s="211" t="s">
        <v>1365</v>
      </c>
      <c r="C188" s="208" t="s">
        <v>1452</v>
      </c>
      <c r="D188" s="207" t="s">
        <v>1366</v>
      </c>
      <c r="E188" s="238"/>
      <c r="F188" s="238"/>
      <c r="G188" s="238"/>
      <c r="H188" s="238"/>
      <c r="I188" s="238">
        <v>155000</v>
      </c>
      <c r="J188" s="238"/>
      <c r="K188" s="238"/>
      <c r="L188" s="238"/>
      <c r="M188" s="238"/>
      <c r="N188" s="238"/>
      <c r="O188" s="238"/>
      <c r="P188" s="238"/>
      <c r="Q188" s="1884"/>
    </row>
    <row r="189" spans="1:17" ht="35.1" customHeight="1">
      <c r="A189" s="208"/>
      <c r="B189" s="211" t="s">
        <v>1367</v>
      </c>
      <c r="C189" s="208" t="s">
        <v>1452</v>
      </c>
      <c r="D189" s="207" t="s">
        <v>1368</v>
      </c>
      <c r="E189" s="213"/>
      <c r="F189" s="213"/>
      <c r="G189" s="213"/>
      <c r="H189" s="213"/>
      <c r="I189" s="238">
        <v>165000</v>
      </c>
      <c r="J189" s="213"/>
      <c r="K189" s="213"/>
      <c r="L189" s="213"/>
      <c r="M189" s="213"/>
      <c r="N189" s="213"/>
      <c r="O189" s="213"/>
      <c r="P189" s="213"/>
      <c r="Q189" s="1884"/>
    </row>
    <row r="190" spans="1:17" ht="35.1" customHeight="1">
      <c r="A190" s="208"/>
      <c r="B190" s="211" t="s">
        <v>1369</v>
      </c>
      <c r="C190" s="208" t="s">
        <v>1452</v>
      </c>
      <c r="D190" s="207" t="s">
        <v>1345</v>
      </c>
      <c r="E190" s="238"/>
      <c r="F190" s="238"/>
      <c r="G190" s="238">
        <v>110000</v>
      </c>
      <c r="H190" s="213"/>
      <c r="I190" s="238"/>
      <c r="J190" s="238"/>
      <c r="K190" s="238"/>
      <c r="L190" s="238"/>
      <c r="M190" s="238"/>
      <c r="N190" s="238"/>
      <c r="O190" s="238"/>
      <c r="P190" s="238"/>
      <c r="Q190" s="1884"/>
    </row>
    <row r="191" spans="1:17" ht="35.1" customHeight="1">
      <c r="A191" s="208"/>
      <c r="B191" s="211" t="s">
        <v>1370</v>
      </c>
      <c r="C191" s="208" t="s">
        <v>1452</v>
      </c>
      <c r="D191" s="207" t="s">
        <v>1345</v>
      </c>
      <c r="E191" s="238"/>
      <c r="F191" s="238"/>
      <c r="G191" s="238">
        <v>110000</v>
      </c>
      <c r="H191" s="238"/>
      <c r="I191" s="238"/>
      <c r="J191" s="238"/>
      <c r="K191" s="238"/>
      <c r="L191" s="238"/>
      <c r="M191" s="238"/>
      <c r="N191" s="238"/>
      <c r="O191" s="238"/>
      <c r="P191" s="238"/>
      <c r="Q191" s="1884"/>
    </row>
    <row r="192" spans="1:17" ht="35.1" customHeight="1">
      <c r="A192" s="208"/>
      <c r="B192" s="211" t="s">
        <v>1371</v>
      </c>
      <c r="C192" s="208" t="s">
        <v>1452</v>
      </c>
      <c r="D192" s="207" t="s">
        <v>1345</v>
      </c>
      <c r="E192" s="238"/>
      <c r="F192" s="238"/>
      <c r="G192" s="238">
        <v>115000</v>
      </c>
      <c r="H192" s="238"/>
      <c r="I192" s="238"/>
      <c r="J192" s="238"/>
      <c r="K192" s="238"/>
      <c r="L192" s="238"/>
      <c r="M192" s="238"/>
      <c r="N192" s="238"/>
      <c r="O192" s="238"/>
      <c r="P192" s="238"/>
      <c r="Q192" s="1884"/>
    </row>
    <row r="193" spans="1:17" ht="35.1" customHeight="1">
      <c r="A193" s="208"/>
      <c r="B193" s="211" t="s">
        <v>1372</v>
      </c>
      <c r="C193" s="208" t="s">
        <v>1452</v>
      </c>
      <c r="D193" s="207" t="s">
        <v>1347</v>
      </c>
      <c r="E193" s="238"/>
      <c r="F193" s="238"/>
      <c r="G193" s="213"/>
      <c r="H193" s="238"/>
      <c r="I193" s="238"/>
      <c r="J193" s="238"/>
      <c r="K193" s="238"/>
      <c r="L193" s="238"/>
      <c r="M193" s="238">
        <v>110000</v>
      </c>
      <c r="N193" s="238"/>
      <c r="O193" s="238"/>
      <c r="P193" s="238"/>
      <c r="Q193" s="1884"/>
    </row>
    <row r="194" spans="1:17" ht="35.1" customHeight="1">
      <c r="A194" s="208"/>
      <c r="B194" s="211" t="s">
        <v>1372</v>
      </c>
      <c r="C194" s="208" t="s">
        <v>1452</v>
      </c>
      <c r="D194" s="207" t="s">
        <v>1348</v>
      </c>
      <c r="E194" s="238"/>
      <c r="F194" s="238">
        <v>70200</v>
      </c>
      <c r="G194" s="213"/>
      <c r="H194" s="238"/>
      <c r="I194" s="238"/>
      <c r="J194" s="238"/>
      <c r="K194" s="213"/>
      <c r="L194" s="213"/>
      <c r="M194" s="238"/>
      <c r="N194" s="238"/>
      <c r="O194" s="238"/>
      <c r="P194" s="238"/>
      <c r="Q194" s="1884"/>
    </row>
    <row r="195" spans="1:17" ht="35.1" customHeight="1">
      <c r="A195" s="208"/>
      <c r="B195" s="211" t="s">
        <v>1373</v>
      </c>
      <c r="C195" s="208" t="s">
        <v>1452</v>
      </c>
      <c r="D195" s="207" t="s">
        <v>1345</v>
      </c>
      <c r="E195" s="238"/>
      <c r="F195" s="238">
        <v>73500</v>
      </c>
      <c r="G195" s="238">
        <v>115000</v>
      </c>
      <c r="H195" s="238"/>
      <c r="I195" s="238"/>
      <c r="J195" s="238"/>
      <c r="K195" s="238">
        <v>130000</v>
      </c>
      <c r="L195" s="238">
        <v>125000</v>
      </c>
      <c r="M195" s="238">
        <v>123000</v>
      </c>
      <c r="N195" s="238"/>
      <c r="O195" s="238"/>
      <c r="P195" s="238"/>
      <c r="Q195" s="1884"/>
    </row>
    <row r="196" spans="1:17" ht="35.1" customHeight="1">
      <c r="A196" s="208"/>
      <c r="B196" s="211" t="s">
        <v>1374</v>
      </c>
      <c r="C196" s="208" t="s">
        <v>1452</v>
      </c>
      <c r="D196" s="207" t="s">
        <v>1345</v>
      </c>
      <c r="E196" s="238"/>
      <c r="F196" s="238"/>
      <c r="G196" s="238">
        <v>115000</v>
      </c>
      <c r="H196" s="238"/>
      <c r="I196" s="238"/>
      <c r="J196" s="238"/>
      <c r="K196" s="238"/>
      <c r="L196" s="238"/>
      <c r="M196" s="238"/>
      <c r="N196" s="238"/>
      <c r="O196" s="238"/>
      <c r="P196" s="238"/>
      <c r="Q196" s="1884"/>
    </row>
    <row r="197" spans="1:17" ht="35.1" customHeight="1">
      <c r="A197" s="208"/>
      <c r="B197" s="211" t="s">
        <v>1375</v>
      </c>
      <c r="C197" s="208" t="s">
        <v>1452</v>
      </c>
      <c r="D197" s="207" t="s">
        <v>1345</v>
      </c>
      <c r="E197" s="238"/>
      <c r="F197" s="238"/>
      <c r="G197" s="213"/>
      <c r="H197" s="238"/>
      <c r="I197" s="238"/>
      <c r="J197" s="238"/>
      <c r="K197" s="213"/>
      <c r="L197" s="238">
        <v>129000</v>
      </c>
      <c r="M197" s="238"/>
      <c r="N197" s="238"/>
      <c r="O197" s="238"/>
      <c r="P197" s="238"/>
      <c r="Q197" s="1884"/>
    </row>
    <row r="198" spans="1:17" ht="35.1" customHeight="1">
      <c r="A198" s="208"/>
      <c r="B198" s="211" t="s">
        <v>1376</v>
      </c>
      <c r="C198" s="208" t="s">
        <v>1452</v>
      </c>
      <c r="D198" s="207" t="s">
        <v>1345</v>
      </c>
      <c r="E198" s="238"/>
      <c r="F198" s="238"/>
      <c r="G198" s="238"/>
      <c r="H198" s="213"/>
      <c r="I198" s="238"/>
      <c r="J198" s="238"/>
      <c r="K198" s="238"/>
      <c r="L198" s="238"/>
      <c r="M198" s="238"/>
      <c r="N198" s="238"/>
      <c r="O198" s="238"/>
      <c r="P198" s="238"/>
      <c r="Q198" s="1884"/>
    </row>
    <row r="199" spans="1:17" ht="35.1" customHeight="1">
      <c r="A199" s="208"/>
      <c r="B199" s="211" t="s">
        <v>1377</v>
      </c>
      <c r="C199" s="208" t="s">
        <v>1452</v>
      </c>
      <c r="D199" s="207" t="s">
        <v>1347</v>
      </c>
      <c r="E199" s="238"/>
      <c r="F199" s="238"/>
      <c r="G199" s="238"/>
      <c r="H199" s="213"/>
      <c r="I199" s="238"/>
      <c r="J199" s="238">
        <v>85000</v>
      </c>
      <c r="K199" s="238"/>
      <c r="L199" s="238"/>
      <c r="M199" s="238">
        <v>79000</v>
      </c>
      <c r="N199" s="238"/>
      <c r="O199" s="238"/>
      <c r="P199" s="238"/>
      <c r="Q199" s="1884"/>
    </row>
    <row r="200" spans="1:17" ht="35.1" customHeight="1">
      <c r="A200" s="208"/>
      <c r="B200" s="211" t="s">
        <v>1377</v>
      </c>
      <c r="C200" s="208" t="s">
        <v>1452</v>
      </c>
      <c r="D200" s="207" t="s">
        <v>1348</v>
      </c>
      <c r="E200" s="238"/>
      <c r="F200" s="238"/>
      <c r="G200" s="213"/>
      <c r="H200" s="238"/>
      <c r="I200" s="238"/>
      <c r="J200" s="238">
        <v>95000</v>
      </c>
      <c r="K200" s="238"/>
      <c r="L200" s="238"/>
      <c r="M200" s="238"/>
      <c r="N200" s="238"/>
      <c r="O200" s="238"/>
      <c r="P200" s="238"/>
      <c r="Q200" s="1884"/>
    </row>
    <row r="201" spans="1:17" ht="35.1" customHeight="1">
      <c r="A201" s="208"/>
      <c r="B201" s="211" t="s">
        <v>1377</v>
      </c>
      <c r="C201" s="208" t="s">
        <v>1452</v>
      </c>
      <c r="D201" s="207" t="s">
        <v>1345</v>
      </c>
      <c r="E201" s="238"/>
      <c r="F201" s="238">
        <v>95000</v>
      </c>
      <c r="G201" s="238">
        <v>104000</v>
      </c>
      <c r="H201" s="238"/>
      <c r="I201" s="238"/>
      <c r="J201" s="238"/>
      <c r="K201" s="238"/>
      <c r="L201" s="238"/>
      <c r="M201" s="238"/>
      <c r="N201" s="238"/>
      <c r="O201" s="238"/>
      <c r="P201" s="238"/>
      <c r="Q201" s="1884"/>
    </row>
    <row r="202" spans="1:17" ht="35.1" customHeight="1">
      <c r="A202" s="208"/>
      <c r="B202" s="211" t="s">
        <v>1378</v>
      </c>
      <c r="C202" s="208" t="s">
        <v>1452</v>
      </c>
      <c r="D202" s="207" t="s">
        <v>1350</v>
      </c>
      <c r="E202" s="238"/>
      <c r="F202" s="213"/>
      <c r="G202" s="238"/>
      <c r="H202" s="238"/>
      <c r="I202" s="238"/>
      <c r="J202" s="238"/>
      <c r="K202" s="238"/>
      <c r="L202" s="238"/>
      <c r="M202" s="238"/>
      <c r="N202" s="238"/>
      <c r="O202" s="238"/>
      <c r="P202" s="238">
        <v>166100</v>
      </c>
      <c r="Q202" s="1884"/>
    </row>
    <row r="203" spans="1:17" ht="35.1" customHeight="1">
      <c r="A203" s="208"/>
      <c r="B203" s="211" t="s">
        <v>1379</v>
      </c>
      <c r="C203" s="208" t="s">
        <v>1452</v>
      </c>
      <c r="D203" s="207" t="s">
        <v>1351</v>
      </c>
      <c r="E203" s="238"/>
      <c r="F203" s="238"/>
      <c r="G203" s="238"/>
      <c r="H203" s="238"/>
      <c r="I203" s="238"/>
      <c r="J203" s="238"/>
      <c r="K203" s="238"/>
      <c r="L203" s="238"/>
      <c r="M203" s="238"/>
      <c r="N203" s="238"/>
      <c r="O203" s="238"/>
      <c r="P203" s="238">
        <v>180400</v>
      </c>
      <c r="Q203" s="1884"/>
    </row>
    <row r="204" spans="1:17" ht="35.1" customHeight="1">
      <c r="A204" s="208"/>
      <c r="B204" s="211" t="s">
        <v>1380</v>
      </c>
      <c r="C204" s="208" t="s">
        <v>1452</v>
      </c>
      <c r="D204" s="207" t="s">
        <v>1345</v>
      </c>
      <c r="E204" s="238"/>
      <c r="F204" s="238"/>
      <c r="G204" s="238">
        <v>120000</v>
      </c>
      <c r="H204" s="238"/>
      <c r="I204" s="238"/>
      <c r="J204" s="238"/>
      <c r="K204" s="238">
        <v>130000</v>
      </c>
      <c r="L204" s="238"/>
      <c r="M204" s="238"/>
      <c r="N204" s="238"/>
      <c r="O204" s="238"/>
      <c r="P204" s="238"/>
      <c r="Q204" s="1884"/>
    </row>
    <row r="205" spans="1:17" ht="35.1" customHeight="1">
      <c r="A205" s="208"/>
      <c r="B205" s="211" t="s">
        <v>1424</v>
      </c>
      <c r="C205" s="208" t="s">
        <v>1452</v>
      </c>
      <c r="D205" s="207" t="s">
        <v>1350</v>
      </c>
      <c r="E205" s="238"/>
      <c r="F205" s="238"/>
      <c r="G205" s="238"/>
      <c r="H205" s="238"/>
      <c r="I205" s="238"/>
      <c r="J205" s="238"/>
      <c r="K205" s="238">
        <v>145000</v>
      </c>
      <c r="L205" s="238"/>
      <c r="M205" s="238"/>
      <c r="N205" s="238"/>
      <c r="O205" s="238"/>
      <c r="P205" s="238"/>
      <c r="Q205" s="1884"/>
    </row>
    <row r="206" spans="1:17" ht="35.1" customHeight="1">
      <c r="A206" s="208"/>
      <c r="B206" s="211" t="s">
        <v>1381</v>
      </c>
      <c r="C206" s="208" t="s">
        <v>1452</v>
      </c>
      <c r="D206" s="207" t="s">
        <v>1345</v>
      </c>
      <c r="E206" s="238"/>
      <c r="F206" s="238"/>
      <c r="G206" s="238"/>
      <c r="H206" s="238"/>
      <c r="I206" s="238"/>
      <c r="J206" s="238"/>
      <c r="K206" s="238"/>
      <c r="L206" s="238"/>
      <c r="M206" s="238"/>
      <c r="N206" s="238"/>
      <c r="O206" s="238"/>
      <c r="P206" s="238"/>
      <c r="Q206" s="1884"/>
    </row>
    <row r="207" spans="1:17" ht="35.1" customHeight="1">
      <c r="A207" s="208"/>
      <c r="B207" s="211" t="s">
        <v>1382</v>
      </c>
      <c r="C207" s="208" t="s">
        <v>1452</v>
      </c>
      <c r="D207" s="207" t="s">
        <v>1350</v>
      </c>
      <c r="E207" s="238"/>
      <c r="F207" s="238"/>
      <c r="G207" s="238"/>
      <c r="H207" s="238"/>
      <c r="I207" s="238"/>
      <c r="J207" s="238"/>
      <c r="K207" s="238"/>
      <c r="L207" s="238"/>
      <c r="M207" s="238"/>
      <c r="N207" s="238"/>
      <c r="O207" s="238"/>
      <c r="P207" s="238"/>
      <c r="Q207" s="1884"/>
    </row>
    <row r="208" spans="1:17" ht="35.1" customHeight="1">
      <c r="A208" s="208"/>
      <c r="B208" s="211" t="s">
        <v>1383</v>
      </c>
      <c r="C208" s="208" t="s">
        <v>1452</v>
      </c>
      <c r="D208" s="207" t="s">
        <v>1350</v>
      </c>
      <c r="E208" s="238"/>
      <c r="F208" s="238"/>
      <c r="G208" s="238"/>
      <c r="H208" s="238"/>
      <c r="I208" s="238"/>
      <c r="J208" s="238"/>
      <c r="K208" s="238"/>
      <c r="L208" s="238"/>
      <c r="M208" s="238"/>
      <c r="N208" s="238"/>
      <c r="O208" s="238"/>
      <c r="P208" s="238"/>
      <c r="Q208" s="1884"/>
    </row>
    <row r="209" spans="1:17" ht="35.1" customHeight="1">
      <c r="A209" s="208"/>
      <c r="B209" s="211" t="s">
        <v>1384</v>
      </c>
      <c r="C209" s="208" t="s">
        <v>1452</v>
      </c>
      <c r="D209" s="207" t="s">
        <v>1350</v>
      </c>
      <c r="E209" s="238"/>
      <c r="F209" s="238">
        <v>91200</v>
      </c>
      <c r="G209" s="238"/>
      <c r="H209" s="238"/>
      <c r="I209" s="238"/>
      <c r="J209" s="238"/>
      <c r="K209" s="238"/>
      <c r="L209" s="238"/>
      <c r="M209" s="238"/>
      <c r="N209" s="238"/>
      <c r="O209" s="238"/>
      <c r="P209" s="238"/>
      <c r="Q209" s="1884"/>
    </row>
    <row r="210" spans="1:17" ht="30" customHeight="1">
      <c r="A210" s="205" t="s">
        <v>1385</v>
      </c>
      <c r="B210" s="212"/>
      <c r="C210" s="205"/>
      <c r="D210" s="201"/>
      <c r="E210" s="214"/>
      <c r="F210" s="214"/>
      <c r="G210" s="214"/>
      <c r="H210" s="214"/>
      <c r="I210" s="213"/>
      <c r="J210" s="213"/>
      <c r="K210" s="213"/>
      <c r="L210" s="213"/>
      <c r="M210" s="213"/>
      <c r="N210" s="213"/>
      <c r="O210" s="213"/>
      <c r="P210" s="213"/>
      <c r="Q210" s="1884"/>
    </row>
    <row r="211" spans="1:17" ht="30" customHeight="1">
      <c r="A211" s="222"/>
      <c r="B211" s="1881" t="s">
        <v>866</v>
      </c>
      <c r="C211" s="1881"/>
      <c r="D211" s="207"/>
      <c r="E211" s="213"/>
      <c r="F211" s="213"/>
      <c r="G211" s="213"/>
      <c r="H211" s="213"/>
      <c r="I211" s="213"/>
      <c r="J211" s="213"/>
      <c r="K211" s="213"/>
      <c r="L211" s="213"/>
      <c r="M211" s="213"/>
      <c r="N211" s="213"/>
      <c r="O211" s="213"/>
      <c r="P211" s="213"/>
      <c r="Q211" s="1884"/>
    </row>
    <row r="212" spans="1:17" ht="30" customHeight="1">
      <c r="A212" s="222"/>
      <c r="B212" s="215" t="s">
        <v>1386</v>
      </c>
      <c r="C212" s="208" t="s">
        <v>1387</v>
      </c>
      <c r="D212" s="207" t="s">
        <v>1388</v>
      </c>
      <c r="E212" s="238"/>
      <c r="F212" s="238"/>
      <c r="G212" s="238">
        <v>2200000</v>
      </c>
      <c r="H212" s="238"/>
      <c r="I212" s="238"/>
      <c r="J212" s="238"/>
      <c r="K212" s="238"/>
      <c r="L212" s="238"/>
      <c r="M212" s="238"/>
      <c r="N212" s="238"/>
      <c r="O212" s="238"/>
      <c r="P212" s="238"/>
      <c r="Q212" s="1884"/>
    </row>
    <row r="213" spans="1:17" ht="30" customHeight="1">
      <c r="A213" s="222"/>
      <c r="B213" s="215" t="s">
        <v>868</v>
      </c>
      <c r="C213" s="208" t="s">
        <v>1387</v>
      </c>
      <c r="D213" s="207" t="s">
        <v>1389</v>
      </c>
      <c r="E213" s="217"/>
      <c r="F213" s="217"/>
      <c r="G213" s="238">
        <v>3000000</v>
      </c>
      <c r="H213" s="238"/>
      <c r="I213" s="238"/>
      <c r="J213" s="238"/>
      <c r="K213" s="238"/>
      <c r="L213" s="238"/>
      <c r="M213" s="238"/>
      <c r="N213" s="238"/>
      <c r="O213" s="238"/>
      <c r="P213" s="238"/>
      <c r="Q213" s="1884"/>
    </row>
    <row r="214" spans="1:17" ht="30" customHeight="1">
      <c r="A214" s="222"/>
      <c r="B214" s="215" t="s">
        <v>869</v>
      </c>
      <c r="C214" s="208" t="s">
        <v>1387</v>
      </c>
      <c r="D214" s="207" t="s">
        <v>1390</v>
      </c>
      <c r="E214" s="217"/>
      <c r="F214" s="217"/>
      <c r="G214" s="238">
        <v>4100000</v>
      </c>
      <c r="H214" s="238"/>
      <c r="I214" s="238"/>
      <c r="J214" s="238"/>
      <c r="K214" s="238"/>
      <c r="L214" s="238"/>
      <c r="M214" s="238"/>
      <c r="N214" s="238"/>
      <c r="O214" s="238"/>
      <c r="P214" s="238"/>
      <c r="Q214" s="1884"/>
    </row>
    <row r="215" spans="1:17" ht="30" customHeight="1">
      <c r="A215" s="222"/>
      <c r="B215" s="215" t="s">
        <v>870</v>
      </c>
      <c r="C215" s="208" t="s">
        <v>1387</v>
      </c>
      <c r="D215" s="207" t="s">
        <v>1391</v>
      </c>
      <c r="E215" s="217"/>
      <c r="F215" s="217"/>
      <c r="G215" s="238">
        <v>5300000</v>
      </c>
      <c r="H215" s="238"/>
      <c r="I215" s="238"/>
      <c r="J215" s="238"/>
      <c r="K215" s="238"/>
      <c r="L215" s="238"/>
      <c r="M215" s="238"/>
      <c r="N215" s="238"/>
      <c r="O215" s="238"/>
      <c r="P215" s="238"/>
      <c r="Q215" s="1884"/>
    </row>
    <row r="216" spans="1:17" ht="30" customHeight="1">
      <c r="A216" s="222"/>
      <c r="B216" s="215" t="s">
        <v>871</v>
      </c>
      <c r="C216" s="208" t="s">
        <v>1387</v>
      </c>
      <c r="D216" s="207" t="s">
        <v>1388</v>
      </c>
      <c r="E216" s="217"/>
      <c r="F216" s="217"/>
      <c r="G216" s="238">
        <v>2700000</v>
      </c>
      <c r="H216" s="238"/>
      <c r="I216" s="238"/>
      <c r="J216" s="238"/>
      <c r="K216" s="238"/>
      <c r="L216" s="238"/>
      <c r="M216" s="238"/>
      <c r="N216" s="238"/>
      <c r="O216" s="238"/>
      <c r="P216" s="238"/>
      <c r="Q216" s="1884"/>
    </row>
    <row r="217" spans="1:17" ht="30" customHeight="1">
      <c r="A217" s="222"/>
      <c r="B217" s="215" t="s">
        <v>872</v>
      </c>
      <c r="C217" s="208" t="s">
        <v>1387</v>
      </c>
      <c r="D217" s="207" t="s">
        <v>1389</v>
      </c>
      <c r="E217" s="217"/>
      <c r="F217" s="217"/>
      <c r="G217" s="238">
        <v>4450000</v>
      </c>
      <c r="H217" s="238"/>
      <c r="I217" s="238"/>
      <c r="J217" s="238"/>
      <c r="K217" s="213"/>
      <c r="L217" s="238"/>
      <c r="M217" s="238"/>
      <c r="N217" s="238"/>
      <c r="O217" s="238"/>
      <c r="P217" s="238"/>
      <c r="Q217" s="1884"/>
    </row>
    <row r="218" spans="1:17" ht="30" customHeight="1">
      <c r="A218" s="222"/>
      <c r="B218" s="215" t="s">
        <v>873</v>
      </c>
      <c r="C218" s="208" t="s">
        <v>1387</v>
      </c>
      <c r="D218" s="207" t="s">
        <v>1390</v>
      </c>
      <c r="E218" s="217"/>
      <c r="F218" s="217"/>
      <c r="G218" s="238">
        <v>6420000</v>
      </c>
      <c r="H218" s="238"/>
      <c r="I218" s="238"/>
      <c r="J218" s="238"/>
      <c r="K218" s="238"/>
      <c r="L218" s="238"/>
      <c r="M218" s="238"/>
      <c r="N218" s="238"/>
      <c r="O218" s="238"/>
      <c r="P218" s="238"/>
      <c r="Q218" s="1884"/>
    </row>
    <row r="219" spans="1:17" ht="30" customHeight="1">
      <c r="A219" s="222"/>
      <c r="B219" s="215" t="s">
        <v>874</v>
      </c>
      <c r="C219" s="208" t="s">
        <v>1387</v>
      </c>
      <c r="D219" s="207" t="s">
        <v>1391</v>
      </c>
      <c r="E219" s="217"/>
      <c r="F219" s="217"/>
      <c r="G219" s="238">
        <v>8350000</v>
      </c>
      <c r="H219" s="238"/>
      <c r="I219" s="238"/>
      <c r="J219" s="238"/>
      <c r="K219" s="238"/>
      <c r="L219" s="238"/>
      <c r="M219" s="238"/>
      <c r="N219" s="238"/>
      <c r="O219" s="238"/>
      <c r="P219" s="238"/>
      <c r="Q219" s="1884"/>
    </row>
    <row r="220" spans="1:17" ht="30" customHeight="1">
      <c r="A220" s="222"/>
      <c r="B220" s="223" t="s">
        <v>875</v>
      </c>
      <c r="C220" s="208"/>
      <c r="D220" s="207"/>
      <c r="E220" s="217"/>
      <c r="F220" s="217"/>
      <c r="G220" s="238"/>
      <c r="H220" s="238"/>
      <c r="I220" s="238"/>
      <c r="J220" s="238"/>
      <c r="K220" s="238"/>
      <c r="L220" s="238"/>
      <c r="M220" s="238"/>
      <c r="N220" s="238"/>
      <c r="O220" s="238"/>
      <c r="P220" s="238"/>
      <c r="Q220" s="1884"/>
    </row>
    <row r="221" spans="1:17" ht="30" customHeight="1">
      <c r="A221" s="222"/>
      <c r="B221" s="215" t="s">
        <v>867</v>
      </c>
      <c r="C221" s="208" t="s">
        <v>1387</v>
      </c>
      <c r="D221" s="207" t="s">
        <v>1388</v>
      </c>
      <c r="E221" s="217"/>
      <c r="F221" s="217"/>
      <c r="G221" s="238">
        <v>2600000</v>
      </c>
      <c r="H221" s="238"/>
      <c r="I221" s="238"/>
      <c r="J221" s="238"/>
      <c r="K221" s="238"/>
      <c r="L221" s="238"/>
      <c r="M221" s="238"/>
      <c r="N221" s="238"/>
      <c r="O221" s="238"/>
      <c r="P221" s="238"/>
      <c r="Q221" s="1884"/>
    </row>
    <row r="222" spans="1:17" ht="30" customHeight="1">
      <c r="A222" s="222"/>
      <c r="B222" s="215" t="s">
        <v>868</v>
      </c>
      <c r="C222" s="208" t="s">
        <v>1387</v>
      </c>
      <c r="D222" s="207" t="s">
        <v>1389</v>
      </c>
      <c r="E222" s="238"/>
      <c r="F222" s="238"/>
      <c r="G222" s="238">
        <v>3600000</v>
      </c>
      <c r="H222" s="238"/>
      <c r="I222" s="238"/>
      <c r="J222" s="238"/>
      <c r="K222" s="238"/>
      <c r="L222" s="238"/>
      <c r="M222" s="238"/>
      <c r="N222" s="238"/>
      <c r="O222" s="238"/>
      <c r="P222" s="238"/>
      <c r="Q222" s="1884"/>
    </row>
    <row r="223" spans="1:17" ht="30" customHeight="1">
      <c r="A223" s="222"/>
      <c r="B223" s="215" t="s">
        <v>869</v>
      </c>
      <c r="C223" s="208" t="s">
        <v>1387</v>
      </c>
      <c r="D223" s="207" t="s">
        <v>1390</v>
      </c>
      <c r="E223" s="217"/>
      <c r="F223" s="217"/>
      <c r="G223" s="238">
        <v>4600000</v>
      </c>
      <c r="H223" s="238"/>
      <c r="I223" s="238"/>
      <c r="J223" s="238"/>
      <c r="K223" s="238"/>
      <c r="L223" s="238"/>
      <c r="M223" s="238"/>
      <c r="N223" s="238"/>
      <c r="O223" s="238"/>
      <c r="P223" s="238"/>
      <c r="Q223" s="1884"/>
    </row>
    <row r="224" spans="1:17" ht="30" customHeight="1">
      <c r="A224" s="222"/>
      <c r="B224" s="215" t="s">
        <v>870</v>
      </c>
      <c r="C224" s="208" t="s">
        <v>1387</v>
      </c>
      <c r="D224" s="207" t="s">
        <v>1391</v>
      </c>
      <c r="E224" s="217"/>
      <c r="F224" s="217"/>
      <c r="G224" s="238">
        <v>5700000</v>
      </c>
      <c r="H224" s="238"/>
      <c r="I224" s="238"/>
      <c r="J224" s="238"/>
      <c r="K224" s="238"/>
      <c r="L224" s="238"/>
      <c r="M224" s="238"/>
      <c r="N224" s="238"/>
      <c r="O224" s="238"/>
      <c r="P224" s="238"/>
      <c r="Q224" s="1884"/>
    </row>
    <row r="225" spans="1:17" ht="30" customHeight="1">
      <c r="A225" s="222"/>
      <c r="B225" s="215" t="s">
        <v>871</v>
      </c>
      <c r="C225" s="208" t="s">
        <v>1387</v>
      </c>
      <c r="D225" s="207" t="s">
        <v>1388</v>
      </c>
      <c r="E225" s="217"/>
      <c r="F225" s="217"/>
      <c r="G225" s="238">
        <v>2750000</v>
      </c>
      <c r="H225" s="238"/>
      <c r="I225" s="238"/>
      <c r="J225" s="238"/>
      <c r="K225" s="238"/>
      <c r="L225" s="238"/>
      <c r="M225" s="238"/>
      <c r="N225" s="238"/>
      <c r="O225" s="238"/>
      <c r="P225" s="238"/>
      <c r="Q225" s="1884"/>
    </row>
    <row r="226" spans="1:17" ht="30" customHeight="1">
      <c r="A226" s="222"/>
      <c r="B226" s="215" t="s">
        <v>872</v>
      </c>
      <c r="C226" s="208" t="s">
        <v>1387</v>
      </c>
      <c r="D226" s="207" t="s">
        <v>1389</v>
      </c>
      <c r="E226" s="238"/>
      <c r="F226" s="238"/>
      <c r="G226" s="238">
        <v>4500000</v>
      </c>
      <c r="H226" s="238"/>
      <c r="I226" s="238"/>
      <c r="J226" s="238"/>
      <c r="K226" s="238"/>
      <c r="L226" s="238"/>
      <c r="M226" s="238"/>
      <c r="N226" s="238"/>
      <c r="O226" s="238"/>
      <c r="P226" s="238"/>
      <c r="Q226" s="1884"/>
    </row>
    <row r="227" spans="1:17" ht="30" customHeight="1">
      <c r="A227" s="222"/>
      <c r="B227" s="215" t="s">
        <v>873</v>
      </c>
      <c r="C227" s="208" t="s">
        <v>1387</v>
      </c>
      <c r="D227" s="207" t="s">
        <v>1390</v>
      </c>
      <c r="E227" s="238"/>
      <c r="F227" s="238"/>
      <c r="G227" s="238">
        <v>6500000</v>
      </c>
      <c r="H227" s="238"/>
      <c r="I227" s="238"/>
      <c r="J227" s="238"/>
      <c r="K227" s="238"/>
      <c r="L227" s="238"/>
      <c r="M227" s="238"/>
      <c r="N227" s="238"/>
      <c r="O227" s="238"/>
      <c r="P227" s="238"/>
      <c r="Q227" s="1884"/>
    </row>
    <row r="228" spans="1:17" ht="30" customHeight="1">
      <c r="A228" s="222"/>
      <c r="B228" s="215" t="s">
        <v>874</v>
      </c>
      <c r="C228" s="208" t="s">
        <v>1387</v>
      </c>
      <c r="D228" s="207" t="s">
        <v>1391</v>
      </c>
      <c r="E228" s="238"/>
      <c r="F228" s="238"/>
      <c r="G228" s="238">
        <v>8500000</v>
      </c>
      <c r="H228" s="238"/>
      <c r="I228" s="238"/>
      <c r="J228" s="238"/>
      <c r="K228" s="238"/>
      <c r="L228" s="238"/>
      <c r="M228" s="238"/>
      <c r="N228" s="238"/>
      <c r="O228" s="238"/>
      <c r="P228" s="238"/>
      <c r="Q228" s="1884"/>
    </row>
    <row r="229" spans="1:17" ht="35.1" customHeight="1">
      <c r="A229" s="205" t="s">
        <v>1392</v>
      </c>
      <c r="B229" s="212" t="s">
        <v>1393</v>
      </c>
      <c r="C229" s="208"/>
      <c r="D229" s="207"/>
      <c r="E229" s="213"/>
      <c r="F229" s="213"/>
      <c r="G229" s="213"/>
      <c r="H229" s="213"/>
      <c r="I229" s="213"/>
      <c r="J229" s="213"/>
      <c r="K229" s="213"/>
      <c r="L229" s="213"/>
      <c r="M229" s="213"/>
      <c r="N229" s="213"/>
      <c r="O229" s="213"/>
      <c r="P229" s="213"/>
      <c r="Q229" s="1884"/>
    </row>
    <row r="230" spans="1:17" ht="35.1" customHeight="1">
      <c r="A230" s="205"/>
      <c r="B230" s="215" t="s">
        <v>1394</v>
      </c>
      <c r="C230" s="208" t="s">
        <v>249</v>
      </c>
      <c r="D230" s="207"/>
      <c r="E230" s="239"/>
      <c r="F230" s="239">
        <v>6500000</v>
      </c>
      <c r="G230" s="239">
        <v>5800000</v>
      </c>
      <c r="H230" s="213"/>
      <c r="I230" s="239">
        <v>6500000</v>
      </c>
      <c r="J230" s="239">
        <v>5600000</v>
      </c>
      <c r="K230" s="239">
        <v>6000000</v>
      </c>
      <c r="L230" s="239">
        <v>5500000</v>
      </c>
      <c r="M230" s="239">
        <v>6000000</v>
      </c>
      <c r="N230" s="239">
        <v>5500000</v>
      </c>
      <c r="O230" s="239">
        <v>4600000</v>
      </c>
      <c r="P230" s="239"/>
      <c r="Q230" s="1884"/>
    </row>
    <row r="231" spans="1:17" ht="35.1" customHeight="1">
      <c r="A231" s="208"/>
      <c r="B231" s="209" t="s">
        <v>1395</v>
      </c>
      <c r="C231" s="208" t="s">
        <v>249</v>
      </c>
      <c r="D231" s="207"/>
      <c r="E231" s="239"/>
      <c r="F231" s="239">
        <v>6500000</v>
      </c>
      <c r="G231" s="239">
        <v>6500000</v>
      </c>
      <c r="H231" s="239">
        <v>7000000</v>
      </c>
      <c r="I231" s="239"/>
      <c r="J231" s="239">
        <v>6700000</v>
      </c>
      <c r="K231" s="239">
        <v>6300000</v>
      </c>
      <c r="L231" s="239"/>
      <c r="M231" s="239">
        <v>6000000</v>
      </c>
      <c r="N231" s="239"/>
      <c r="O231" s="213"/>
      <c r="P231" s="239"/>
      <c r="Q231" s="1884"/>
    </row>
    <row r="232" spans="1:17" ht="35.1" customHeight="1">
      <c r="A232" s="208"/>
      <c r="B232" s="209" t="s">
        <v>1396</v>
      </c>
      <c r="C232" s="208" t="s">
        <v>249</v>
      </c>
      <c r="D232" s="207"/>
      <c r="E232" s="213"/>
      <c r="F232" s="213"/>
      <c r="G232" s="239">
        <v>9000000</v>
      </c>
      <c r="H232" s="239">
        <v>7000000</v>
      </c>
      <c r="I232" s="213"/>
      <c r="J232" s="239">
        <v>9500000</v>
      </c>
      <c r="K232" s="213"/>
      <c r="L232" s="213"/>
      <c r="M232" s="213"/>
      <c r="N232" s="213"/>
      <c r="O232" s="213"/>
      <c r="P232" s="213"/>
      <c r="Q232" s="1884"/>
    </row>
    <row r="233" spans="1:17">
      <c r="Q233" s="241"/>
    </row>
    <row r="234" spans="1:17">
      <c r="B234" s="196"/>
      <c r="C234" s="196"/>
      <c r="D234" s="240"/>
      <c r="G234" s="196"/>
      <c r="H234" s="196"/>
      <c r="I234" s="196"/>
      <c r="J234" s="196"/>
      <c r="K234" s="196"/>
      <c r="L234" s="196"/>
      <c r="M234" s="196"/>
      <c r="N234" s="196"/>
      <c r="O234" s="196"/>
      <c r="P234" s="196"/>
      <c r="Q234" s="241"/>
    </row>
    <row r="235" spans="1:17">
      <c r="B235" s="196"/>
      <c r="C235" s="196"/>
      <c r="D235" s="240"/>
      <c r="G235" s="196"/>
      <c r="H235" s="196"/>
      <c r="I235" s="196"/>
      <c r="J235" s="196"/>
      <c r="K235" s="196"/>
      <c r="L235" s="196"/>
      <c r="M235" s="196"/>
      <c r="N235" s="196"/>
      <c r="O235" s="196"/>
      <c r="P235" s="196"/>
      <c r="Q235" s="241"/>
    </row>
    <row r="236" spans="1:17">
      <c r="B236" s="196"/>
      <c r="C236" s="196"/>
      <c r="D236" s="240"/>
      <c r="G236" s="196"/>
      <c r="H236" s="196"/>
      <c r="I236" s="196"/>
      <c r="J236" s="196"/>
      <c r="K236" s="196"/>
      <c r="L236" s="196"/>
      <c r="M236" s="196"/>
      <c r="N236" s="196"/>
      <c r="O236" s="196"/>
      <c r="P236" s="196"/>
      <c r="Q236" s="241"/>
    </row>
  </sheetData>
  <mergeCells count="32">
    <mergeCell ref="Q164:Q171"/>
    <mergeCell ref="Q172:Q209"/>
    <mergeCell ref="Q210:Q228"/>
    <mergeCell ref="Q229:Q232"/>
    <mergeCell ref="Q52:Q61"/>
    <mergeCell ref="Q63:Q71"/>
    <mergeCell ref="Q72:Q79"/>
    <mergeCell ref="Q88:Q124"/>
    <mergeCell ref="Q125:Q163"/>
    <mergeCell ref="Q9:Q16"/>
    <mergeCell ref="Q19:Q22"/>
    <mergeCell ref="Q25:Q28"/>
    <mergeCell ref="Q30:Q37"/>
    <mergeCell ref="Q39:Q50"/>
    <mergeCell ref="E51:P51"/>
    <mergeCell ref="B165:C165"/>
    <mergeCell ref="B211:C211"/>
    <mergeCell ref="A5:A6"/>
    <mergeCell ref="B5:B6"/>
    <mergeCell ref="C5:C6"/>
    <mergeCell ref="D5:D6"/>
    <mergeCell ref="B18:C18"/>
    <mergeCell ref="E18:P18"/>
    <mergeCell ref="B24:C24"/>
    <mergeCell ref="E24:P24"/>
    <mergeCell ref="B29:C29"/>
    <mergeCell ref="B1:Q1"/>
    <mergeCell ref="B2:Q2"/>
    <mergeCell ref="B3:Q3"/>
    <mergeCell ref="E5:P5"/>
    <mergeCell ref="E8:P8"/>
    <mergeCell ref="Q5:Q6"/>
  </mergeCells>
  <conditionalFormatting sqref="B127">
    <cfRule type="duplicateValues" dxfId="329" priority="25"/>
  </conditionalFormatting>
  <conditionalFormatting sqref="B128">
    <cfRule type="duplicateValues" dxfId="328" priority="20"/>
  </conditionalFormatting>
  <conditionalFormatting sqref="B132:B134">
    <cfRule type="duplicateValues" dxfId="327" priority="15"/>
    <cfRule type="duplicateValues" dxfId="326" priority="16"/>
  </conditionalFormatting>
  <conditionalFormatting sqref="B135">
    <cfRule type="duplicateValues" dxfId="325" priority="11"/>
    <cfRule type="duplicateValues" dxfId="324" priority="12"/>
  </conditionalFormatting>
  <conditionalFormatting sqref="B136">
    <cfRule type="duplicateValues" dxfId="323" priority="2"/>
    <cfRule type="duplicateValues" dxfId="322" priority="3"/>
  </conditionalFormatting>
  <conditionalFormatting sqref="B137:B138">
    <cfRule type="duplicateValues" dxfId="321" priority="7"/>
  </conditionalFormatting>
  <conditionalFormatting sqref="B140">
    <cfRule type="duplicateValues" dxfId="320" priority="19"/>
  </conditionalFormatting>
  <conditionalFormatting sqref="B141">
    <cfRule type="duplicateValues" dxfId="319" priority="10"/>
  </conditionalFormatting>
  <conditionalFormatting sqref="B142">
    <cfRule type="duplicateValues" dxfId="318" priority="9"/>
  </conditionalFormatting>
  <conditionalFormatting sqref="B144:B145">
    <cfRule type="duplicateValues" dxfId="317" priority="22"/>
  </conditionalFormatting>
  <conditionalFormatting sqref="B144:B146">
    <cfRule type="duplicateValues" dxfId="316" priority="21"/>
  </conditionalFormatting>
  <conditionalFormatting sqref="B146">
    <cfRule type="duplicateValues" dxfId="315" priority="24"/>
  </conditionalFormatting>
  <conditionalFormatting sqref="B147:B148">
    <cfRule type="duplicateValues" dxfId="314" priority="27"/>
  </conditionalFormatting>
  <conditionalFormatting sqref="B148">
    <cfRule type="duplicateValues" dxfId="313" priority="23"/>
    <cfRule type="duplicateValues" dxfId="312" priority="26"/>
  </conditionalFormatting>
  <conditionalFormatting sqref="B149">
    <cfRule type="duplicateValues" dxfId="311" priority="1"/>
  </conditionalFormatting>
  <conditionalFormatting sqref="B150:B151">
    <cfRule type="duplicateValues" dxfId="310" priority="31"/>
  </conditionalFormatting>
  <conditionalFormatting sqref="B152:B154">
    <cfRule type="duplicateValues" dxfId="309" priority="13"/>
    <cfRule type="duplicateValues" dxfId="308" priority="14"/>
  </conditionalFormatting>
  <conditionalFormatting sqref="B155:B156">
    <cfRule type="duplicateValues" dxfId="307" priority="6"/>
  </conditionalFormatting>
  <conditionalFormatting sqref="B157">
    <cfRule type="duplicateValues" dxfId="306" priority="18"/>
  </conditionalFormatting>
  <conditionalFormatting sqref="B158">
    <cfRule type="duplicateValues" dxfId="305" priority="17"/>
  </conditionalFormatting>
  <conditionalFormatting sqref="B159">
    <cfRule type="duplicateValues" dxfId="304" priority="8"/>
  </conditionalFormatting>
  <conditionalFormatting sqref="B160">
    <cfRule type="duplicateValues" dxfId="303" priority="4"/>
    <cfRule type="duplicateValues" dxfId="302" priority="5"/>
  </conditionalFormatting>
  <conditionalFormatting sqref="B162">
    <cfRule type="duplicateValues" dxfId="301" priority="29"/>
  </conditionalFormatting>
  <conditionalFormatting sqref="B163">
    <cfRule type="duplicateValues" dxfId="300" priority="28"/>
  </conditionalFormatting>
  <printOptions horizontalCentered="1"/>
  <pageMargins left="0.7" right="0.7" top="0.75" bottom="0.75" header="0.3" footer="0.3"/>
  <pageSetup paperSize="9" scale="50" orientation="landscape" r:id="rId1"/>
  <headerFooter>
    <oddFooter>&amp;CPage &amp;P&amp;RGia VLXD thang 3 nam 2023 phu luc 1 ktra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7"/>
  <sheetViews>
    <sheetView view="pageBreakPreview" topLeftCell="A37" zoomScale="115" zoomScaleNormal="100" workbookViewId="0">
      <selection activeCell="E64" sqref="E64:E65"/>
    </sheetView>
  </sheetViews>
  <sheetFormatPr defaultColWidth="9.140625" defaultRowHeight="16.5"/>
  <cols>
    <col min="1" max="1" width="7.85546875" style="1" customWidth="1"/>
    <col min="2" max="2" width="36" style="2" customWidth="1"/>
    <col min="3" max="3" width="9.28515625" style="3" customWidth="1"/>
    <col min="4" max="4" width="17.140625" style="4" customWidth="1"/>
    <col min="5" max="6" width="12.85546875" style="13" customWidth="1"/>
    <col min="7" max="8" width="13.140625" style="1" customWidth="1"/>
    <col min="9" max="9" width="12.85546875" style="1" customWidth="1"/>
    <col min="10" max="10" width="14.28515625" style="1" customWidth="1"/>
    <col min="11" max="11" width="14" style="3" customWidth="1"/>
    <col min="12" max="12" width="14.28515625" style="3" customWidth="1"/>
    <col min="13" max="13" width="13.28515625" style="1" customWidth="1"/>
    <col min="14" max="14" width="13" style="1" customWidth="1"/>
    <col min="15" max="15" width="15.7109375" style="1" customWidth="1"/>
    <col min="16" max="16" width="14.42578125" style="3" customWidth="1"/>
    <col min="17" max="17" width="17.140625" style="13" customWidth="1"/>
    <col min="18" max="25" width="9.140625" style="13"/>
    <col min="26" max="26" width="2" style="13" customWidth="1"/>
    <col min="27" max="16384" width="9.140625" style="13"/>
  </cols>
  <sheetData>
    <row r="1" spans="1:17">
      <c r="A1" s="20"/>
      <c r="B1" s="1833" t="s">
        <v>1149</v>
      </c>
      <c r="C1" s="1833"/>
      <c r="D1" s="1833"/>
      <c r="E1" s="1833"/>
      <c r="F1" s="1833"/>
      <c r="G1" s="1833"/>
      <c r="H1" s="1833"/>
      <c r="I1" s="1833"/>
      <c r="J1" s="1833"/>
      <c r="K1" s="1833"/>
      <c r="L1" s="1833"/>
      <c r="M1" s="1833"/>
      <c r="N1" s="1833"/>
      <c r="O1" s="1833"/>
      <c r="P1" s="1833"/>
      <c r="Q1" s="1833"/>
    </row>
    <row r="2" spans="1:17" ht="24.75" customHeight="1">
      <c r="A2" s="21"/>
      <c r="B2" s="1740" t="s">
        <v>1453</v>
      </c>
      <c r="C2" s="1740"/>
      <c r="D2" s="1740"/>
      <c r="E2" s="1740"/>
      <c r="F2" s="1740"/>
      <c r="G2" s="1740"/>
      <c r="H2" s="1740"/>
      <c r="I2" s="1740"/>
      <c r="J2" s="1740"/>
      <c r="K2" s="1740"/>
      <c r="L2" s="1740"/>
      <c r="M2" s="1740"/>
      <c r="N2" s="1740"/>
      <c r="O2" s="1740"/>
      <c r="P2" s="1740"/>
      <c r="Q2" s="1740"/>
    </row>
    <row r="3" spans="1:17">
      <c r="A3" s="21"/>
      <c r="B3" s="1886" t="s">
        <v>1454</v>
      </c>
      <c r="C3" s="1886"/>
      <c r="D3" s="1886"/>
      <c r="E3" s="1886"/>
      <c r="F3" s="1886"/>
      <c r="G3" s="1886"/>
      <c r="H3" s="1886"/>
      <c r="I3" s="1886"/>
      <c r="J3" s="1886"/>
      <c r="K3" s="1886"/>
      <c r="L3" s="1886"/>
      <c r="M3" s="1886"/>
      <c r="N3" s="1886"/>
      <c r="O3" s="1886"/>
      <c r="P3" s="1886"/>
      <c r="Q3" s="1886"/>
    </row>
    <row r="4" spans="1:17">
      <c r="A4" s="21"/>
      <c r="B4" s="22"/>
      <c r="C4" s="23"/>
      <c r="D4" s="23"/>
      <c r="E4" s="100"/>
      <c r="F4" s="100"/>
      <c r="G4" s="101"/>
      <c r="H4" s="101"/>
      <c r="I4" s="101"/>
      <c r="J4" s="101"/>
      <c r="K4" s="23"/>
      <c r="L4" s="23"/>
      <c r="M4" s="101"/>
      <c r="N4" s="101"/>
      <c r="O4" s="101"/>
      <c r="P4" s="23"/>
      <c r="Q4" s="100"/>
    </row>
    <row r="5" spans="1:17" ht="69.95" customHeight="1">
      <c r="A5" s="1846" t="s">
        <v>1152</v>
      </c>
      <c r="B5" s="1846" t="s">
        <v>1153</v>
      </c>
      <c r="C5" s="1846" t="s">
        <v>1154</v>
      </c>
      <c r="D5" s="1846" t="s">
        <v>1155</v>
      </c>
      <c r="E5" s="1865" t="s">
        <v>1156</v>
      </c>
      <c r="F5" s="1865"/>
      <c r="G5" s="1865"/>
      <c r="H5" s="1865"/>
      <c r="I5" s="1865"/>
      <c r="J5" s="1865"/>
      <c r="K5" s="1865"/>
      <c r="L5" s="1865"/>
      <c r="M5" s="1865"/>
      <c r="N5" s="1865"/>
      <c r="O5" s="1865"/>
      <c r="P5" s="1865"/>
      <c r="Q5" s="1846" t="s">
        <v>10</v>
      </c>
    </row>
    <row r="6" spans="1:17" ht="69.95" customHeight="1">
      <c r="A6" s="1846"/>
      <c r="B6" s="1846"/>
      <c r="C6" s="1846"/>
      <c r="D6" s="1846"/>
      <c r="E6" s="159" t="s">
        <v>1157</v>
      </c>
      <c r="F6" s="170" t="s">
        <v>1158</v>
      </c>
      <c r="G6" s="159" t="s">
        <v>1159</v>
      </c>
      <c r="H6" s="171" t="s">
        <v>1160</v>
      </c>
      <c r="I6" s="159" t="s">
        <v>1161</v>
      </c>
      <c r="J6" s="171" t="s">
        <v>1162</v>
      </c>
      <c r="K6" s="171" t="s">
        <v>1163</v>
      </c>
      <c r="L6" s="171" t="s">
        <v>1164</v>
      </c>
      <c r="M6" s="171" t="s">
        <v>1165</v>
      </c>
      <c r="N6" s="171" t="s">
        <v>1166</v>
      </c>
      <c r="O6" s="171" t="s">
        <v>1167</v>
      </c>
      <c r="P6" s="170" t="s">
        <v>1168</v>
      </c>
      <c r="Q6" s="1846"/>
    </row>
    <row r="7" spans="1:17" ht="27" customHeight="1">
      <c r="A7" s="28"/>
      <c r="B7" s="28" t="s">
        <v>1169</v>
      </c>
      <c r="C7" s="28" t="s">
        <v>1170</v>
      </c>
      <c r="D7" s="28" t="s">
        <v>1171</v>
      </c>
      <c r="E7" s="28">
        <v>1</v>
      </c>
      <c r="F7" s="28">
        <v>2</v>
      </c>
      <c r="G7" s="28">
        <v>3</v>
      </c>
      <c r="H7" s="28">
        <v>4</v>
      </c>
      <c r="I7" s="28">
        <v>5</v>
      </c>
      <c r="J7" s="28">
        <v>6</v>
      </c>
      <c r="K7" s="28">
        <v>7</v>
      </c>
      <c r="L7" s="28">
        <v>8</v>
      </c>
      <c r="M7" s="28">
        <v>9</v>
      </c>
      <c r="N7" s="28">
        <v>10</v>
      </c>
      <c r="O7" s="28">
        <v>11</v>
      </c>
      <c r="P7" s="28">
        <v>12</v>
      </c>
      <c r="Q7" s="107"/>
    </row>
    <row r="8" spans="1:17" ht="30" customHeight="1">
      <c r="A8" s="35" t="s">
        <v>1172</v>
      </c>
      <c r="B8" s="69" t="s">
        <v>1173</v>
      </c>
      <c r="C8" s="69"/>
      <c r="D8" s="57"/>
      <c r="E8" s="1846"/>
      <c r="F8" s="1846"/>
      <c r="G8" s="1846"/>
      <c r="H8" s="1846"/>
      <c r="I8" s="1846"/>
      <c r="J8" s="1846"/>
      <c r="K8" s="1846"/>
      <c r="L8" s="1846"/>
      <c r="M8" s="1846"/>
      <c r="N8" s="1846"/>
      <c r="O8" s="1846"/>
      <c r="P8" s="1846"/>
      <c r="Q8" s="164"/>
    </row>
    <row r="9" spans="1:17" ht="39.950000000000003" customHeight="1">
      <c r="A9" s="38">
        <v>1</v>
      </c>
      <c r="B9" s="39" t="s">
        <v>1175</v>
      </c>
      <c r="C9" s="38" t="s">
        <v>15</v>
      </c>
      <c r="D9" s="57" t="s">
        <v>1176</v>
      </c>
      <c r="E9" s="181">
        <v>2320000</v>
      </c>
      <c r="F9" s="181">
        <v>2300000</v>
      </c>
      <c r="G9" s="181">
        <v>2200000</v>
      </c>
      <c r="H9" s="181"/>
      <c r="I9" s="181">
        <v>2400000</v>
      </c>
      <c r="J9" s="181">
        <v>2300000</v>
      </c>
      <c r="K9" s="181">
        <v>2340000</v>
      </c>
      <c r="L9" s="181">
        <v>2198800</v>
      </c>
      <c r="M9" s="181">
        <v>2181000</v>
      </c>
      <c r="N9" s="181">
        <v>2060000</v>
      </c>
      <c r="O9" s="181">
        <v>2060000</v>
      </c>
      <c r="P9" s="181">
        <v>2100000</v>
      </c>
      <c r="Q9" s="1864"/>
    </row>
    <row r="10" spans="1:17" ht="39.950000000000003" customHeight="1">
      <c r="A10" s="38">
        <v>2</v>
      </c>
      <c r="B10" s="46" t="s">
        <v>1178</v>
      </c>
      <c r="C10" s="38" t="s">
        <v>15</v>
      </c>
      <c r="D10" s="57" t="s">
        <v>1176</v>
      </c>
      <c r="E10" s="181">
        <v>2340000</v>
      </c>
      <c r="F10" s="181"/>
      <c r="G10" s="181"/>
      <c r="H10" s="181"/>
      <c r="I10" s="181"/>
      <c r="J10" s="181"/>
      <c r="K10" s="181"/>
      <c r="L10" s="181"/>
      <c r="M10" s="181"/>
      <c r="N10" s="181"/>
      <c r="O10" s="181"/>
      <c r="P10" s="188"/>
      <c r="Q10" s="1864"/>
    </row>
    <row r="11" spans="1:17" ht="39.950000000000003" customHeight="1">
      <c r="A11" s="38">
        <v>3</v>
      </c>
      <c r="B11" s="46" t="s">
        <v>1179</v>
      </c>
      <c r="C11" s="38" t="s">
        <v>15</v>
      </c>
      <c r="D11" s="57" t="s">
        <v>1176</v>
      </c>
      <c r="E11" s="181">
        <v>2340000</v>
      </c>
      <c r="F11" s="181">
        <v>2300000</v>
      </c>
      <c r="G11" s="181">
        <v>2200000</v>
      </c>
      <c r="H11" s="181"/>
      <c r="I11" s="181">
        <v>2300000</v>
      </c>
      <c r="J11" s="181">
        <v>2100000</v>
      </c>
      <c r="K11" s="181">
        <v>2300000</v>
      </c>
      <c r="L11" s="181">
        <v>2272400</v>
      </c>
      <c r="M11" s="181">
        <v>2018518.5190000001</v>
      </c>
      <c r="N11" s="181">
        <v>2000000</v>
      </c>
      <c r="O11" s="181">
        <v>2000000</v>
      </c>
      <c r="P11" s="181">
        <v>2200000</v>
      </c>
      <c r="Q11" s="1864"/>
    </row>
    <row r="12" spans="1:17" ht="39.950000000000003" customHeight="1">
      <c r="A12" s="38">
        <v>4</v>
      </c>
      <c r="B12" s="46" t="s">
        <v>1180</v>
      </c>
      <c r="C12" s="38" t="s">
        <v>15</v>
      </c>
      <c r="D12" s="57" t="s">
        <v>1176</v>
      </c>
      <c r="E12" s="181">
        <v>2320000</v>
      </c>
      <c r="F12" s="181">
        <v>2300000</v>
      </c>
      <c r="G12" s="181">
        <v>2200000</v>
      </c>
      <c r="H12" s="181"/>
      <c r="I12" s="181"/>
      <c r="J12" s="181">
        <v>2300000</v>
      </c>
      <c r="K12" s="181">
        <v>2240000</v>
      </c>
      <c r="L12" s="181"/>
      <c r="M12" s="181"/>
      <c r="N12" s="181"/>
      <c r="O12" s="181"/>
      <c r="P12" s="188"/>
      <c r="Q12" s="1864"/>
    </row>
    <row r="13" spans="1:17" ht="39.950000000000003" customHeight="1">
      <c r="A13" s="38">
        <v>5</v>
      </c>
      <c r="B13" s="46" t="s">
        <v>1181</v>
      </c>
      <c r="C13" s="38" t="s">
        <v>15</v>
      </c>
      <c r="D13" s="57" t="s">
        <v>1176</v>
      </c>
      <c r="E13" s="181">
        <v>2160000</v>
      </c>
      <c r="F13" s="181"/>
      <c r="G13" s="181">
        <v>2100000</v>
      </c>
      <c r="H13" s="181"/>
      <c r="I13" s="181"/>
      <c r="J13" s="181"/>
      <c r="K13" s="181">
        <v>2300000</v>
      </c>
      <c r="L13" s="181">
        <v>2014800</v>
      </c>
      <c r="M13" s="181">
        <v>1870370.37</v>
      </c>
      <c r="N13" s="181"/>
      <c r="O13" s="181">
        <v>1920000</v>
      </c>
      <c r="P13" s="181">
        <v>2000000</v>
      </c>
      <c r="Q13" s="1864"/>
    </row>
    <row r="14" spans="1:17" ht="39.950000000000003" customHeight="1">
      <c r="A14" s="38">
        <v>6</v>
      </c>
      <c r="B14" s="46" t="s">
        <v>1182</v>
      </c>
      <c r="C14" s="38" t="s">
        <v>15</v>
      </c>
      <c r="D14" s="57" t="s">
        <v>1176</v>
      </c>
      <c r="E14" s="181"/>
      <c r="F14" s="181"/>
      <c r="G14" s="181"/>
      <c r="H14" s="181"/>
      <c r="I14" s="181"/>
      <c r="J14" s="181"/>
      <c r="K14" s="181">
        <v>2100000</v>
      </c>
      <c r="L14" s="181"/>
      <c r="M14" s="181">
        <v>1851851.852</v>
      </c>
      <c r="N14" s="181"/>
      <c r="O14" s="181"/>
      <c r="P14" s="181"/>
      <c r="Q14" s="1864"/>
    </row>
    <row r="15" spans="1:17" ht="39.950000000000003" customHeight="1">
      <c r="A15" s="38">
        <v>7</v>
      </c>
      <c r="B15" s="46" t="s">
        <v>1399</v>
      </c>
      <c r="C15" s="38" t="s">
        <v>15</v>
      </c>
      <c r="D15" s="57"/>
      <c r="E15" s="181"/>
      <c r="F15" s="181"/>
      <c r="G15" s="181"/>
      <c r="H15" s="181"/>
      <c r="I15" s="181"/>
      <c r="J15" s="181"/>
      <c r="K15" s="181">
        <v>2100000</v>
      </c>
      <c r="L15" s="181"/>
      <c r="M15" s="181">
        <v>1900000</v>
      </c>
      <c r="N15" s="181"/>
      <c r="O15" s="181"/>
      <c r="P15" s="181"/>
      <c r="Q15" s="1864"/>
    </row>
    <row r="16" spans="1:17" ht="39.950000000000003" customHeight="1">
      <c r="A16" s="38">
        <v>8</v>
      </c>
      <c r="B16" s="46" t="s">
        <v>1183</v>
      </c>
      <c r="C16" s="38" t="s">
        <v>15</v>
      </c>
      <c r="D16" s="57" t="s">
        <v>1176</v>
      </c>
      <c r="E16" s="181"/>
      <c r="F16" s="181"/>
      <c r="G16" s="181"/>
      <c r="H16" s="181">
        <v>2100000</v>
      </c>
      <c r="I16" s="181"/>
      <c r="J16" s="181">
        <v>2200000</v>
      </c>
      <c r="K16" s="181"/>
      <c r="L16" s="181"/>
      <c r="M16" s="181"/>
      <c r="N16" s="181"/>
      <c r="O16" s="181"/>
      <c r="P16" s="181"/>
      <c r="Q16" s="1864"/>
    </row>
    <row r="17" spans="1:17" ht="34.5" customHeight="1">
      <c r="A17" s="35" t="s">
        <v>1184</v>
      </c>
      <c r="B17" s="134" t="s">
        <v>1185</v>
      </c>
      <c r="C17" s="38"/>
      <c r="D17" s="57"/>
      <c r="E17" s="182"/>
      <c r="F17" s="182"/>
      <c r="G17" s="182"/>
      <c r="H17" s="182"/>
      <c r="I17" s="182"/>
      <c r="J17" s="182"/>
      <c r="K17" s="182"/>
      <c r="L17" s="182"/>
      <c r="M17" s="182"/>
      <c r="N17" s="182"/>
      <c r="O17" s="182"/>
      <c r="P17" s="182"/>
      <c r="Q17" s="161"/>
    </row>
    <row r="18" spans="1:17" ht="23.25" customHeight="1">
      <c r="A18" s="35"/>
      <c r="B18" s="1867" t="s">
        <v>1186</v>
      </c>
      <c r="C18" s="1867"/>
      <c r="D18" s="28"/>
      <c r="E18" s="1866"/>
      <c r="F18" s="1866"/>
      <c r="G18" s="1866"/>
      <c r="H18" s="1866"/>
      <c r="I18" s="1866"/>
      <c r="J18" s="1866"/>
      <c r="K18" s="1866"/>
      <c r="L18" s="1866"/>
      <c r="M18" s="1866"/>
      <c r="N18" s="1866"/>
      <c r="O18" s="1866"/>
      <c r="P18" s="1866"/>
      <c r="Q18" s="165"/>
    </row>
    <row r="19" spans="1:17" ht="30" customHeight="1">
      <c r="A19" s="38">
        <v>1</v>
      </c>
      <c r="B19" s="65" t="s">
        <v>1187</v>
      </c>
      <c r="C19" s="38" t="s">
        <v>1432</v>
      </c>
      <c r="D19" s="57"/>
      <c r="E19" s="184">
        <v>600000</v>
      </c>
      <c r="F19" s="184">
        <v>550000</v>
      </c>
      <c r="G19" s="184">
        <v>450000</v>
      </c>
      <c r="H19" s="184">
        <v>500000</v>
      </c>
      <c r="I19" s="184">
        <v>500000</v>
      </c>
      <c r="J19" s="184">
        <v>500000</v>
      </c>
      <c r="K19" s="184">
        <v>475000</v>
      </c>
      <c r="L19" s="184">
        <v>520000</v>
      </c>
      <c r="M19" s="184">
        <v>450000</v>
      </c>
      <c r="N19" s="184">
        <v>380000</v>
      </c>
      <c r="O19" s="184">
        <v>360000</v>
      </c>
      <c r="P19" s="184">
        <v>350000</v>
      </c>
      <c r="Q19" s="1864"/>
    </row>
    <row r="20" spans="1:17" ht="30" customHeight="1">
      <c r="A20" s="38">
        <v>2</v>
      </c>
      <c r="B20" s="65" t="s">
        <v>1189</v>
      </c>
      <c r="C20" s="38" t="s">
        <v>1432</v>
      </c>
      <c r="D20" s="57"/>
      <c r="E20" s="184">
        <v>600000</v>
      </c>
      <c r="F20" s="184">
        <v>580000</v>
      </c>
      <c r="G20" s="184">
        <v>450000</v>
      </c>
      <c r="H20" s="185"/>
      <c r="I20" s="184">
        <v>500000</v>
      </c>
      <c r="J20" s="184">
        <v>450000</v>
      </c>
      <c r="K20" s="184">
        <v>475000</v>
      </c>
      <c r="L20" s="185"/>
      <c r="M20" s="184"/>
      <c r="N20" s="184">
        <v>380000</v>
      </c>
      <c r="O20" s="184">
        <v>360000</v>
      </c>
      <c r="P20" s="184"/>
      <c r="Q20" s="1864"/>
    </row>
    <row r="21" spans="1:17" ht="30" customHeight="1">
      <c r="A21" s="38">
        <v>3</v>
      </c>
      <c r="B21" s="65" t="s">
        <v>1190</v>
      </c>
      <c r="C21" s="38" t="s">
        <v>1432</v>
      </c>
      <c r="D21" s="57"/>
      <c r="E21" s="184"/>
      <c r="F21" s="184"/>
      <c r="G21" s="184">
        <v>300000</v>
      </c>
      <c r="H21" s="185"/>
      <c r="I21" s="184"/>
      <c r="J21" s="184">
        <v>300000</v>
      </c>
      <c r="K21" s="184"/>
      <c r="L21" s="185"/>
      <c r="M21" s="184"/>
      <c r="N21" s="185"/>
      <c r="O21" s="184"/>
      <c r="P21" s="184"/>
      <c r="Q21" s="1864"/>
    </row>
    <row r="22" spans="1:17" ht="30" customHeight="1">
      <c r="A22" s="38">
        <v>4</v>
      </c>
      <c r="B22" s="65" t="s">
        <v>1416</v>
      </c>
      <c r="C22" s="38" t="s">
        <v>1432</v>
      </c>
      <c r="D22" s="57"/>
      <c r="E22" s="184"/>
      <c r="F22" s="184"/>
      <c r="G22" s="184"/>
      <c r="H22" s="184">
        <v>500000</v>
      </c>
      <c r="I22" s="184"/>
      <c r="J22" s="185"/>
      <c r="K22" s="184"/>
      <c r="L22" s="185"/>
      <c r="M22" s="184"/>
      <c r="N22" s="185"/>
      <c r="O22" s="184"/>
      <c r="P22" s="184"/>
      <c r="Q22" s="1864"/>
    </row>
    <row r="23" spans="1:17" ht="39.950000000000003" customHeight="1">
      <c r="A23" s="35" t="s">
        <v>1191</v>
      </c>
      <c r="B23" s="69" t="s">
        <v>1192</v>
      </c>
      <c r="C23" s="161"/>
      <c r="D23" s="46"/>
      <c r="E23" s="182"/>
      <c r="F23" s="182"/>
      <c r="G23" s="182"/>
      <c r="H23" s="182"/>
      <c r="I23" s="182"/>
      <c r="J23" s="182"/>
      <c r="K23" s="182"/>
      <c r="L23" s="182"/>
      <c r="M23" s="182"/>
      <c r="N23" s="182"/>
      <c r="O23" s="182"/>
      <c r="P23" s="182"/>
      <c r="Q23" s="161"/>
    </row>
    <row r="24" spans="1:17" ht="39.950000000000003" customHeight="1">
      <c r="A24" s="28"/>
      <c r="B24" s="1870" t="s">
        <v>1193</v>
      </c>
      <c r="C24" s="1870"/>
      <c r="D24" s="28"/>
      <c r="E24" s="1871"/>
      <c r="F24" s="1871"/>
      <c r="G24" s="1871"/>
      <c r="H24" s="1871"/>
      <c r="I24" s="1871"/>
      <c r="J24" s="1871"/>
      <c r="K24" s="1871"/>
      <c r="L24" s="1871"/>
      <c r="M24" s="1871"/>
      <c r="N24" s="1871"/>
      <c r="O24" s="1871"/>
      <c r="P24" s="1871"/>
      <c r="Q24" s="161"/>
    </row>
    <row r="25" spans="1:17" ht="39.950000000000003" customHeight="1">
      <c r="A25" s="57">
        <v>1</v>
      </c>
      <c r="B25" s="65" t="s">
        <v>1194</v>
      </c>
      <c r="C25" s="57" t="s">
        <v>152</v>
      </c>
      <c r="D25" s="57" t="s">
        <v>1195</v>
      </c>
      <c r="E25" s="187">
        <v>2450</v>
      </c>
      <c r="F25" s="187">
        <v>2550</v>
      </c>
      <c r="G25" s="187">
        <v>2300</v>
      </c>
      <c r="H25" s="187"/>
      <c r="I25" s="187"/>
      <c r="J25" s="187">
        <v>1500</v>
      </c>
      <c r="K25" s="187">
        <v>1950</v>
      </c>
      <c r="L25" s="184">
        <v>1780</v>
      </c>
      <c r="M25" s="187">
        <v>1980</v>
      </c>
      <c r="N25" s="187"/>
      <c r="O25" s="187">
        <v>1500</v>
      </c>
      <c r="P25" s="187"/>
      <c r="Q25" s="1872"/>
    </row>
    <row r="26" spans="1:17" ht="39.950000000000003" customHeight="1">
      <c r="A26" s="57">
        <v>2</v>
      </c>
      <c r="B26" s="65" t="s">
        <v>1196</v>
      </c>
      <c r="C26" s="57" t="s">
        <v>152</v>
      </c>
      <c r="D26" s="57" t="s">
        <v>1197</v>
      </c>
      <c r="E26" s="187"/>
      <c r="F26" s="187"/>
      <c r="G26" s="187">
        <v>2300</v>
      </c>
      <c r="H26" s="187">
        <v>2000</v>
      </c>
      <c r="I26" s="187">
        <v>2000</v>
      </c>
      <c r="J26" s="187">
        <v>1500</v>
      </c>
      <c r="K26" s="187">
        <v>1950</v>
      </c>
      <c r="L26" s="187"/>
      <c r="M26" s="187"/>
      <c r="N26" s="187"/>
      <c r="O26" s="187"/>
      <c r="P26" s="187"/>
      <c r="Q26" s="1872"/>
    </row>
    <row r="27" spans="1:17" ht="39.950000000000003" customHeight="1">
      <c r="A27" s="57">
        <v>3</v>
      </c>
      <c r="B27" s="65" t="s">
        <v>1198</v>
      </c>
      <c r="C27" s="57" t="s">
        <v>152</v>
      </c>
      <c r="D27" s="57" t="s">
        <v>1408</v>
      </c>
      <c r="E27" s="187"/>
      <c r="F27" s="187">
        <v>2100</v>
      </c>
      <c r="G27" s="187">
        <v>1700</v>
      </c>
      <c r="H27" s="187">
        <v>1800</v>
      </c>
      <c r="I27" s="187"/>
      <c r="J27" s="187"/>
      <c r="K27" s="187">
        <v>1260</v>
      </c>
      <c r="L27" s="187">
        <v>1450</v>
      </c>
      <c r="M27" s="187">
        <v>1220</v>
      </c>
      <c r="N27" s="187"/>
      <c r="O27" s="187">
        <v>1250</v>
      </c>
      <c r="P27" s="187"/>
      <c r="Q27" s="1872"/>
    </row>
    <row r="28" spans="1:17" ht="49.5" customHeight="1">
      <c r="A28" s="57">
        <v>4</v>
      </c>
      <c r="B28" s="65" t="s">
        <v>1200</v>
      </c>
      <c r="C28" s="57" t="s">
        <v>152</v>
      </c>
      <c r="D28" s="57" t="s">
        <v>1201</v>
      </c>
      <c r="E28" s="187"/>
      <c r="F28" s="187">
        <v>2000</v>
      </c>
      <c r="G28" s="187">
        <v>1300</v>
      </c>
      <c r="H28" s="187">
        <v>1500</v>
      </c>
      <c r="I28" s="187"/>
      <c r="J28" s="187"/>
      <c r="K28" s="187">
        <v>1018</v>
      </c>
      <c r="L28" s="187"/>
      <c r="M28" s="187"/>
      <c r="N28" s="187"/>
      <c r="O28" s="187"/>
      <c r="P28" s="187"/>
      <c r="Q28" s="1872"/>
    </row>
    <row r="29" spans="1:17" ht="39.950000000000003" customHeight="1">
      <c r="A29" s="28"/>
      <c r="B29" s="1870" t="s">
        <v>1202</v>
      </c>
      <c r="C29" s="1870"/>
      <c r="D29" s="28"/>
      <c r="E29" s="186"/>
      <c r="F29" s="186"/>
      <c r="G29" s="186"/>
      <c r="H29" s="186"/>
      <c r="I29" s="186"/>
      <c r="J29" s="186"/>
      <c r="K29" s="189"/>
      <c r="L29" s="186"/>
      <c r="M29" s="186"/>
      <c r="N29" s="186"/>
      <c r="O29" s="186"/>
      <c r="P29" s="186"/>
      <c r="Q29" s="166"/>
    </row>
    <row r="30" spans="1:17" ht="39.950000000000003" customHeight="1">
      <c r="A30" s="38">
        <v>1</v>
      </c>
      <c r="B30" s="65" t="s">
        <v>1203</v>
      </c>
      <c r="C30" s="38" t="s">
        <v>152</v>
      </c>
      <c r="D30" s="57" t="s">
        <v>1204</v>
      </c>
      <c r="E30" s="182"/>
      <c r="F30" s="182"/>
      <c r="G30" s="184"/>
      <c r="H30" s="187">
        <v>1500</v>
      </c>
      <c r="I30" s="184"/>
      <c r="J30" s="184"/>
      <c r="K30" s="184"/>
      <c r="L30" s="184"/>
      <c r="M30" s="184"/>
      <c r="N30" s="184"/>
      <c r="O30" s="184">
        <v>1560</v>
      </c>
      <c r="P30" s="184"/>
      <c r="Q30" s="1864" t="s">
        <v>1427</v>
      </c>
    </row>
    <row r="31" spans="1:17" ht="39.950000000000003" customHeight="1">
      <c r="A31" s="38">
        <v>2</v>
      </c>
      <c r="B31" s="65" t="s">
        <v>1206</v>
      </c>
      <c r="C31" s="38" t="s">
        <v>152</v>
      </c>
      <c r="D31" s="57" t="s">
        <v>1437</v>
      </c>
      <c r="E31" s="182"/>
      <c r="F31" s="182"/>
      <c r="G31" s="184"/>
      <c r="H31" s="184">
        <v>1800</v>
      </c>
      <c r="I31" s="184">
        <v>1525</v>
      </c>
      <c r="J31" s="182"/>
      <c r="K31" s="184"/>
      <c r="L31" s="184"/>
      <c r="M31" s="184"/>
      <c r="N31" s="184"/>
      <c r="O31" s="184"/>
      <c r="P31" s="184"/>
      <c r="Q31" s="1864"/>
    </row>
    <row r="32" spans="1:17" ht="39.950000000000003" customHeight="1">
      <c r="A32" s="38">
        <v>3</v>
      </c>
      <c r="B32" s="65" t="s">
        <v>1208</v>
      </c>
      <c r="C32" s="38" t="s">
        <v>152</v>
      </c>
      <c r="D32" s="57" t="s">
        <v>1433</v>
      </c>
      <c r="E32" s="184">
        <v>2500</v>
      </c>
      <c r="F32" s="184"/>
      <c r="G32" s="184"/>
      <c r="H32" s="184">
        <v>2250</v>
      </c>
      <c r="I32" s="184">
        <v>2250</v>
      </c>
      <c r="J32" s="184"/>
      <c r="K32" s="184"/>
      <c r="L32" s="184"/>
      <c r="M32" s="184"/>
      <c r="N32" s="184"/>
      <c r="O32" s="184"/>
      <c r="P32" s="184"/>
      <c r="Q32" s="1864"/>
    </row>
    <row r="33" spans="1:17" ht="39.950000000000003" customHeight="1">
      <c r="A33" s="38">
        <v>4</v>
      </c>
      <c r="B33" s="65" t="s">
        <v>1210</v>
      </c>
      <c r="C33" s="38" t="s">
        <v>152</v>
      </c>
      <c r="D33" s="57" t="s">
        <v>1211</v>
      </c>
      <c r="E33" s="184"/>
      <c r="F33" s="184">
        <v>2450</v>
      </c>
      <c r="G33" s="184"/>
      <c r="H33" s="184">
        <v>1850</v>
      </c>
      <c r="I33" s="184"/>
      <c r="J33" s="184"/>
      <c r="K33" s="184"/>
      <c r="L33" s="184"/>
      <c r="M33" s="184">
        <v>1363</v>
      </c>
      <c r="N33" s="184"/>
      <c r="O33" s="184">
        <v>1705</v>
      </c>
      <c r="P33" s="184">
        <v>1450</v>
      </c>
      <c r="Q33" s="1864"/>
    </row>
    <row r="34" spans="1:17" ht="39.950000000000003" customHeight="1">
      <c r="A34" s="38">
        <v>5</v>
      </c>
      <c r="B34" s="65" t="s">
        <v>1212</v>
      </c>
      <c r="C34" s="38" t="s">
        <v>152</v>
      </c>
      <c r="D34" s="57" t="s">
        <v>1213</v>
      </c>
      <c r="E34" s="184"/>
      <c r="F34" s="184"/>
      <c r="G34" s="184"/>
      <c r="H34" s="184"/>
      <c r="I34" s="184"/>
      <c r="J34" s="184"/>
      <c r="K34" s="184"/>
      <c r="L34" s="184"/>
      <c r="M34" s="184"/>
      <c r="N34" s="184"/>
      <c r="O34" s="184">
        <v>2450</v>
      </c>
      <c r="P34" s="184">
        <v>2230</v>
      </c>
      <c r="Q34" s="1864"/>
    </row>
    <row r="35" spans="1:17" ht="39.950000000000003" customHeight="1">
      <c r="A35" s="38">
        <v>6</v>
      </c>
      <c r="B35" s="65" t="s">
        <v>1214</v>
      </c>
      <c r="C35" s="38" t="s">
        <v>152</v>
      </c>
      <c r="D35" s="57" t="s">
        <v>1215</v>
      </c>
      <c r="E35" s="184"/>
      <c r="F35" s="184"/>
      <c r="G35" s="184"/>
      <c r="H35" s="184"/>
      <c r="I35" s="184">
        <v>6550</v>
      </c>
      <c r="J35" s="184">
        <v>6000</v>
      </c>
      <c r="K35" s="184"/>
      <c r="L35" s="184"/>
      <c r="M35" s="184"/>
      <c r="N35" s="184"/>
      <c r="O35" s="184">
        <v>9185</v>
      </c>
      <c r="P35" s="184">
        <v>7900</v>
      </c>
      <c r="Q35" s="1864"/>
    </row>
    <row r="36" spans="1:17" ht="39.950000000000003" customHeight="1">
      <c r="A36" s="38">
        <v>7</v>
      </c>
      <c r="B36" s="65" t="s">
        <v>1428</v>
      </c>
      <c r="C36" s="38" t="s">
        <v>152</v>
      </c>
      <c r="D36" s="57" t="s">
        <v>1217</v>
      </c>
      <c r="E36" s="184"/>
      <c r="F36" s="184"/>
      <c r="G36" s="184"/>
      <c r="H36" s="184"/>
      <c r="I36" s="184">
        <v>13100</v>
      </c>
      <c r="J36" s="184"/>
      <c r="K36" s="184"/>
      <c r="L36" s="184"/>
      <c r="M36" s="184"/>
      <c r="N36" s="184"/>
      <c r="O36" s="184"/>
      <c r="P36" s="184">
        <v>13600</v>
      </c>
      <c r="Q36" s="1864"/>
    </row>
    <row r="37" spans="1:17" ht="39.950000000000003" customHeight="1">
      <c r="A37" s="38">
        <v>8</v>
      </c>
      <c r="B37" s="65" t="s">
        <v>1218</v>
      </c>
      <c r="C37" s="38" t="s">
        <v>152</v>
      </c>
      <c r="D37" s="57" t="s">
        <v>1219</v>
      </c>
      <c r="E37" s="184"/>
      <c r="F37" s="184"/>
      <c r="G37" s="184"/>
      <c r="H37" s="184"/>
      <c r="I37" s="184"/>
      <c r="J37" s="184"/>
      <c r="K37" s="184"/>
      <c r="L37" s="184"/>
      <c r="M37" s="184"/>
      <c r="N37" s="184"/>
      <c r="O37" s="184">
        <v>15902</v>
      </c>
      <c r="P37" s="184"/>
      <c r="Q37" s="1864"/>
    </row>
    <row r="38" spans="1:17" ht="35.1" customHeight="1">
      <c r="A38" s="35" t="s">
        <v>1220</v>
      </c>
      <c r="B38" s="69" t="s">
        <v>1221</v>
      </c>
      <c r="C38" s="161"/>
      <c r="D38" s="46"/>
      <c r="E38" s="182"/>
      <c r="F38" s="182"/>
      <c r="G38" s="182"/>
      <c r="H38" s="182"/>
      <c r="I38" s="182"/>
      <c r="J38" s="182"/>
      <c r="K38" s="182"/>
      <c r="L38" s="182"/>
      <c r="M38" s="182"/>
      <c r="N38" s="182"/>
      <c r="O38" s="182"/>
      <c r="P38" s="182"/>
      <c r="Q38" s="161"/>
    </row>
    <row r="39" spans="1:17" ht="35.1" customHeight="1">
      <c r="A39" s="38">
        <v>1</v>
      </c>
      <c r="B39" s="65" t="s">
        <v>1222</v>
      </c>
      <c r="C39" s="38" t="s">
        <v>152</v>
      </c>
      <c r="D39" s="57" t="s">
        <v>1223</v>
      </c>
      <c r="E39" s="181">
        <v>7000</v>
      </c>
      <c r="F39" s="181">
        <v>7000</v>
      </c>
      <c r="G39" s="181">
        <v>9000</v>
      </c>
      <c r="H39" s="181">
        <v>8500</v>
      </c>
      <c r="I39" s="181">
        <v>6000</v>
      </c>
      <c r="J39" s="181">
        <v>6000</v>
      </c>
      <c r="K39" s="181">
        <v>5500</v>
      </c>
      <c r="L39" s="181">
        <v>5200</v>
      </c>
      <c r="M39" s="181">
        <v>4000</v>
      </c>
      <c r="N39" s="181">
        <v>7500</v>
      </c>
      <c r="O39" s="181">
        <v>8200</v>
      </c>
      <c r="P39" s="181">
        <v>10300</v>
      </c>
      <c r="Q39" s="1864"/>
    </row>
    <row r="40" spans="1:17" ht="35.1" customHeight="1">
      <c r="A40" s="38">
        <v>2</v>
      </c>
      <c r="B40" s="65" t="s">
        <v>1225</v>
      </c>
      <c r="C40" s="38" t="s">
        <v>1432</v>
      </c>
      <c r="D40" s="57" t="s">
        <v>1227</v>
      </c>
      <c r="E40" s="181">
        <v>450000</v>
      </c>
      <c r="F40" s="181"/>
      <c r="G40" s="181">
        <v>400000</v>
      </c>
      <c r="H40" s="181">
        <v>380000</v>
      </c>
      <c r="I40" s="181"/>
      <c r="J40" s="181">
        <v>310000</v>
      </c>
      <c r="K40" s="181">
        <v>300000</v>
      </c>
      <c r="L40" s="181"/>
      <c r="M40" s="181">
        <v>330000</v>
      </c>
      <c r="N40" s="181"/>
      <c r="O40" s="181"/>
      <c r="P40" s="181"/>
      <c r="Q40" s="1864"/>
    </row>
    <row r="41" spans="1:17" ht="35.1" customHeight="1">
      <c r="A41" s="38">
        <v>3</v>
      </c>
      <c r="B41" s="65" t="s">
        <v>1228</v>
      </c>
      <c r="C41" s="38" t="s">
        <v>1432</v>
      </c>
      <c r="D41" s="57" t="s">
        <v>1229</v>
      </c>
      <c r="E41" s="181"/>
      <c r="F41" s="181"/>
      <c r="G41" s="181"/>
      <c r="H41" s="181"/>
      <c r="I41" s="181"/>
      <c r="J41" s="181"/>
      <c r="K41" s="181"/>
      <c r="L41" s="181"/>
      <c r="M41" s="181"/>
      <c r="N41" s="181"/>
      <c r="O41" s="181"/>
      <c r="P41" s="181"/>
      <c r="Q41" s="1864"/>
    </row>
    <row r="42" spans="1:17" ht="35.1" customHeight="1">
      <c r="A42" s="38">
        <v>4</v>
      </c>
      <c r="B42" s="65" t="s">
        <v>1230</v>
      </c>
      <c r="C42" s="38" t="s">
        <v>1432</v>
      </c>
      <c r="D42" s="57"/>
      <c r="E42" s="181">
        <v>450000</v>
      </c>
      <c r="F42" s="181"/>
      <c r="G42" s="181">
        <v>350000</v>
      </c>
      <c r="H42" s="181"/>
      <c r="I42" s="181"/>
      <c r="J42" s="181">
        <v>330000</v>
      </c>
      <c r="K42" s="181"/>
      <c r="L42" s="181"/>
      <c r="M42" s="181">
        <v>320000</v>
      </c>
      <c r="N42" s="181"/>
      <c r="O42" s="181"/>
      <c r="P42" s="181"/>
      <c r="Q42" s="1864"/>
    </row>
    <row r="43" spans="1:17" ht="35.1" customHeight="1">
      <c r="A43" s="38">
        <v>5</v>
      </c>
      <c r="B43" s="65" t="s">
        <v>1231</v>
      </c>
      <c r="C43" s="38" t="s">
        <v>1432</v>
      </c>
      <c r="D43" s="57" t="s">
        <v>1232</v>
      </c>
      <c r="E43" s="181">
        <v>600000</v>
      </c>
      <c r="F43" s="181">
        <v>550000</v>
      </c>
      <c r="G43" s="181">
        <v>450000</v>
      </c>
      <c r="H43" s="181">
        <v>450000</v>
      </c>
      <c r="I43" s="181">
        <v>450000</v>
      </c>
      <c r="J43" s="181">
        <v>500000</v>
      </c>
      <c r="K43" s="181">
        <v>400000</v>
      </c>
      <c r="L43" s="181">
        <v>510000</v>
      </c>
      <c r="M43" s="181">
        <v>470000</v>
      </c>
      <c r="N43" s="181">
        <v>400000</v>
      </c>
      <c r="O43" s="181">
        <v>525000</v>
      </c>
      <c r="P43" s="181">
        <v>550000</v>
      </c>
      <c r="Q43" s="1864"/>
    </row>
    <row r="44" spans="1:17" ht="35.1" customHeight="1">
      <c r="A44" s="38">
        <v>6</v>
      </c>
      <c r="B44" s="65" t="s">
        <v>1233</v>
      </c>
      <c r="C44" s="38" t="s">
        <v>1432</v>
      </c>
      <c r="D44" s="57" t="s">
        <v>1234</v>
      </c>
      <c r="E44" s="181"/>
      <c r="F44" s="181"/>
      <c r="G44" s="181">
        <v>450000</v>
      </c>
      <c r="H44" s="181">
        <v>380000</v>
      </c>
      <c r="I44" s="181"/>
      <c r="J44" s="181"/>
      <c r="K44" s="181">
        <v>400000</v>
      </c>
      <c r="L44" s="181"/>
      <c r="M44" s="181">
        <v>400000</v>
      </c>
      <c r="N44" s="181"/>
      <c r="O44" s="181"/>
      <c r="P44" s="181"/>
      <c r="Q44" s="1864"/>
    </row>
    <row r="45" spans="1:17" ht="35.1" customHeight="1">
      <c r="A45" s="38">
        <v>7</v>
      </c>
      <c r="B45" s="65" t="s">
        <v>1235</v>
      </c>
      <c r="C45" s="38" t="s">
        <v>1432</v>
      </c>
      <c r="D45" s="57" t="s">
        <v>1236</v>
      </c>
      <c r="E45" s="181"/>
      <c r="F45" s="181">
        <v>470000</v>
      </c>
      <c r="G45" s="181">
        <v>380000</v>
      </c>
      <c r="H45" s="181">
        <v>380000</v>
      </c>
      <c r="I45" s="181"/>
      <c r="J45" s="181">
        <v>380000</v>
      </c>
      <c r="K45" s="181">
        <v>340000</v>
      </c>
      <c r="L45" s="181">
        <v>420000</v>
      </c>
      <c r="M45" s="181">
        <v>360000</v>
      </c>
      <c r="N45" s="181">
        <v>350000</v>
      </c>
      <c r="O45" s="181">
        <v>440000</v>
      </c>
      <c r="P45" s="181">
        <v>440000</v>
      </c>
      <c r="Q45" s="1864"/>
    </row>
    <row r="46" spans="1:17" ht="35.1" customHeight="1">
      <c r="A46" s="38">
        <v>8</v>
      </c>
      <c r="B46" s="65" t="s">
        <v>1237</v>
      </c>
      <c r="C46" s="38" t="s">
        <v>1432</v>
      </c>
      <c r="D46" s="57" t="s">
        <v>1238</v>
      </c>
      <c r="E46" s="181">
        <v>470000</v>
      </c>
      <c r="F46" s="181">
        <v>470000</v>
      </c>
      <c r="G46" s="181">
        <v>380000</v>
      </c>
      <c r="H46" s="181">
        <v>380000</v>
      </c>
      <c r="I46" s="181"/>
      <c r="J46" s="181">
        <v>380000</v>
      </c>
      <c r="K46" s="181"/>
      <c r="L46" s="181">
        <v>420000</v>
      </c>
      <c r="M46" s="181">
        <v>360000</v>
      </c>
      <c r="N46" s="181">
        <v>330000</v>
      </c>
      <c r="O46" s="181"/>
      <c r="P46" s="181"/>
      <c r="Q46" s="1864"/>
    </row>
    <row r="47" spans="1:17" ht="30.75" customHeight="1">
      <c r="A47" s="38"/>
      <c r="B47" s="162" t="s">
        <v>1239</v>
      </c>
      <c r="C47" s="38"/>
      <c r="D47" s="57"/>
      <c r="E47" s="182"/>
      <c r="F47" s="182"/>
      <c r="G47" s="182"/>
      <c r="H47" s="182"/>
      <c r="I47" s="182"/>
      <c r="J47" s="182"/>
      <c r="K47" s="182"/>
      <c r="L47" s="181"/>
      <c r="M47" s="182"/>
      <c r="N47" s="182"/>
      <c r="O47" s="182"/>
      <c r="P47" s="182"/>
      <c r="Q47" s="1864"/>
    </row>
    <row r="48" spans="1:17" ht="30.75" customHeight="1">
      <c r="A48" s="38">
        <v>1</v>
      </c>
      <c r="B48" s="39" t="s">
        <v>1240</v>
      </c>
      <c r="C48" s="38" t="s">
        <v>1432</v>
      </c>
      <c r="D48" s="57" t="s">
        <v>1241</v>
      </c>
      <c r="E48" s="182"/>
      <c r="F48" s="182"/>
      <c r="G48" s="182"/>
      <c r="H48" s="182"/>
      <c r="I48" s="182"/>
      <c r="J48" s="182"/>
      <c r="K48" s="182"/>
      <c r="L48" s="181"/>
      <c r="M48" s="182"/>
      <c r="N48" s="182"/>
      <c r="O48" s="181">
        <v>400000</v>
      </c>
      <c r="P48" s="182"/>
      <c r="Q48" s="1864"/>
    </row>
    <row r="49" spans="1:17" ht="30.75" customHeight="1">
      <c r="A49" s="38">
        <v>2</v>
      </c>
      <c r="B49" s="39" t="s">
        <v>1242</v>
      </c>
      <c r="C49" s="38" t="s">
        <v>1432</v>
      </c>
      <c r="D49" s="57" t="s">
        <v>1243</v>
      </c>
      <c r="E49" s="182"/>
      <c r="F49" s="182"/>
      <c r="G49" s="182"/>
      <c r="H49" s="182"/>
      <c r="I49" s="182"/>
      <c r="J49" s="182"/>
      <c r="K49" s="182"/>
      <c r="L49" s="181"/>
      <c r="M49" s="182"/>
      <c r="N49" s="182"/>
      <c r="O49" s="181">
        <v>400000</v>
      </c>
      <c r="P49" s="182"/>
      <c r="Q49" s="1864"/>
    </row>
    <row r="50" spans="1:17" ht="30.75" customHeight="1">
      <c r="A50" s="38">
        <v>3</v>
      </c>
      <c r="B50" s="39" t="s">
        <v>1244</v>
      </c>
      <c r="C50" s="38" t="s">
        <v>1432</v>
      </c>
      <c r="D50" s="57" t="s">
        <v>1245</v>
      </c>
      <c r="E50" s="182"/>
      <c r="F50" s="182"/>
      <c r="G50" s="182"/>
      <c r="H50" s="182"/>
      <c r="I50" s="182"/>
      <c r="J50" s="182"/>
      <c r="K50" s="182"/>
      <c r="L50" s="181"/>
      <c r="M50" s="182"/>
      <c r="N50" s="182"/>
      <c r="O50" s="181">
        <v>400000</v>
      </c>
      <c r="P50" s="182"/>
      <c r="Q50" s="1864"/>
    </row>
    <row r="51" spans="1:17" ht="39.950000000000003" customHeight="1">
      <c r="A51" s="35" t="s">
        <v>1246</v>
      </c>
      <c r="B51" s="134" t="s">
        <v>1247</v>
      </c>
      <c r="C51" s="35"/>
      <c r="D51" s="28"/>
      <c r="E51" s="1866"/>
      <c r="F51" s="1866"/>
      <c r="G51" s="1866"/>
      <c r="H51" s="1866"/>
      <c r="I51" s="1866"/>
      <c r="J51" s="1866"/>
      <c r="K51" s="1866"/>
      <c r="L51" s="1866"/>
      <c r="M51" s="1866"/>
      <c r="N51" s="1866"/>
      <c r="O51" s="1866"/>
      <c r="P51" s="1866"/>
      <c r="Q51" s="167"/>
    </row>
    <row r="52" spans="1:17" ht="39.950000000000003" customHeight="1">
      <c r="A52" s="85"/>
      <c r="B52" s="163" t="s">
        <v>70</v>
      </c>
      <c r="C52" s="38"/>
      <c r="D52" s="57"/>
      <c r="E52" s="181"/>
      <c r="F52" s="181"/>
      <c r="G52" s="181"/>
      <c r="H52" s="181"/>
      <c r="I52" s="181"/>
      <c r="J52" s="181"/>
      <c r="K52" s="181"/>
      <c r="L52" s="181"/>
      <c r="M52" s="181"/>
      <c r="N52" s="181"/>
      <c r="O52" s="181"/>
      <c r="P52" s="181"/>
      <c r="Q52" s="1864"/>
    </row>
    <row r="53" spans="1:17" ht="39.950000000000003" customHeight="1">
      <c r="A53" s="38">
        <v>1</v>
      </c>
      <c r="B53" s="65" t="s">
        <v>54</v>
      </c>
      <c r="C53" s="38" t="s">
        <v>419</v>
      </c>
      <c r="D53" s="57" t="s">
        <v>1248</v>
      </c>
      <c r="E53" s="181"/>
      <c r="F53" s="181">
        <v>19000</v>
      </c>
      <c r="G53" s="181">
        <v>19000</v>
      </c>
      <c r="H53" s="181"/>
      <c r="I53" s="181"/>
      <c r="J53" s="181"/>
      <c r="K53" s="181">
        <v>20600</v>
      </c>
      <c r="L53" s="181"/>
      <c r="M53" s="181">
        <v>22800</v>
      </c>
      <c r="N53" s="181">
        <v>17500</v>
      </c>
      <c r="O53" s="181">
        <v>19800</v>
      </c>
      <c r="P53" s="181">
        <v>21500</v>
      </c>
      <c r="Q53" s="1864"/>
    </row>
    <row r="54" spans="1:17" ht="39.950000000000003" customHeight="1">
      <c r="A54" s="38">
        <v>2</v>
      </c>
      <c r="B54" s="65" t="s">
        <v>58</v>
      </c>
      <c r="C54" s="38" t="s">
        <v>419</v>
      </c>
      <c r="D54" s="57" t="s">
        <v>16</v>
      </c>
      <c r="E54" s="181"/>
      <c r="F54" s="181">
        <f>F53</f>
        <v>19000</v>
      </c>
      <c r="G54" s="181">
        <v>19000</v>
      </c>
      <c r="H54" s="181"/>
      <c r="I54" s="181"/>
      <c r="J54" s="181"/>
      <c r="K54" s="181">
        <v>20600</v>
      </c>
      <c r="L54" s="181"/>
      <c r="M54" s="181">
        <f>M53</f>
        <v>22800</v>
      </c>
      <c r="N54" s="181">
        <v>17500</v>
      </c>
      <c r="O54" s="181">
        <v>19800</v>
      </c>
      <c r="P54" s="181">
        <v>21500</v>
      </c>
      <c r="Q54" s="1864"/>
    </row>
    <row r="55" spans="1:17" ht="39.950000000000003" customHeight="1">
      <c r="A55" s="38">
        <v>3</v>
      </c>
      <c r="B55" s="65" t="s">
        <v>59</v>
      </c>
      <c r="C55" s="38" t="s">
        <v>1249</v>
      </c>
      <c r="D55" s="57" t="s">
        <v>16</v>
      </c>
      <c r="E55" s="181"/>
      <c r="F55" s="181">
        <v>145000</v>
      </c>
      <c r="G55" s="181">
        <v>127000</v>
      </c>
      <c r="H55" s="181"/>
      <c r="I55" s="181"/>
      <c r="J55" s="181"/>
      <c r="K55" s="181">
        <v>137000</v>
      </c>
      <c r="L55" s="181">
        <v>123280</v>
      </c>
      <c r="M55" s="181">
        <v>152000</v>
      </c>
      <c r="N55" s="181">
        <v>130000</v>
      </c>
      <c r="O55" s="181">
        <v>138000</v>
      </c>
      <c r="P55" s="181">
        <v>144000</v>
      </c>
      <c r="Q55" s="1864"/>
    </row>
    <row r="56" spans="1:17" ht="39.950000000000003" customHeight="1">
      <c r="A56" s="38">
        <v>4</v>
      </c>
      <c r="B56" s="39" t="s">
        <v>83</v>
      </c>
      <c r="C56" s="38" t="s">
        <v>1249</v>
      </c>
      <c r="D56" s="57" t="s">
        <v>16</v>
      </c>
      <c r="E56" s="181"/>
      <c r="F56" s="181">
        <v>201000</v>
      </c>
      <c r="G56" s="181">
        <v>185000</v>
      </c>
      <c r="H56" s="181"/>
      <c r="I56" s="181"/>
      <c r="J56" s="181"/>
      <c r="K56" s="181">
        <v>195500</v>
      </c>
      <c r="L56" s="181">
        <v>176180</v>
      </c>
      <c r="M56" s="181">
        <v>217000</v>
      </c>
      <c r="N56" s="181">
        <v>190000</v>
      </c>
      <c r="O56" s="181">
        <v>188000</v>
      </c>
      <c r="P56" s="181">
        <v>198000</v>
      </c>
      <c r="Q56" s="1864"/>
    </row>
    <row r="57" spans="1:17" ht="39.950000000000003" customHeight="1">
      <c r="A57" s="38">
        <v>5</v>
      </c>
      <c r="B57" s="39" t="s">
        <v>84</v>
      </c>
      <c r="C57" s="38" t="s">
        <v>1249</v>
      </c>
      <c r="D57" s="57" t="s">
        <v>16</v>
      </c>
      <c r="E57" s="181"/>
      <c r="F57" s="181">
        <v>270000</v>
      </c>
      <c r="G57" s="181">
        <v>250000</v>
      </c>
      <c r="H57" s="181"/>
      <c r="I57" s="181"/>
      <c r="J57" s="181"/>
      <c r="K57" s="181">
        <v>264500</v>
      </c>
      <c r="L57" s="181">
        <v>239660</v>
      </c>
      <c r="M57" s="181">
        <v>295000</v>
      </c>
      <c r="N57" s="181">
        <v>250000</v>
      </c>
      <c r="O57" s="181">
        <v>242000</v>
      </c>
      <c r="P57" s="181">
        <v>266000</v>
      </c>
      <c r="Q57" s="1864"/>
    </row>
    <row r="58" spans="1:17" ht="39.950000000000003" customHeight="1">
      <c r="A58" s="38">
        <v>6</v>
      </c>
      <c r="B58" s="39" t="s">
        <v>90</v>
      </c>
      <c r="C58" s="38" t="s">
        <v>1249</v>
      </c>
      <c r="D58" s="57" t="s">
        <v>16</v>
      </c>
      <c r="E58" s="181"/>
      <c r="F58" s="181">
        <v>355000</v>
      </c>
      <c r="G58" s="181">
        <v>330000</v>
      </c>
      <c r="H58" s="181"/>
      <c r="I58" s="181"/>
      <c r="J58" s="181"/>
      <c r="K58" s="181">
        <v>347000</v>
      </c>
      <c r="L58" s="181">
        <v>312800</v>
      </c>
      <c r="M58" s="181">
        <v>386000</v>
      </c>
      <c r="N58" s="181">
        <v>330000</v>
      </c>
      <c r="O58" s="181">
        <v>335000</v>
      </c>
      <c r="P58" s="181">
        <v>344000</v>
      </c>
      <c r="Q58" s="1864"/>
    </row>
    <row r="59" spans="1:17" ht="39.950000000000003" customHeight="1">
      <c r="A59" s="38">
        <v>7</v>
      </c>
      <c r="B59" s="39" t="s">
        <v>91</v>
      </c>
      <c r="C59" s="38" t="s">
        <v>1249</v>
      </c>
      <c r="D59" s="57" t="s">
        <v>16</v>
      </c>
      <c r="E59" s="181"/>
      <c r="F59" s="181">
        <v>435000</v>
      </c>
      <c r="G59" s="181">
        <v>415000</v>
      </c>
      <c r="H59" s="181"/>
      <c r="I59" s="181"/>
      <c r="J59" s="181"/>
      <c r="K59" s="181">
        <v>439500</v>
      </c>
      <c r="L59" s="181">
        <v>395600</v>
      </c>
      <c r="M59" s="181">
        <v>488500</v>
      </c>
      <c r="N59" s="181">
        <v>400000</v>
      </c>
      <c r="O59" s="181">
        <v>428000</v>
      </c>
      <c r="P59" s="181">
        <v>435000</v>
      </c>
      <c r="Q59" s="1864"/>
    </row>
    <row r="60" spans="1:17" ht="39.950000000000003" customHeight="1">
      <c r="A60" s="38">
        <v>8</v>
      </c>
      <c r="B60" s="39" t="s">
        <v>92</v>
      </c>
      <c r="C60" s="38" t="s">
        <v>1249</v>
      </c>
      <c r="D60" s="57" t="s">
        <v>16</v>
      </c>
      <c r="E60" s="181"/>
      <c r="F60" s="181">
        <v>550000</v>
      </c>
      <c r="G60" s="181">
        <v>515000</v>
      </c>
      <c r="H60" s="181"/>
      <c r="I60" s="181"/>
      <c r="J60" s="181"/>
      <c r="K60" s="181">
        <v>542000</v>
      </c>
      <c r="L60" s="181">
        <v>488980</v>
      </c>
      <c r="M60" s="181">
        <v>603000</v>
      </c>
      <c r="N60" s="181"/>
      <c r="O60" s="181"/>
      <c r="P60" s="181"/>
      <c r="Q60" s="1864"/>
    </row>
    <row r="61" spans="1:17" ht="39.950000000000003" customHeight="1">
      <c r="A61" s="38">
        <v>9</v>
      </c>
      <c r="B61" s="39" t="s">
        <v>93</v>
      </c>
      <c r="C61" s="38" t="s">
        <v>1249</v>
      </c>
      <c r="D61" s="57" t="s">
        <v>16</v>
      </c>
      <c r="E61" s="181"/>
      <c r="F61" s="181">
        <v>635000</v>
      </c>
      <c r="G61" s="181">
        <v>620000</v>
      </c>
      <c r="H61" s="181"/>
      <c r="I61" s="181"/>
      <c r="J61" s="181"/>
      <c r="K61" s="181"/>
      <c r="L61" s="181">
        <v>588340</v>
      </c>
      <c r="M61" s="181">
        <v>729000</v>
      </c>
      <c r="N61" s="181"/>
      <c r="O61" s="181"/>
      <c r="P61" s="181"/>
      <c r="Q61" s="1864"/>
    </row>
    <row r="62" spans="1:17" ht="39.950000000000003" customHeight="1">
      <c r="A62" s="38">
        <v>9</v>
      </c>
      <c r="B62" s="39" t="s">
        <v>1455</v>
      </c>
      <c r="C62" s="38" t="s">
        <v>1249</v>
      </c>
      <c r="D62" s="57" t="s">
        <v>16</v>
      </c>
      <c r="E62" s="181"/>
      <c r="F62" s="181"/>
      <c r="G62" s="181"/>
      <c r="H62" s="181"/>
      <c r="I62" s="181"/>
      <c r="J62" s="181"/>
      <c r="K62" s="181"/>
      <c r="L62" s="181">
        <v>768660</v>
      </c>
      <c r="M62" s="181"/>
      <c r="N62" s="181"/>
      <c r="O62" s="181"/>
      <c r="P62" s="181"/>
      <c r="Q62" s="57"/>
    </row>
    <row r="63" spans="1:17" ht="39.950000000000003" customHeight="1">
      <c r="A63" s="85"/>
      <c r="B63" s="163" t="s">
        <v>80</v>
      </c>
      <c r="C63" s="38"/>
      <c r="D63" s="57"/>
      <c r="E63" s="181"/>
      <c r="F63" s="181"/>
      <c r="G63" s="181"/>
      <c r="H63" s="181"/>
      <c r="I63" s="181"/>
      <c r="J63" s="181"/>
      <c r="K63" s="181"/>
      <c r="L63" s="181"/>
      <c r="M63" s="181"/>
      <c r="N63" s="181"/>
      <c r="O63" s="181"/>
      <c r="P63" s="181"/>
      <c r="Q63" s="168"/>
    </row>
    <row r="64" spans="1:17" ht="39.950000000000003" customHeight="1">
      <c r="A64" s="38">
        <v>1</v>
      </c>
      <c r="B64" s="46" t="s">
        <v>54</v>
      </c>
      <c r="C64" s="38" t="s">
        <v>419</v>
      </c>
      <c r="D64" s="57" t="s">
        <v>1248</v>
      </c>
      <c r="E64" s="181">
        <v>19600</v>
      </c>
      <c r="F64" s="181">
        <v>18500</v>
      </c>
      <c r="G64" s="181">
        <v>18600</v>
      </c>
      <c r="H64" s="181">
        <v>18700</v>
      </c>
      <c r="I64" s="181">
        <v>20000</v>
      </c>
      <c r="J64" s="181">
        <v>20000</v>
      </c>
      <c r="K64" s="181"/>
      <c r="L64" s="181"/>
      <c r="M64" s="181"/>
      <c r="N64" s="181"/>
      <c r="O64" s="181"/>
      <c r="P64" s="181"/>
      <c r="Q64" s="1864"/>
    </row>
    <row r="65" spans="1:17" ht="39.950000000000003" customHeight="1">
      <c r="A65" s="38">
        <v>2</v>
      </c>
      <c r="B65" s="46" t="s">
        <v>58</v>
      </c>
      <c r="C65" s="38" t="s">
        <v>419</v>
      </c>
      <c r="D65" s="57" t="s">
        <v>16</v>
      </c>
      <c r="E65" s="181">
        <v>19600</v>
      </c>
      <c r="F65" s="181">
        <f>F64</f>
        <v>18500</v>
      </c>
      <c r="G65" s="181">
        <v>18600</v>
      </c>
      <c r="H65" s="181">
        <v>18700</v>
      </c>
      <c r="I65" s="181">
        <f>I64</f>
        <v>20000</v>
      </c>
      <c r="J65" s="181">
        <v>20000</v>
      </c>
      <c r="K65" s="181"/>
      <c r="L65" s="181"/>
      <c r="M65" s="181"/>
      <c r="N65" s="181"/>
      <c r="O65" s="181"/>
      <c r="P65" s="181"/>
      <c r="Q65" s="1864"/>
    </row>
    <row r="66" spans="1:17" ht="39.950000000000003" customHeight="1">
      <c r="A66" s="38">
        <v>3</v>
      </c>
      <c r="B66" s="46" t="s">
        <v>59</v>
      </c>
      <c r="C66" s="38" t="s">
        <v>1249</v>
      </c>
      <c r="D66" s="57" t="s">
        <v>16</v>
      </c>
      <c r="E66" s="181">
        <v>135500</v>
      </c>
      <c r="F66" s="181">
        <v>130000</v>
      </c>
      <c r="G66" s="181">
        <v>115000</v>
      </c>
      <c r="H66" s="181">
        <v>115000</v>
      </c>
      <c r="I66" s="181">
        <v>125455</v>
      </c>
      <c r="J66" s="181">
        <v>135000</v>
      </c>
      <c r="K66" s="181"/>
      <c r="L66" s="181"/>
      <c r="M66" s="181"/>
      <c r="N66" s="181"/>
      <c r="O66" s="181"/>
      <c r="P66" s="181"/>
      <c r="Q66" s="1864"/>
    </row>
    <row r="67" spans="1:17" ht="39.950000000000003" customHeight="1">
      <c r="A67" s="38">
        <v>4</v>
      </c>
      <c r="B67" s="46" t="s">
        <v>83</v>
      </c>
      <c r="C67" s="38" t="s">
        <v>1249</v>
      </c>
      <c r="D67" s="57" t="s">
        <v>16</v>
      </c>
      <c r="E67" s="181">
        <v>193500</v>
      </c>
      <c r="F67" s="181">
        <v>185000</v>
      </c>
      <c r="G67" s="181">
        <v>177000</v>
      </c>
      <c r="H67" s="181">
        <v>185000</v>
      </c>
      <c r="I67" s="181">
        <v>198182</v>
      </c>
      <c r="J67" s="181">
        <v>200000</v>
      </c>
      <c r="K67" s="181"/>
      <c r="L67" s="181"/>
      <c r="M67" s="181"/>
      <c r="N67" s="181"/>
      <c r="O67" s="181"/>
      <c r="P67" s="181"/>
      <c r="Q67" s="1864"/>
    </row>
    <row r="68" spans="1:17" ht="39.950000000000003" customHeight="1">
      <c r="A68" s="38">
        <v>5</v>
      </c>
      <c r="B68" s="46" t="s">
        <v>84</v>
      </c>
      <c r="C68" s="38" t="s">
        <v>1249</v>
      </c>
      <c r="D68" s="57" t="s">
        <v>16</v>
      </c>
      <c r="E68" s="181">
        <v>263500</v>
      </c>
      <c r="F68" s="181">
        <v>250000</v>
      </c>
      <c r="G68" s="181">
        <v>240000</v>
      </c>
      <c r="H68" s="181">
        <v>245000</v>
      </c>
      <c r="I68" s="181">
        <v>263636</v>
      </c>
      <c r="J68" s="181">
        <v>280000</v>
      </c>
      <c r="K68" s="181"/>
      <c r="L68" s="181"/>
      <c r="M68" s="181"/>
      <c r="N68" s="181"/>
      <c r="O68" s="181"/>
      <c r="P68" s="181"/>
      <c r="Q68" s="1864"/>
    </row>
    <row r="69" spans="1:17" ht="39.950000000000003" customHeight="1">
      <c r="A69" s="38">
        <v>6</v>
      </c>
      <c r="B69" s="46" t="s">
        <v>85</v>
      </c>
      <c r="C69" s="38" t="s">
        <v>1249</v>
      </c>
      <c r="D69" s="57" t="s">
        <v>16</v>
      </c>
      <c r="E69" s="181">
        <v>344000</v>
      </c>
      <c r="F69" s="181">
        <v>325000</v>
      </c>
      <c r="G69" s="181">
        <v>311000</v>
      </c>
      <c r="H69" s="181">
        <v>310000</v>
      </c>
      <c r="I69" s="181">
        <v>350000</v>
      </c>
      <c r="J69" s="181">
        <v>360000</v>
      </c>
      <c r="K69" s="181"/>
      <c r="L69" s="181"/>
      <c r="M69" s="181"/>
      <c r="N69" s="181"/>
      <c r="O69" s="181"/>
      <c r="P69" s="181"/>
      <c r="Q69" s="1864"/>
    </row>
    <row r="70" spans="1:17" ht="39.950000000000003" customHeight="1">
      <c r="A70" s="38">
        <v>7</v>
      </c>
      <c r="B70" s="46" t="s">
        <v>86</v>
      </c>
      <c r="C70" s="38" t="s">
        <v>1249</v>
      </c>
      <c r="D70" s="57" t="s">
        <v>16</v>
      </c>
      <c r="E70" s="181">
        <v>435000</v>
      </c>
      <c r="F70" s="181">
        <v>415000</v>
      </c>
      <c r="G70" s="181">
        <v>392000</v>
      </c>
      <c r="H70" s="181">
        <v>405000</v>
      </c>
      <c r="I70" s="181">
        <v>445455</v>
      </c>
      <c r="J70" s="181">
        <v>470000</v>
      </c>
      <c r="K70" s="181"/>
      <c r="L70" s="181"/>
      <c r="M70" s="181"/>
      <c r="N70" s="181"/>
      <c r="O70" s="181"/>
      <c r="P70" s="181"/>
      <c r="Q70" s="1864"/>
    </row>
    <row r="71" spans="1:17" ht="39.950000000000003" customHeight="1">
      <c r="A71" s="38">
        <v>8</v>
      </c>
      <c r="B71" s="46" t="s">
        <v>87</v>
      </c>
      <c r="C71" s="38" t="s">
        <v>1249</v>
      </c>
      <c r="D71" s="57" t="s">
        <v>16</v>
      </c>
      <c r="E71" s="181">
        <v>537000</v>
      </c>
      <c r="F71" s="181">
        <v>505000</v>
      </c>
      <c r="G71" s="181">
        <v>480000</v>
      </c>
      <c r="H71" s="181">
        <v>495000</v>
      </c>
      <c r="I71" s="181"/>
      <c r="J71" s="181">
        <v>540000</v>
      </c>
      <c r="K71" s="181"/>
      <c r="L71" s="181"/>
      <c r="M71" s="181"/>
      <c r="N71" s="181"/>
      <c r="O71" s="181"/>
      <c r="P71" s="181"/>
      <c r="Q71" s="1864"/>
    </row>
    <row r="72" spans="1:17" ht="39.950000000000003" customHeight="1">
      <c r="A72" s="38">
        <v>9</v>
      </c>
      <c r="B72" s="46" t="s">
        <v>88</v>
      </c>
      <c r="C72" s="38" t="s">
        <v>1249</v>
      </c>
      <c r="D72" s="57" t="s">
        <v>16</v>
      </c>
      <c r="E72" s="181">
        <v>649000</v>
      </c>
      <c r="F72" s="181">
        <v>610000</v>
      </c>
      <c r="G72" s="181">
        <v>615000</v>
      </c>
      <c r="H72" s="181"/>
      <c r="I72" s="181"/>
      <c r="J72" s="181">
        <v>640000</v>
      </c>
      <c r="K72" s="181"/>
      <c r="L72" s="181"/>
      <c r="M72" s="181"/>
      <c r="N72" s="181"/>
      <c r="O72" s="181"/>
      <c r="P72" s="181"/>
      <c r="Q72" s="1864"/>
    </row>
    <row r="73" spans="1:17" ht="39.950000000000003" hidden="1" customHeight="1">
      <c r="A73" s="85"/>
      <c r="B73" s="163" t="s">
        <v>1250</v>
      </c>
      <c r="C73" s="38"/>
      <c r="D73" s="57"/>
      <c r="E73" s="181"/>
      <c r="F73" s="181"/>
      <c r="G73" s="181"/>
      <c r="H73" s="181"/>
      <c r="I73" s="181"/>
      <c r="J73" s="181"/>
      <c r="K73" s="181"/>
      <c r="L73" s="181"/>
      <c r="M73" s="181"/>
      <c r="N73" s="181"/>
      <c r="O73" s="181"/>
      <c r="P73" s="181"/>
      <c r="Q73" s="1864"/>
    </row>
    <row r="74" spans="1:17" ht="39.950000000000003" hidden="1" customHeight="1">
      <c r="A74" s="38">
        <v>1</v>
      </c>
      <c r="B74" s="65" t="s">
        <v>1251</v>
      </c>
      <c r="C74" s="38" t="s">
        <v>419</v>
      </c>
      <c r="D74" s="57" t="s">
        <v>1248</v>
      </c>
      <c r="E74" s="181"/>
      <c r="F74" s="181"/>
      <c r="G74" s="181"/>
      <c r="H74" s="181"/>
      <c r="I74" s="181"/>
      <c r="J74" s="181"/>
      <c r="K74" s="181"/>
      <c r="L74" s="181"/>
      <c r="M74" s="181"/>
      <c r="N74" s="181"/>
      <c r="O74" s="181"/>
      <c r="P74" s="181"/>
      <c r="Q74" s="1864"/>
    </row>
    <row r="75" spans="1:17" ht="39.950000000000003" hidden="1" customHeight="1">
      <c r="A75" s="38">
        <v>2</v>
      </c>
      <c r="B75" s="65" t="s">
        <v>1252</v>
      </c>
      <c r="C75" s="38" t="s">
        <v>419</v>
      </c>
      <c r="D75" s="57" t="s">
        <v>16</v>
      </c>
      <c r="E75" s="181"/>
      <c r="F75" s="181"/>
      <c r="G75" s="181"/>
      <c r="H75" s="181"/>
      <c r="I75" s="181"/>
      <c r="J75" s="181"/>
      <c r="K75" s="181"/>
      <c r="L75" s="181"/>
      <c r="M75" s="181"/>
      <c r="N75" s="181"/>
      <c r="O75" s="181"/>
      <c r="P75" s="181"/>
      <c r="Q75" s="1864"/>
    </row>
    <row r="76" spans="1:17" ht="39.950000000000003" hidden="1" customHeight="1">
      <c r="A76" s="38">
        <v>3</v>
      </c>
      <c r="B76" s="65" t="s">
        <v>89</v>
      </c>
      <c r="C76" s="38" t="s">
        <v>1249</v>
      </c>
      <c r="D76" s="57" t="s">
        <v>16</v>
      </c>
      <c r="E76" s="181"/>
      <c r="F76" s="181"/>
      <c r="G76" s="181"/>
      <c r="H76" s="181"/>
      <c r="I76" s="181"/>
      <c r="J76" s="181"/>
      <c r="K76" s="181"/>
      <c r="L76" s="181"/>
      <c r="M76" s="181"/>
      <c r="N76" s="181"/>
      <c r="O76" s="181"/>
      <c r="P76" s="181"/>
      <c r="Q76" s="1864"/>
    </row>
    <row r="77" spans="1:17" ht="39.950000000000003" hidden="1" customHeight="1">
      <c r="A77" s="38">
        <v>4</v>
      </c>
      <c r="B77" s="39" t="s">
        <v>1253</v>
      </c>
      <c r="C77" s="38" t="s">
        <v>1249</v>
      </c>
      <c r="D77" s="57" t="s">
        <v>16</v>
      </c>
      <c r="E77" s="181"/>
      <c r="F77" s="181"/>
      <c r="G77" s="181"/>
      <c r="H77" s="181"/>
      <c r="I77" s="181"/>
      <c r="J77" s="181"/>
      <c r="K77" s="181"/>
      <c r="L77" s="181"/>
      <c r="M77" s="181"/>
      <c r="N77" s="181"/>
      <c r="O77" s="181"/>
      <c r="P77" s="181"/>
      <c r="Q77" s="1864"/>
    </row>
    <row r="78" spans="1:17" ht="39.950000000000003" hidden="1" customHeight="1">
      <c r="A78" s="38">
        <v>5</v>
      </c>
      <c r="B78" s="39" t="s">
        <v>1254</v>
      </c>
      <c r="C78" s="38" t="s">
        <v>1249</v>
      </c>
      <c r="D78" s="57" t="s">
        <v>16</v>
      </c>
      <c r="E78" s="181"/>
      <c r="F78" s="181"/>
      <c r="G78" s="181"/>
      <c r="H78" s="181"/>
      <c r="I78" s="181"/>
      <c r="J78" s="181"/>
      <c r="K78" s="181"/>
      <c r="L78" s="181"/>
      <c r="M78" s="181"/>
      <c r="N78" s="181"/>
      <c r="O78" s="181"/>
      <c r="P78" s="181"/>
      <c r="Q78" s="1864"/>
    </row>
    <row r="79" spans="1:17" ht="39.950000000000003" hidden="1" customHeight="1">
      <c r="A79" s="38">
        <v>6</v>
      </c>
      <c r="B79" s="39" t="s">
        <v>1255</v>
      </c>
      <c r="C79" s="38" t="s">
        <v>1249</v>
      </c>
      <c r="D79" s="57" t="s">
        <v>16</v>
      </c>
      <c r="E79" s="181"/>
      <c r="F79" s="181"/>
      <c r="G79" s="181"/>
      <c r="H79" s="181"/>
      <c r="I79" s="181"/>
      <c r="J79" s="181"/>
      <c r="K79" s="181"/>
      <c r="L79" s="181"/>
      <c r="M79" s="181"/>
      <c r="N79" s="181"/>
      <c r="O79" s="181"/>
      <c r="P79" s="181"/>
      <c r="Q79" s="1864"/>
    </row>
    <row r="80" spans="1:17" ht="39.950000000000003" hidden="1" customHeight="1">
      <c r="A80" s="38">
        <v>7</v>
      </c>
      <c r="B80" s="39" t="s">
        <v>1256</v>
      </c>
      <c r="C80" s="38" t="s">
        <v>1249</v>
      </c>
      <c r="D80" s="57" t="s">
        <v>16</v>
      </c>
      <c r="E80" s="181"/>
      <c r="F80" s="181"/>
      <c r="G80" s="181"/>
      <c r="H80" s="181"/>
      <c r="I80" s="181"/>
      <c r="J80" s="181"/>
      <c r="K80" s="181"/>
      <c r="L80" s="181"/>
      <c r="M80" s="181"/>
      <c r="N80" s="181"/>
      <c r="O80" s="181"/>
      <c r="P80" s="181"/>
      <c r="Q80" s="1864"/>
    </row>
    <row r="81" spans="1:17" ht="39.950000000000003" customHeight="1">
      <c r="A81" s="38"/>
      <c r="B81" s="162" t="s">
        <v>1438</v>
      </c>
      <c r="C81" s="38"/>
      <c r="D81" s="57"/>
      <c r="E81" s="181"/>
      <c r="F81" s="181"/>
      <c r="G81" s="181"/>
      <c r="H81" s="181"/>
      <c r="I81" s="181"/>
      <c r="J81" s="181"/>
      <c r="K81" s="181"/>
      <c r="L81" s="181"/>
      <c r="M81" s="181"/>
      <c r="N81" s="181"/>
      <c r="O81" s="181"/>
      <c r="P81" s="181"/>
      <c r="Q81" s="57"/>
    </row>
    <row r="82" spans="1:17" ht="39.950000000000003" customHeight="1">
      <c r="A82" s="38">
        <v>1</v>
      </c>
      <c r="B82" s="39" t="s">
        <v>1439</v>
      </c>
      <c r="C82" s="38" t="s">
        <v>419</v>
      </c>
      <c r="D82" s="57"/>
      <c r="E82" s="181"/>
      <c r="F82" s="181"/>
      <c r="G82" s="181"/>
      <c r="H82" s="181"/>
      <c r="I82" s="181"/>
      <c r="J82" s="181"/>
      <c r="K82" s="181"/>
      <c r="L82" s="181">
        <v>15962</v>
      </c>
      <c r="M82" s="181"/>
      <c r="N82" s="181"/>
      <c r="O82" s="181"/>
      <c r="P82" s="181"/>
      <c r="Q82" s="57"/>
    </row>
    <row r="83" spans="1:17" ht="39.950000000000003" customHeight="1">
      <c r="A83" s="38">
        <v>2</v>
      </c>
      <c r="B83" s="39" t="s">
        <v>1440</v>
      </c>
      <c r="C83" s="38" t="s">
        <v>419</v>
      </c>
      <c r="D83" s="57"/>
      <c r="E83" s="181"/>
      <c r="F83" s="181"/>
      <c r="G83" s="181"/>
      <c r="H83" s="181"/>
      <c r="I83" s="181"/>
      <c r="J83" s="181"/>
      <c r="K83" s="181"/>
      <c r="L83" s="181">
        <v>15962</v>
      </c>
      <c r="M83" s="181"/>
      <c r="N83" s="181"/>
      <c r="O83" s="181"/>
      <c r="P83" s="181"/>
      <c r="Q83" s="57"/>
    </row>
    <row r="84" spans="1:17" ht="39.950000000000003" customHeight="1">
      <c r="A84" s="38">
        <v>3</v>
      </c>
      <c r="B84" s="39" t="s">
        <v>1441</v>
      </c>
      <c r="C84" s="38" t="s">
        <v>1249</v>
      </c>
      <c r="D84" s="57"/>
      <c r="E84" s="181"/>
      <c r="F84" s="181"/>
      <c r="G84" s="181"/>
      <c r="H84" s="181"/>
      <c r="I84" s="181"/>
      <c r="J84" s="181"/>
      <c r="K84" s="181"/>
      <c r="L84" s="181">
        <v>97520</v>
      </c>
      <c r="M84" s="181"/>
      <c r="N84" s="181"/>
      <c r="O84" s="181"/>
      <c r="P84" s="181"/>
      <c r="Q84" s="57"/>
    </row>
    <row r="85" spans="1:17" ht="39.950000000000003" customHeight="1">
      <c r="A85" s="38">
        <v>4</v>
      </c>
      <c r="B85" s="39" t="s">
        <v>1442</v>
      </c>
      <c r="C85" s="38" t="s">
        <v>1249</v>
      </c>
      <c r="D85" s="57"/>
      <c r="E85" s="181"/>
      <c r="F85" s="181"/>
      <c r="G85" s="181"/>
      <c r="H85" s="181"/>
      <c r="I85" s="181"/>
      <c r="J85" s="181"/>
      <c r="K85" s="181"/>
      <c r="L85" s="181">
        <v>151340</v>
      </c>
      <c r="M85" s="181"/>
      <c r="N85" s="181"/>
      <c r="O85" s="181"/>
      <c r="P85" s="181"/>
      <c r="Q85" s="57"/>
    </row>
    <row r="86" spans="1:17" ht="39.950000000000003" customHeight="1">
      <c r="A86" s="38">
        <v>5</v>
      </c>
      <c r="B86" s="39" t="s">
        <v>1443</v>
      </c>
      <c r="C86" s="38" t="s">
        <v>1249</v>
      </c>
      <c r="D86" s="57"/>
      <c r="E86" s="181"/>
      <c r="F86" s="181"/>
      <c r="G86" s="181"/>
      <c r="H86" s="181"/>
      <c r="I86" s="181"/>
      <c r="J86" s="181"/>
      <c r="K86" s="181"/>
      <c r="L86" s="181">
        <v>210220</v>
      </c>
      <c r="M86" s="181"/>
      <c r="N86" s="181"/>
      <c r="O86" s="181"/>
      <c r="P86" s="181"/>
      <c r="Q86" s="57"/>
    </row>
    <row r="87" spans="1:17" ht="39.950000000000003" customHeight="1">
      <c r="A87" s="38">
        <v>6</v>
      </c>
      <c r="B87" s="39" t="s">
        <v>1444</v>
      </c>
      <c r="C87" s="38" t="s">
        <v>1249</v>
      </c>
      <c r="D87" s="57"/>
      <c r="E87" s="181"/>
      <c r="F87" s="181"/>
      <c r="G87" s="181"/>
      <c r="H87" s="181"/>
      <c r="I87" s="181"/>
      <c r="J87" s="181"/>
      <c r="K87" s="181"/>
      <c r="L87" s="181">
        <v>273700</v>
      </c>
      <c r="M87" s="181"/>
      <c r="N87" s="181"/>
      <c r="O87" s="181"/>
      <c r="P87" s="181"/>
      <c r="Q87" s="57"/>
    </row>
    <row r="88" spans="1:17" ht="39.950000000000003" customHeight="1">
      <c r="A88" s="38">
        <v>7</v>
      </c>
      <c r="B88" s="39" t="s">
        <v>1445</v>
      </c>
      <c r="C88" s="38" t="s">
        <v>1249</v>
      </c>
      <c r="D88" s="57"/>
      <c r="E88" s="181"/>
      <c r="F88" s="181"/>
      <c r="G88" s="181"/>
      <c r="H88" s="181"/>
      <c r="I88" s="181"/>
      <c r="J88" s="181"/>
      <c r="K88" s="181"/>
      <c r="L88" s="181">
        <v>352820</v>
      </c>
      <c r="M88" s="181"/>
      <c r="N88" s="181"/>
      <c r="O88" s="181"/>
      <c r="P88" s="181"/>
      <c r="Q88" s="57"/>
    </row>
    <row r="89" spans="1:17" ht="39.950000000000003" customHeight="1">
      <c r="A89" s="85"/>
      <c r="B89" s="131" t="s">
        <v>1257</v>
      </c>
      <c r="C89" s="38"/>
      <c r="D89" s="57"/>
      <c r="E89" s="181"/>
      <c r="F89" s="181"/>
      <c r="G89" s="181"/>
      <c r="H89" s="181"/>
      <c r="I89" s="181"/>
      <c r="J89" s="181"/>
      <c r="K89" s="181"/>
      <c r="L89" s="181"/>
      <c r="M89" s="181"/>
      <c r="N89" s="181"/>
      <c r="O89" s="181"/>
      <c r="P89" s="181"/>
      <c r="Q89" s="1864"/>
    </row>
    <row r="90" spans="1:17" ht="33">
      <c r="A90" s="85"/>
      <c r="B90" s="46" t="s">
        <v>1258</v>
      </c>
      <c r="C90" s="38" t="s">
        <v>1249</v>
      </c>
      <c r="D90" s="57" t="s">
        <v>1259</v>
      </c>
      <c r="E90" s="181"/>
      <c r="F90" s="181"/>
      <c r="G90" s="181"/>
      <c r="H90" s="181"/>
      <c r="I90" s="181">
        <v>60000</v>
      </c>
      <c r="J90" s="181"/>
      <c r="K90" s="181"/>
      <c r="L90" s="181"/>
      <c r="M90" s="181"/>
      <c r="N90" s="181"/>
      <c r="O90" s="181"/>
      <c r="P90" s="181"/>
      <c r="Q90" s="1864"/>
    </row>
    <row r="91" spans="1:17" ht="33">
      <c r="A91" s="85"/>
      <c r="B91" s="46" t="s">
        <v>1258</v>
      </c>
      <c r="C91" s="38" t="s">
        <v>1249</v>
      </c>
      <c r="D91" s="57" t="s">
        <v>1260</v>
      </c>
      <c r="E91" s="181"/>
      <c r="F91" s="181"/>
      <c r="G91" s="181"/>
      <c r="H91" s="181"/>
      <c r="I91" s="181">
        <v>60000</v>
      </c>
      <c r="J91" s="181"/>
      <c r="K91" s="181"/>
      <c r="L91" s="181"/>
      <c r="M91" s="181"/>
      <c r="N91" s="181"/>
      <c r="O91" s="181"/>
      <c r="P91" s="181"/>
      <c r="Q91" s="1864"/>
    </row>
    <row r="92" spans="1:17" ht="33">
      <c r="A92" s="85"/>
      <c r="B92" s="46" t="s">
        <v>1258</v>
      </c>
      <c r="C92" s="38" t="s">
        <v>1249</v>
      </c>
      <c r="D92" s="57" t="s">
        <v>1261</v>
      </c>
      <c r="E92" s="181"/>
      <c r="F92" s="181"/>
      <c r="G92" s="181"/>
      <c r="H92" s="181"/>
      <c r="I92" s="181">
        <v>70000</v>
      </c>
      <c r="J92" s="181"/>
      <c r="K92" s="181"/>
      <c r="L92" s="181"/>
      <c r="M92" s="181"/>
      <c r="N92" s="181"/>
      <c r="O92" s="181"/>
      <c r="P92" s="181"/>
      <c r="Q92" s="1864"/>
    </row>
    <row r="93" spans="1:17" ht="33">
      <c r="A93" s="85"/>
      <c r="B93" s="46" t="s">
        <v>1258</v>
      </c>
      <c r="C93" s="38" t="s">
        <v>1249</v>
      </c>
      <c r="D93" s="57" t="s">
        <v>1262</v>
      </c>
      <c r="E93" s="181"/>
      <c r="F93" s="181"/>
      <c r="G93" s="181"/>
      <c r="H93" s="181"/>
      <c r="I93" s="181">
        <v>78000</v>
      </c>
      <c r="J93" s="181"/>
      <c r="K93" s="181"/>
      <c r="L93" s="181"/>
      <c r="M93" s="181"/>
      <c r="N93" s="181"/>
      <c r="O93" s="181"/>
      <c r="P93" s="181"/>
      <c r="Q93" s="1864"/>
    </row>
    <row r="94" spans="1:17" ht="33">
      <c r="A94" s="85"/>
      <c r="B94" s="46" t="s">
        <v>1258</v>
      </c>
      <c r="C94" s="38" t="s">
        <v>1249</v>
      </c>
      <c r="D94" s="57" t="s">
        <v>1263</v>
      </c>
      <c r="E94" s="181"/>
      <c r="F94" s="181"/>
      <c r="G94" s="181"/>
      <c r="H94" s="181"/>
      <c r="I94" s="181"/>
      <c r="J94" s="181"/>
      <c r="K94" s="181"/>
      <c r="L94" s="181"/>
      <c r="M94" s="181"/>
      <c r="N94" s="181"/>
      <c r="O94" s="181"/>
      <c r="P94" s="181"/>
      <c r="Q94" s="1864"/>
    </row>
    <row r="95" spans="1:17" ht="33">
      <c r="A95" s="85"/>
      <c r="B95" s="46" t="s">
        <v>1258</v>
      </c>
      <c r="C95" s="38" t="s">
        <v>1249</v>
      </c>
      <c r="D95" s="57" t="s">
        <v>1264</v>
      </c>
      <c r="E95" s="181"/>
      <c r="F95" s="181"/>
      <c r="G95" s="181"/>
      <c r="H95" s="181"/>
      <c r="I95" s="181">
        <v>100000</v>
      </c>
      <c r="J95" s="181"/>
      <c r="K95" s="181"/>
      <c r="L95" s="181"/>
      <c r="M95" s="181"/>
      <c r="N95" s="181"/>
      <c r="O95" s="181"/>
      <c r="P95" s="181"/>
      <c r="Q95" s="1864"/>
    </row>
    <row r="96" spans="1:17" ht="33">
      <c r="A96" s="85"/>
      <c r="B96" s="46" t="s">
        <v>1258</v>
      </c>
      <c r="C96" s="38" t="s">
        <v>1249</v>
      </c>
      <c r="D96" s="57" t="s">
        <v>1265</v>
      </c>
      <c r="E96" s="181"/>
      <c r="F96" s="181"/>
      <c r="G96" s="181"/>
      <c r="H96" s="181"/>
      <c r="I96" s="181">
        <v>115000</v>
      </c>
      <c r="J96" s="181"/>
      <c r="K96" s="181"/>
      <c r="L96" s="181"/>
      <c r="M96" s="181"/>
      <c r="N96" s="181"/>
      <c r="O96" s="181"/>
      <c r="P96" s="181"/>
      <c r="Q96" s="1864"/>
    </row>
    <row r="97" spans="1:17" ht="33">
      <c r="A97" s="85"/>
      <c r="B97" s="46" t="s">
        <v>1258</v>
      </c>
      <c r="C97" s="38" t="s">
        <v>1249</v>
      </c>
      <c r="D97" s="57" t="s">
        <v>1266</v>
      </c>
      <c r="E97" s="181"/>
      <c r="F97" s="181"/>
      <c r="G97" s="181"/>
      <c r="H97" s="181"/>
      <c r="I97" s="181">
        <v>100000</v>
      </c>
      <c r="J97" s="181"/>
      <c r="K97" s="181"/>
      <c r="L97" s="181"/>
      <c r="M97" s="181"/>
      <c r="N97" s="181"/>
      <c r="O97" s="181"/>
      <c r="P97" s="181"/>
      <c r="Q97" s="1864"/>
    </row>
    <row r="98" spans="1:17" ht="33">
      <c r="A98" s="85"/>
      <c r="B98" s="46" t="s">
        <v>1258</v>
      </c>
      <c r="C98" s="38" t="s">
        <v>1249</v>
      </c>
      <c r="D98" s="57" t="s">
        <v>1267</v>
      </c>
      <c r="E98" s="181"/>
      <c r="F98" s="181"/>
      <c r="G98" s="181"/>
      <c r="H98" s="181"/>
      <c r="I98" s="181">
        <v>105000</v>
      </c>
      <c r="J98" s="181"/>
      <c r="K98" s="181"/>
      <c r="L98" s="181"/>
      <c r="M98" s="181"/>
      <c r="N98" s="181"/>
      <c r="O98" s="181"/>
      <c r="P98" s="181"/>
      <c r="Q98" s="1864"/>
    </row>
    <row r="99" spans="1:17" ht="33">
      <c r="A99" s="85"/>
      <c r="B99" s="46" t="s">
        <v>1258</v>
      </c>
      <c r="C99" s="38" t="s">
        <v>1249</v>
      </c>
      <c r="D99" s="57" t="s">
        <v>1268</v>
      </c>
      <c r="E99" s="181"/>
      <c r="F99" s="181"/>
      <c r="G99" s="181"/>
      <c r="H99" s="181"/>
      <c r="I99" s="181">
        <v>138000</v>
      </c>
      <c r="J99" s="181"/>
      <c r="K99" s="181"/>
      <c r="L99" s="181"/>
      <c r="M99" s="181"/>
      <c r="N99" s="181"/>
      <c r="O99" s="181"/>
      <c r="P99" s="181"/>
      <c r="Q99" s="1864"/>
    </row>
    <row r="100" spans="1:17" ht="33">
      <c r="A100" s="85"/>
      <c r="B100" s="46" t="s">
        <v>1258</v>
      </c>
      <c r="C100" s="38" t="s">
        <v>1249</v>
      </c>
      <c r="D100" s="57" t="s">
        <v>1269</v>
      </c>
      <c r="E100" s="181"/>
      <c r="F100" s="181"/>
      <c r="G100" s="181"/>
      <c r="H100" s="181"/>
      <c r="I100" s="181">
        <v>145000</v>
      </c>
      <c r="J100" s="181"/>
      <c r="K100" s="181"/>
      <c r="L100" s="181"/>
      <c r="M100" s="181"/>
      <c r="N100" s="181"/>
      <c r="O100" s="181"/>
      <c r="P100" s="181"/>
      <c r="Q100" s="1864"/>
    </row>
    <row r="101" spans="1:17" ht="33">
      <c r="A101" s="85"/>
      <c r="B101" s="46" t="s">
        <v>1258</v>
      </c>
      <c r="C101" s="38" t="s">
        <v>1249</v>
      </c>
      <c r="D101" s="57" t="s">
        <v>1270</v>
      </c>
      <c r="E101" s="181"/>
      <c r="F101" s="181"/>
      <c r="G101" s="181"/>
      <c r="H101" s="181"/>
      <c r="I101" s="181">
        <v>165000</v>
      </c>
      <c r="J101" s="181"/>
      <c r="K101" s="181"/>
      <c r="L101" s="181"/>
      <c r="M101" s="181"/>
      <c r="N101" s="181"/>
      <c r="O101" s="181"/>
      <c r="P101" s="181"/>
      <c r="Q101" s="1864"/>
    </row>
    <row r="102" spans="1:17" ht="33">
      <c r="A102" s="85"/>
      <c r="B102" s="46" t="s">
        <v>1258</v>
      </c>
      <c r="C102" s="38" t="s">
        <v>1249</v>
      </c>
      <c r="D102" s="57" t="s">
        <v>1271</v>
      </c>
      <c r="E102" s="181"/>
      <c r="F102" s="181"/>
      <c r="G102" s="181"/>
      <c r="H102" s="181"/>
      <c r="I102" s="181">
        <v>176000</v>
      </c>
      <c r="J102" s="181"/>
      <c r="K102" s="181"/>
      <c r="L102" s="181"/>
      <c r="M102" s="181"/>
      <c r="N102" s="181"/>
      <c r="O102" s="181"/>
      <c r="P102" s="181"/>
      <c r="Q102" s="1864"/>
    </row>
    <row r="103" spans="1:17" ht="33">
      <c r="A103" s="85"/>
      <c r="B103" s="46" t="s">
        <v>1258</v>
      </c>
      <c r="C103" s="38" t="s">
        <v>1249</v>
      </c>
      <c r="D103" s="57" t="s">
        <v>1272</v>
      </c>
      <c r="E103" s="181"/>
      <c r="F103" s="181"/>
      <c r="G103" s="181"/>
      <c r="H103" s="181"/>
      <c r="I103" s="181">
        <v>207000</v>
      </c>
      <c r="J103" s="181"/>
      <c r="K103" s="181"/>
      <c r="L103" s="181"/>
      <c r="M103" s="181"/>
      <c r="N103" s="181"/>
      <c r="O103" s="181"/>
      <c r="P103" s="181"/>
      <c r="Q103" s="1864"/>
    </row>
    <row r="104" spans="1:17" ht="33">
      <c r="A104" s="85"/>
      <c r="B104" s="46" t="s">
        <v>1258</v>
      </c>
      <c r="C104" s="38" t="s">
        <v>1249</v>
      </c>
      <c r="D104" s="57" t="s">
        <v>1273</v>
      </c>
      <c r="E104" s="181"/>
      <c r="F104" s="181"/>
      <c r="G104" s="181"/>
      <c r="H104" s="181"/>
      <c r="I104" s="181">
        <v>208000</v>
      </c>
      <c r="J104" s="181"/>
      <c r="K104" s="181"/>
      <c r="L104" s="181"/>
      <c r="M104" s="181"/>
      <c r="N104" s="181"/>
      <c r="O104" s="181"/>
      <c r="P104" s="181"/>
      <c r="Q104" s="1864"/>
    </row>
    <row r="105" spans="1:17" ht="33">
      <c r="A105" s="85"/>
      <c r="B105" s="46" t="s">
        <v>1258</v>
      </c>
      <c r="C105" s="38" t="s">
        <v>1249</v>
      </c>
      <c r="D105" s="57" t="s">
        <v>1274</v>
      </c>
      <c r="E105" s="181"/>
      <c r="F105" s="181"/>
      <c r="G105" s="181"/>
      <c r="H105" s="181"/>
      <c r="I105" s="181">
        <v>222000</v>
      </c>
      <c r="J105" s="181"/>
      <c r="K105" s="181"/>
      <c r="L105" s="181"/>
      <c r="M105" s="181"/>
      <c r="N105" s="181"/>
      <c r="O105" s="181"/>
      <c r="P105" s="181"/>
      <c r="Q105" s="1864"/>
    </row>
    <row r="106" spans="1:17" ht="33">
      <c r="A106" s="85"/>
      <c r="B106" s="46" t="s">
        <v>1258</v>
      </c>
      <c r="C106" s="38" t="s">
        <v>1249</v>
      </c>
      <c r="D106" s="57" t="s">
        <v>1275</v>
      </c>
      <c r="E106" s="181"/>
      <c r="F106" s="181"/>
      <c r="G106" s="181"/>
      <c r="H106" s="181"/>
      <c r="I106" s="181">
        <v>260000</v>
      </c>
      <c r="J106" s="181"/>
      <c r="K106" s="181"/>
      <c r="L106" s="181"/>
      <c r="M106" s="181"/>
      <c r="N106" s="181"/>
      <c r="O106" s="181"/>
      <c r="P106" s="181"/>
      <c r="Q106" s="1864"/>
    </row>
    <row r="107" spans="1:17" ht="33">
      <c r="A107" s="85"/>
      <c r="B107" s="46" t="s">
        <v>1258</v>
      </c>
      <c r="C107" s="38" t="s">
        <v>1249</v>
      </c>
      <c r="D107" s="57" t="s">
        <v>1276</v>
      </c>
      <c r="E107" s="181"/>
      <c r="F107" s="181"/>
      <c r="G107" s="181"/>
      <c r="H107" s="181"/>
      <c r="I107" s="181">
        <v>160000</v>
      </c>
      <c r="J107" s="181"/>
      <c r="K107" s="181"/>
      <c r="L107" s="181"/>
      <c r="M107" s="181"/>
      <c r="N107" s="181"/>
      <c r="O107" s="181"/>
      <c r="P107" s="181"/>
      <c r="Q107" s="1864"/>
    </row>
    <row r="108" spans="1:17" ht="33">
      <c r="A108" s="85"/>
      <c r="B108" s="46" t="s">
        <v>1258</v>
      </c>
      <c r="C108" s="38" t="s">
        <v>1249</v>
      </c>
      <c r="D108" s="57" t="s">
        <v>1277</v>
      </c>
      <c r="E108" s="181"/>
      <c r="F108" s="181"/>
      <c r="G108" s="181"/>
      <c r="H108" s="181"/>
      <c r="I108" s="181">
        <v>175000</v>
      </c>
      <c r="J108" s="181"/>
      <c r="K108" s="181"/>
      <c r="L108" s="181"/>
      <c r="M108" s="181"/>
      <c r="N108" s="181"/>
      <c r="O108" s="181"/>
      <c r="P108" s="181"/>
      <c r="Q108" s="1864"/>
    </row>
    <row r="109" spans="1:17" ht="33">
      <c r="A109" s="85"/>
      <c r="B109" s="46" t="s">
        <v>1258</v>
      </c>
      <c r="C109" s="38" t="s">
        <v>1249</v>
      </c>
      <c r="D109" s="57" t="s">
        <v>1278</v>
      </c>
      <c r="E109" s="181"/>
      <c r="F109" s="181"/>
      <c r="G109" s="181"/>
      <c r="H109" s="181"/>
      <c r="I109" s="181">
        <v>205000</v>
      </c>
      <c r="J109" s="181"/>
      <c r="K109" s="181"/>
      <c r="L109" s="181"/>
      <c r="M109" s="181"/>
      <c r="N109" s="181"/>
      <c r="O109" s="181"/>
      <c r="P109" s="181"/>
      <c r="Q109" s="1864"/>
    </row>
    <row r="110" spans="1:17" ht="33">
      <c r="A110" s="85"/>
      <c r="B110" s="46" t="s">
        <v>1258</v>
      </c>
      <c r="C110" s="38" t="s">
        <v>1249</v>
      </c>
      <c r="D110" s="57" t="s">
        <v>1279</v>
      </c>
      <c r="E110" s="181"/>
      <c r="F110" s="181"/>
      <c r="G110" s="181"/>
      <c r="H110" s="181"/>
      <c r="I110" s="181"/>
      <c r="J110" s="181"/>
      <c r="K110" s="181"/>
      <c r="L110" s="181"/>
      <c r="M110" s="181"/>
      <c r="N110" s="181"/>
      <c r="O110" s="181"/>
      <c r="P110" s="181"/>
      <c r="Q110" s="1864"/>
    </row>
    <row r="111" spans="1:17" ht="33">
      <c r="A111" s="85"/>
      <c r="B111" s="46" t="s">
        <v>1258</v>
      </c>
      <c r="C111" s="38" t="s">
        <v>1249</v>
      </c>
      <c r="D111" s="57" t="s">
        <v>1280</v>
      </c>
      <c r="E111" s="181"/>
      <c r="F111" s="181"/>
      <c r="G111" s="181"/>
      <c r="H111" s="181"/>
      <c r="I111" s="181">
        <v>215000</v>
      </c>
      <c r="J111" s="181"/>
      <c r="K111" s="181"/>
      <c r="L111" s="181"/>
      <c r="M111" s="181"/>
      <c r="N111" s="181"/>
      <c r="O111" s="181"/>
      <c r="P111" s="181"/>
      <c r="Q111" s="1864"/>
    </row>
    <row r="112" spans="1:17" ht="33">
      <c r="A112" s="85"/>
      <c r="B112" s="46" t="s">
        <v>1258</v>
      </c>
      <c r="C112" s="38" t="s">
        <v>1249</v>
      </c>
      <c r="D112" s="57" t="s">
        <v>1281</v>
      </c>
      <c r="E112" s="181"/>
      <c r="F112" s="181"/>
      <c r="G112" s="181"/>
      <c r="H112" s="181"/>
      <c r="I112" s="181">
        <v>240000</v>
      </c>
      <c r="J112" s="181"/>
      <c r="K112" s="181"/>
      <c r="L112" s="181"/>
      <c r="M112" s="181"/>
      <c r="N112" s="181">
        <v>289682</v>
      </c>
      <c r="O112" s="181"/>
      <c r="P112" s="181"/>
      <c r="Q112" s="1864"/>
    </row>
    <row r="113" spans="1:17" ht="33">
      <c r="A113" s="85"/>
      <c r="B113" s="46" t="s">
        <v>1258</v>
      </c>
      <c r="C113" s="38" t="s">
        <v>1249</v>
      </c>
      <c r="D113" s="57" t="s">
        <v>1282</v>
      </c>
      <c r="E113" s="181"/>
      <c r="F113" s="181"/>
      <c r="G113" s="181"/>
      <c r="H113" s="181"/>
      <c r="I113" s="181"/>
      <c r="J113" s="181"/>
      <c r="K113" s="181"/>
      <c r="L113" s="181"/>
      <c r="M113" s="181"/>
      <c r="N113" s="181"/>
      <c r="O113" s="181"/>
      <c r="P113" s="181"/>
      <c r="Q113" s="1864"/>
    </row>
    <row r="114" spans="1:17" ht="33">
      <c r="A114" s="85"/>
      <c r="B114" s="46" t="s">
        <v>1258</v>
      </c>
      <c r="C114" s="38" t="s">
        <v>1249</v>
      </c>
      <c r="D114" s="57" t="s">
        <v>1283</v>
      </c>
      <c r="E114" s="181"/>
      <c r="F114" s="181"/>
      <c r="G114" s="181"/>
      <c r="H114" s="181"/>
      <c r="I114" s="181"/>
      <c r="J114" s="181"/>
      <c r="K114" s="181"/>
      <c r="L114" s="181"/>
      <c r="M114" s="181"/>
      <c r="N114" s="181"/>
      <c r="O114" s="181"/>
      <c r="P114" s="181"/>
      <c r="Q114" s="1864"/>
    </row>
    <row r="115" spans="1:17" ht="33">
      <c r="A115" s="85"/>
      <c r="B115" s="46" t="s">
        <v>1258</v>
      </c>
      <c r="C115" s="38" t="s">
        <v>1249</v>
      </c>
      <c r="D115" s="57" t="s">
        <v>1284</v>
      </c>
      <c r="E115" s="181"/>
      <c r="F115" s="181"/>
      <c r="G115" s="181"/>
      <c r="H115" s="181"/>
      <c r="I115" s="181">
        <v>180000</v>
      </c>
      <c r="J115" s="181"/>
      <c r="K115" s="181"/>
      <c r="L115" s="181"/>
      <c r="M115" s="181"/>
      <c r="N115" s="181"/>
      <c r="O115" s="181"/>
      <c r="P115" s="181"/>
      <c r="Q115" s="1864"/>
    </row>
    <row r="116" spans="1:17" ht="33">
      <c r="A116" s="85"/>
      <c r="B116" s="46" t="s">
        <v>1258</v>
      </c>
      <c r="C116" s="38" t="s">
        <v>1249</v>
      </c>
      <c r="D116" s="57" t="s">
        <v>1285</v>
      </c>
      <c r="E116" s="181"/>
      <c r="F116" s="181"/>
      <c r="G116" s="181"/>
      <c r="H116" s="181"/>
      <c r="I116" s="181"/>
      <c r="J116" s="181"/>
      <c r="K116" s="181"/>
      <c r="L116" s="181"/>
      <c r="M116" s="181"/>
      <c r="N116" s="181"/>
      <c r="O116" s="181"/>
      <c r="P116" s="181"/>
      <c r="Q116" s="1864"/>
    </row>
    <row r="117" spans="1:17" ht="33">
      <c r="A117" s="85"/>
      <c r="B117" s="46" t="s">
        <v>1258</v>
      </c>
      <c r="C117" s="38" t="s">
        <v>1249</v>
      </c>
      <c r="D117" s="57" t="s">
        <v>1286</v>
      </c>
      <c r="E117" s="181"/>
      <c r="F117" s="181"/>
      <c r="G117" s="181"/>
      <c r="H117" s="181"/>
      <c r="I117" s="181">
        <v>280000</v>
      </c>
      <c r="J117" s="181"/>
      <c r="K117" s="181"/>
      <c r="L117" s="181"/>
      <c r="M117" s="181"/>
      <c r="N117" s="181"/>
      <c r="O117" s="181"/>
      <c r="P117" s="181"/>
      <c r="Q117" s="1864"/>
    </row>
    <row r="118" spans="1:17" ht="33">
      <c r="A118" s="85"/>
      <c r="B118" s="46" t="s">
        <v>1258</v>
      </c>
      <c r="C118" s="38" t="s">
        <v>1249</v>
      </c>
      <c r="D118" s="57" t="s">
        <v>1287</v>
      </c>
      <c r="E118" s="181"/>
      <c r="F118" s="181"/>
      <c r="G118" s="181"/>
      <c r="H118" s="181"/>
      <c r="I118" s="181">
        <v>330000</v>
      </c>
      <c r="J118" s="181"/>
      <c r="K118" s="181"/>
      <c r="L118" s="181"/>
      <c r="M118" s="181"/>
      <c r="N118" s="181">
        <v>389791</v>
      </c>
      <c r="O118" s="181"/>
      <c r="P118" s="181"/>
      <c r="Q118" s="1864"/>
    </row>
    <row r="119" spans="1:17" ht="33">
      <c r="A119" s="85"/>
      <c r="B119" s="46" t="s">
        <v>1258</v>
      </c>
      <c r="C119" s="38" t="s">
        <v>1249</v>
      </c>
      <c r="D119" s="57" t="s">
        <v>1288</v>
      </c>
      <c r="E119" s="181"/>
      <c r="F119" s="181"/>
      <c r="G119" s="181"/>
      <c r="H119" s="181"/>
      <c r="I119" s="181">
        <v>280000</v>
      </c>
      <c r="J119" s="181"/>
      <c r="K119" s="181"/>
      <c r="L119" s="181"/>
      <c r="M119" s="181"/>
      <c r="N119" s="181"/>
      <c r="O119" s="181"/>
      <c r="P119" s="181"/>
      <c r="Q119" s="1864"/>
    </row>
    <row r="120" spans="1:17" ht="33">
      <c r="A120" s="85"/>
      <c r="B120" s="46" t="s">
        <v>1258</v>
      </c>
      <c r="C120" s="38" t="s">
        <v>1249</v>
      </c>
      <c r="D120" s="57" t="s">
        <v>1289</v>
      </c>
      <c r="E120" s="181"/>
      <c r="F120" s="181"/>
      <c r="G120" s="181"/>
      <c r="H120" s="181"/>
      <c r="I120" s="181">
        <v>360000</v>
      </c>
      <c r="J120" s="181"/>
      <c r="K120" s="181">
        <v>445000</v>
      </c>
      <c r="L120" s="181"/>
      <c r="M120" s="181"/>
      <c r="N120" s="181"/>
      <c r="O120" s="181"/>
      <c r="P120" s="181"/>
      <c r="Q120" s="1864"/>
    </row>
    <row r="121" spans="1:17" ht="33">
      <c r="A121" s="85"/>
      <c r="B121" s="46" t="s">
        <v>1258</v>
      </c>
      <c r="C121" s="38" t="s">
        <v>1249</v>
      </c>
      <c r="D121" s="57" t="s">
        <v>1290</v>
      </c>
      <c r="E121" s="181"/>
      <c r="F121" s="181"/>
      <c r="G121" s="181"/>
      <c r="H121" s="181"/>
      <c r="I121" s="181">
        <v>425000</v>
      </c>
      <c r="J121" s="181"/>
      <c r="K121" s="181">
        <v>530000</v>
      </c>
      <c r="L121" s="181"/>
      <c r="M121" s="181"/>
      <c r="N121" s="181">
        <v>489900</v>
      </c>
      <c r="O121" s="181"/>
      <c r="P121" s="181"/>
      <c r="Q121" s="1864"/>
    </row>
    <row r="122" spans="1:17" ht="33">
      <c r="A122" s="85"/>
      <c r="B122" s="46" t="s">
        <v>1258</v>
      </c>
      <c r="C122" s="38" t="s">
        <v>1249</v>
      </c>
      <c r="D122" s="57" t="s">
        <v>1291</v>
      </c>
      <c r="E122" s="181"/>
      <c r="F122" s="181"/>
      <c r="G122" s="181"/>
      <c r="H122" s="181"/>
      <c r="I122" s="181"/>
      <c r="J122" s="181"/>
      <c r="K122" s="181"/>
      <c r="L122" s="181"/>
      <c r="M122" s="181"/>
      <c r="N122" s="181">
        <v>625743</v>
      </c>
      <c r="O122" s="181"/>
      <c r="P122" s="181"/>
      <c r="Q122" s="1864"/>
    </row>
    <row r="123" spans="1:17" ht="33">
      <c r="A123" s="85"/>
      <c r="B123" s="46" t="s">
        <v>1258</v>
      </c>
      <c r="C123" s="38" t="s">
        <v>1249</v>
      </c>
      <c r="D123" s="57" t="s">
        <v>1292</v>
      </c>
      <c r="E123" s="181"/>
      <c r="F123" s="181"/>
      <c r="G123" s="181"/>
      <c r="H123" s="181"/>
      <c r="I123" s="181">
        <v>420000</v>
      </c>
      <c r="J123" s="181"/>
      <c r="K123" s="181"/>
      <c r="L123" s="181"/>
      <c r="M123" s="181"/>
      <c r="N123" s="181"/>
      <c r="O123" s="181"/>
      <c r="P123" s="182"/>
      <c r="Q123" s="1864"/>
    </row>
    <row r="124" spans="1:17" ht="33">
      <c r="A124" s="85"/>
      <c r="B124" s="46" t="s">
        <v>1258</v>
      </c>
      <c r="C124" s="38" t="s">
        <v>1249</v>
      </c>
      <c r="D124" s="57" t="s">
        <v>1293</v>
      </c>
      <c r="E124" s="181"/>
      <c r="F124" s="181"/>
      <c r="G124" s="181"/>
      <c r="H124" s="181"/>
      <c r="I124" s="181">
        <v>500000</v>
      </c>
      <c r="J124" s="181"/>
      <c r="K124" s="181"/>
      <c r="L124" s="181"/>
      <c r="M124" s="181"/>
      <c r="N124" s="181"/>
      <c r="O124" s="181"/>
      <c r="P124" s="181"/>
      <c r="Q124" s="1864"/>
    </row>
    <row r="125" spans="1:17" ht="33">
      <c r="A125" s="85"/>
      <c r="B125" s="46" t="s">
        <v>1258</v>
      </c>
      <c r="C125" s="38" t="s">
        <v>1249</v>
      </c>
      <c r="D125" s="57" t="s">
        <v>1294</v>
      </c>
      <c r="E125" s="182"/>
      <c r="F125" s="182"/>
      <c r="G125" s="182"/>
      <c r="H125" s="182"/>
      <c r="I125" s="181">
        <v>636000</v>
      </c>
      <c r="J125" s="182"/>
      <c r="K125" s="182"/>
      <c r="L125" s="182"/>
      <c r="M125" s="182"/>
      <c r="N125" s="182"/>
      <c r="O125" s="182"/>
      <c r="P125" s="182"/>
      <c r="Q125" s="1864"/>
    </row>
    <row r="126" spans="1:17" ht="35.1" customHeight="1">
      <c r="A126" s="35" t="s">
        <v>1295</v>
      </c>
      <c r="B126" s="134" t="s">
        <v>1296</v>
      </c>
      <c r="C126" s="38"/>
      <c r="D126" s="57"/>
      <c r="E126" s="182"/>
      <c r="F126" s="182"/>
      <c r="G126" s="182"/>
      <c r="H126" s="182"/>
      <c r="I126" s="181"/>
      <c r="J126" s="182"/>
      <c r="K126" s="182"/>
      <c r="L126" s="182"/>
      <c r="M126" s="182"/>
      <c r="N126" s="182"/>
      <c r="O126" s="182"/>
      <c r="P126" s="182"/>
      <c r="Q126" s="1864"/>
    </row>
    <row r="127" spans="1:17" ht="35.1" customHeight="1">
      <c r="A127" s="85"/>
      <c r="B127" s="134" t="s">
        <v>1297</v>
      </c>
      <c r="C127" s="38"/>
      <c r="D127" s="57"/>
      <c r="E127" s="181"/>
      <c r="F127" s="181"/>
      <c r="G127" s="181"/>
      <c r="H127" s="181"/>
      <c r="I127" s="181"/>
      <c r="J127" s="181"/>
      <c r="K127" s="181"/>
      <c r="L127" s="181"/>
      <c r="M127" s="181"/>
      <c r="N127" s="181"/>
      <c r="O127" s="181"/>
      <c r="P127" s="181"/>
      <c r="Q127" s="1864"/>
    </row>
    <row r="128" spans="1:17" ht="35.1" customHeight="1">
      <c r="A128" s="85"/>
      <c r="B128" s="141" t="s">
        <v>1298</v>
      </c>
      <c r="C128" s="136" t="s">
        <v>1004</v>
      </c>
      <c r="D128" s="137" t="s">
        <v>1299</v>
      </c>
      <c r="E128" s="190"/>
      <c r="F128" s="190">
        <v>152647</v>
      </c>
      <c r="G128" s="190"/>
      <c r="H128" s="190"/>
      <c r="I128" s="190"/>
      <c r="J128" s="190"/>
      <c r="K128" s="190"/>
      <c r="L128" s="190"/>
      <c r="M128" s="190"/>
      <c r="N128" s="190"/>
      <c r="O128" s="190"/>
      <c r="P128" s="190"/>
      <c r="Q128" s="1864"/>
    </row>
    <row r="129" spans="1:17" ht="35.1" customHeight="1">
      <c r="A129" s="85"/>
      <c r="B129" s="141" t="s">
        <v>1300</v>
      </c>
      <c r="C129" s="136" t="s">
        <v>1004</v>
      </c>
      <c r="D129" s="137" t="s">
        <v>1299</v>
      </c>
      <c r="E129" s="191"/>
      <c r="F129" s="190"/>
      <c r="G129" s="190"/>
      <c r="H129" s="190"/>
      <c r="I129" s="190"/>
      <c r="J129" s="190"/>
      <c r="K129" s="190"/>
      <c r="L129" s="190"/>
      <c r="M129" s="190"/>
      <c r="N129" s="190"/>
      <c r="O129" s="190"/>
      <c r="P129" s="190"/>
      <c r="Q129" s="1864"/>
    </row>
    <row r="130" spans="1:17" ht="35.1" customHeight="1">
      <c r="A130" s="85"/>
      <c r="B130" s="141" t="s">
        <v>1301</v>
      </c>
      <c r="C130" s="136" t="s">
        <v>1004</v>
      </c>
      <c r="D130" s="137" t="s">
        <v>1302</v>
      </c>
      <c r="E130" s="190"/>
      <c r="F130" s="190"/>
      <c r="G130" s="190"/>
      <c r="H130" s="190"/>
      <c r="I130" s="190"/>
      <c r="J130" s="190"/>
      <c r="K130" s="190"/>
      <c r="L130" s="190"/>
      <c r="M130" s="190"/>
      <c r="N130" s="190"/>
      <c r="O130" s="190">
        <v>70097</v>
      </c>
      <c r="P130" s="190"/>
      <c r="Q130" s="1864"/>
    </row>
    <row r="131" spans="1:17" ht="35.1" customHeight="1">
      <c r="A131" s="85"/>
      <c r="B131" s="141" t="s">
        <v>1418</v>
      </c>
      <c r="C131" s="136" t="s">
        <v>1004</v>
      </c>
      <c r="D131" s="137" t="s">
        <v>1304</v>
      </c>
      <c r="E131" s="190"/>
      <c r="F131" s="190"/>
      <c r="G131" s="190"/>
      <c r="H131" s="190"/>
      <c r="I131" s="190"/>
      <c r="J131" s="190"/>
      <c r="K131" s="190"/>
      <c r="L131" s="190">
        <v>50981</v>
      </c>
      <c r="M131" s="182"/>
      <c r="N131" s="190"/>
      <c r="O131" s="190"/>
      <c r="P131" s="190"/>
      <c r="Q131" s="1864"/>
    </row>
    <row r="132" spans="1:17" ht="35.1" customHeight="1">
      <c r="A132" s="85"/>
      <c r="B132" s="141" t="s">
        <v>1305</v>
      </c>
      <c r="C132" s="136" t="s">
        <v>1004</v>
      </c>
      <c r="D132" s="137" t="s">
        <v>1302</v>
      </c>
      <c r="E132" s="190"/>
      <c r="F132" s="190"/>
      <c r="G132" s="190"/>
      <c r="H132" s="190"/>
      <c r="I132" s="190"/>
      <c r="J132" s="190"/>
      <c r="K132" s="190"/>
      <c r="L132" s="190"/>
      <c r="M132" s="182"/>
      <c r="N132" s="190"/>
      <c r="O132" s="190">
        <v>82972</v>
      </c>
      <c r="P132" s="190"/>
      <c r="Q132" s="1864"/>
    </row>
    <row r="133" spans="1:17" ht="35.1" customHeight="1">
      <c r="A133" s="85"/>
      <c r="B133" s="141" t="s">
        <v>1306</v>
      </c>
      <c r="C133" s="136" t="s">
        <v>1004</v>
      </c>
      <c r="D133" s="137" t="s">
        <v>1302</v>
      </c>
      <c r="E133" s="190"/>
      <c r="F133" s="190"/>
      <c r="G133" s="190">
        <v>94400</v>
      </c>
      <c r="H133" s="190"/>
      <c r="I133" s="190"/>
      <c r="J133" s="190"/>
      <c r="K133" s="190">
        <v>80200</v>
      </c>
      <c r="L133" s="190"/>
      <c r="M133" s="182"/>
      <c r="N133" s="190"/>
      <c r="O133" s="190"/>
      <c r="P133" s="190"/>
      <c r="Q133" s="1864"/>
    </row>
    <row r="134" spans="1:17" ht="35.1" customHeight="1">
      <c r="A134" s="85"/>
      <c r="B134" s="141" t="s">
        <v>1307</v>
      </c>
      <c r="C134" s="136" t="s">
        <v>1004</v>
      </c>
      <c r="D134" s="137" t="s">
        <v>1302</v>
      </c>
      <c r="E134" s="190"/>
      <c r="F134" s="190"/>
      <c r="G134" s="190"/>
      <c r="H134" s="190"/>
      <c r="I134" s="190"/>
      <c r="J134" s="190"/>
      <c r="K134" s="190"/>
      <c r="L134" s="190"/>
      <c r="M134" s="182"/>
      <c r="N134" s="190"/>
      <c r="O134" s="190"/>
      <c r="P134" s="190"/>
      <c r="Q134" s="1864"/>
    </row>
    <row r="135" spans="1:17" ht="35.1" customHeight="1">
      <c r="A135" s="85"/>
      <c r="B135" s="141" t="s">
        <v>1308</v>
      </c>
      <c r="C135" s="136" t="s">
        <v>1004</v>
      </c>
      <c r="D135" s="137" t="s">
        <v>1302</v>
      </c>
      <c r="E135" s="190"/>
      <c r="F135" s="190"/>
      <c r="G135" s="190">
        <v>116700</v>
      </c>
      <c r="H135" s="190"/>
      <c r="I135" s="190"/>
      <c r="J135" s="190"/>
      <c r="K135" s="190"/>
      <c r="L135" s="190"/>
      <c r="M135" s="182"/>
      <c r="N135" s="190"/>
      <c r="O135" s="190"/>
      <c r="P135" s="190"/>
      <c r="Q135" s="1864"/>
    </row>
    <row r="136" spans="1:17" ht="35.1" customHeight="1">
      <c r="A136" s="85"/>
      <c r="B136" s="141" t="s">
        <v>1402</v>
      </c>
      <c r="C136" s="136" t="s">
        <v>419</v>
      </c>
      <c r="D136" s="137"/>
      <c r="E136" s="190"/>
      <c r="F136" s="190"/>
      <c r="G136" s="190"/>
      <c r="H136" s="190"/>
      <c r="I136" s="190"/>
      <c r="J136" s="190"/>
      <c r="K136" s="190"/>
      <c r="L136" s="190"/>
      <c r="M136" s="190"/>
      <c r="N136" s="190"/>
      <c r="O136" s="190"/>
      <c r="P136" s="190"/>
      <c r="Q136" s="1864"/>
    </row>
    <row r="137" spans="1:17" ht="35.1" customHeight="1">
      <c r="A137" s="85"/>
      <c r="B137" s="141" t="s">
        <v>1403</v>
      </c>
      <c r="C137" s="136" t="s">
        <v>419</v>
      </c>
      <c r="D137" s="137"/>
      <c r="E137" s="190"/>
      <c r="F137" s="190"/>
      <c r="G137" s="190"/>
      <c r="H137" s="190"/>
      <c r="I137" s="190"/>
      <c r="J137" s="190"/>
      <c r="K137" s="190"/>
      <c r="L137" s="190"/>
      <c r="M137" s="190"/>
      <c r="N137" s="190"/>
      <c r="O137" s="190"/>
      <c r="P137" s="190"/>
      <c r="Q137" s="1864"/>
    </row>
    <row r="138" spans="1:17" ht="35.1" customHeight="1">
      <c r="A138" s="85"/>
      <c r="B138" s="141" t="s">
        <v>1310</v>
      </c>
      <c r="C138" s="136" t="s">
        <v>1004</v>
      </c>
      <c r="D138" s="137"/>
      <c r="E138" s="190"/>
      <c r="F138" s="190"/>
      <c r="G138" s="190"/>
      <c r="H138" s="190"/>
      <c r="I138" s="190"/>
      <c r="J138" s="190"/>
      <c r="K138" s="190">
        <v>72100</v>
      </c>
      <c r="L138" s="190"/>
      <c r="M138" s="190"/>
      <c r="N138" s="190"/>
      <c r="O138" s="190"/>
      <c r="P138" s="190"/>
      <c r="Q138" s="1864"/>
    </row>
    <row r="139" spans="1:17" ht="35.1" customHeight="1">
      <c r="A139" s="85"/>
      <c r="B139" s="141" t="s">
        <v>1311</v>
      </c>
      <c r="C139" s="136" t="s">
        <v>1004</v>
      </c>
      <c r="D139" s="137"/>
      <c r="E139" s="190"/>
      <c r="F139" s="190"/>
      <c r="G139" s="190"/>
      <c r="H139" s="190"/>
      <c r="I139" s="190"/>
      <c r="J139" s="190"/>
      <c r="K139" s="190">
        <v>62450</v>
      </c>
      <c r="L139" s="190"/>
      <c r="M139" s="190"/>
      <c r="N139" s="190"/>
      <c r="O139" s="190"/>
      <c r="P139" s="190"/>
      <c r="Q139" s="1864"/>
    </row>
    <row r="140" spans="1:17" ht="35.1" customHeight="1">
      <c r="A140" s="85"/>
      <c r="B140" s="141" t="s">
        <v>1312</v>
      </c>
      <c r="C140" s="136" t="s">
        <v>1004</v>
      </c>
      <c r="D140" s="137" t="s">
        <v>1302</v>
      </c>
      <c r="E140" s="190"/>
      <c r="F140" s="190"/>
      <c r="G140" s="190"/>
      <c r="H140" s="190"/>
      <c r="I140" s="190"/>
      <c r="J140" s="190"/>
      <c r="K140" s="190"/>
      <c r="L140" s="190"/>
      <c r="M140" s="182"/>
      <c r="N140" s="190"/>
      <c r="O140" s="190"/>
      <c r="P140" s="190"/>
      <c r="Q140" s="1864"/>
    </row>
    <row r="141" spans="1:17" ht="35.1" customHeight="1">
      <c r="A141" s="85"/>
      <c r="B141" s="141" t="s">
        <v>1313</v>
      </c>
      <c r="C141" s="136" t="s">
        <v>1004</v>
      </c>
      <c r="D141" s="137" t="s">
        <v>1314</v>
      </c>
      <c r="E141" s="190"/>
      <c r="F141" s="190"/>
      <c r="G141" s="190"/>
      <c r="H141" s="190"/>
      <c r="I141" s="190" t="s">
        <v>1448</v>
      </c>
      <c r="J141" s="190"/>
      <c r="K141" s="190"/>
      <c r="L141" s="190"/>
      <c r="M141" s="182"/>
      <c r="N141" s="190"/>
      <c r="O141" s="190"/>
      <c r="P141" s="190"/>
      <c r="Q141" s="1864"/>
    </row>
    <row r="142" spans="1:17" ht="35.1" customHeight="1">
      <c r="A142" s="85"/>
      <c r="B142" s="141" t="s">
        <v>1315</v>
      </c>
      <c r="C142" s="136" t="s">
        <v>1004</v>
      </c>
      <c r="D142" s="137" t="s">
        <v>1316</v>
      </c>
      <c r="E142" s="190"/>
      <c r="F142" s="190"/>
      <c r="G142" s="190"/>
      <c r="H142" s="190"/>
      <c r="I142" s="190"/>
      <c r="J142" s="190"/>
      <c r="K142" s="190"/>
      <c r="L142" s="190"/>
      <c r="M142" s="182"/>
      <c r="N142" s="190"/>
      <c r="O142" s="190"/>
      <c r="P142" s="190"/>
      <c r="Q142" s="1864"/>
    </row>
    <row r="143" spans="1:17" ht="35.1" customHeight="1">
      <c r="A143" s="85"/>
      <c r="B143" s="141" t="s">
        <v>1317</v>
      </c>
      <c r="C143" s="136" t="s">
        <v>1004</v>
      </c>
      <c r="D143" s="137" t="s">
        <v>1318</v>
      </c>
      <c r="E143" s="190"/>
      <c r="F143" s="190"/>
      <c r="G143" s="190"/>
      <c r="H143" s="190"/>
      <c r="I143" s="190"/>
      <c r="J143" s="190"/>
      <c r="K143" s="190"/>
      <c r="L143" s="190"/>
      <c r="M143" s="182"/>
      <c r="N143" s="190"/>
      <c r="O143" s="190"/>
      <c r="P143" s="190"/>
      <c r="Q143" s="1864"/>
    </row>
    <row r="144" spans="1:17" ht="35.1" customHeight="1">
      <c r="A144" s="85"/>
      <c r="B144" s="134" t="s">
        <v>1319</v>
      </c>
      <c r="C144" s="38"/>
      <c r="D144" s="57"/>
      <c r="E144" s="182"/>
      <c r="F144" s="182"/>
      <c r="G144" s="182"/>
      <c r="H144" s="182"/>
      <c r="I144" s="182"/>
      <c r="J144" s="182"/>
      <c r="K144" s="182"/>
      <c r="L144" s="182"/>
      <c r="M144" s="190"/>
      <c r="N144" s="182"/>
      <c r="O144" s="182"/>
      <c r="P144" s="182"/>
      <c r="Q144" s="1864"/>
    </row>
    <row r="145" spans="1:17" ht="35.1" customHeight="1">
      <c r="A145" s="38"/>
      <c r="B145" s="141" t="s">
        <v>1320</v>
      </c>
      <c r="C145" s="136" t="s">
        <v>1004</v>
      </c>
      <c r="D145" s="137" t="s">
        <v>1302</v>
      </c>
      <c r="E145" s="190"/>
      <c r="F145" s="190"/>
      <c r="G145" s="190">
        <v>113900</v>
      </c>
      <c r="H145" s="190"/>
      <c r="I145" s="190"/>
      <c r="J145" s="190"/>
      <c r="K145" s="190">
        <v>70500</v>
      </c>
      <c r="L145" s="190"/>
      <c r="M145" s="191"/>
      <c r="N145" s="190"/>
      <c r="O145" s="190"/>
      <c r="P145" s="190"/>
      <c r="Q145" s="1864"/>
    </row>
    <row r="146" spans="1:17" ht="35.1" customHeight="1">
      <c r="A146" s="38"/>
      <c r="B146" s="141" t="s">
        <v>1321</v>
      </c>
      <c r="C146" s="136" t="s">
        <v>1004</v>
      </c>
      <c r="D146" s="137" t="s">
        <v>1302</v>
      </c>
      <c r="E146" s="190"/>
      <c r="F146" s="190"/>
      <c r="G146" s="190">
        <v>144400</v>
      </c>
      <c r="H146" s="190"/>
      <c r="I146" s="190"/>
      <c r="J146" s="190"/>
      <c r="K146" s="190">
        <v>71500</v>
      </c>
      <c r="L146" s="190"/>
      <c r="M146" s="191"/>
      <c r="N146" s="190"/>
      <c r="O146" s="190"/>
      <c r="P146" s="190"/>
      <c r="Q146" s="1864"/>
    </row>
    <row r="147" spans="1:17" ht="35.1" customHeight="1">
      <c r="A147" s="38"/>
      <c r="B147" s="141" t="s">
        <v>1322</v>
      </c>
      <c r="C147" s="136" t="s">
        <v>1004</v>
      </c>
      <c r="D147" s="137" t="s">
        <v>1299</v>
      </c>
      <c r="E147" s="191"/>
      <c r="F147" s="190">
        <v>152647</v>
      </c>
      <c r="G147" s="190"/>
      <c r="H147" s="190"/>
      <c r="I147" s="190"/>
      <c r="J147" s="190"/>
      <c r="K147" s="190"/>
      <c r="L147" s="190"/>
      <c r="M147" s="191"/>
      <c r="N147" s="190"/>
      <c r="O147" s="190"/>
      <c r="P147" s="190"/>
      <c r="Q147" s="1864"/>
    </row>
    <row r="148" spans="1:17" ht="35.1" customHeight="1">
      <c r="A148" s="38"/>
      <c r="B148" s="141" t="s">
        <v>1323</v>
      </c>
      <c r="C148" s="136" t="s">
        <v>1004</v>
      </c>
      <c r="D148" s="137" t="s">
        <v>1299</v>
      </c>
      <c r="E148" s="191"/>
      <c r="F148" s="191"/>
      <c r="G148" s="191"/>
      <c r="H148" s="191"/>
      <c r="I148" s="191"/>
      <c r="J148" s="191"/>
      <c r="K148" s="191"/>
      <c r="L148" s="191"/>
      <c r="M148" s="191"/>
      <c r="N148" s="191"/>
      <c r="O148" s="191"/>
      <c r="P148" s="191"/>
      <c r="Q148" s="1864"/>
    </row>
    <row r="149" spans="1:17" ht="35.1" customHeight="1">
      <c r="A149" s="38"/>
      <c r="B149" s="141" t="s">
        <v>1324</v>
      </c>
      <c r="C149" s="136" t="s">
        <v>1004</v>
      </c>
      <c r="D149" s="137" t="s">
        <v>1302</v>
      </c>
      <c r="E149" s="191"/>
      <c r="F149" s="191"/>
      <c r="G149" s="191"/>
      <c r="H149" s="191"/>
      <c r="I149" s="191"/>
      <c r="J149" s="191"/>
      <c r="K149" s="191"/>
      <c r="L149" s="191"/>
      <c r="M149" s="191"/>
      <c r="N149" s="191"/>
      <c r="O149" s="191">
        <v>98422</v>
      </c>
      <c r="P149" s="191"/>
      <c r="Q149" s="1864"/>
    </row>
    <row r="150" spans="1:17" ht="35.1" customHeight="1">
      <c r="A150" s="38"/>
      <c r="B150" s="141" t="s">
        <v>1419</v>
      </c>
      <c r="C150" s="136" t="s">
        <v>1004</v>
      </c>
      <c r="D150" s="137" t="s">
        <v>1304</v>
      </c>
      <c r="E150" s="191"/>
      <c r="F150" s="191"/>
      <c r="G150" s="191"/>
      <c r="H150" s="191"/>
      <c r="I150" s="191"/>
      <c r="J150" s="191"/>
      <c r="K150" s="191"/>
      <c r="L150" s="191">
        <v>70909</v>
      </c>
      <c r="M150" s="182"/>
      <c r="N150" s="191"/>
      <c r="O150" s="191"/>
      <c r="P150" s="191"/>
      <c r="Q150" s="1864"/>
    </row>
    <row r="151" spans="1:17" ht="35.1" customHeight="1">
      <c r="A151" s="38"/>
      <c r="B151" s="141" t="s">
        <v>1326</v>
      </c>
      <c r="C151" s="136" t="s">
        <v>1004</v>
      </c>
      <c r="D151" s="137" t="s">
        <v>1316</v>
      </c>
      <c r="E151" s="191"/>
      <c r="F151" s="191"/>
      <c r="G151" s="191"/>
      <c r="H151" s="191"/>
      <c r="I151" s="191"/>
      <c r="J151" s="191"/>
      <c r="K151" s="191"/>
      <c r="L151" s="191"/>
      <c r="M151" s="182"/>
      <c r="N151" s="191"/>
      <c r="O151" s="191">
        <v>129322</v>
      </c>
      <c r="P151" s="191"/>
      <c r="Q151" s="1864"/>
    </row>
    <row r="152" spans="1:17" ht="35.1" customHeight="1">
      <c r="A152" s="38"/>
      <c r="B152" s="141" t="s">
        <v>1327</v>
      </c>
      <c r="C152" s="136" t="s">
        <v>1004</v>
      </c>
      <c r="D152" s="137" t="s">
        <v>1302</v>
      </c>
      <c r="E152" s="191"/>
      <c r="F152" s="191"/>
      <c r="G152" s="191"/>
      <c r="H152" s="191"/>
      <c r="I152" s="191"/>
      <c r="J152" s="191"/>
      <c r="K152" s="191"/>
      <c r="L152" s="191"/>
      <c r="M152" s="182"/>
      <c r="N152" s="191"/>
      <c r="O152" s="191">
        <v>82972</v>
      </c>
      <c r="P152" s="191"/>
      <c r="Q152" s="1864"/>
    </row>
    <row r="153" spans="1:17" ht="35.1" customHeight="1">
      <c r="A153" s="38"/>
      <c r="B153" s="141" t="s">
        <v>1328</v>
      </c>
      <c r="C153" s="136" t="s">
        <v>1004</v>
      </c>
      <c r="D153" s="137" t="s">
        <v>1302</v>
      </c>
      <c r="E153" s="191"/>
      <c r="F153" s="191"/>
      <c r="G153" s="191">
        <v>119400</v>
      </c>
      <c r="H153" s="191"/>
      <c r="I153" s="191"/>
      <c r="J153" s="191"/>
      <c r="K153" s="191"/>
      <c r="L153" s="191"/>
      <c r="M153" s="182"/>
      <c r="N153" s="191"/>
      <c r="O153" s="191"/>
      <c r="P153" s="191"/>
      <c r="Q153" s="1864"/>
    </row>
    <row r="154" spans="1:17" ht="35.1" customHeight="1">
      <c r="A154" s="38"/>
      <c r="B154" s="141" t="s">
        <v>1329</v>
      </c>
      <c r="C154" s="136" t="s">
        <v>1004</v>
      </c>
      <c r="D154" s="137" t="s">
        <v>1302</v>
      </c>
      <c r="E154" s="191"/>
      <c r="F154" s="191"/>
      <c r="G154" s="191">
        <v>155600</v>
      </c>
      <c r="H154" s="191"/>
      <c r="I154" s="191"/>
      <c r="J154" s="191"/>
      <c r="K154" s="191"/>
      <c r="L154" s="191"/>
      <c r="M154" s="182"/>
      <c r="N154" s="191"/>
      <c r="O154" s="191"/>
      <c r="P154" s="191"/>
      <c r="Q154" s="1864"/>
    </row>
    <row r="155" spans="1:17" ht="35.1" customHeight="1">
      <c r="A155" s="38"/>
      <c r="B155" s="141" t="s">
        <v>1404</v>
      </c>
      <c r="C155" s="136" t="s">
        <v>419</v>
      </c>
      <c r="D155" s="137"/>
      <c r="E155" s="191"/>
      <c r="F155" s="191"/>
      <c r="G155" s="191"/>
      <c r="H155" s="191"/>
      <c r="I155" s="191"/>
      <c r="J155" s="191"/>
      <c r="K155" s="191"/>
      <c r="L155" s="191"/>
      <c r="M155" s="191"/>
      <c r="N155" s="191"/>
      <c r="O155" s="191"/>
      <c r="P155" s="191"/>
      <c r="Q155" s="1864"/>
    </row>
    <row r="156" spans="1:17" ht="35.1" customHeight="1">
      <c r="A156" s="38"/>
      <c r="B156" s="141" t="s">
        <v>925</v>
      </c>
      <c r="C156" s="136" t="s">
        <v>1004</v>
      </c>
      <c r="D156" s="137"/>
      <c r="E156" s="191"/>
      <c r="F156" s="191"/>
      <c r="G156" s="191"/>
      <c r="H156" s="191"/>
      <c r="I156" s="191"/>
      <c r="J156" s="191"/>
      <c r="K156" s="191">
        <v>80100</v>
      </c>
      <c r="L156" s="191"/>
      <c r="M156" s="191"/>
      <c r="N156" s="191"/>
      <c r="O156" s="191"/>
      <c r="P156" s="191"/>
      <c r="Q156" s="1864"/>
    </row>
    <row r="157" spans="1:17" ht="35.1" customHeight="1">
      <c r="A157" s="38"/>
      <c r="B157" s="141" t="s">
        <v>926</v>
      </c>
      <c r="C157" s="136" t="s">
        <v>1004</v>
      </c>
      <c r="D157" s="137"/>
      <c r="E157" s="191"/>
      <c r="F157" s="191"/>
      <c r="G157" s="191"/>
      <c r="H157" s="191"/>
      <c r="I157" s="191"/>
      <c r="J157" s="191"/>
      <c r="K157" s="191">
        <v>72000</v>
      </c>
      <c r="L157" s="191"/>
      <c r="M157" s="191"/>
      <c r="N157" s="191"/>
      <c r="O157" s="191"/>
      <c r="P157" s="191"/>
      <c r="Q157" s="1864"/>
    </row>
    <row r="158" spans="1:17" ht="35.1" customHeight="1">
      <c r="A158" s="38"/>
      <c r="B158" s="141" t="s">
        <v>1330</v>
      </c>
      <c r="C158" s="136" t="s">
        <v>1004</v>
      </c>
      <c r="D158" s="137" t="s">
        <v>1302</v>
      </c>
      <c r="E158" s="191"/>
      <c r="F158" s="191"/>
      <c r="G158" s="191"/>
      <c r="H158" s="191"/>
      <c r="I158" s="191"/>
      <c r="J158" s="191"/>
      <c r="K158" s="191"/>
      <c r="L158" s="191"/>
      <c r="M158" s="182"/>
      <c r="N158" s="191"/>
      <c r="O158" s="191"/>
      <c r="P158" s="191"/>
      <c r="Q158" s="1864"/>
    </row>
    <row r="159" spans="1:17" ht="35.1" customHeight="1">
      <c r="A159" s="38"/>
      <c r="B159" s="141" t="s">
        <v>1331</v>
      </c>
      <c r="C159" s="136" t="s">
        <v>1004</v>
      </c>
      <c r="D159" s="137" t="s">
        <v>1302</v>
      </c>
      <c r="E159" s="191"/>
      <c r="F159" s="191"/>
      <c r="G159" s="191"/>
      <c r="H159" s="191"/>
      <c r="I159" s="191"/>
      <c r="J159" s="191"/>
      <c r="K159" s="191"/>
      <c r="L159" s="191"/>
      <c r="M159" s="182"/>
      <c r="N159" s="191"/>
      <c r="O159" s="191"/>
      <c r="P159" s="191"/>
      <c r="Q159" s="1864"/>
    </row>
    <row r="160" spans="1:17" ht="35.1" customHeight="1">
      <c r="A160" s="38"/>
      <c r="B160" s="141" t="s">
        <v>1331</v>
      </c>
      <c r="C160" s="136" t="s">
        <v>1004</v>
      </c>
      <c r="D160" s="137" t="s">
        <v>1332</v>
      </c>
      <c r="E160" s="191"/>
      <c r="F160" s="191"/>
      <c r="G160" s="191"/>
      <c r="H160" s="191"/>
      <c r="I160" s="191"/>
      <c r="J160" s="191"/>
      <c r="K160" s="191"/>
      <c r="L160" s="191"/>
      <c r="M160" s="182"/>
      <c r="N160" s="191"/>
      <c r="O160" s="191"/>
      <c r="P160" s="191"/>
      <c r="Q160" s="1864"/>
    </row>
    <row r="161" spans="1:17" ht="35.1" customHeight="1">
      <c r="A161" s="38"/>
      <c r="B161" s="141" t="s">
        <v>1405</v>
      </c>
      <c r="C161" s="136" t="s">
        <v>419</v>
      </c>
      <c r="D161" s="137"/>
      <c r="E161" s="191"/>
      <c r="F161" s="191"/>
      <c r="G161" s="191"/>
      <c r="H161" s="191"/>
      <c r="I161" s="191"/>
      <c r="J161" s="191"/>
      <c r="K161" s="191"/>
      <c r="L161" s="191"/>
      <c r="M161" s="191"/>
      <c r="N161" s="191"/>
      <c r="O161" s="191"/>
      <c r="P161" s="191"/>
      <c r="Q161" s="1864"/>
    </row>
    <row r="162" spans="1:17" ht="35.1" customHeight="1">
      <c r="A162" s="38"/>
      <c r="B162" s="134" t="s">
        <v>1333</v>
      </c>
      <c r="C162" s="38"/>
      <c r="D162" s="57"/>
      <c r="E162" s="182"/>
      <c r="F162" s="182"/>
      <c r="G162" s="182"/>
      <c r="H162" s="182"/>
      <c r="I162" s="182"/>
      <c r="J162" s="182"/>
      <c r="K162" s="182"/>
      <c r="L162" s="182"/>
      <c r="M162" s="191"/>
      <c r="N162" s="182"/>
      <c r="O162" s="182"/>
      <c r="P162" s="182"/>
      <c r="Q162" s="1864"/>
    </row>
    <row r="163" spans="1:17" ht="35.1" customHeight="1">
      <c r="A163" s="85"/>
      <c r="B163" s="141" t="s">
        <v>1334</v>
      </c>
      <c r="C163" s="38" t="s">
        <v>419</v>
      </c>
      <c r="D163" s="57"/>
      <c r="E163" s="191"/>
      <c r="F163" s="191">
        <v>8000</v>
      </c>
      <c r="G163" s="191">
        <v>5700</v>
      </c>
      <c r="H163" s="191">
        <v>12100</v>
      </c>
      <c r="I163" s="191">
        <v>9091</v>
      </c>
      <c r="J163" s="191"/>
      <c r="K163" s="191">
        <v>6550</v>
      </c>
      <c r="L163" s="191">
        <v>4800</v>
      </c>
      <c r="M163" s="191"/>
      <c r="N163" s="191"/>
      <c r="O163" s="191">
        <v>5614</v>
      </c>
      <c r="P163" s="191">
        <v>7000</v>
      </c>
      <c r="Q163" s="1864"/>
    </row>
    <row r="164" spans="1:17" ht="35.1" customHeight="1">
      <c r="A164" s="38"/>
      <c r="B164" s="141" t="s">
        <v>1335</v>
      </c>
      <c r="C164" s="38" t="s">
        <v>419</v>
      </c>
      <c r="D164" s="57"/>
      <c r="E164" s="191"/>
      <c r="F164" s="191">
        <v>10750</v>
      </c>
      <c r="G164" s="191">
        <v>7000</v>
      </c>
      <c r="H164" s="191">
        <v>16665</v>
      </c>
      <c r="I164" s="191">
        <v>13636</v>
      </c>
      <c r="J164" s="191"/>
      <c r="K164" s="191">
        <v>6200</v>
      </c>
      <c r="L164" s="191">
        <v>5800</v>
      </c>
      <c r="M164" s="191"/>
      <c r="N164" s="191"/>
      <c r="O164" s="191">
        <v>6541</v>
      </c>
      <c r="P164" s="191">
        <v>11000</v>
      </c>
      <c r="Q164" s="1864"/>
    </row>
    <row r="165" spans="1:17" ht="35.25" customHeight="1">
      <c r="A165" s="35" t="s">
        <v>1336</v>
      </c>
      <c r="B165" s="134" t="s">
        <v>1337</v>
      </c>
      <c r="C165" s="35"/>
      <c r="D165" s="28"/>
      <c r="E165" s="183"/>
      <c r="F165" s="183"/>
      <c r="G165" s="183"/>
      <c r="H165" s="183"/>
      <c r="I165" s="183"/>
      <c r="J165" s="183"/>
      <c r="K165" s="182"/>
      <c r="L165" s="183"/>
      <c r="M165" s="183"/>
      <c r="N165" s="183"/>
      <c r="O165" s="183"/>
      <c r="P165" s="183"/>
      <c r="Q165" s="1864"/>
    </row>
    <row r="166" spans="1:17" ht="35.1" customHeight="1">
      <c r="A166" s="85"/>
      <c r="B166" s="1867" t="s">
        <v>1338</v>
      </c>
      <c r="C166" s="1868"/>
      <c r="D166" s="57"/>
      <c r="E166" s="190"/>
      <c r="F166" s="190"/>
      <c r="G166" s="190"/>
      <c r="H166" s="190"/>
      <c r="I166" s="190"/>
      <c r="J166" s="190"/>
      <c r="K166" s="190"/>
      <c r="L166" s="190"/>
      <c r="M166" s="190"/>
      <c r="N166" s="190"/>
      <c r="O166" s="190"/>
      <c r="P166" s="190"/>
      <c r="Q166" s="1864"/>
    </row>
    <row r="167" spans="1:17" ht="35.1" customHeight="1">
      <c r="A167" s="38"/>
      <c r="B167" s="65" t="s">
        <v>1339</v>
      </c>
      <c r="C167" s="38" t="s">
        <v>152</v>
      </c>
      <c r="D167" s="57" t="s">
        <v>1340</v>
      </c>
      <c r="E167" s="190"/>
      <c r="F167" s="190"/>
      <c r="G167" s="190"/>
      <c r="H167" s="190">
        <v>14000</v>
      </c>
      <c r="I167" s="190"/>
      <c r="J167" s="190"/>
      <c r="K167" s="190">
        <v>12000</v>
      </c>
      <c r="L167" s="190"/>
      <c r="M167" s="190">
        <v>15000</v>
      </c>
      <c r="N167" s="190"/>
      <c r="O167" s="190">
        <v>12000</v>
      </c>
      <c r="P167" s="190"/>
      <c r="Q167" s="1864"/>
    </row>
    <row r="168" spans="1:17" ht="35.1" customHeight="1">
      <c r="A168" s="38"/>
      <c r="B168" s="65" t="s">
        <v>1411</v>
      </c>
      <c r="C168" s="38" t="s">
        <v>152</v>
      </c>
      <c r="D168" s="57"/>
      <c r="E168" s="190"/>
      <c r="F168" s="190"/>
      <c r="G168" s="190"/>
      <c r="H168" s="190"/>
      <c r="I168" s="190"/>
      <c r="J168" s="190"/>
      <c r="K168" s="190"/>
      <c r="L168" s="190"/>
      <c r="M168" s="190">
        <v>27273</v>
      </c>
      <c r="N168" s="190"/>
      <c r="O168" s="190"/>
      <c r="P168" s="190"/>
      <c r="Q168" s="1864"/>
    </row>
    <row r="169" spans="1:17" ht="35.1" customHeight="1">
      <c r="A169" s="38"/>
      <c r="B169" s="65" t="s">
        <v>1412</v>
      </c>
      <c r="C169" s="38" t="s">
        <v>152</v>
      </c>
      <c r="D169" s="57"/>
      <c r="E169" s="190"/>
      <c r="F169" s="190"/>
      <c r="G169" s="190"/>
      <c r="H169" s="190"/>
      <c r="I169" s="190"/>
      <c r="J169" s="190"/>
      <c r="K169" s="190"/>
      <c r="L169" s="190"/>
      <c r="M169" s="190">
        <v>27272.726999999999</v>
      </c>
      <c r="N169" s="190"/>
      <c r="O169" s="190"/>
      <c r="P169" s="190"/>
      <c r="Q169" s="1864"/>
    </row>
    <row r="170" spans="1:17" ht="35.1" customHeight="1">
      <c r="A170" s="38"/>
      <c r="B170" s="65" t="s">
        <v>397</v>
      </c>
      <c r="C170" s="38" t="s">
        <v>152</v>
      </c>
      <c r="D170" s="57"/>
      <c r="E170" s="190"/>
      <c r="F170" s="190"/>
      <c r="G170" s="190"/>
      <c r="H170" s="190"/>
      <c r="I170" s="190">
        <v>30000</v>
      </c>
      <c r="J170" s="190"/>
      <c r="K170" s="190">
        <v>22000</v>
      </c>
      <c r="L170" s="190"/>
      <c r="M170" s="190"/>
      <c r="N170" s="190"/>
      <c r="O170" s="190">
        <v>23000</v>
      </c>
      <c r="P170" s="190">
        <v>28000</v>
      </c>
      <c r="Q170" s="1864"/>
    </row>
    <row r="171" spans="1:17" ht="35.1" customHeight="1">
      <c r="A171" s="38"/>
      <c r="B171" s="65" t="s">
        <v>492</v>
      </c>
      <c r="C171" s="38" t="s">
        <v>152</v>
      </c>
      <c r="D171" s="57" t="s">
        <v>1413</v>
      </c>
      <c r="E171" s="190"/>
      <c r="F171" s="190"/>
      <c r="G171" s="190"/>
      <c r="H171" s="190"/>
      <c r="I171" s="190"/>
      <c r="J171" s="190"/>
      <c r="K171" s="190"/>
      <c r="L171" s="190"/>
      <c r="M171" s="190">
        <v>37000</v>
      </c>
      <c r="N171" s="190"/>
      <c r="O171" s="190"/>
      <c r="P171" s="190"/>
      <c r="Q171" s="1864"/>
    </row>
    <row r="172" spans="1:17" ht="35.1" customHeight="1">
      <c r="A172" s="85"/>
      <c r="B172" s="65" t="s">
        <v>412</v>
      </c>
      <c r="C172" s="38" t="s">
        <v>152</v>
      </c>
      <c r="D172" s="57"/>
      <c r="E172" s="190"/>
      <c r="F172" s="190"/>
      <c r="G172" s="182"/>
      <c r="H172" s="182"/>
      <c r="I172" s="182"/>
      <c r="J172" s="182"/>
      <c r="K172" s="182"/>
      <c r="L172" s="182"/>
      <c r="M172" s="182"/>
      <c r="N172" s="182"/>
      <c r="O172" s="182"/>
      <c r="P172" s="182"/>
      <c r="Q172" s="1864"/>
    </row>
    <row r="173" spans="1:17" ht="30" customHeight="1">
      <c r="A173" s="35" t="s">
        <v>1341</v>
      </c>
      <c r="B173" s="134" t="s">
        <v>1342</v>
      </c>
      <c r="C173" s="35"/>
      <c r="D173" s="28"/>
      <c r="E173" s="183"/>
      <c r="F173" s="183"/>
      <c r="G173" s="183"/>
      <c r="H173" s="183"/>
      <c r="I173" s="183"/>
      <c r="J173" s="183"/>
      <c r="K173" s="182"/>
      <c r="L173" s="183"/>
      <c r="M173" s="183"/>
      <c r="N173" s="183"/>
      <c r="O173" s="183"/>
      <c r="P173" s="183"/>
      <c r="Q173" s="1864"/>
    </row>
    <row r="174" spans="1:17" ht="35.1" customHeight="1">
      <c r="A174" s="85"/>
      <c r="B174" s="46" t="s">
        <v>1343</v>
      </c>
      <c r="C174" s="38" t="s">
        <v>1434</v>
      </c>
      <c r="D174" s="57" t="s">
        <v>1345</v>
      </c>
      <c r="E174" s="192"/>
      <c r="F174" s="192">
        <v>103000</v>
      </c>
      <c r="G174" s="192">
        <v>114000</v>
      </c>
      <c r="H174" s="192"/>
      <c r="I174" s="192"/>
      <c r="J174" s="192">
        <v>105000</v>
      </c>
      <c r="K174" s="192"/>
      <c r="L174" s="192"/>
      <c r="M174" s="192"/>
      <c r="N174" s="192"/>
      <c r="O174" s="192"/>
      <c r="P174" s="192"/>
      <c r="Q174" s="1864"/>
    </row>
    <row r="175" spans="1:17" ht="35.1" customHeight="1">
      <c r="A175" s="35"/>
      <c r="B175" s="46" t="s">
        <v>1346</v>
      </c>
      <c r="C175" s="38" t="s">
        <v>1434</v>
      </c>
      <c r="D175" s="57" t="s">
        <v>1347</v>
      </c>
      <c r="E175" s="192"/>
      <c r="F175" s="192"/>
      <c r="G175" s="192"/>
      <c r="H175" s="192"/>
      <c r="I175" s="192"/>
      <c r="J175" s="192">
        <v>85000</v>
      </c>
      <c r="K175" s="192"/>
      <c r="L175" s="192"/>
      <c r="M175" s="192"/>
      <c r="N175" s="192"/>
      <c r="O175" s="192"/>
      <c r="P175" s="192"/>
      <c r="Q175" s="1864"/>
    </row>
    <row r="176" spans="1:17" ht="35.1" customHeight="1">
      <c r="A176" s="35"/>
      <c r="B176" s="46" t="s">
        <v>1346</v>
      </c>
      <c r="C176" s="38" t="s">
        <v>1434</v>
      </c>
      <c r="D176" s="57" t="s">
        <v>1348</v>
      </c>
      <c r="E176" s="192"/>
      <c r="F176" s="192"/>
      <c r="G176" s="192"/>
      <c r="H176" s="192"/>
      <c r="I176" s="192"/>
      <c r="J176" s="192">
        <v>95000</v>
      </c>
      <c r="K176" s="192"/>
      <c r="L176" s="192"/>
      <c r="M176" s="192"/>
      <c r="N176" s="192"/>
      <c r="O176" s="192"/>
      <c r="P176" s="192"/>
      <c r="Q176" s="1864"/>
    </row>
    <row r="177" spans="1:17" ht="35.1" customHeight="1">
      <c r="A177" s="38"/>
      <c r="B177" s="46" t="s">
        <v>1349</v>
      </c>
      <c r="C177" s="38" t="s">
        <v>1434</v>
      </c>
      <c r="D177" s="57" t="s">
        <v>1345</v>
      </c>
      <c r="E177" s="192"/>
      <c r="F177" s="192">
        <v>103000</v>
      </c>
      <c r="G177" s="192">
        <v>114000</v>
      </c>
      <c r="H177" s="192">
        <v>125000</v>
      </c>
      <c r="I177" s="192"/>
      <c r="J177" s="192">
        <f>J174</f>
        <v>105000</v>
      </c>
      <c r="K177" s="192"/>
      <c r="L177" s="192"/>
      <c r="M177" s="192"/>
      <c r="N177" s="192"/>
      <c r="O177" s="192"/>
      <c r="P177" s="192"/>
      <c r="Q177" s="1864"/>
    </row>
    <row r="178" spans="1:17" ht="35.1" customHeight="1">
      <c r="A178" s="38"/>
      <c r="B178" s="46" t="s">
        <v>1349</v>
      </c>
      <c r="C178" s="38" t="s">
        <v>1434</v>
      </c>
      <c r="D178" s="57" t="s">
        <v>1350</v>
      </c>
      <c r="E178" s="192"/>
      <c r="F178" s="192"/>
      <c r="G178" s="192"/>
      <c r="H178" s="192">
        <v>132000</v>
      </c>
      <c r="I178" s="192"/>
      <c r="J178" s="192"/>
      <c r="K178" s="192"/>
      <c r="L178" s="192"/>
      <c r="M178" s="192"/>
      <c r="N178" s="192"/>
      <c r="O178" s="192"/>
      <c r="P178" s="192"/>
      <c r="Q178" s="1864"/>
    </row>
    <row r="179" spans="1:17" ht="35.1" customHeight="1">
      <c r="A179" s="38"/>
      <c r="B179" s="46" t="s">
        <v>1346</v>
      </c>
      <c r="C179" s="38" t="s">
        <v>1434</v>
      </c>
      <c r="D179" s="57" t="s">
        <v>1351</v>
      </c>
      <c r="E179" s="192"/>
      <c r="F179" s="192"/>
      <c r="G179" s="192"/>
      <c r="H179" s="192">
        <v>142000</v>
      </c>
      <c r="I179" s="192"/>
      <c r="J179" s="192"/>
      <c r="K179" s="192"/>
      <c r="L179" s="192"/>
      <c r="M179" s="192"/>
      <c r="N179" s="192"/>
      <c r="O179" s="192"/>
      <c r="P179" s="192"/>
      <c r="Q179" s="1864"/>
    </row>
    <row r="180" spans="1:17" ht="35.1" customHeight="1">
      <c r="A180" s="38"/>
      <c r="B180" s="46" t="s">
        <v>1352</v>
      </c>
      <c r="C180" s="38" t="s">
        <v>1434</v>
      </c>
      <c r="D180" s="57" t="s">
        <v>1350</v>
      </c>
      <c r="E180" s="192"/>
      <c r="F180" s="192">
        <v>89300</v>
      </c>
      <c r="G180" s="182"/>
      <c r="H180" s="192"/>
      <c r="I180" s="192"/>
      <c r="J180" s="192"/>
      <c r="K180" s="192"/>
      <c r="L180" s="192"/>
      <c r="M180" s="192"/>
      <c r="N180" s="192"/>
      <c r="O180" s="182"/>
      <c r="P180" s="192"/>
      <c r="Q180" s="1864"/>
    </row>
    <row r="181" spans="1:17" ht="35.1" customHeight="1">
      <c r="A181" s="38"/>
      <c r="B181" s="46" t="s">
        <v>1352</v>
      </c>
      <c r="C181" s="38" t="s">
        <v>1434</v>
      </c>
      <c r="D181" s="57" t="s">
        <v>1345</v>
      </c>
      <c r="E181" s="192"/>
      <c r="F181" s="192">
        <v>91500</v>
      </c>
      <c r="G181" s="192">
        <v>122000</v>
      </c>
      <c r="H181" s="192"/>
      <c r="I181" s="192"/>
      <c r="J181" s="192"/>
      <c r="K181" s="192">
        <v>120000</v>
      </c>
      <c r="L181" s="192"/>
      <c r="M181" s="192"/>
      <c r="N181" s="192">
        <v>128500</v>
      </c>
      <c r="O181" s="192">
        <v>130000</v>
      </c>
      <c r="P181" s="192"/>
      <c r="Q181" s="1864"/>
    </row>
    <row r="182" spans="1:17" ht="35.1" customHeight="1">
      <c r="A182" s="38"/>
      <c r="B182" s="46" t="s">
        <v>1353</v>
      </c>
      <c r="C182" s="38" t="s">
        <v>1434</v>
      </c>
      <c r="D182" s="57" t="s">
        <v>1345</v>
      </c>
      <c r="E182" s="192"/>
      <c r="F182" s="192">
        <v>88500</v>
      </c>
      <c r="G182" s="192"/>
      <c r="H182" s="192"/>
      <c r="I182" s="192"/>
      <c r="J182" s="192"/>
      <c r="K182" s="192"/>
      <c r="L182" s="192"/>
      <c r="M182" s="192"/>
      <c r="N182" s="192">
        <v>126500</v>
      </c>
      <c r="O182" s="192"/>
      <c r="P182" s="192"/>
      <c r="Q182" s="1864"/>
    </row>
    <row r="183" spans="1:17" ht="35.1" customHeight="1">
      <c r="A183" s="38"/>
      <c r="B183" s="46" t="s">
        <v>1354</v>
      </c>
      <c r="C183" s="38" t="s">
        <v>1434</v>
      </c>
      <c r="D183" s="57" t="s">
        <v>1355</v>
      </c>
      <c r="E183" s="192"/>
      <c r="F183" s="192">
        <v>79000</v>
      </c>
      <c r="G183" s="192"/>
      <c r="H183" s="192"/>
      <c r="I183" s="192">
        <v>85000</v>
      </c>
      <c r="J183" s="192"/>
      <c r="K183" s="192"/>
      <c r="L183" s="192"/>
      <c r="M183" s="192"/>
      <c r="N183" s="192"/>
      <c r="O183" s="192"/>
      <c r="P183" s="192"/>
      <c r="Q183" s="1864"/>
    </row>
    <row r="184" spans="1:17" ht="35.1" customHeight="1">
      <c r="A184" s="38"/>
      <c r="B184" s="46" t="s">
        <v>1356</v>
      </c>
      <c r="C184" s="38" t="s">
        <v>1434</v>
      </c>
      <c r="D184" s="57" t="s">
        <v>1357</v>
      </c>
      <c r="E184" s="192"/>
      <c r="F184" s="192"/>
      <c r="G184" s="192"/>
      <c r="H184" s="192"/>
      <c r="I184" s="192"/>
      <c r="J184" s="192"/>
      <c r="K184" s="192"/>
      <c r="L184" s="192"/>
      <c r="M184" s="192"/>
      <c r="N184" s="192"/>
      <c r="O184" s="192"/>
      <c r="P184" s="192">
        <v>120000</v>
      </c>
      <c r="Q184" s="1864"/>
    </row>
    <row r="185" spans="1:17" ht="35.1" customHeight="1">
      <c r="A185" s="38"/>
      <c r="B185" s="46" t="s">
        <v>1358</v>
      </c>
      <c r="C185" s="38" t="s">
        <v>1434</v>
      </c>
      <c r="D185" s="57" t="s">
        <v>1359</v>
      </c>
      <c r="E185" s="192"/>
      <c r="F185" s="192">
        <v>82000</v>
      </c>
      <c r="G185" s="192"/>
      <c r="H185" s="192"/>
      <c r="I185" s="192">
        <v>105000</v>
      </c>
      <c r="J185" s="192"/>
      <c r="K185" s="192"/>
      <c r="L185" s="192"/>
      <c r="M185" s="192"/>
      <c r="N185" s="192"/>
      <c r="O185" s="192"/>
      <c r="P185" s="192">
        <v>131000</v>
      </c>
      <c r="Q185" s="1864"/>
    </row>
    <row r="186" spans="1:17" ht="35.1" customHeight="1">
      <c r="A186" s="38"/>
      <c r="B186" s="46" t="s">
        <v>1360</v>
      </c>
      <c r="C186" s="38" t="s">
        <v>1434</v>
      </c>
      <c r="D186" s="57" t="s">
        <v>1361</v>
      </c>
      <c r="E186" s="192"/>
      <c r="F186" s="192">
        <v>82200</v>
      </c>
      <c r="G186" s="192"/>
      <c r="H186" s="192"/>
      <c r="I186" s="192">
        <v>115000</v>
      </c>
      <c r="J186" s="192"/>
      <c r="K186" s="192"/>
      <c r="L186" s="192"/>
      <c r="M186" s="192"/>
      <c r="N186" s="192"/>
      <c r="O186" s="192"/>
      <c r="P186" s="192">
        <v>135000</v>
      </c>
      <c r="Q186" s="1864"/>
    </row>
    <row r="187" spans="1:17" ht="35.1" customHeight="1">
      <c r="A187" s="38"/>
      <c r="B187" s="46" t="s">
        <v>1360</v>
      </c>
      <c r="C187" s="38" t="s">
        <v>1434</v>
      </c>
      <c r="D187" s="57" t="s">
        <v>1362</v>
      </c>
      <c r="E187" s="192"/>
      <c r="F187" s="192"/>
      <c r="G187" s="192"/>
      <c r="H187" s="192"/>
      <c r="I187" s="192">
        <v>128000</v>
      </c>
      <c r="J187" s="192"/>
      <c r="K187" s="192"/>
      <c r="L187" s="192"/>
      <c r="M187" s="192"/>
      <c r="N187" s="192"/>
      <c r="O187" s="192"/>
      <c r="P187" s="192">
        <v>151000</v>
      </c>
      <c r="Q187" s="1864"/>
    </row>
    <row r="188" spans="1:17" ht="35.1" customHeight="1">
      <c r="A188" s="38"/>
      <c r="B188" s="46" t="s">
        <v>1363</v>
      </c>
      <c r="C188" s="38" t="s">
        <v>1434</v>
      </c>
      <c r="D188" s="57" t="s">
        <v>1364</v>
      </c>
      <c r="E188" s="192"/>
      <c r="F188" s="192"/>
      <c r="G188" s="192"/>
      <c r="H188" s="192"/>
      <c r="I188" s="192"/>
      <c r="J188" s="192"/>
      <c r="K188" s="192"/>
      <c r="L188" s="192"/>
      <c r="M188" s="192"/>
      <c r="N188" s="192">
        <v>79200</v>
      </c>
      <c r="O188" s="192"/>
      <c r="P188" s="192"/>
      <c r="Q188" s="1864"/>
    </row>
    <row r="189" spans="1:17" ht="35.1" customHeight="1">
      <c r="A189" s="38"/>
      <c r="B189" s="46" t="s">
        <v>1365</v>
      </c>
      <c r="C189" s="38" t="s">
        <v>1434</v>
      </c>
      <c r="D189" s="57" t="s">
        <v>1366</v>
      </c>
      <c r="E189" s="192"/>
      <c r="F189" s="192"/>
      <c r="G189" s="192"/>
      <c r="H189" s="192"/>
      <c r="I189" s="192">
        <v>155000</v>
      </c>
      <c r="J189" s="192"/>
      <c r="K189" s="192"/>
      <c r="L189" s="192"/>
      <c r="M189" s="192"/>
      <c r="N189" s="192"/>
      <c r="O189" s="192"/>
      <c r="P189" s="192"/>
      <c r="Q189" s="1864"/>
    </row>
    <row r="190" spans="1:17" ht="35.1" customHeight="1">
      <c r="A190" s="38"/>
      <c r="B190" s="46" t="s">
        <v>1367</v>
      </c>
      <c r="C190" s="38" t="s">
        <v>1434</v>
      </c>
      <c r="D190" s="57" t="s">
        <v>1368</v>
      </c>
      <c r="E190" s="182"/>
      <c r="F190" s="182"/>
      <c r="G190" s="182"/>
      <c r="H190" s="182"/>
      <c r="I190" s="192">
        <v>165000</v>
      </c>
      <c r="J190" s="182"/>
      <c r="K190" s="182"/>
      <c r="L190" s="182"/>
      <c r="M190" s="182"/>
      <c r="N190" s="182"/>
      <c r="O190" s="182"/>
      <c r="P190" s="182"/>
      <c r="Q190" s="1864"/>
    </row>
    <row r="191" spans="1:17" ht="35.1" customHeight="1">
      <c r="A191" s="38"/>
      <c r="B191" s="46" t="s">
        <v>1369</v>
      </c>
      <c r="C191" s="38" t="s">
        <v>1434</v>
      </c>
      <c r="D191" s="57" t="s">
        <v>1345</v>
      </c>
      <c r="E191" s="192"/>
      <c r="F191" s="192"/>
      <c r="G191" s="192">
        <v>110000</v>
      </c>
      <c r="H191" s="182"/>
      <c r="I191" s="192"/>
      <c r="J191" s="192"/>
      <c r="K191" s="192"/>
      <c r="L191" s="192"/>
      <c r="M191" s="192"/>
      <c r="N191" s="192"/>
      <c r="O191" s="192"/>
      <c r="P191" s="192"/>
      <c r="Q191" s="1864"/>
    </row>
    <row r="192" spans="1:17" ht="35.1" customHeight="1">
      <c r="A192" s="38"/>
      <c r="B192" s="46" t="s">
        <v>1370</v>
      </c>
      <c r="C192" s="38" t="s">
        <v>1434</v>
      </c>
      <c r="D192" s="57" t="s">
        <v>1345</v>
      </c>
      <c r="E192" s="192"/>
      <c r="F192" s="192"/>
      <c r="G192" s="192">
        <v>110000</v>
      </c>
      <c r="H192" s="192"/>
      <c r="I192" s="192"/>
      <c r="J192" s="192"/>
      <c r="K192" s="192"/>
      <c r="L192" s="192"/>
      <c r="M192" s="192"/>
      <c r="N192" s="192"/>
      <c r="O192" s="192"/>
      <c r="P192" s="192"/>
      <c r="Q192" s="1864"/>
    </row>
    <row r="193" spans="1:17" ht="35.1" customHeight="1">
      <c r="A193" s="38"/>
      <c r="B193" s="46" t="s">
        <v>1371</v>
      </c>
      <c r="C193" s="38" t="s">
        <v>1434</v>
      </c>
      <c r="D193" s="57" t="s">
        <v>1345</v>
      </c>
      <c r="E193" s="192"/>
      <c r="F193" s="192"/>
      <c r="G193" s="192">
        <v>115000</v>
      </c>
      <c r="H193" s="192"/>
      <c r="I193" s="192"/>
      <c r="J193" s="192"/>
      <c r="K193" s="192"/>
      <c r="L193" s="192"/>
      <c r="M193" s="192"/>
      <c r="N193" s="192"/>
      <c r="O193" s="192"/>
      <c r="P193" s="192"/>
      <c r="Q193" s="1864"/>
    </row>
    <row r="194" spans="1:17" ht="35.1" customHeight="1">
      <c r="A194" s="38"/>
      <c r="B194" s="46" t="s">
        <v>1372</v>
      </c>
      <c r="C194" s="38" t="s">
        <v>1434</v>
      </c>
      <c r="D194" s="57" t="s">
        <v>1347</v>
      </c>
      <c r="E194" s="192"/>
      <c r="F194" s="192"/>
      <c r="G194" s="182"/>
      <c r="H194" s="192"/>
      <c r="I194" s="192"/>
      <c r="J194" s="192"/>
      <c r="K194" s="192"/>
      <c r="L194" s="192"/>
      <c r="M194" s="192">
        <v>110000</v>
      </c>
      <c r="N194" s="192"/>
      <c r="O194" s="192"/>
      <c r="P194" s="192"/>
      <c r="Q194" s="1864"/>
    </row>
    <row r="195" spans="1:17" ht="35.1" customHeight="1">
      <c r="A195" s="38"/>
      <c r="B195" s="46" t="s">
        <v>1372</v>
      </c>
      <c r="C195" s="38" t="s">
        <v>1434</v>
      </c>
      <c r="D195" s="57" t="s">
        <v>1348</v>
      </c>
      <c r="E195" s="192"/>
      <c r="F195" s="192">
        <v>70200</v>
      </c>
      <c r="G195" s="182"/>
      <c r="H195" s="192"/>
      <c r="I195" s="192"/>
      <c r="J195" s="192"/>
      <c r="K195" s="182"/>
      <c r="L195" s="182"/>
      <c r="M195" s="192"/>
      <c r="N195" s="192"/>
      <c r="O195" s="192"/>
      <c r="P195" s="192"/>
      <c r="Q195" s="1864"/>
    </row>
    <row r="196" spans="1:17" ht="35.1" customHeight="1">
      <c r="A196" s="38"/>
      <c r="B196" s="46" t="s">
        <v>1373</v>
      </c>
      <c r="C196" s="38" t="s">
        <v>1434</v>
      </c>
      <c r="D196" s="57" t="s">
        <v>1345</v>
      </c>
      <c r="E196" s="192"/>
      <c r="F196" s="192">
        <v>73500</v>
      </c>
      <c r="G196" s="192">
        <v>115000</v>
      </c>
      <c r="H196" s="192"/>
      <c r="I196" s="192"/>
      <c r="J196" s="192"/>
      <c r="K196" s="192">
        <v>130000</v>
      </c>
      <c r="L196" s="192">
        <v>125000</v>
      </c>
      <c r="M196" s="192">
        <v>123000</v>
      </c>
      <c r="N196" s="192"/>
      <c r="O196" s="192"/>
      <c r="P196" s="192"/>
      <c r="Q196" s="1864"/>
    </row>
    <row r="197" spans="1:17" ht="35.1" customHeight="1">
      <c r="A197" s="38"/>
      <c r="B197" s="46" t="s">
        <v>1374</v>
      </c>
      <c r="C197" s="38" t="s">
        <v>1434</v>
      </c>
      <c r="D197" s="57" t="s">
        <v>1345</v>
      </c>
      <c r="E197" s="192"/>
      <c r="F197" s="192"/>
      <c r="G197" s="192">
        <v>115000</v>
      </c>
      <c r="H197" s="192"/>
      <c r="I197" s="192"/>
      <c r="J197" s="192"/>
      <c r="K197" s="192"/>
      <c r="L197" s="192"/>
      <c r="M197" s="192"/>
      <c r="N197" s="192"/>
      <c r="O197" s="192"/>
      <c r="P197" s="192"/>
      <c r="Q197" s="1864"/>
    </row>
    <row r="198" spans="1:17" ht="35.1" customHeight="1">
      <c r="A198" s="38"/>
      <c r="B198" s="46" t="s">
        <v>1375</v>
      </c>
      <c r="C198" s="38" t="s">
        <v>1434</v>
      </c>
      <c r="D198" s="57" t="s">
        <v>1345</v>
      </c>
      <c r="E198" s="192"/>
      <c r="F198" s="192"/>
      <c r="G198" s="182"/>
      <c r="H198" s="192"/>
      <c r="I198" s="192"/>
      <c r="J198" s="192"/>
      <c r="K198" s="182"/>
      <c r="L198" s="192">
        <v>129000</v>
      </c>
      <c r="M198" s="192"/>
      <c r="N198" s="192"/>
      <c r="O198" s="192"/>
      <c r="P198" s="192"/>
      <c r="Q198" s="1864"/>
    </row>
    <row r="199" spans="1:17" ht="35.1" customHeight="1">
      <c r="A199" s="38"/>
      <c r="B199" s="46" t="s">
        <v>1376</v>
      </c>
      <c r="C199" s="38" t="s">
        <v>1434</v>
      </c>
      <c r="D199" s="57" t="s">
        <v>1345</v>
      </c>
      <c r="E199" s="192"/>
      <c r="F199" s="192"/>
      <c r="G199" s="192"/>
      <c r="H199" s="182"/>
      <c r="I199" s="192"/>
      <c r="J199" s="192"/>
      <c r="K199" s="192"/>
      <c r="L199" s="192"/>
      <c r="M199" s="192"/>
      <c r="N199" s="192"/>
      <c r="O199" s="192"/>
      <c r="P199" s="192"/>
      <c r="Q199" s="1864"/>
    </row>
    <row r="200" spans="1:17" ht="35.1" customHeight="1">
      <c r="A200" s="38"/>
      <c r="B200" s="46" t="s">
        <v>1377</v>
      </c>
      <c r="C200" s="38" t="s">
        <v>1434</v>
      </c>
      <c r="D200" s="57" t="s">
        <v>1347</v>
      </c>
      <c r="E200" s="192"/>
      <c r="F200" s="192"/>
      <c r="G200" s="192"/>
      <c r="H200" s="182"/>
      <c r="I200" s="192"/>
      <c r="J200" s="192">
        <v>85000</v>
      </c>
      <c r="K200" s="192"/>
      <c r="L200" s="192"/>
      <c r="M200" s="192">
        <v>79000</v>
      </c>
      <c r="N200" s="192"/>
      <c r="O200" s="192"/>
      <c r="P200" s="192"/>
      <c r="Q200" s="1864"/>
    </row>
    <row r="201" spans="1:17" ht="35.1" customHeight="1">
      <c r="A201" s="38"/>
      <c r="B201" s="46" t="s">
        <v>1377</v>
      </c>
      <c r="C201" s="38" t="s">
        <v>1434</v>
      </c>
      <c r="D201" s="57" t="s">
        <v>1348</v>
      </c>
      <c r="E201" s="192"/>
      <c r="F201" s="192"/>
      <c r="G201" s="182"/>
      <c r="H201" s="192"/>
      <c r="I201" s="192"/>
      <c r="J201" s="192">
        <v>95000</v>
      </c>
      <c r="K201" s="192"/>
      <c r="L201" s="192"/>
      <c r="M201" s="192"/>
      <c r="N201" s="192"/>
      <c r="O201" s="192"/>
      <c r="P201" s="192"/>
      <c r="Q201" s="1864"/>
    </row>
    <row r="202" spans="1:17" ht="35.1" customHeight="1">
      <c r="A202" s="38"/>
      <c r="B202" s="46" t="s">
        <v>1377</v>
      </c>
      <c r="C202" s="38" t="s">
        <v>1434</v>
      </c>
      <c r="D202" s="57" t="s">
        <v>1345</v>
      </c>
      <c r="E202" s="192"/>
      <c r="F202" s="192">
        <v>95000</v>
      </c>
      <c r="G202" s="192">
        <v>104000</v>
      </c>
      <c r="H202" s="192"/>
      <c r="I202" s="192"/>
      <c r="J202" s="192"/>
      <c r="K202" s="192"/>
      <c r="L202" s="192"/>
      <c r="M202" s="192"/>
      <c r="N202" s="192"/>
      <c r="O202" s="192"/>
      <c r="P202" s="192"/>
      <c r="Q202" s="1864"/>
    </row>
    <row r="203" spans="1:17" ht="35.1" customHeight="1">
      <c r="A203" s="38"/>
      <c r="B203" s="46" t="s">
        <v>1378</v>
      </c>
      <c r="C203" s="38" t="s">
        <v>1434</v>
      </c>
      <c r="D203" s="57" t="s">
        <v>1350</v>
      </c>
      <c r="E203" s="192"/>
      <c r="F203" s="182"/>
      <c r="G203" s="192"/>
      <c r="H203" s="192"/>
      <c r="I203" s="192"/>
      <c r="J203" s="192"/>
      <c r="K203" s="192"/>
      <c r="L203" s="192"/>
      <c r="M203" s="192"/>
      <c r="N203" s="192"/>
      <c r="O203" s="192"/>
      <c r="P203" s="192">
        <v>168000</v>
      </c>
      <c r="Q203" s="1864"/>
    </row>
    <row r="204" spans="1:17" ht="35.1" customHeight="1">
      <c r="A204" s="38"/>
      <c r="B204" s="46" t="s">
        <v>1379</v>
      </c>
      <c r="C204" s="38" t="s">
        <v>1434</v>
      </c>
      <c r="D204" s="57" t="s">
        <v>1351</v>
      </c>
      <c r="E204" s="192"/>
      <c r="F204" s="192"/>
      <c r="G204" s="192"/>
      <c r="H204" s="192"/>
      <c r="I204" s="192"/>
      <c r="J204" s="192"/>
      <c r="K204" s="192"/>
      <c r="L204" s="192"/>
      <c r="M204" s="192"/>
      <c r="N204" s="192"/>
      <c r="O204" s="192"/>
      <c r="P204" s="192">
        <v>182000</v>
      </c>
      <c r="Q204" s="1864"/>
    </row>
    <row r="205" spans="1:17" ht="35.1" customHeight="1">
      <c r="A205" s="38"/>
      <c r="B205" s="46" t="s">
        <v>1380</v>
      </c>
      <c r="C205" s="38" t="s">
        <v>1434</v>
      </c>
      <c r="D205" s="57" t="s">
        <v>1345</v>
      </c>
      <c r="E205" s="192"/>
      <c r="F205" s="192"/>
      <c r="G205" s="192">
        <v>120000</v>
      </c>
      <c r="H205" s="192"/>
      <c r="I205" s="192"/>
      <c r="J205" s="192"/>
      <c r="K205" s="192">
        <v>130000</v>
      </c>
      <c r="L205" s="192"/>
      <c r="M205" s="192"/>
      <c r="N205" s="192"/>
      <c r="O205" s="192"/>
      <c r="P205" s="192"/>
      <c r="Q205" s="1864"/>
    </row>
    <row r="206" spans="1:17" ht="35.1" customHeight="1">
      <c r="A206" s="38"/>
      <c r="B206" s="46" t="s">
        <v>1424</v>
      </c>
      <c r="C206" s="38" t="s">
        <v>1434</v>
      </c>
      <c r="D206" s="57" t="s">
        <v>1350</v>
      </c>
      <c r="E206" s="192"/>
      <c r="F206" s="192"/>
      <c r="G206" s="192"/>
      <c r="H206" s="192"/>
      <c r="I206" s="192"/>
      <c r="J206" s="192"/>
      <c r="K206" s="192">
        <v>145000</v>
      </c>
      <c r="L206" s="192"/>
      <c r="M206" s="192"/>
      <c r="N206" s="192"/>
      <c r="O206" s="192"/>
      <c r="P206" s="192"/>
      <c r="Q206" s="1864"/>
    </row>
    <row r="207" spans="1:17" ht="35.1" customHeight="1">
      <c r="A207" s="38"/>
      <c r="B207" s="46" t="s">
        <v>1381</v>
      </c>
      <c r="C207" s="38" t="s">
        <v>1434</v>
      </c>
      <c r="D207" s="57" t="s">
        <v>1345</v>
      </c>
      <c r="E207" s="192"/>
      <c r="F207" s="192"/>
      <c r="G207" s="192"/>
      <c r="H207" s="192"/>
      <c r="I207" s="192"/>
      <c r="J207" s="192"/>
      <c r="K207" s="192"/>
      <c r="L207" s="192"/>
      <c r="M207" s="192"/>
      <c r="N207" s="192"/>
      <c r="O207" s="192"/>
      <c r="P207" s="192"/>
      <c r="Q207" s="1864"/>
    </row>
    <row r="208" spans="1:17" ht="35.1" customHeight="1">
      <c r="A208" s="38"/>
      <c r="B208" s="46" t="s">
        <v>1382</v>
      </c>
      <c r="C208" s="38" t="s">
        <v>1434</v>
      </c>
      <c r="D208" s="57" t="s">
        <v>1350</v>
      </c>
      <c r="E208" s="192"/>
      <c r="F208" s="192"/>
      <c r="G208" s="192"/>
      <c r="H208" s="192"/>
      <c r="I208" s="192"/>
      <c r="J208" s="192"/>
      <c r="K208" s="192"/>
      <c r="L208" s="192"/>
      <c r="M208" s="192"/>
      <c r="N208" s="192"/>
      <c r="O208" s="192"/>
      <c r="P208" s="192"/>
      <c r="Q208" s="1864"/>
    </row>
    <row r="209" spans="1:17" ht="35.1" customHeight="1">
      <c r="A209" s="38"/>
      <c r="B209" s="46" t="s">
        <v>1383</v>
      </c>
      <c r="C209" s="38" t="s">
        <v>1434</v>
      </c>
      <c r="D209" s="57" t="s">
        <v>1350</v>
      </c>
      <c r="E209" s="192"/>
      <c r="F209" s="192"/>
      <c r="G209" s="192"/>
      <c r="H209" s="192"/>
      <c r="I209" s="192"/>
      <c r="J209" s="192"/>
      <c r="K209" s="192"/>
      <c r="L209" s="192"/>
      <c r="M209" s="192"/>
      <c r="N209" s="192"/>
      <c r="O209" s="192"/>
      <c r="P209" s="192"/>
      <c r="Q209" s="1864"/>
    </row>
    <row r="210" spans="1:17" ht="35.1" customHeight="1">
      <c r="A210" s="38"/>
      <c r="B210" s="46" t="s">
        <v>1384</v>
      </c>
      <c r="C210" s="38" t="s">
        <v>1434</v>
      </c>
      <c r="D210" s="57" t="s">
        <v>1350</v>
      </c>
      <c r="E210" s="192"/>
      <c r="F210" s="192">
        <v>91200</v>
      </c>
      <c r="G210" s="192"/>
      <c r="H210" s="192"/>
      <c r="I210" s="192"/>
      <c r="J210" s="192"/>
      <c r="K210" s="192"/>
      <c r="L210" s="192"/>
      <c r="M210" s="192"/>
      <c r="N210" s="192"/>
      <c r="O210" s="192"/>
      <c r="P210" s="192"/>
      <c r="Q210" s="1864"/>
    </row>
    <row r="211" spans="1:17" ht="30" customHeight="1">
      <c r="A211" s="35" t="s">
        <v>1385</v>
      </c>
      <c r="B211" s="134"/>
      <c r="C211" s="35"/>
      <c r="D211" s="28"/>
      <c r="E211" s="183"/>
      <c r="F211" s="183"/>
      <c r="G211" s="183"/>
      <c r="H211" s="183"/>
      <c r="I211" s="182"/>
      <c r="J211" s="182"/>
      <c r="K211" s="182"/>
      <c r="L211" s="182"/>
      <c r="M211" s="182"/>
      <c r="N211" s="182"/>
      <c r="O211" s="182"/>
      <c r="P211" s="182"/>
      <c r="Q211" s="1864"/>
    </row>
    <row r="212" spans="1:17" ht="30" customHeight="1">
      <c r="A212" s="85"/>
      <c r="B212" s="1869" t="s">
        <v>866</v>
      </c>
      <c r="C212" s="1869"/>
      <c r="D212" s="57"/>
      <c r="E212" s="182"/>
      <c r="F212" s="182"/>
      <c r="G212" s="182"/>
      <c r="H212" s="182"/>
      <c r="I212" s="182"/>
      <c r="J212" s="182"/>
      <c r="K212" s="182"/>
      <c r="L212" s="182"/>
      <c r="M212" s="182"/>
      <c r="N212" s="182"/>
      <c r="O212" s="182"/>
      <c r="P212" s="182"/>
      <c r="Q212" s="1864"/>
    </row>
    <row r="213" spans="1:17" ht="30" customHeight="1">
      <c r="A213" s="85"/>
      <c r="B213" s="65" t="s">
        <v>1386</v>
      </c>
      <c r="C213" s="38" t="s">
        <v>1387</v>
      </c>
      <c r="D213" s="57" t="s">
        <v>1388</v>
      </c>
      <c r="E213" s="192"/>
      <c r="F213" s="192"/>
      <c r="G213" s="192">
        <v>2200000</v>
      </c>
      <c r="H213" s="192"/>
      <c r="I213" s="192"/>
      <c r="J213" s="192"/>
      <c r="K213" s="192"/>
      <c r="L213" s="192"/>
      <c r="M213" s="192"/>
      <c r="N213" s="192"/>
      <c r="O213" s="192"/>
      <c r="P213" s="192"/>
      <c r="Q213" s="1864"/>
    </row>
    <row r="214" spans="1:17" ht="30" customHeight="1">
      <c r="A214" s="85"/>
      <c r="B214" s="65" t="s">
        <v>868</v>
      </c>
      <c r="C214" s="38" t="s">
        <v>1387</v>
      </c>
      <c r="D214" s="57" t="s">
        <v>1389</v>
      </c>
      <c r="E214" s="185"/>
      <c r="F214" s="185"/>
      <c r="G214" s="192">
        <v>3000000</v>
      </c>
      <c r="H214" s="192"/>
      <c r="I214" s="192"/>
      <c r="J214" s="192"/>
      <c r="K214" s="192"/>
      <c r="L214" s="192"/>
      <c r="M214" s="192"/>
      <c r="N214" s="192"/>
      <c r="O214" s="192"/>
      <c r="P214" s="192"/>
      <c r="Q214" s="1864"/>
    </row>
    <row r="215" spans="1:17" ht="30" customHeight="1">
      <c r="A215" s="85"/>
      <c r="B215" s="65" t="s">
        <v>869</v>
      </c>
      <c r="C215" s="38" t="s">
        <v>1387</v>
      </c>
      <c r="D215" s="57" t="s">
        <v>1390</v>
      </c>
      <c r="E215" s="185"/>
      <c r="F215" s="185"/>
      <c r="G215" s="192">
        <v>4100000</v>
      </c>
      <c r="H215" s="192"/>
      <c r="I215" s="192"/>
      <c r="J215" s="192"/>
      <c r="K215" s="192"/>
      <c r="L215" s="192"/>
      <c r="M215" s="192"/>
      <c r="N215" s="192"/>
      <c r="O215" s="192"/>
      <c r="P215" s="192"/>
      <c r="Q215" s="1864"/>
    </row>
    <row r="216" spans="1:17" ht="30" customHeight="1">
      <c r="A216" s="85"/>
      <c r="B216" s="65" t="s">
        <v>870</v>
      </c>
      <c r="C216" s="38" t="s">
        <v>1387</v>
      </c>
      <c r="D216" s="57" t="s">
        <v>1391</v>
      </c>
      <c r="E216" s="185"/>
      <c r="F216" s="185"/>
      <c r="G216" s="192">
        <v>5300000</v>
      </c>
      <c r="H216" s="192"/>
      <c r="I216" s="192"/>
      <c r="J216" s="192"/>
      <c r="K216" s="192"/>
      <c r="L216" s="192"/>
      <c r="M216" s="192"/>
      <c r="N216" s="192"/>
      <c r="O216" s="192"/>
      <c r="P216" s="192"/>
      <c r="Q216" s="1864"/>
    </row>
    <row r="217" spans="1:17" ht="30" customHeight="1">
      <c r="A217" s="85"/>
      <c r="B217" s="65" t="s">
        <v>871</v>
      </c>
      <c r="C217" s="38" t="s">
        <v>1387</v>
      </c>
      <c r="D217" s="57" t="s">
        <v>1388</v>
      </c>
      <c r="E217" s="185"/>
      <c r="F217" s="185"/>
      <c r="G217" s="192">
        <v>2700000</v>
      </c>
      <c r="H217" s="192"/>
      <c r="I217" s="192"/>
      <c r="J217" s="192"/>
      <c r="K217" s="192"/>
      <c r="L217" s="192"/>
      <c r="M217" s="192"/>
      <c r="N217" s="192"/>
      <c r="O217" s="192"/>
      <c r="P217" s="192"/>
      <c r="Q217" s="1864"/>
    </row>
    <row r="218" spans="1:17" ht="30" customHeight="1">
      <c r="A218" s="85"/>
      <c r="B218" s="65" t="s">
        <v>872</v>
      </c>
      <c r="C218" s="38" t="s">
        <v>1387</v>
      </c>
      <c r="D218" s="57" t="s">
        <v>1389</v>
      </c>
      <c r="E218" s="185"/>
      <c r="F218" s="185"/>
      <c r="G218" s="192">
        <v>4450000</v>
      </c>
      <c r="H218" s="192"/>
      <c r="I218" s="192"/>
      <c r="J218" s="192"/>
      <c r="K218" s="182"/>
      <c r="L218" s="192"/>
      <c r="M218" s="192"/>
      <c r="N218" s="192"/>
      <c r="O218" s="192"/>
      <c r="P218" s="192"/>
      <c r="Q218" s="1864"/>
    </row>
    <row r="219" spans="1:17" ht="30" customHeight="1">
      <c r="A219" s="85"/>
      <c r="B219" s="65" t="s">
        <v>873</v>
      </c>
      <c r="C219" s="38" t="s">
        <v>1387</v>
      </c>
      <c r="D219" s="57" t="s">
        <v>1390</v>
      </c>
      <c r="E219" s="185"/>
      <c r="F219" s="185"/>
      <c r="G219" s="192">
        <v>6420000</v>
      </c>
      <c r="H219" s="192"/>
      <c r="I219" s="192"/>
      <c r="J219" s="192"/>
      <c r="K219" s="192"/>
      <c r="L219" s="192"/>
      <c r="M219" s="192"/>
      <c r="N219" s="192"/>
      <c r="O219" s="192"/>
      <c r="P219" s="192"/>
      <c r="Q219" s="1864"/>
    </row>
    <row r="220" spans="1:17" ht="30" customHeight="1">
      <c r="A220" s="85"/>
      <c r="B220" s="65" t="s">
        <v>874</v>
      </c>
      <c r="C220" s="38" t="s">
        <v>1387</v>
      </c>
      <c r="D220" s="57" t="s">
        <v>1391</v>
      </c>
      <c r="E220" s="185"/>
      <c r="F220" s="185"/>
      <c r="G220" s="192">
        <v>8350000</v>
      </c>
      <c r="H220" s="192"/>
      <c r="I220" s="192"/>
      <c r="J220" s="192"/>
      <c r="K220" s="192"/>
      <c r="L220" s="192"/>
      <c r="M220" s="192"/>
      <c r="N220" s="192"/>
      <c r="O220" s="192"/>
      <c r="P220" s="192"/>
      <c r="Q220" s="1864"/>
    </row>
    <row r="221" spans="1:17" ht="30" customHeight="1">
      <c r="A221" s="85"/>
      <c r="B221" s="163" t="s">
        <v>875</v>
      </c>
      <c r="C221" s="38"/>
      <c r="D221" s="57"/>
      <c r="E221" s="185"/>
      <c r="F221" s="185"/>
      <c r="G221" s="192"/>
      <c r="H221" s="192"/>
      <c r="I221" s="192"/>
      <c r="J221" s="192"/>
      <c r="K221" s="192"/>
      <c r="L221" s="192"/>
      <c r="M221" s="192"/>
      <c r="N221" s="192"/>
      <c r="O221" s="192"/>
      <c r="P221" s="192"/>
      <c r="Q221" s="1864"/>
    </row>
    <row r="222" spans="1:17" ht="30" customHeight="1">
      <c r="A222" s="85"/>
      <c r="B222" s="65" t="s">
        <v>867</v>
      </c>
      <c r="C222" s="38" t="s">
        <v>1387</v>
      </c>
      <c r="D222" s="57" t="s">
        <v>1388</v>
      </c>
      <c r="E222" s="185"/>
      <c r="F222" s="185"/>
      <c r="G222" s="192">
        <v>2600000</v>
      </c>
      <c r="H222" s="192"/>
      <c r="I222" s="192"/>
      <c r="J222" s="192"/>
      <c r="K222" s="192"/>
      <c r="L222" s="192"/>
      <c r="M222" s="192"/>
      <c r="N222" s="192"/>
      <c r="O222" s="192"/>
      <c r="P222" s="192"/>
      <c r="Q222" s="1864"/>
    </row>
    <row r="223" spans="1:17" ht="30" customHeight="1">
      <c r="A223" s="85"/>
      <c r="B223" s="65" t="s">
        <v>868</v>
      </c>
      <c r="C223" s="38" t="s">
        <v>1387</v>
      </c>
      <c r="D223" s="57" t="s">
        <v>1389</v>
      </c>
      <c r="E223" s="192"/>
      <c r="F223" s="192"/>
      <c r="G223" s="192">
        <v>3600000</v>
      </c>
      <c r="H223" s="192"/>
      <c r="I223" s="192"/>
      <c r="J223" s="192"/>
      <c r="K223" s="192"/>
      <c r="L223" s="192"/>
      <c r="M223" s="192"/>
      <c r="N223" s="192"/>
      <c r="O223" s="192"/>
      <c r="P223" s="192"/>
      <c r="Q223" s="1864"/>
    </row>
    <row r="224" spans="1:17" ht="30" customHeight="1">
      <c r="A224" s="85"/>
      <c r="B224" s="65" t="s">
        <v>869</v>
      </c>
      <c r="C224" s="38" t="s">
        <v>1387</v>
      </c>
      <c r="D224" s="57" t="s">
        <v>1390</v>
      </c>
      <c r="E224" s="185"/>
      <c r="F224" s="185"/>
      <c r="G224" s="192">
        <v>4600000</v>
      </c>
      <c r="H224" s="192"/>
      <c r="I224" s="192"/>
      <c r="J224" s="192"/>
      <c r="K224" s="192"/>
      <c r="L224" s="192"/>
      <c r="M224" s="192"/>
      <c r="N224" s="192"/>
      <c r="O224" s="192"/>
      <c r="P224" s="192"/>
      <c r="Q224" s="1864"/>
    </row>
    <row r="225" spans="1:17" ht="30" customHeight="1">
      <c r="A225" s="85"/>
      <c r="B225" s="65" t="s">
        <v>870</v>
      </c>
      <c r="C225" s="38" t="s">
        <v>1387</v>
      </c>
      <c r="D225" s="57" t="s">
        <v>1391</v>
      </c>
      <c r="E225" s="185"/>
      <c r="F225" s="185"/>
      <c r="G225" s="192">
        <v>5700000</v>
      </c>
      <c r="H225" s="192"/>
      <c r="I225" s="192"/>
      <c r="J225" s="192"/>
      <c r="K225" s="192"/>
      <c r="L225" s="192"/>
      <c r="M225" s="192"/>
      <c r="N225" s="192"/>
      <c r="O225" s="192"/>
      <c r="P225" s="192"/>
      <c r="Q225" s="1864"/>
    </row>
    <row r="226" spans="1:17" ht="30" customHeight="1">
      <c r="A226" s="85"/>
      <c r="B226" s="65" t="s">
        <v>871</v>
      </c>
      <c r="C226" s="38" t="s">
        <v>1387</v>
      </c>
      <c r="D226" s="57" t="s">
        <v>1388</v>
      </c>
      <c r="E226" s="185"/>
      <c r="F226" s="185"/>
      <c r="G226" s="192">
        <v>2750000</v>
      </c>
      <c r="H226" s="192"/>
      <c r="I226" s="192"/>
      <c r="J226" s="192"/>
      <c r="K226" s="192"/>
      <c r="L226" s="192"/>
      <c r="M226" s="192"/>
      <c r="N226" s="192"/>
      <c r="O226" s="192"/>
      <c r="P226" s="192"/>
      <c r="Q226" s="1864"/>
    </row>
    <row r="227" spans="1:17" ht="30" customHeight="1">
      <c r="A227" s="85"/>
      <c r="B227" s="65" t="s">
        <v>872</v>
      </c>
      <c r="C227" s="38" t="s">
        <v>1387</v>
      </c>
      <c r="D227" s="57" t="s">
        <v>1389</v>
      </c>
      <c r="E227" s="192"/>
      <c r="F227" s="192"/>
      <c r="G227" s="192">
        <v>4500000</v>
      </c>
      <c r="H227" s="192"/>
      <c r="I227" s="192"/>
      <c r="J227" s="192"/>
      <c r="K227" s="192"/>
      <c r="L227" s="192"/>
      <c r="M227" s="192"/>
      <c r="N227" s="192"/>
      <c r="O227" s="192"/>
      <c r="P227" s="192"/>
      <c r="Q227" s="1864"/>
    </row>
    <row r="228" spans="1:17" ht="30" customHeight="1">
      <c r="A228" s="85"/>
      <c r="B228" s="65" t="s">
        <v>873</v>
      </c>
      <c r="C228" s="38" t="s">
        <v>1387</v>
      </c>
      <c r="D228" s="57" t="s">
        <v>1390</v>
      </c>
      <c r="E228" s="192"/>
      <c r="F228" s="192"/>
      <c r="G228" s="192">
        <v>6500000</v>
      </c>
      <c r="H228" s="192"/>
      <c r="I228" s="192"/>
      <c r="J228" s="192"/>
      <c r="K228" s="192"/>
      <c r="L228" s="192"/>
      <c r="M228" s="192"/>
      <c r="N228" s="192"/>
      <c r="O228" s="192"/>
      <c r="P228" s="192"/>
      <c r="Q228" s="1864"/>
    </row>
    <row r="229" spans="1:17" ht="30" customHeight="1">
      <c r="A229" s="85"/>
      <c r="B229" s="65" t="s">
        <v>874</v>
      </c>
      <c r="C229" s="38" t="s">
        <v>1387</v>
      </c>
      <c r="D229" s="57" t="s">
        <v>1391</v>
      </c>
      <c r="E229" s="192"/>
      <c r="F229" s="192"/>
      <c r="G229" s="192">
        <v>8500000</v>
      </c>
      <c r="H229" s="192"/>
      <c r="I229" s="192"/>
      <c r="J229" s="192"/>
      <c r="K229" s="192"/>
      <c r="L229" s="192"/>
      <c r="M229" s="192"/>
      <c r="N229" s="192"/>
      <c r="O229" s="192"/>
      <c r="P229" s="192"/>
      <c r="Q229" s="1864"/>
    </row>
    <row r="230" spans="1:17" ht="35.1" customHeight="1">
      <c r="A230" s="35" t="s">
        <v>1392</v>
      </c>
      <c r="B230" s="134" t="s">
        <v>1393</v>
      </c>
      <c r="C230" s="38"/>
      <c r="D230" s="57"/>
      <c r="E230" s="182"/>
      <c r="F230" s="182"/>
      <c r="G230" s="182"/>
      <c r="H230" s="182"/>
      <c r="I230" s="182"/>
      <c r="J230" s="182"/>
      <c r="K230" s="182"/>
      <c r="L230" s="182"/>
      <c r="M230" s="182"/>
      <c r="N230" s="182"/>
      <c r="O230" s="182"/>
      <c r="P230" s="182"/>
      <c r="Q230" s="1864"/>
    </row>
    <row r="231" spans="1:17" ht="35.1" customHeight="1">
      <c r="A231" s="35"/>
      <c r="B231" s="65" t="s">
        <v>1394</v>
      </c>
      <c r="C231" s="38" t="s">
        <v>249</v>
      </c>
      <c r="D231" s="57"/>
      <c r="E231" s="193"/>
      <c r="F231" s="193">
        <v>6500000</v>
      </c>
      <c r="G231" s="193">
        <v>5800000</v>
      </c>
      <c r="H231" s="182"/>
      <c r="I231" s="193">
        <v>6500000</v>
      </c>
      <c r="J231" s="193">
        <v>5600000</v>
      </c>
      <c r="K231" s="193">
        <v>6000000</v>
      </c>
      <c r="L231" s="193">
        <v>5500000</v>
      </c>
      <c r="M231" s="193">
        <v>6000000</v>
      </c>
      <c r="N231" s="193">
        <v>5500000</v>
      </c>
      <c r="O231" s="193">
        <v>4600000</v>
      </c>
      <c r="P231" s="193"/>
      <c r="Q231" s="1864"/>
    </row>
    <row r="232" spans="1:17" ht="35.1" customHeight="1">
      <c r="A232" s="38"/>
      <c r="B232" s="39" t="s">
        <v>1395</v>
      </c>
      <c r="C232" s="38" t="s">
        <v>249</v>
      </c>
      <c r="D232" s="57"/>
      <c r="E232" s="193"/>
      <c r="F232" s="193">
        <v>6500000</v>
      </c>
      <c r="G232" s="193">
        <v>6500000</v>
      </c>
      <c r="H232" s="193">
        <v>7000000</v>
      </c>
      <c r="I232" s="193"/>
      <c r="J232" s="193">
        <v>6700000</v>
      </c>
      <c r="K232" s="193">
        <v>6300000</v>
      </c>
      <c r="L232" s="193"/>
      <c r="M232" s="193">
        <v>6000000</v>
      </c>
      <c r="N232" s="193"/>
      <c r="O232" s="182"/>
      <c r="P232" s="193"/>
      <c r="Q232" s="1864"/>
    </row>
    <row r="233" spans="1:17" ht="35.1" customHeight="1">
      <c r="A233" s="38"/>
      <c r="B233" s="39" t="s">
        <v>1396</v>
      </c>
      <c r="C233" s="38" t="s">
        <v>249</v>
      </c>
      <c r="D233" s="57"/>
      <c r="E233" s="182"/>
      <c r="F233" s="182"/>
      <c r="G233" s="193">
        <v>9000000</v>
      </c>
      <c r="H233" s="193">
        <v>7000000</v>
      </c>
      <c r="I233" s="182"/>
      <c r="J233" s="193">
        <v>9500000</v>
      </c>
      <c r="K233" s="182"/>
      <c r="L233" s="182"/>
      <c r="M233" s="182"/>
      <c r="N233" s="182"/>
      <c r="O233" s="182"/>
      <c r="P233" s="182"/>
      <c r="Q233" s="1864"/>
    </row>
    <row r="234" spans="1:17">
      <c r="Q234" s="169"/>
    </row>
    <row r="235" spans="1:17">
      <c r="B235" s="13"/>
      <c r="C235" s="13"/>
      <c r="D235" s="158"/>
      <c r="G235" s="13"/>
      <c r="H235" s="13"/>
      <c r="I235" s="13"/>
      <c r="J235" s="13"/>
      <c r="K235" s="13"/>
      <c r="L235" s="13"/>
      <c r="M235" s="13"/>
      <c r="N235" s="13"/>
      <c r="O235" s="13"/>
      <c r="P235" s="13"/>
      <c r="Q235" s="169"/>
    </row>
    <row r="236" spans="1:17">
      <c r="B236" s="13"/>
      <c r="C236" s="13"/>
      <c r="D236" s="158"/>
      <c r="G236" s="13"/>
      <c r="H236" s="13"/>
      <c r="I236" s="13"/>
      <c r="J236" s="13"/>
      <c r="K236" s="13"/>
      <c r="L236" s="13"/>
      <c r="M236" s="13"/>
      <c r="N236" s="13"/>
      <c r="O236" s="13"/>
      <c r="P236" s="13"/>
      <c r="Q236" s="169"/>
    </row>
    <row r="237" spans="1:17">
      <c r="B237" s="13"/>
      <c r="C237" s="13"/>
      <c r="D237" s="158"/>
      <c r="G237" s="13"/>
      <c r="H237" s="13"/>
      <c r="I237" s="13"/>
      <c r="J237" s="13"/>
      <c r="K237" s="13"/>
      <c r="L237" s="13"/>
      <c r="M237" s="13"/>
      <c r="N237" s="13"/>
      <c r="O237" s="13"/>
      <c r="P237" s="13"/>
      <c r="Q237" s="169"/>
    </row>
  </sheetData>
  <mergeCells count="32">
    <mergeCell ref="Q165:Q172"/>
    <mergeCell ref="Q173:Q210"/>
    <mergeCell ref="Q211:Q229"/>
    <mergeCell ref="Q230:Q233"/>
    <mergeCell ref="Q52:Q61"/>
    <mergeCell ref="Q64:Q72"/>
    <mergeCell ref="Q73:Q80"/>
    <mergeCell ref="Q89:Q125"/>
    <mergeCell ref="Q126:Q164"/>
    <mergeCell ref="Q9:Q16"/>
    <mergeCell ref="Q19:Q22"/>
    <mergeCell ref="Q25:Q28"/>
    <mergeCell ref="Q30:Q37"/>
    <mergeCell ref="Q39:Q50"/>
    <mergeCell ref="E51:P51"/>
    <mergeCell ref="B166:C166"/>
    <mergeCell ref="B212:C212"/>
    <mergeCell ref="A5:A6"/>
    <mergeCell ref="B5:B6"/>
    <mergeCell ref="C5:C6"/>
    <mergeCell ref="D5:D6"/>
    <mergeCell ref="B18:C18"/>
    <mergeCell ref="E18:P18"/>
    <mergeCell ref="B24:C24"/>
    <mergeCell ref="E24:P24"/>
    <mergeCell ref="B29:C29"/>
    <mergeCell ref="B1:Q1"/>
    <mergeCell ref="B2:Q2"/>
    <mergeCell ref="B3:Q3"/>
    <mergeCell ref="E5:P5"/>
    <mergeCell ref="E8:P8"/>
    <mergeCell ref="Q5:Q6"/>
  </mergeCells>
  <conditionalFormatting sqref="B128">
    <cfRule type="duplicateValues" dxfId="299" priority="25"/>
  </conditionalFormatting>
  <conditionalFormatting sqref="B129">
    <cfRule type="duplicateValues" dxfId="298" priority="20"/>
  </conditionalFormatting>
  <conditionalFormatting sqref="B133:B135">
    <cfRule type="duplicateValues" dxfId="297" priority="15"/>
    <cfRule type="duplicateValues" dxfId="296" priority="16"/>
  </conditionalFormatting>
  <conditionalFormatting sqref="B136">
    <cfRule type="duplicateValues" dxfId="295" priority="11"/>
    <cfRule type="duplicateValues" dxfId="294" priority="12"/>
  </conditionalFormatting>
  <conditionalFormatting sqref="B137">
    <cfRule type="duplicateValues" dxfId="293" priority="2"/>
    <cfRule type="duplicateValues" dxfId="292" priority="3"/>
  </conditionalFormatting>
  <conditionalFormatting sqref="B138:B139">
    <cfRule type="duplicateValues" dxfId="291" priority="7"/>
  </conditionalFormatting>
  <conditionalFormatting sqref="B141">
    <cfRule type="duplicateValues" dxfId="290" priority="19"/>
  </conditionalFormatting>
  <conditionalFormatting sqref="B142">
    <cfRule type="duplicateValues" dxfId="289" priority="10"/>
  </conditionalFormatting>
  <conditionalFormatting sqref="B143">
    <cfRule type="duplicateValues" dxfId="288" priority="9"/>
  </conditionalFormatting>
  <conditionalFormatting sqref="B145:B146">
    <cfRule type="duplicateValues" dxfId="287" priority="22"/>
  </conditionalFormatting>
  <conditionalFormatting sqref="B145:B147">
    <cfRule type="duplicateValues" dxfId="286" priority="21"/>
  </conditionalFormatting>
  <conditionalFormatting sqref="B147">
    <cfRule type="duplicateValues" dxfId="285" priority="24"/>
  </conditionalFormatting>
  <conditionalFormatting sqref="B148:B149">
    <cfRule type="duplicateValues" dxfId="284" priority="27"/>
  </conditionalFormatting>
  <conditionalFormatting sqref="B149">
    <cfRule type="duplicateValues" dxfId="283" priority="23"/>
    <cfRule type="duplicateValues" dxfId="282" priority="26"/>
  </conditionalFormatting>
  <conditionalFormatting sqref="B150">
    <cfRule type="duplicateValues" dxfId="281" priority="1"/>
  </conditionalFormatting>
  <conditionalFormatting sqref="B151:B152">
    <cfRule type="duplicateValues" dxfId="280" priority="31"/>
  </conditionalFormatting>
  <conditionalFormatting sqref="B153:B155">
    <cfRule type="duplicateValues" dxfId="279" priority="13"/>
    <cfRule type="duplicateValues" dxfId="278" priority="14"/>
  </conditionalFormatting>
  <conditionalFormatting sqref="B156:B157">
    <cfRule type="duplicateValues" dxfId="277" priority="6"/>
  </conditionalFormatting>
  <conditionalFormatting sqref="B158">
    <cfRule type="duplicateValues" dxfId="276" priority="18"/>
  </conditionalFormatting>
  <conditionalFormatting sqref="B159">
    <cfRule type="duplicateValues" dxfId="275" priority="17"/>
  </conditionalFormatting>
  <conditionalFormatting sqref="B160">
    <cfRule type="duplicateValues" dxfId="274" priority="8"/>
  </conditionalFormatting>
  <conditionalFormatting sqref="B161">
    <cfRule type="duplicateValues" dxfId="273" priority="4"/>
    <cfRule type="duplicateValues" dxfId="272" priority="5"/>
  </conditionalFormatting>
  <conditionalFormatting sqref="B163">
    <cfRule type="duplicateValues" dxfId="271" priority="29"/>
  </conditionalFormatting>
  <conditionalFormatting sqref="B164">
    <cfRule type="duplicateValues" dxfId="270" priority="28"/>
  </conditionalFormatting>
  <pageMargins left="0.7" right="0.7" top="0.75" bottom="0.75" header="0.3" footer="0.3"/>
  <pageSetup paperSize="9" scale="52" orientation="landscape" r:id="rId1"/>
  <headerFooter>
    <oddFooter>&amp;CPage &amp;P&amp;RGia VLXD thang 4 nam 2023 phu luc 1 ktra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7"/>
  <sheetViews>
    <sheetView view="pageBreakPreview" topLeftCell="A4" zoomScale="60" zoomScaleNormal="100" workbookViewId="0">
      <selection activeCell="E24" sqref="E24:P24"/>
    </sheetView>
  </sheetViews>
  <sheetFormatPr defaultColWidth="9.140625" defaultRowHeight="16.5"/>
  <cols>
    <col min="1" max="1" width="7.85546875" style="1" customWidth="1"/>
    <col min="2" max="2" width="36" style="2" customWidth="1"/>
    <col min="3" max="3" width="9.28515625" style="3" customWidth="1"/>
    <col min="4" max="4" width="17.140625" style="4" customWidth="1"/>
    <col min="5" max="5" width="12.85546875" style="13" customWidth="1"/>
    <col min="6" max="6" width="15.7109375" style="13" customWidth="1"/>
    <col min="7" max="9" width="15.7109375" style="1" customWidth="1"/>
    <col min="10" max="10" width="14.28515625" style="1" customWidth="1"/>
    <col min="11" max="11" width="14" style="3" customWidth="1"/>
    <col min="12" max="12" width="14.28515625" style="3" customWidth="1"/>
    <col min="13" max="15" width="15.7109375" style="1" customWidth="1"/>
    <col min="16" max="16" width="14.42578125" style="3" customWidth="1"/>
    <col min="17" max="17" width="17.140625" style="13" customWidth="1"/>
    <col min="18" max="25" width="9.140625" style="13"/>
    <col min="26" max="26" width="2" style="13" customWidth="1"/>
    <col min="27" max="16384" width="9.140625" style="13"/>
  </cols>
  <sheetData>
    <row r="1" spans="1:17">
      <c r="A1" s="20"/>
      <c r="B1" s="1833" t="s">
        <v>1149</v>
      </c>
      <c r="C1" s="1833"/>
      <c r="D1" s="1833"/>
      <c r="E1" s="1833"/>
      <c r="F1" s="1833"/>
      <c r="G1" s="1833"/>
      <c r="H1" s="1833"/>
      <c r="I1" s="1833"/>
      <c r="J1" s="1833"/>
      <c r="K1" s="1833"/>
      <c r="L1" s="1833"/>
      <c r="M1" s="1833"/>
      <c r="N1" s="1833"/>
      <c r="O1" s="1833"/>
      <c r="P1" s="1833"/>
      <c r="Q1" s="1833"/>
    </row>
    <row r="2" spans="1:17" ht="24.75" customHeight="1">
      <c r="A2" s="21"/>
      <c r="B2" s="1740" t="s">
        <v>1456</v>
      </c>
      <c r="C2" s="1740"/>
      <c r="D2" s="1740"/>
      <c r="E2" s="1740"/>
      <c r="F2" s="1740"/>
      <c r="G2" s="1740"/>
      <c r="H2" s="1740"/>
      <c r="I2" s="1740"/>
      <c r="J2" s="1740"/>
      <c r="K2" s="1740"/>
      <c r="L2" s="1740"/>
      <c r="M2" s="1740"/>
      <c r="N2" s="1740"/>
      <c r="O2" s="1740"/>
      <c r="P2" s="1740"/>
      <c r="Q2" s="1740"/>
    </row>
    <row r="3" spans="1:17">
      <c r="A3" s="21"/>
      <c r="B3" s="1886" t="s">
        <v>1457</v>
      </c>
      <c r="C3" s="1886"/>
      <c r="D3" s="1886"/>
      <c r="E3" s="1886"/>
      <c r="F3" s="1886"/>
      <c r="G3" s="1886"/>
      <c r="H3" s="1886"/>
      <c r="I3" s="1886"/>
      <c r="J3" s="1886"/>
      <c r="K3" s="1886"/>
      <c r="L3" s="1886"/>
      <c r="M3" s="1886"/>
      <c r="N3" s="1886"/>
      <c r="O3" s="1886"/>
      <c r="P3" s="1886"/>
      <c r="Q3" s="1886"/>
    </row>
    <row r="4" spans="1:17">
      <c r="A4" s="21"/>
      <c r="B4" s="22"/>
      <c r="C4" s="23"/>
      <c r="D4" s="23"/>
      <c r="E4" s="100"/>
      <c r="F4" s="100"/>
      <c r="G4" s="101"/>
      <c r="H4" s="101"/>
      <c r="I4" s="101"/>
      <c r="J4" s="101"/>
      <c r="K4" s="23"/>
      <c r="L4" s="23"/>
      <c r="M4" s="101"/>
      <c r="N4" s="101"/>
      <c r="O4" s="101"/>
      <c r="P4" s="23"/>
      <c r="Q4" s="100"/>
    </row>
    <row r="5" spans="1:17" ht="69.95" customHeight="1">
      <c r="A5" s="1846" t="s">
        <v>1152</v>
      </c>
      <c r="B5" s="1846" t="s">
        <v>1153</v>
      </c>
      <c r="C5" s="1846" t="s">
        <v>1154</v>
      </c>
      <c r="D5" s="1846" t="s">
        <v>1155</v>
      </c>
      <c r="E5" s="1865" t="s">
        <v>1156</v>
      </c>
      <c r="F5" s="1865"/>
      <c r="G5" s="1865"/>
      <c r="H5" s="1865"/>
      <c r="I5" s="1865"/>
      <c r="J5" s="1865"/>
      <c r="K5" s="1865"/>
      <c r="L5" s="1865"/>
      <c r="M5" s="1865"/>
      <c r="N5" s="1865"/>
      <c r="O5" s="1865"/>
      <c r="P5" s="1865"/>
      <c r="Q5" s="1846" t="s">
        <v>10</v>
      </c>
    </row>
    <row r="6" spans="1:17" ht="69.95" customHeight="1">
      <c r="A6" s="1846"/>
      <c r="B6" s="1846"/>
      <c r="C6" s="1846"/>
      <c r="D6" s="1846"/>
      <c r="E6" s="159" t="s">
        <v>1157</v>
      </c>
      <c r="F6" s="170" t="s">
        <v>1158</v>
      </c>
      <c r="G6" s="159" t="s">
        <v>1159</v>
      </c>
      <c r="H6" s="171" t="s">
        <v>1160</v>
      </c>
      <c r="I6" s="159" t="s">
        <v>1161</v>
      </c>
      <c r="J6" s="171" t="s">
        <v>1162</v>
      </c>
      <c r="K6" s="171" t="s">
        <v>1163</v>
      </c>
      <c r="L6" s="171" t="s">
        <v>1164</v>
      </c>
      <c r="M6" s="171" t="s">
        <v>1165</v>
      </c>
      <c r="N6" s="171" t="s">
        <v>1166</v>
      </c>
      <c r="O6" s="171" t="s">
        <v>1167</v>
      </c>
      <c r="P6" s="170" t="s">
        <v>1168</v>
      </c>
      <c r="Q6" s="1846"/>
    </row>
    <row r="7" spans="1:17" ht="27" customHeight="1">
      <c r="A7" s="28"/>
      <c r="B7" s="28" t="s">
        <v>1169</v>
      </c>
      <c r="C7" s="28" t="s">
        <v>1170</v>
      </c>
      <c r="D7" s="28" t="s">
        <v>1171</v>
      </c>
      <c r="E7" s="28">
        <v>1</v>
      </c>
      <c r="F7" s="28">
        <v>2</v>
      </c>
      <c r="G7" s="28">
        <v>3</v>
      </c>
      <c r="H7" s="28">
        <v>4</v>
      </c>
      <c r="I7" s="28">
        <v>5</v>
      </c>
      <c r="J7" s="28">
        <v>6</v>
      </c>
      <c r="K7" s="28">
        <v>7</v>
      </c>
      <c r="L7" s="28">
        <v>8</v>
      </c>
      <c r="M7" s="28">
        <v>9</v>
      </c>
      <c r="N7" s="28">
        <v>10</v>
      </c>
      <c r="O7" s="28">
        <v>11</v>
      </c>
      <c r="P7" s="28">
        <v>12</v>
      </c>
      <c r="Q7" s="107"/>
    </row>
    <row r="8" spans="1:17" ht="30" customHeight="1">
      <c r="A8" s="35" t="s">
        <v>1172</v>
      </c>
      <c r="B8" s="69" t="s">
        <v>1173</v>
      </c>
      <c r="C8" s="69"/>
      <c r="D8" s="57"/>
      <c r="E8" s="1846"/>
      <c r="F8" s="1846"/>
      <c r="G8" s="1846"/>
      <c r="H8" s="1846"/>
      <c r="I8" s="1846"/>
      <c r="J8" s="1846"/>
      <c r="K8" s="1846"/>
      <c r="L8" s="1846"/>
      <c r="M8" s="1846"/>
      <c r="N8" s="1846"/>
      <c r="O8" s="1846"/>
      <c r="P8" s="1846"/>
      <c r="Q8" s="164"/>
    </row>
    <row r="9" spans="1:17" ht="39.950000000000003" customHeight="1">
      <c r="A9" s="38">
        <v>1</v>
      </c>
      <c r="B9" s="39" t="s">
        <v>1175</v>
      </c>
      <c r="C9" s="38" t="s">
        <v>15</v>
      </c>
      <c r="D9" s="57" t="s">
        <v>1176</v>
      </c>
      <c r="E9" s="181">
        <v>2300000</v>
      </c>
      <c r="F9" s="181">
        <v>2320000</v>
      </c>
      <c r="G9" s="181">
        <v>2200000</v>
      </c>
      <c r="H9" s="181"/>
      <c r="I9" s="181">
        <v>2400000</v>
      </c>
      <c r="J9" s="181">
        <v>2300000</v>
      </c>
      <c r="K9" s="181">
        <v>2300000</v>
      </c>
      <c r="L9" s="181">
        <v>2198800</v>
      </c>
      <c r="M9" s="181">
        <v>2181000</v>
      </c>
      <c r="N9" s="181">
        <v>2060000</v>
      </c>
      <c r="O9" s="181">
        <v>2060000</v>
      </c>
      <c r="P9" s="181">
        <v>2160000</v>
      </c>
      <c r="Q9" s="1864"/>
    </row>
    <row r="10" spans="1:17" ht="39.950000000000003" customHeight="1">
      <c r="A10" s="38">
        <v>2</v>
      </c>
      <c r="B10" s="46" t="s">
        <v>1178</v>
      </c>
      <c r="C10" s="38" t="s">
        <v>15</v>
      </c>
      <c r="D10" s="57" t="s">
        <v>1176</v>
      </c>
      <c r="E10" s="181">
        <v>2180000</v>
      </c>
      <c r="F10" s="181"/>
      <c r="G10" s="181"/>
      <c r="H10" s="181"/>
      <c r="I10" s="181"/>
      <c r="J10" s="181"/>
      <c r="K10" s="181"/>
      <c r="L10" s="181"/>
      <c r="M10" s="181"/>
      <c r="N10" s="181"/>
      <c r="O10" s="181"/>
      <c r="P10" s="188"/>
      <c r="Q10" s="1864"/>
    </row>
    <row r="11" spans="1:17" ht="39.950000000000003" customHeight="1">
      <c r="A11" s="38">
        <v>3</v>
      </c>
      <c r="B11" s="46" t="s">
        <v>1179</v>
      </c>
      <c r="C11" s="38" t="s">
        <v>15</v>
      </c>
      <c r="D11" s="57" t="s">
        <v>1176</v>
      </c>
      <c r="E11" s="181">
        <v>2350000</v>
      </c>
      <c r="F11" s="181">
        <v>2320000</v>
      </c>
      <c r="G11" s="181">
        <v>2200000</v>
      </c>
      <c r="H11" s="181"/>
      <c r="I11" s="181">
        <v>2300000</v>
      </c>
      <c r="J11" s="181">
        <v>2100000</v>
      </c>
      <c r="K11" s="181"/>
      <c r="L11" s="181">
        <v>2272400</v>
      </c>
      <c r="M11" s="181">
        <v>2018518.5190000001</v>
      </c>
      <c r="N11" s="181">
        <v>2000000</v>
      </c>
      <c r="O11" s="181">
        <v>2000000</v>
      </c>
      <c r="P11" s="181">
        <v>2220000</v>
      </c>
      <c r="Q11" s="1864"/>
    </row>
    <row r="12" spans="1:17" ht="39.950000000000003" customHeight="1">
      <c r="A12" s="38">
        <v>4</v>
      </c>
      <c r="B12" s="46" t="s">
        <v>1180</v>
      </c>
      <c r="C12" s="38" t="s">
        <v>15</v>
      </c>
      <c r="D12" s="57" t="s">
        <v>1176</v>
      </c>
      <c r="E12" s="181">
        <v>2290000</v>
      </c>
      <c r="F12" s="181">
        <v>2320000</v>
      </c>
      <c r="G12" s="181">
        <v>2200000</v>
      </c>
      <c r="H12" s="181"/>
      <c r="I12" s="181"/>
      <c r="J12" s="181">
        <v>2300000</v>
      </c>
      <c r="K12" s="181"/>
      <c r="L12" s="181"/>
      <c r="M12" s="181"/>
      <c r="N12" s="181"/>
      <c r="O12" s="181"/>
      <c r="P12" s="188"/>
      <c r="Q12" s="1864"/>
    </row>
    <row r="13" spans="1:17" ht="39.950000000000003" customHeight="1">
      <c r="A13" s="38">
        <v>5</v>
      </c>
      <c r="B13" s="46" t="s">
        <v>1181</v>
      </c>
      <c r="C13" s="38" t="s">
        <v>15</v>
      </c>
      <c r="D13" s="57" t="s">
        <v>1176</v>
      </c>
      <c r="E13" s="181">
        <v>2140000</v>
      </c>
      <c r="F13" s="181"/>
      <c r="G13" s="181">
        <v>2100000</v>
      </c>
      <c r="H13" s="181"/>
      <c r="I13" s="181"/>
      <c r="J13" s="181"/>
      <c r="K13" s="181"/>
      <c r="L13" s="181">
        <v>2014800</v>
      </c>
      <c r="M13" s="181">
        <v>1870370.37</v>
      </c>
      <c r="N13" s="181"/>
      <c r="O13" s="181">
        <v>1920000</v>
      </c>
      <c r="P13" s="181">
        <v>2120000</v>
      </c>
      <c r="Q13" s="1864"/>
    </row>
    <row r="14" spans="1:17" ht="39.950000000000003" customHeight="1">
      <c r="A14" s="38">
        <v>6</v>
      </c>
      <c r="B14" s="46" t="s">
        <v>1182</v>
      </c>
      <c r="C14" s="38" t="s">
        <v>15</v>
      </c>
      <c r="D14" s="57" t="s">
        <v>1176</v>
      </c>
      <c r="E14" s="181"/>
      <c r="F14" s="181"/>
      <c r="G14" s="181"/>
      <c r="H14" s="181"/>
      <c r="I14" s="181"/>
      <c r="J14" s="181"/>
      <c r="K14" s="181">
        <v>2100000</v>
      </c>
      <c r="L14" s="181"/>
      <c r="M14" s="181">
        <v>1851851.852</v>
      </c>
      <c r="N14" s="181"/>
      <c r="O14" s="181"/>
      <c r="P14" s="181"/>
      <c r="Q14" s="1864"/>
    </row>
    <row r="15" spans="1:17" ht="39.950000000000003" customHeight="1">
      <c r="A15" s="38">
        <v>7</v>
      </c>
      <c r="B15" s="46" t="s">
        <v>1399</v>
      </c>
      <c r="C15" s="38" t="s">
        <v>15</v>
      </c>
      <c r="D15" s="57"/>
      <c r="E15" s="181"/>
      <c r="F15" s="181"/>
      <c r="G15" s="181"/>
      <c r="H15" s="181"/>
      <c r="I15" s="181"/>
      <c r="J15" s="181"/>
      <c r="K15" s="181"/>
      <c r="L15" s="181"/>
      <c r="M15" s="181">
        <v>1900000</v>
      </c>
      <c r="N15" s="181"/>
      <c r="O15" s="181"/>
      <c r="P15" s="181"/>
      <c r="Q15" s="1864"/>
    </row>
    <row r="16" spans="1:17" ht="39.950000000000003" customHeight="1">
      <c r="A16" s="38">
        <v>8</v>
      </c>
      <c r="B16" s="46" t="s">
        <v>1183</v>
      </c>
      <c r="C16" s="38" t="s">
        <v>15</v>
      </c>
      <c r="D16" s="57" t="s">
        <v>1176</v>
      </c>
      <c r="E16" s="181"/>
      <c r="F16" s="181"/>
      <c r="G16" s="181"/>
      <c r="H16" s="181">
        <v>2100000</v>
      </c>
      <c r="I16" s="181"/>
      <c r="J16" s="181">
        <v>2200000</v>
      </c>
      <c r="K16" s="181"/>
      <c r="L16" s="181"/>
      <c r="M16" s="181"/>
      <c r="N16" s="181"/>
      <c r="O16" s="181"/>
      <c r="P16" s="181"/>
      <c r="Q16" s="1864"/>
    </row>
    <row r="17" spans="1:17" ht="34.5" customHeight="1">
      <c r="A17" s="35" t="s">
        <v>1184</v>
      </c>
      <c r="B17" s="134" t="s">
        <v>1185</v>
      </c>
      <c r="C17" s="38"/>
      <c r="D17" s="57"/>
      <c r="E17" s="182"/>
      <c r="F17" s="182"/>
      <c r="G17" s="182"/>
      <c r="H17" s="182"/>
      <c r="I17" s="182"/>
      <c r="J17" s="182"/>
      <c r="K17" s="182"/>
      <c r="L17" s="182"/>
      <c r="M17" s="182"/>
      <c r="N17" s="182"/>
      <c r="O17" s="182"/>
      <c r="P17" s="182"/>
      <c r="Q17" s="161"/>
    </row>
    <row r="18" spans="1:17" ht="23.25" customHeight="1">
      <c r="A18" s="35"/>
      <c r="B18" s="1867" t="s">
        <v>1186</v>
      </c>
      <c r="C18" s="1867"/>
      <c r="D18" s="28"/>
      <c r="E18" s="1866"/>
      <c r="F18" s="1866"/>
      <c r="G18" s="1866"/>
      <c r="H18" s="1866"/>
      <c r="I18" s="1866"/>
      <c r="J18" s="1866"/>
      <c r="K18" s="1866"/>
      <c r="L18" s="1866"/>
      <c r="M18" s="1866"/>
      <c r="N18" s="1866"/>
      <c r="O18" s="1866"/>
      <c r="P18" s="1866"/>
      <c r="Q18" s="165"/>
    </row>
    <row r="19" spans="1:17" ht="30" customHeight="1">
      <c r="A19" s="38">
        <v>1</v>
      </c>
      <c r="B19" s="65" t="s">
        <v>1187</v>
      </c>
      <c r="C19" s="38" t="s">
        <v>1432</v>
      </c>
      <c r="D19" s="57"/>
      <c r="E19" s="184">
        <v>600000</v>
      </c>
      <c r="F19" s="184">
        <v>600000</v>
      </c>
      <c r="G19" s="184">
        <v>450000</v>
      </c>
      <c r="H19" s="184">
        <v>500000</v>
      </c>
      <c r="I19" s="184">
        <v>500000</v>
      </c>
      <c r="J19" s="184">
        <v>500000</v>
      </c>
      <c r="K19" s="184">
        <v>500000</v>
      </c>
      <c r="L19" s="184">
        <v>520000</v>
      </c>
      <c r="M19" s="184">
        <v>450000</v>
      </c>
      <c r="N19" s="184">
        <v>380000</v>
      </c>
      <c r="O19" s="184">
        <v>360000</v>
      </c>
      <c r="P19" s="184">
        <v>350000</v>
      </c>
      <c r="Q19" s="1864"/>
    </row>
    <row r="20" spans="1:17" ht="30" customHeight="1">
      <c r="A20" s="38">
        <v>2</v>
      </c>
      <c r="B20" s="65" t="s">
        <v>1189</v>
      </c>
      <c r="C20" s="38" t="s">
        <v>1432</v>
      </c>
      <c r="D20" s="57"/>
      <c r="E20" s="184">
        <v>600000</v>
      </c>
      <c r="F20" s="184">
        <v>600000</v>
      </c>
      <c r="G20" s="184">
        <v>450000</v>
      </c>
      <c r="H20" s="185"/>
      <c r="I20" s="184">
        <v>500000</v>
      </c>
      <c r="J20" s="184">
        <v>450000</v>
      </c>
      <c r="K20" s="184">
        <v>500000</v>
      </c>
      <c r="L20" s="185"/>
      <c r="M20" s="184"/>
      <c r="N20" s="184">
        <v>380000</v>
      </c>
      <c r="O20" s="184">
        <v>360000</v>
      </c>
      <c r="P20" s="184"/>
      <c r="Q20" s="1864"/>
    </row>
    <row r="21" spans="1:17" ht="30" customHeight="1">
      <c r="A21" s="38">
        <v>3</v>
      </c>
      <c r="B21" s="65" t="s">
        <v>1190</v>
      </c>
      <c r="C21" s="38" t="s">
        <v>1432</v>
      </c>
      <c r="D21" s="57"/>
      <c r="E21" s="184"/>
      <c r="F21" s="184"/>
      <c r="G21" s="184">
        <v>300000</v>
      </c>
      <c r="H21" s="185"/>
      <c r="I21" s="184"/>
      <c r="J21" s="184">
        <v>250000</v>
      </c>
      <c r="K21" s="184"/>
      <c r="L21" s="185"/>
      <c r="M21" s="184"/>
      <c r="N21" s="185"/>
      <c r="O21" s="184"/>
      <c r="P21" s="184"/>
      <c r="Q21" s="1864"/>
    </row>
    <row r="22" spans="1:17" ht="30" customHeight="1">
      <c r="A22" s="38">
        <v>4</v>
      </c>
      <c r="B22" s="65" t="s">
        <v>1416</v>
      </c>
      <c r="C22" s="38" t="s">
        <v>1432</v>
      </c>
      <c r="D22" s="57"/>
      <c r="E22" s="184"/>
      <c r="F22" s="184"/>
      <c r="G22" s="184"/>
      <c r="H22" s="184">
        <v>500000</v>
      </c>
      <c r="I22" s="184"/>
      <c r="J22" s="185"/>
      <c r="K22" s="184"/>
      <c r="L22" s="185"/>
      <c r="M22" s="184"/>
      <c r="N22" s="185"/>
      <c r="O22" s="184"/>
      <c r="P22" s="184"/>
      <c r="Q22" s="1864"/>
    </row>
    <row r="23" spans="1:17" ht="39.950000000000003" customHeight="1">
      <c r="A23" s="35" t="s">
        <v>1191</v>
      </c>
      <c r="B23" s="69" t="s">
        <v>1192</v>
      </c>
      <c r="C23" s="161"/>
      <c r="D23" s="46"/>
      <c r="E23" s="182"/>
      <c r="F23" s="182"/>
      <c r="G23" s="182"/>
      <c r="H23" s="182"/>
      <c r="I23" s="182"/>
      <c r="J23" s="182"/>
      <c r="K23" s="182"/>
      <c r="L23" s="182"/>
      <c r="M23" s="182"/>
      <c r="N23" s="182"/>
      <c r="O23" s="182"/>
      <c r="P23" s="182"/>
      <c r="Q23" s="161"/>
    </row>
    <row r="24" spans="1:17" ht="39.950000000000003" customHeight="1">
      <c r="A24" s="28"/>
      <c r="B24" s="1870" t="s">
        <v>1193</v>
      </c>
      <c r="C24" s="1870"/>
      <c r="D24" s="28"/>
      <c r="E24" s="1871"/>
      <c r="F24" s="1871"/>
      <c r="G24" s="1871"/>
      <c r="H24" s="1871"/>
      <c r="I24" s="1871"/>
      <c r="J24" s="1871"/>
      <c r="K24" s="1871"/>
      <c r="L24" s="1871"/>
      <c r="M24" s="1871"/>
      <c r="N24" s="1871"/>
      <c r="O24" s="1871"/>
      <c r="P24" s="1871"/>
      <c r="Q24" s="161"/>
    </row>
    <row r="25" spans="1:17" ht="39.950000000000003" customHeight="1">
      <c r="A25" s="57">
        <v>1</v>
      </c>
      <c r="B25" s="65" t="s">
        <v>1194</v>
      </c>
      <c r="C25" s="57" t="s">
        <v>152</v>
      </c>
      <c r="D25" s="57" t="s">
        <v>1195</v>
      </c>
      <c r="E25" s="187">
        <v>2450</v>
      </c>
      <c r="F25" s="187">
        <v>2450</v>
      </c>
      <c r="G25" s="187">
        <v>2300</v>
      </c>
      <c r="H25" s="187"/>
      <c r="I25" s="187"/>
      <c r="J25" s="187">
        <v>1500</v>
      </c>
      <c r="K25" s="187">
        <v>1950</v>
      </c>
      <c r="L25" s="184">
        <v>1780</v>
      </c>
      <c r="M25" s="187">
        <v>1980</v>
      </c>
      <c r="N25" s="187"/>
      <c r="O25" s="187">
        <v>1500</v>
      </c>
      <c r="P25" s="187"/>
      <c r="Q25" s="1872"/>
    </row>
    <row r="26" spans="1:17" ht="39.950000000000003" customHeight="1">
      <c r="A26" s="57">
        <v>2</v>
      </c>
      <c r="B26" s="65" t="s">
        <v>1196</v>
      </c>
      <c r="C26" s="57" t="s">
        <v>152</v>
      </c>
      <c r="D26" s="57" t="s">
        <v>1197</v>
      </c>
      <c r="E26" s="187"/>
      <c r="F26" s="187"/>
      <c r="G26" s="187">
        <v>2300</v>
      </c>
      <c r="H26" s="187">
        <v>2000</v>
      </c>
      <c r="I26" s="187">
        <v>2000</v>
      </c>
      <c r="J26" s="187">
        <v>1500</v>
      </c>
      <c r="K26" s="187">
        <v>1950</v>
      </c>
      <c r="L26" s="187"/>
      <c r="M26" s="187"/>
      <c r="N26" s="187"/>
      <c r="O26" s="187"/>
      <c r="P26" s="187"/>
      <c r="Q26" s="1872"/>
    </row>
    <row r="27" spans="1:17" ht="39.950000000000003" customHeight="1">
      <c r="A27" s="57">
        <v>3</v>
      </c>
      <c r="B27" s="65" t="s">
        <v>1198</v>
      </c>
      <c r="C27" s="57" t="s">
        <v>152</v>
      </c>
      <c r="D27" s="57" t="s">
        <v>1408</v>
      </c>
      <c r="E27" s="187"/>
      <c r="F27" s="187">
        <v>2100</v>
      </c>
      <c r="G27" s="187">
        <v>1700</v>
      </c>
      <c r="H27" s="187">
        <v>1800</v>
      </c>
      <c r="I27" s="187"/>
      <c r="J27" s="187"/>
      <c r="K27" s="187">
        <v>1260</v>
      </c>
      <c r="L27" s="187">
        <v>1450</v>
      </c>
      <c r="M27" s="187">
        <v>1220</v>
      </c>
      <c r="N27" s="187"/>
      <c r="O27" s="187">
        <v>1250</v>
      </c>
      <c r="P27" s="187"/>
      <c r="Q27" s="1872"/>
    </row>
    <row r="28" spans="1:17" ht="49.5" customHeight="1">
      <c r="A28" s="57">
        <v>4</v>
      </c>
      <c r="B28" s="65" t="s">
        <v>1200</v>
      </c>
      <c r="C28" s="57" t="s">
        <v>152</v>
      </c>
      <c r="D28" s="57" t="s">
        <v>1201</v>
      </c>
      <c r="E28" s="187"/>
      <c r="F28" s="187">
        <v>2000</v>
      </c>
      <c r="G28" s="187">
        <v>1300</v>
      </c>
      <c r="H28" s="187">
        <v>1500</v>
      </c>
      <c r="I28" s="187"/>
      <c r="J28" s="187"/>
      <c r="K28" s="187">
        <v>1018</v>
      </c>
      <c r="L28" s="187"/>
      <c r="M28" s="187"/>
      <c r="N28" s="187"/>
      <c r="O28" s="187"/>
      <c r="P28" s="187"/>
      <c r="Q28" s="1872"/>
    </row>
    <row r="29" spans="1:17" ht="39.950000000000003" customHeight="1">
      <c r="A29" s="28"/>
      <c r="B29" s="1870" t="s">
        <v>1202</v>
      </c>
      <c r="C29" s="1870"/>
      <c r="D29" s="28"/>
      <c r="E29" s="186"/>
      <c r="F29" s="186"/>
      <c r="G29" s="186"/>
      <c r="H29" s="186"/>
      <c r="I29" s="186"/>
      <c r="J29" s="186"/>
      <c r="K29" s="189"/>
      <c r="L29" s="186"/>
      <c r="M29" s="186"/>
      <c r="N29" s="186"/>
      <c r="O29" s="186"/>
      <c r="P29" s="186"/>
      <c r="Q29" s="166"/>
    </row>
    <row r="30" spans="1:17" ht="39.950000000000003" customHeight="1">
      <c r="A30" s="38">
        <v>1</v>
      </c>
      <c r="B30" s="65" t="s">
        <v>1203</v>
      </c>
      <c r="C30" s="38" t="s">
        <v>152</v>
      </c>
      <c r="D30" s="57" t="s">
        <v>1204</v>
      </c>
      <c r="E30" s="182"/>
      <c r="F30" s="182"/>
      <c r="G30" s="184"/>
      <c r="H30" s="187">
        <v>1500</v>
      </c>
      <c r="I30" s="184"/>
      <c r="J30" s="184"/>
      <c r="K30" s="184"/>
      <c r="L30" s="184"/>
      <c r="M30" s="184"/>
      <c r="N30" s="184"/>
      <c r="O30" s="184">
        <v>1560</v>
      </c>
      <c r="P30" s="184"/>
      <c r="Q30" s="1864" t="s">
        <v>1427</v>
      </c>
    </row>
    <row r="31" spans="1:17" ht="39.950000000000003" customHeight="1">
      <c r="A31" s="38">
        <v>2</v>
      </c>
      <c r="B31" s="65" t="s">
        <v>1206</v>
      </c>
      <c r="C31" s="38" t="s">
        <v>152</v>
      </c>
      <c r="D31" s="57" t="s">
        <v>1437</v>
      </c>
      <c r="E31" s="182"/>
      <c r="F31" s="182"/>
      <c r="G31" s="184"/>
      <c r="H31" s="184">
        <v>1800</v>
      </c>
      <c r="I31" s="184">
        <v>1525</v>
      </c>
      <c r="J31" s="182"/>
      <c r="K31" s="184"/>
      <c r="L31" s="184"/>
      <c r="M31" s="184"/>
      <c r="N31" s="184"/>
      <c r="O31" s="184"/>
      <c r="P31" s="184"/>
      <c r="Q31" s="1864"/>
    </row>
    <row r="32" spans="1:17" ht="39.950000000000003" customHeight="1">
      <c r="A32" s="38">
        <v>3</v>
      </c>
      <c r="B32" s="65" t="s">
        <v>1208</v>
      </c>
      <c r="C32" s="38" t="s">
        <v>152</v>
      </c>
      <c r="D32" s="57" t="s">
        <v>1433</v>
      </c>
      <c r="E32" s="184">
        <v>2500</v>
      </c>
      <c r="F32" s="184"/>
      <c r="G32" s="184"/>
      <c r="H32" s="184">
        <v>2250</v>
      </c>
      <c r="I32" s="184">
        <v>2250</v>
      </c>
      <c r="J32" s="184"/>
      <c r="K32" s="184"/>
      <c r="L32" s="184"/>
      <c r="M32" s="184"/>
      <c r="N32" s="184"/>
      <c r="O32" s="184"/>
      <c r="P32" s="184"/>
      <c r="Q32" s="1864"/>
    </row>
    <row r="33" spans="1:17" ht="39.950000000000003" customHeight="1">
      <c r="A33" s="38">
        <v>4</v>
      </c>
      <c r="B33" s="65" t="s">
        <v>1210</v>
      </c>
      <c r="C33" s="38" t="s">
        <v>152</v>
      </c>
      <c r="D33" s="57" t="s">
        <v>1211</v>
      </c>
      <c r="E33" s="184"/>
      <c r="F33" s="184">
        <v>2500</v>
      </c>
      <c r="G33" s="184"/>
      <c r="H33" s="184">
        <v>1850</v>
      </c>
      <c r="I33" s="184"/>
      <c r="J33" s="184"/>
      <c r="K33" s="184"/>
      <c r="L33" s="184"/>
      <c r="M33" s="184">
        <v>1363</v>
      </c>
      <c r="N33" s="184"/>
      <c r="O33" s="184">
        <v>1705</v>
      </c>
      <c r="P33" s="184">
        <v>1450</v>
      </c>
      <c r="Q33" s="1864"/>
    </row>
    <row r="34" spans="1:17" ht="39.950000000000003" customHeight="1">
      <c r="A34" s="38">
        <v>5</v>
      </c>
      <c r="B34" s="65" t="s">
        <v>1212</v>
      </c>
      <c r="C34" s="38" t="s">
        <v>152</v>
      </c>
      <c r="D34" s="57" t="s">
        <v>1213</v>
      </c>
      <c r="E34" s="184"/>
      <c r="F34" s="184"/>
      <c r="G34" s="184"/>
      <c r="H34" s="184"/>
      <c r="I34" s="184"/>
      <c r="J34" s="184"/>
      <c r="K34" s="184"/>
      <c r="L34" s="184"/>
      <c r="M34" s="184"/>
      <c r="N34" s="184"/>
      <c r="O34" s="184">
        <v>2450</v>
      </c>
      <c r="P34" s="184">
        <v>2230</v>
      </c>
      <c r="Q34" s="1864"/>
    </row>
    <row r="35" spans="1:17" ht="39.950000000000003" customHeight="1">
      <c r="A35" s="38">
        <v>6</v>
      </c>
      <c r="B35" s="65" t="s">
        <v>1214</v>
      </c>
      <c r="C35" s="38" t="s">
        <v>152</v>
      </c>
      <c r="D35" s="57" t="s">
        <v>1215</v>
      </c>
      <c r="E35" s="184"/>
      <c r="F35" s="184"/>
      <c r="G35" s="184"/>
      <c r="H35" s="184"/>
      <c r="I35" s="184">
        <v>6550</v>
      </c>
      <c r="J35" s="184"/>
      <c r="K35" s="184"/>
      <c r="L35" s="184"/>
      <c r="M35" s="184"/>
      <c r="N35" s="184"/>
      <c r="O35" s="184">
        <v>9185</v>
      </c>
      <c r="P35" s="184">
        <v>7900</v>
      </c>
      <c r="Q35" s="1864"/>
    </row>
    <row r="36" spans="1:17" ht="39.950000000000003" customHeight="1">
      <c r="A36" s="38">
        <v>7</v>
      </c>
      <c r="B36" s="65" t="s">
        <v>1428</v>
      </c>
      <c r="C36" s="38" t="s">
        <v>152</v>
      </c>
      <c r="D36" s="57" t="s">
        <v>1217</v>
      </c>
      <c r="E36" s="184"/>
      <c r="F36" s="184"/>
      <c r="G36" s="184"/>
      <c r="H36" s="184"/>
      <c r="I36" s="184">
        <v>13100</v>
      </c>
      <c r="J36" s="184"/>
      <c r="K36" s="184"/>
      <c r="L36" s="184"/>
      <c r="M36" s="184"/>
      <c r="N36" s="184"/>
      <c r="O36" s="184"/>
      <c r="P36" s="184">
        <v>13600</v>
      </c>
      <c r="Q36" s="1864"/>
    </row>
    <row r="37" spans="1:17" ht="39.950000000000003" customHeight="1">
      <c r="A37" s="38">
        <v>8</v>
      </c>
      <c r="B37" s="65" t="s">
        <v>1218</v>
      </c>
      <c r="C37" s="38" t="s">
        <v>152</v>
      </c>
      <c r="D37" s="57" t="s">
        <v>1219</v>
      </c>
      <c r="E37" s="184"/>
      <c r="F37" s="184"/>
      <c r="G37" s="184"/>
      <c r="H37" s="184"/>
      <c r="I37" s="184"/>
      <c r="J37" s="184"/>
      <c r="K37" s="184"/>
      <c r="L37" s="184"/>
      <c r="M37" s="184"/>
      <c r="N37" s="184"/>
      <c r="O37" s="184">
        <v>15902</v>
      </c>
      <c r="P37" s="184"/>
      <c r="Q37" s="1864"/>
    </row>
    <row r="38" spans="1:17" ht="35.1" customHeight="1">
      <c r="A38" s="35" t="s">
        <v>1220</v>
      </c>
      <c r="B38" s="69" t="s">
        <v>1221</v>
      </c>
      <c r="C38" s="161"/>
      <c r="D38" s="46"/>
      <c r="E38" s="182"/>
      <c r="F38" s="182"/>
      <c r="G38" s="182"/>
      <c r="H38" s="182"/>
      <c r="I38" s="182"/>
      <c r="J38" s="182"/>
      <c r="K38" s="182"/>
      <c r="L38" s="182"/>
      <c r="M38" s="182"/>
      <c r="N38" s="182"/>
      <c r="O38" s="182"/>
      <c r="P38" s="182"/>
      <c r="Q38" s="161"/>
    </row>
    <row r="39" spans="1:17" ht="35.1" customHeight="1">
      <c r="A39" s="38">
        <v>1</v>
      </c>
      <c r="B39" s="65" t="s">
        <v>1222</v>
      </c>
      <c r="C39" s="38" t="s">
        <v>152</v>
      </c>
      <c r="D39" s="57" t="s">
        <v>1223</v>
      </c>
      <c r="E39" s="181">
        <v>7000</v>
      </c>
      <c r="F39" s="181">
        <v>7000</v>
      </c>
      <c r="G39" s="181">
        <v>9000</v>
      </c>
      <c r="H39" s="181">
        <v>8500</v>
      </c>
      <c r="I39" s="181">
        <v>6000</v>
      </c>
      <c r="J39" s="181">
        <v>6500</v>
      </c>
      <c r="K39" s="181">
        <v>5500</v>
      </c>
      <c r="L39" s="181">
        <v>5200</v>
      </c>
      <c r="M39" s="181">
        <v>4000</v>
      </c>
      <c r="N39" s="181">
        <v>7500</v>
      </c>
      <c r="O39" s="181">
        <v>8200</v>
      </c>
      <c r="P39" s="181">
        <v>10300</v>
      </c>
      <c r="Q39" s="1864" t="s">
        <v>1458</v>
      </c>
    </row>
    <row r="40" spans="1:17" ht="35.1" customHeight="1">
      <c r="A40" s="38">
        <v>2</v>
      </c>
      <c r="B40" s="65" t="s">
        <v>1225</v>
      </c>
      <c r="C40" s="38" t="s">
        <v>1432</v>
      </c>
      <c r="D40" s="57" t="s">
        <v>1227</v>
      </c>
      <c r="E40" s="181">
        <v>550000</v>
      </c>
      <c r="F40" s="181"/>
      <c r="G40" s="181">
        <v>400000</v>
      </c>
      <c r="H40" s="181">
        <v>380000</v>
      </c>
      <c r="I40" s="181"/>
      <c r="J40" s="181">
        <v>310000</v>
      </c>
      <c r="K40" s="181">
        <v>310000</v>
      </c>
      <c r="L40" s="181"/>
      <c r="M40" s="181">
        <v>330000</v>
      </c>
      <c r="N40" s="181"/>
      <c r="O40" s="181"/>
      <c r="P40" s="181"/>
      <c r="Q40" s="1864"/>
    </row>
    <row r="41" spans="1:17" ht="35.1" customHeight="1">
      <c r="A41" s="38">
        <v>3</v>
      </c>
      <c r="B41" s="65" t="s">
        <v>1228</v>
      </c>
      <c r="C41" s="38" t="s">
        <v>1432</v>
      </c>
      <c r="D41" s="57" t="s">
        <v>1229</v>
      </c>
      <c r="E41" s="181"/>
      <c r="F41" s="181"/>
      <c r="G41" s="181"/>
      <c r="H41" s="181"/>
      <c r="I41" s="181"/>
      <c r="J41" s="181"/>
      <c r="K41" s="181">
        <v>390000</v>
      </c>
      <c r="L41" s="181"/>
      <c r="M41" s="181"/>
      <c r="N41" s="181"/>
      <c r="O41" s="181"/>
      <c r="P41" s="181"/>
      <c r="Q41" s="1864"/>
    </row>
    <row r="42" spans="1:17" ht="35.1" customHeight="1">
      <c r="A42" s="38">
        <v>4</v>
      </c>
      <c r="B42" s="65" t="s">
        <v>1230</v>
      </c>
      <c r="C42" s="38" t="s">
        <v>1432</v>
      </c>
      <c r="D42" s="57"/>
      <c r="E42" s="181">
        <v>550000</v>
      </c>
      <c r="F42" s="181"/>
      <c r="G42" s="181">
        <v>350000</v>
      </c>
      <c r="H42" s="181"/>
      <c r="I42" s="181"/>
      <c r="J42" s="181">
        <v>330000</v>
      </c>
      <c r="K42" s="181"/>
      <c r="L42" s="181"/>
      <c r="M42" s="181">
        <v>320000</v>
      </c>
      <c r="N42" s="181"/>
      <c r="O42" s="181"/>
      <c r="P42" s="181"/>
      <c r="Q42" s="1864"/>
    </row>
    <row r="43" spans="1:17" ht="35.1" customHeight="1">
      <c r="A43" s="38">
        <v>5</v>
      </c>
      <c r="B43" s="65" t="s">
        <v>1231</v>
      </c>
      <c r="C43" s="38" t="s">
        <v>1432</v>
      </c>
      <c r="D43" s="57" t="s">
        <v>1232</v>
      </c>
      <c r="E43" s="181">
        <v>600000</v>
      </c>
      <c r="F43" s="181">
        <v>600000</v>
      </c>
      <c r="G43" s="181">
        <v>450000</v>
      </c>
      <c r="H43" s="181">
        <v>450000</v>
      </c>
      <c r="I43" s="181">
        <v>450000</v>
      </c>
      <c r="J43" s="181">
        <v>500000</v>
      </c>
      <c r="K43" s="181">
        <v>470000</v>
      </c>
      <c r="L43" s="181">
        <v>510000</v>
      </c>
      <c r="M43" s="181">
        <v>470000</v>
      </c>
      <c r="N43" s="181">
        <v>400000</v>
      </c>
      <c r="O43" s="181">
        <v>525000</v>
      </c>
      <c r="P43" s="181">
        <v>580000</v>
      </c>
      <c r="Q43" s="1864"/>
    </row>
    <row r="44" spans="1:17" ht="35.1" customHeight="1">
      <c r="A44" s="38">
        <v>6</v>
      </c>
      <c r="B44" s="65" t="s">
        <v>1233</v>
      </c>
      <c r="C44" s="38" t="s">
        <v>1432</v>
      </c>
      <c r="D44" s="57" t="s">
        <v>1234</v>
      </c>
      <c r="E44" s="181"/>
      <c r="F44" s="181"/>
      <c r="G44" s="181">
        <v>450000</v>
      </c>
      <c r="H44" s="181">
        <v>380000</v>
      </c>
      <c r="I44" s="181"/>
      <c r="J44" s="181"/>
      <c r="K44" s="181"/>
      <c r="L44" s="181"/>
      <c r="M44" s="181">
        <v>400000</v>
      </c>
      <c r="N44" s="181"/>
      <c r="O44" s="181"/>
      <c r="P44" s="181"/>
      <c r="Q44" s="1864"/>
    </row>
    <row r="45" spans="1:17" ht="35.1" customHeight="1">
      <c r="A45" s="38">
        <v>7</v>
      </c>
      <c r="B45" s="65" t="s">
        <v>1235</v>
      </c>
      <c r="C45" s="38" t="s">
        <v>1432</v>
      </c>
      <c r="D45" s="57" t="s">
        <v>1236</v>
      </c>
      <c r="E45" s="181"/>
      <c r="F45" s="181">
        <v>470000</v>
      </c>
      <c r="G45" s="181">
        <v>380000</v>
      </c>
      <c r="H45" s="181">
        <v>380000</v>
      </c>
      <c r="I45" s="181"/>
      <c r="J45" s="181">
        <v>380000</v>
      </c>
      <c r="K45" s="181">
        <v>420000</v>
      </c>
      <c r="L45" s="181">
        <v>420000</v>
      </c>
      <c r="M45" s="181">
        <v>360000</v>
      </c>
      <c r="N45" s="181">
        <v>350000</v>
      </c>
      <c r="O45" s="181">
        <v>440000</v>
      </c>
      <c r="P45" s="181">
        <v>440000</v>
      </c>
      <c r="Q45" s="1864"/>
    </row>
    <row r="46" spans="1:17" ht="35.1" customHeight="1">
      <c r="A46" s="38">
        <v>8</v>
      </c>
      <c r="B46" s="65" t="s">
        <v>1237</v>
      </c>
      <c r="C46" s="38" t="s">
        <v>1432</v>
      </c>
      <c r="D46" s="57" t="s">
        <v>1238</v>
      </c>
      <c r="E46" s="181">
        <v>570000</v>
      </c>
      <c r="F46" s="181">
        <v>470000</v>
      </c>
      <c r="G46" s="181">
        <v>380000</v>
      </c>
      <c r="H46" s="181">
        <v>380000</v>
      </c>
      <c r="I46" s="181"/>
      <c r="J46" s="181">
        <v>380000</v>
      </c>
      <c r="K46" s="181"/>
      <c r="L46" s="181">
        <v>420000</v>
      </c>
      <c r="M46" s="181">
        <v>360000</v>
      </c>
      <c r="N46" s="181">
        <v>330000</v>
      </c>
      <c r="O46" s="181"/>
      <c r="P46" s="181"/>
      <c r="Q46" s="1864"/>
    </row>
    <row r="47" spans="1:17" ht="30.75" customHeight="1">
      <c r="A47" s="38"/>
      <c r="B47" s="162" t="s">
        <v>1239</v>
      </c>
      <c r="C47" s="38"/>
      <c r="D47" s="57"/>
      <c r="E47" s="182"/>
      <c r="F47" s="182"/>
      <c r="G47" s="182"/>
      <c r="H47" s="182"/>
      <c r="I47" s="182"/>
      <c r="J47" s="182"/>
      <c r="K47" s="182"/>
      <c r="L47" s="181"/>
      <c r="M47" s="182"/>
      <c r="N47" s="182"/>
      <c r="O47" s="182"/>
      <c r="P47" s="182"/>
      <c r="Q47" s="1864"/>
    </row>
    <row r="48" spans="1:17" ht="30.75" customHeight="1">
      <c r="A48" s="38">
        <v>1</v>
      </c>
      <c r="B48" s="39" t="s">
        <v>1240</v>
      </c>
      <c r="C48" s="38" t="s">
        <v>1432</v>
      </c>
      <c r="D48" s="57" t="s">
        <v>1241</v>
      </c>
      <c r="E48" s="182"/>
      <c r="F48" s="182"/>
      <c r="G48" s="182"/>
      <c r="H48" s="182"/>
      <c r="I48" s="182"/>
      <c r="J48" s="182"/>
      <c r="K48" s="182"/>
      <c r="L48" s="181"/>
      <c r="M48" s="182"/>
      <c r="N48" s="182"/>
      <c r="O48" s="181">
        <v>400000</v>
      </c>
      <c r="P48" s="182"/>
      <c r="Q48" s="1864"/>
    </row>
    <row r="49" spans="1:17" ht="30.75" customHeight="1">
      <c r="A49" s="38">
        <v>2</v>
      </c>
      <c r="B49" s="39" t="s">
        <v>1242</v>
      </c>
      <c r="C49" s="38" t="s">
        <v>1432</v>
      </c>
      <c r="D49" s="57" t="s">
        <v>1243</v>
      </c>
      <c r="E49" s="182"/>
      <c r="F49" s="182"/>
      <c r="G49" s="182"/>
      <c r="H49" s="182"/>
      <c r="I49" s="182"/>
      <c r="J49" s="182"/>
      <c r="K49" s="182"/>
      <c r="L49" s="181"/>
      <c r="M49" s="182"/>
      <c r="N49" s="182"/>
      <c r="O49" s="181">
        <v>400000</v>
      </c>
      <c r="P49" s="182"/>
      <c r="Q49" s="1864"/>
    </row>
    <row r="50" spans="1:17" ht="30.75" customHeight="1">
      <c r="A50" s="38">
        <v>3</v>
      </c>
      <c r="B50" s="39" t="s">
        <v>1244</v>
      </c>
      <c r="C50" s="38" t="s">
        <v>1432</v>
      </c>
      <c r="D50" s="57" t="s">
        <v>1245</v>
      </c>
      <c r="E50" s="182"/>
      <c r="F50" s="182"/>
      <c r="G50" s="182"/>
      <c r="H50" s="182"/>
      <c r="I50" s="182"/>
      <c r="J50" s="182"/>
      <c r="K50" s="182"/>
      <c r="L50" s="181"/>
      <c r="M50" s="182"/>
      <c r="N50" s="182"/>
      <c r="O50" s="181">
        <v>400000</v>
      </c>
      <c r="P50" s="182"/>
      <c r="Q50" s="1864"/>
    </row>
    <row r="51" spans="1:17" ht="39.950000000000003" customHeight="1">
      <c r="A51" s="35" t="s">
        <v>1246</v>
      </c>
      <c r="B51" s="134" t="s">
        <v>1247</v>
      </c>
      <c r="C51" s="35"/>
      <c r="D51" s="28"/>
      <c r="E51" s="1866"/>
      <c r="F51" s="1866"/>
      <c r="G51" s="1866"/>
      <c r="H51" s="1866"/>
      <c r="I51" s="1866"/>
      <c r="J51" s="1866"/>
      <c r="K51" s="1866"/>
      <c r="L51" s="1866"/>
      <c r="M51" s="1866"/>
      <c r="N51" s="1866"/>
      <c r="O51" s="1866"/>
      <c r="P51" s="1866"/>
      <c r="Q51" s="167"/>
    </row>
    <row r="52" spans="1:17" ht="39.950000000000003" customHeight="1">
      <c r="A52" s="85"/>
      <c r="B52" s="163" t="s">
        <v>70</v>
      </c>
      <c r="C52" s="38"/>
      <c r="D52" s="57"/>
      <c r="E52" s="181"/>
      <c r="F52" s="181"/>
      <c r="G52" s="181"/>
      <c r="H52" s="181"/>
      <c r="I52" s="181"/>
      <c r="J52" s="181"/>
      <c r="K52" s="181"/>
      <c r="L52" s="181"/>
      <c r="M52" s="181"/>
      <c r="N52" s="181"/>
      <c r="O52" s="181"/>
      <c r="P52" s="181"/>
      <c r="Q52" s="1864"/>
    </row>
    <row r="53" spans="1:17" ht="39.950000000000003" customHeight="1">
      <c r="A53" s="38">
        <v>1</v>
      </c>
      <c r="B53" s="65" t="s">
        <v>54</v>
      </c>
      <c r="C53" s="38" t="s">
        <v>419</v>
      </c>
      <c r="D53" s="57" t="s">
        <v>1248</v>
      </c>
      <c r="E53" s="181"/>
      <c r="F53" s="181">
        <v>19000</v>
      </c>
      <c r="G53" s="181">
        <v>19200</v>
      </c>
      <c r="H53" s="181"/>
      <c r="I53" s="181"/>
      <c r="J53" s="181"/>
      <c r="K53" s="181">
        <v>20500</v>
      </c>
      <c r="L53" s="181"/>
      <c r="M53" s="181">
        <v>22800</v>
      </c>
      <c r="N53" s="181">
        <v>17500</v>
      </c>
      <c r="O53" s="181">
        <v>19800</v>
      </c>
      <c r="P53" s="181">
        <v>21500</v>
      </c>
      <c r="Q53" s="1864"/>
    </row>
    <row r="54" spans="1:17" ht="39.950000000000003" customHeight="1">
      <c r="A54" s="38">
        <v>2</v>
      </c>
      <c r="B54" s="65" t="s">
        <v>58</v>
      </c>
      <c r="C54" s="38" t="s">
        <v>419</v>
      </c>
      <c r="D54" s="57" t="s">
        <v>16</v>
      </c>
      <c r="E54" s="181"/>
      <c r="F54" s="181">
        <f>F53</f>
        <v>19000</v>
      </c>
      <c r="G54" s="181">
        <v>19200</v>
      </c>
      <c r="H54" s="181"/>
      <c r="I54" s="181"/>
      <c r="J54" s="181"/>
      <c r="K54" s="181">
        <v>20500</v>
      </c>
      <c r="L54" s="181"/>
      <c r="M54" s="181">
        <f>M53</f>
        <v>22800</v>
      </c>
      <c r="N54" s="181">
        <v>17500</v>
      </c>
      <c r="O54" s="181">
        <v>19800</v>
      </c>
      <c r="P54" s="181">
        <v>21500</v>
      </c>
      <c r="Q54" s="1864"/>
    </row>
    <row r="55" spans="1:17" ht="39.950000000000003" customHeight="1">
      <c r="A55" s="38">
        <v>3</v>
      </c>
      <c r="B55" s="65" t="s">
        <v>59</v>
      </c>
      <c r="C55" s="38" t="s">
        <v>1249</v>
      </c>
      <c r="D55" s="57" t="s">
        <v>16</v>
      </c>
      <c r="E55" s="181"/>
      <c r="F55" s="181">
        <v>142000</v>
      </c>
      <c r="G55" s="181">
        <v>129000</v>
      </c>
      <c r="H55" s="181"/>
      <c r="I55" s="181"/>
      <c r="J55" s="181"/>
      <c r="K55" s="181">
        <v>115000</v>
      </c>
      <c r="L55" s="181">
        <v>119600</v>
      </c>
      <c r="M55" s="181">
        <v>152000</v>
      </c>
      <c r="N55" s="181">
        <v>130000</v>
      </c>
      <c r="O55" s="181">
        <v>138000</v>
      </c>
      <c r="P55" s="181">
        <v>144000</v>
      </c>
      <c r="Q55" s="1864"/>
    </row>
    <row r="56" spans="1:17" ht="39.950000000000003" customHeight="1">
      <c r="A56" s="38">
        <v>4</v>
      </c>
      <c r="B56" s="39" t="s">
        <v>83</v>
      </c>
      <c r="C56" s="38" t="s">
        <v>1249</v>
      </c>
      <c r="D56" s="57" t="s">
        <v>16</v>
      </c>
      <c r="E56" s="181"/>
      <c r="F56" s="181">
        <v>200000</v>
      </c>
      <c r="G56" s="181">
        <v>188000</v>
      </c>
      <c r="H56" s="181"/>
      <c r="I56" s="181"/>
      <c r="J56" s="181"/>
      <c r="K56" s="181">
        <v>140000</v>
      </c>
      <c r="L56" s="181">
        <v>172040</v>
      </c>
      <c r="M56" s="181">
        <v>217000</v>
      </c>
      <c r="N56" s="181">
        <v>190000</v>
      </c>
      <c r="O56" s="181">
        <v>188000</v>
      </c>
      <c r="P56" s="181">
        <v>199000</v>
      </c>
      <c r="Q56" s="1864"/>
    </row>
    <row r="57" spans="1:17" ht="39.950000000000003" customHeight="1">
      <c r="A57" s="38">
        <v>5</v>
      </c>
      <c r="B57" s="39" t="s">
        <v>84</v>
      </c>
      <c r="C57" s="38" t="s">
        <v>1249</v>
      </c>
      <c r="D57" s="57" t="s">
        <v>16</v>
      </c>
      <c r="E57" s="181"/>
      <c r="F57" s="181">
        <v>265000</v>
      </c>
      <c r="G57" s="181">
        <v>252000</v>
      </c>
      <c r="H57" s="181"/>
      <c r="I57" s="181"/>
      <c r="J57" s="181"/>
      <c r="K57" s="181">
        <v>220000</v>
      </c>
      <c r="L57" s="181">
        <v>234140</v>
      </c>
      <c r="M57" s="181">
        <v>295000</v>
      </c>
      <c r="N57" s="181">
        <v>250000</v>
      </c>
      <c r="O57" s="181">
        <v>242000</v>
      </c>
      <c r="P57" s="181">
        <v>268000</v>
      </c>
      <c r="Q57" s="1864"/>
    </row>
    <row r="58" spans="1:17" ht="39.950000000000003" customHeight="1">
      <c r="A58" s="38">
        <v>6</v>
      </c>
      <c r="B58" s="39" t="s">
        <v>90</v>
      </c>
      <c r="C58" s="38" t="s">
        <v>1249</v>
      </c>
      <c r="D58" s="57" t="s">
        <v>16</v>
      </c>
      <c r="E58" s="181"/>
      <c r="F58" s="181">
        <v>350000</v>
      </c>
      <c r="G58" s="181">
        <v>335000</v>
      </c>
      <c r="H58" s="181"/>
      <c r="I58" s="181"/>
      <c r="J58" s="181"/>
      <c r="K58" s="181">
        <v>325000</v>
      </c>
      <c r="L58" s="181">
        <v>305900</v>
      </c>
      <c r="M58" s="181">
        <v>386000</v>
      </c>
      <c r="N58" s="181">
        <v>330000</v>
      </c>
      <c r="O58" s="181">
        <v>335000</v>
      </c>
      <c r="P58" s="181">
        <v>346000</v>
      </c>
      <c r="Q58" s="1864"/>
    </row>
    <row r="59" spans="1:17" ht="39.950000000000003" customHeight="1">
      <c r="A59" s="38">
        <v>7</v>
      </c>
      <c r="B59" s="39" t="s">
        <v>91</v>
      </c>
      <c r="C59" s="38" t="s">
        <v>1249</v>
      </c>
      <c r="D59" s="57" t="s">
        <v>16</v>
      </c>
      <c r="E59" s="181"/>
      <c r="F59" s="181">
        <v>425000</v>
      </c>
      <c r="G59" s="181">
        <v>418000</v>
      </c>
      <c r="H59" s="181"/>
      <c r="I59" s="181"/>
      <c r="J59" s="181"/>
      <c r="K59" s="181">
        <v>400000</v>
      </c>
      <c r="L59" s="181">
        <v>386400</v>
      </c>
      <c r="M59" s="181">
        <v>488500</v>
      </c>
      <c r="N59" s="181">
        <v>400000</v>
      </c>
      <c r="O59" s="181">
        <v>428000</v>
      </c>
      <c r="P59" s="181">
        <v>433000</v>
      </c>
      <c r="Q59" s="1864"/>
    </row>
    <row r="60" spans="1:17" ht="39.950000000000003" customHeight="1">
      <c r="A60" s="38">
        <v>8</v>
      </c>
      <c r="B60" s="39" t="s">
        <v>92</v>
      </c>
      <c r="C60" s="38" t="s">
        <v>1249</v>
      </c>
      <c r="D60" s="57" t="s">
        <v>16</v>
      </c>
      <c r="E60" s="181"/>
      <c r="F60" s="181">
        <v>530000</v>
      </c>
      <c r="G60" s="181">
        <v>520000</v>
      </c>
      <c r="H60" s="181"/>
      <c r="I60" s="181"/>
      <c r="J60" s="181"/>
      <c r="K60" s="181">
        <v>600000</v>
      </c>
      <c r="L60" s="181">
        <v>477480</v>
      </c>
      <c r="M60" s="181">
        <v>603000</v>
      </c>
      <c r="N60" s="181"/>
      <c r="O60" s="181"/>
      <c r="P60" s="181"/>
      <c r="Q60" s="1864"/>
    </row>
    <row r="61" spans="1:17" ht="39.950000000000003" customHeight="1">
      <c r="A61" s="38">
        <v>9</v>
      </c>
      <c r="B61" s="39" t="s">
        <v>93</v>
      </c>
      <c r="C61" s="38" t="s">
        <v>1249</v>
      </c>
      <c r="D61" s="57" t="s">
        <v>16</v>
      </c>
      <c r="E61" s="181"/>
      <c r="F61" s="181">
        <v>625000</v>
      </c>
      <c r="G61" s="181">
        <v>620000</v>
      </c>
      <c r="H61" s="181"/>
      <c r="I61" s="181"/>
      <c r="J61" s="181"/>
      <c r="K61" s="181"/>
      <c r="L61" s="181">
        <v>574540</v>
      </c>
      <c r="M61" s="181">
        <v>729000</v>
      </c>
      <c r="N61" s="181"/>
      <c r="O61" s="181"/>
      <c r="P61" s="181"/>
      <c r="Q61" s="1864"/>
    </row>
    <row r="62" spans="1:17" ht="39.950000000000003" customHeight="1">
      <c r="A62" s="38">
        <v>10</v>
      </c>
      <c r="B62" s="39" t="s">
        <v>1455</v>
      </c>
      <c r="C62" s="38" t="s">
        <v>1249</v>
      </c>
      <c r="D62" s="57" t="s">
        <v>16</v>
      </c>
      <c r="E62" s="181"/>
      <c r="F62" s="181"/>
      <c r="G62" s="181"/>
      <c r="H62" s="181"/>
      <c r="I62" s="181"/>
      <c r="J62" s="181"/>
      <c r="K62" s="181"/>
      <c r="L62" s="181">
        <v>753480</v>
      </c>
      <c r="M62" s="181"/>
      <c r="N62" s="181"/>
      <c r="O62" s="181"/>
      <c r="P62" s="181"/>
      <c r="Q62" s="57"/>
    </row>
    <row r="63" spans="1:17" ht="39.950000000000003" customHeight="1">
      <c r="A63" s="85"/>
      <c r="B63" s="163" t="s">
        <v>80</v>
      </c>
      <c r="C63" s="38"/>
      <c r="D63" s="57"/>
      <c r="E63" s="181"/>
      <c r="F63" s="181"/>
      <c r="G63" s="181"/>
      <c r="H63" s="181"/>
      <c r="I63" s="181"/>
      <c r="J63" s="181"/>
      <c r="K63" s="181"/>
      <c r="L63" s="181"/>
      <c r="M63" s="181"/>
      <c r="N63" s="181"/>
      <c r="O63" s="181"/>
      <c r="P63" s="181"/>
      <c r="Q63" s="168"/>
    </row>
    <row r="64" spans="1:17" ht="39.950000000000003" customHeight="1">
      <c r="A64" s="38">
        <v>1</v>
      </c>
      <c r="B64" s="46" t="s">
        <v>54</v>
      </c>
      <c r="C64" s="38" t="s">
        <v>419</v>
      </c>
      <c r="D64" s="57" t="s">
        <v>1248</v>
      </c>
      <c r="E64" s="181"/>
      <c r="F64" s="181">
        <v>19600</v>
      </c>
      <c r="G64" s="181">
        <v>18700</v>
      </c>
      <c r="H64" s="181">
        <v>18700</v>
      </c>
      <c r="I64" s="181">
        <v>20000</v>
      </c>
      <c r="J64" s="181">
        <v>20000</v>
      </c>
      <c r="K64" s="181"/>
      <c r="L64" s="181"/>
      <c r="M64" s="181"/>
      <c r="N64" s="181"/>
      <c r="O64" s="181"/>
      <c r="P64" s="181"/>
      <c r="Q64" s="1864"/>
    </row>
    <row r="65" spans="1:17" ht="39.950000000000003" customHeight="1">
      <c r="A65" s="38">
        <v>2</v>
      </c>
      <c r="B65" s="46" t="s">
        <v>58</v>
      </c>
      <c r="C65" s="38" t="s">
        <v>419</v>
      </c>
      <c r="D65" s="57" t="s">
        <v>16</v>
      </c>
      <c r="E65" s="181"/>
      <c r="F65" s="181">
        <v>19600</v>
      </c>
      <c r="G65" s="181">
        <v>18700</v>
      </c>
      <c r="H65" s="181">
        <v>18700</v>
      </c>
      <c r="I65" s="181">
        <f>I64</f>
        <v>20000</v>
      </c>
      <c r="J65" s="181">
        <v>20000</v>
      </c>
      <c r="K65" s="181"/>
      <c r="L65" s="181"/>
      <c r="M65" s="181"/>
      <c r="N65" s="181"/>
      <c r="O65" s="181"/>
      <c r="P65" s="181"/>
      <c r="Q65" s="1864"/>
    </row>
    <row r="66" spans="1:17" ht="39.950000000000003" customHeight="1">
      <c r="A66" s="38">
        <v>3</v>
      </c>
      <c r="B66" s="46" t="s">
        <v>59</v>
      </c>
      <c r="C66" s="38" t="s">
        <v>1249</v>
      </c>
      <c r="D66" s="57" t="s">
        <v>16</v>
      </c>
      <c r="E66" s="181">
        <v>132000</v>
      </c>
      <c r="F66" s="181">
        <v>130000</v>
      </c>
      <c r="G66" s="181">
        <v>118000</v>
      </c>
      <c r="H66" s="181">
        <v>115000</v>
      </c>
      <c r="I66" s="181">
        <v>125455</v>
      </c>
      <c r="J66" s="181">
        <v>125000</v>
      </c>
      <c r="K66" s="181"/>
      <c r="L66" s="181"/>
      <c r="M66" s="181"/>
      <c r="N66" s="181"/>
      <c r="O66" s="181"/>
      <c r="P66" s="181"/>
      <c r="Q66" s="1864"/>
    </row>
    <row r="67" spans="1:17" ht="39.950000000000003" customHeight="1">
      <c r="A67" s="38">
        <v>4</v>
      </c>
      <c r="B67" s="46" t="s">
        <v>83</v>
      </c>
      <c r="C67" s="38" t="s">
        <v>1249</v>
      </c>
      <c r="D67" s="57" t="s">
        <v>16</v>
      </c>
      <c r="E67" s="181">
        <v>190000</v>
      </c>
      <c r="F67" s="181">
        <v>190000</v>
      </c>
      <c r="G67" s="181">
        <v>179000</v>
      </c>
      <c r="H67" s="181">
        <v>185000</v>
      </c>
      <c r="I67" s="181">
        <v>198182</v>
      </c>
      <c r="J67" s="181">
        <v>195000</v>
      </c>
      <c r="K67" s="181"/>
      <c r="L67" s="181"/>
      <c r="M67" s="181"/>
      <c r="N67" s="181"/>
      <c r="O67" s="181"/>
      <c r="P67" s="181"/>
      <c r="Q67" s="1864"/>
    </row>
    <row r="68" spans="1:17" ht="39.950000000000003" customHeight="1">
      <c r="A68" s="38">
        <v>5</v>
      </c>
      <c r="B68" s="46" t="s">
        <v>84</v>
      </c>
      <c r="C68" s="38" t="s">
        <v>1249</v>
      </c>
      <c r="D68" s="57" t="s">
        <v>16</v>
      </c>
      <c r="E68" s="181">
        <v>259000</v>
      </c>
      <c r="F68" s="181">
        <v>255000</v>
      </c>
      <c r="G68" s="181">
        <v>244000</v>
      </c>
      <c r="H68" s="181">
        <v>245000</v>
      </c>
      <c r="I68" s="181">
        <v>263636</v>
      </c>
      <c r="J68" s="181">
        <v>260000</v>
      </c>
      <c r="K68" s="181"/>
      <c r="L68" s="181"/>
      <c r="M68" s="181"/>
      <c r="N68" s="181"/>
      <c r="O68" s="181"/>
      <c r="P68" s="181"/>
      <c r="Q68" s="1864"/>
    </row>
    <row r="69" spans="1:17" ht="39.950000000000003" customHeight="1">
      <c r="A69" s="38">
        <v>6</v>
      </c>
      <c r="B69" s="46" t="s">
        <v>85</v>
      </c>
      <c r="C69" s="38" t="s">
        <v>1249</v>
      </c>
      <c r="D69" s="57" t="s">
        <v>16</v>
      </c>
      <c r="E69" s="181">
        <v>338000</v>
      </c>
      <c r="F69" s="181">
        <v>333000</v>
      </c>
      <c r="G69" s="181">
        <v>314000</v>
      </c>
      <c r="H69" s="181">
        <v>310000</v>
      </c>
      <c r="I69" s="181">
        <v>350000</v>
      </c>
      <c r="J69" s="181">
        <v>340000</v>
      </c>
      <c r="K69" s="181"/>
      <c r="L69" s="181"/>
      <c r="M69" s="181"/>
      <c r="N69" s="181"/>
      <c r="O69" s="181"/>
      <c r="P69" s="181"/>
      <c r="Q69" s="1864"/>
    </row>
    <row r="70" spans="1:17" ht="39.950000000000003" customHeight="1">
      <c r="A70" s="38">
        <v>7</v>
      </c>
      <c r="B70" s="46" t="s">
        <v>86</v>
      </c>
      <c r="C70" s="38" t="s">
        <v>1249</v>
      </c>
      <c r="D70" s="57" t="s">
        <v>16</v>
      </c>
      <c r="E70" s="181">
        <v>429000</v>
      </c>
      <c r="F70" s="181">
        <v>423000</v>
      </c>
      <c r="G70" s="181">
        <v>396000</v>
      </c>
      <c r="H70" s="181">
        <v>405000</v>
      </c>
      <c r="I70" s="181">
        <v>445455</v>
      </c>
      <c r="J70" s="181">
        <v>450000</v>
      </c>
      <c r="K70" s="181"/>
      <c r="L70" s="181"/>
      <c r="M70" s="181"/>
      <c r="N70" s="181"/>
      <c r="O70" s="181"/>
      <c r="P70" s="181"/>
      <c r="Q70" s="1864"/>
    </row>
    <row r="71" spans="1:17" ht="39.950000000000003" customHeight="1">
      <c r="A71" s="38">
        <v>8</v>
      </c>
      <c r="B71" s="46" t="s">
        <v>87</v>
      </c>
      <c r="C71" s="38" t="s">
        <v>1249</v>
      </c>
      <c r="D71" s="57" t="s">
        <v>16</v>
      </c>
      <c r="E71" s="181">
        <v>530000</v>
      </c>
      <c r="F71" s="181">
        <v>525000</v>
      </c>
      <c r="G71" s="181">
        <v>485000</v>
      </c>
      <c r="H71" s="181">
        <v>495000</v>
      </c>
      <c r="I71" s="181"/>
      <c r="J71" s="181">
        <v>515000</v>
      </c>
      <c r="K71" s="181"/>
      <c r="L71" s="181"/>
      <c r="M71" s="181"/>
      <c r="N71" s="181"/>
      <c r="O71" s="181"/>
      <c r="P71" s="181"/>
      <c r="Q71" s="1864"/>
    </row>
    <row r="72" spans="1:17" ht="39.950000000000003" customHeight="1">
      <c r="A72" s="38">
        <v>9</v>
      </c>
      <c r="B72" s="46" t="s">
        <v>88</v>
      </c>
      <c r="C72" s="38" t="s">
        <v>1249</v>
      </c>
      <c r="D72" s="57" t="s">
        <v>16</v>
      </c>
      <c r="E72" s="181">
        <v>649000</v>
      </c>
      <c r="F72" s="181">
        <v>630000</v>
      </c>
      <c r="G72" s="181">
        <v>618000</v>
      </c>
      <c r="H72" s="181"/>
      <c r="I72" s="181"/>
      <c r="J72" s="181">
        <v>620000</v>
      </c>
      <c r="K72" s="181"/>
      <c r="L72" s="181"/>
      <c r="M72" s="181"/>
      <c r="N72" s="181"/>
      <c r="O72" s="181"/>
      <c r="P72" s="181"/>
      <c r="Q72" s="1864"/>
    </row>
    <row r="73" spans="1:17" ht="39.950000000000003" hidden="1" customHeight="1">
      <c r="A73" s="85"/>
      <c r="B73" s="163" t="s">
        <v>1250</v>
      </c>
      <c r="C73" s="38"/>
      <c r="D73" s="57"/>
      <c r="E73" s="181"/>
      <c r="F73" s="181"/>
      <c r="G73" s="181"/>
      <c r="H73" s="181"/>
      <c r="I73" s="181"/>
      <c r="J73" s="181"/>
      <c r="K73" s="181"/>
      <c r="L73" s="181"/>
      <c r="M73" s="181"/>
      <c r="N73" s="181"/>
      <c r="O73" s="181"/>
      <c r="P73" s="181"/>
      <c r="Q73" s="1864"/>
    </row>
    <row r="74" spans="1:17" ht="39.950000000000003" hidden="1" customHeight="1">
      <c r="A74" s="38">
        <v>1</v>
      </c>
      <c r="B74" s="65" t="s">
        <v>1251</v>
      </c>
      <c r="C74" s="38" t="s">
        <v>419</v>
      </c>
      <c r="D74" s="57" t="s">
        <v>1248</v>
      </c>
      <c r="E74" s="181"/>
      <c r="F74" s="181"/>
      <c r="G74" s="181"/>
      <c r="H74" s="181"/>
      <c r="I74" s="181"/>
      <c r="J74" s="181"/>
      <c r="K74" s="181"/>
      <c r="L74" s="181"/>
      <c r="M74" s="181"/>
      <c r="N74" s="181"/>
      <c r="O74" s="181"/>
      <c r="P74" s="181"/>
      <c r="Q74" s="1864"/>
    </row>
    <row r="75" spans="1:17" ht="39.950000000000003" hidden="1" customHeight="1">
      <c r="A75" s="38">
        <v>2</v>
      </c>
      <c r="B75" s="65" t="s">
        <v>1252</v>
      </c>
      <c r="C75" s="38" t="s">
        <v>419</v>
      </c>
      <c r="D75" s="57" t="s">
        <v>16</v>
      </c>
      <c r="E75" s="181"/>
      <c r="F75" s="181"/>
      <c r="G75" s="181"/>
      <c r="H75" s="181"/>
      <c r="I75" s="181"/>
      <c r="J75" s="181"/>
      <c r="K75" s="181"/>
      <c r="L75" s="181"/>
      <c r="M75" s="181"/>
      <c r="N75" s="181"/>
      <c r="O75" s="181"/>
      <c r="P75" s="181"/>
      <c r="Q75" s="1864"/>
    </row>
    <row r="76" spans="1:17" ht="39.950000000000003" hidden="1" customHeight="1">
      <c r="A76" s="38">
        <v>3</v>
      </c>
      <c r="B76" s="65" t="s">
        <v>89</v>
      </c>
      <c r="C76" s="38" t="s">
        <v>1249</v>
      </c>
      <c r="D76" s="57" t="s">
        <v>16</v>
      </c>
      <c r="E76" s="181"/>
      <c r="F76" s="181"/>
      <c r="G76" s="181"/>
      <c r="H76" s="181"/>
      <c r="I76" s="181"/>
      <c r="J76" s="181"/>
      <c r="K76" s="181"/>
      <c r="L76" s="181"/>
      <c r="M76" s="181"/>
      <c r="N76" s="181"/>
      <c r="O76" s="181"/>
      <c r="P76" s="181"/>
      <c r="Q76" s="1864"/>
    </row>
    <row r="77" spans="1:17" ht="39.950000000000003" hidden="1" customHeight="1">
      <c r="A77" s="38">
        <v>4</v>
      </c>
      <c r="B77" s="39" t="s">
        <v>1253</v>
      </c>
      <c r="C77" s="38" t="s">
        <v>1249</v>
      </c>
      <c r="D77" s="57" t="s">
        <v>16</v>
      </c>
      <c r="E77" s="181"/>
      <c r="F77" s="181"/>
      <c r="G77" s="181"/>
      <c r="H77" s="181"/>
      <c r="I77" s="181"/>
      <c r="J77" s="181"/>
      <c r="K77" s="181"/>
      <c r="L77" s="181"/>
      <c r="M77" s="181"/>
      <c r="N77" s="181"/>
      <c r="O77" s="181"/>
      <c r="P77" s="181"/>
      <c r="Q77" s="1864"/>
    </row>
    <row r="78" spans="1:17" ht="39.950000000000003" hidden="1" customHeight="1">
      <c r="A78" s="38">
        <v>5</v>
      </c>
      <c r="B78" s="39" t="s">
        <v>1254</v>
      </c>
      <c r="C78" s="38" t="s">
        <v>1249</v>
      </c>
      <c r="D78" s="57" t="s">
        <v>16</v>
      </c>
      <c r="E78" s="181"/>
      <c r="F78" s="181"/>
      <c r="G78" s="181"/>
      <c r="H78" s="181"/>
      <c r="I78" s="181"/>
      <c r="J78" s="181"/>
      <c r="K78" s="181"/>
      <c r="L78" s="181"/>
      <c r="M78" s="181"/>
      <c r="N78" s="181"/>
      <c r="O78" s="181"/>
      <c r="P78" s="181"/>
      <c r="Q78" s="1864"/>
    </row>
    <row r="79" spans="1:17" ht="39.950000000000003" hidden="1" customHeight="1">
      <c r="A79" s="38">
        <v>6</v>
      </c>
      <c r="B79" s="39" t="s">
        <v>1255</v>
      </c>
      <c r="C79" s="38" t="s">
        <v>1249</v>
      </c>
      <c r="D79" s="57" t="s">
        <v>16</v>
      </c>
      <c r="E79" s="181"/>
      <c r="F79" s="181"/>
      <c r="G79" s="181"/>
      <c r="H79" s="181"/>
      <c r="I79" s="181"/>
      <c r="J79" s="181"/>
      <c r="K79" s="181"/>
      <c r="L79" s="181"/>
      <c r="M79" s="181"/>
      <c r="N79" s="181"/>
      <c r="O79" s="181"/>
      <c r="P79" s="181"/>
      <c r="Q79" s="1864"/>
    </row>
    <row r="80" spans="1:17" ht="39.950000000000003" hidden="1" customHeight="1">
      <c r="A80" s="38">
        <v>7</v>
      </c>
      <c r="B80" s="39" t="s">
        <v>1256</v>
      </c>
      <c r="C80" s="38" t="s">
        <v>1249</v>
      </c>
      <c r="D80" s="57" t="s">
        <v>16</v>
      </c>
      <c r="E80" s="181"/>
      <c r="F80" s="181"/>
      <c r="G80" s="181"/>
      <c r="H80" s="181"/>
      <c r="I80" s="181"/>
      <c r="J80" s="181"/>
      <c r="K80" s="181"/>
      <c r="L80" s="181"/>
      <c r="M80" s="181"/>
      <c r="N80" s="181"/>
      <c r="O80" s="181"/>
      <c r="P80" s="181"/>
      <c r="Q80" s="1864"/>
    </row>
    <row r="81" spans="1:17" ht="39.950000000000003" customHeight="1">
      <c r="A81" s="38"/>
      <c r="B81" s="162" t="s">
        <v>1438</v>
      </c>
      <c r="C81" s="38"/>
      <c r="D81" s="57"/>
      <c r="E81" s="181"/>
      <c r="F81" s="181"/>
      <c r="G81" s="181"/>
      <c r="H81" s="181"/>
      <c r="I81" s="181"/>
      <c r="J81" s="181"/>
      <c r="K81" s="181"/>
      <c r="L81" s="181"/>
      <c r="M81" s="181"/>
      <c r="N81" s="181"/>
      <c r="O81" s="181"/>
      <c r="P81" s="181"/>
      <c r="Q81" s="57"/>
    </row>
    <row r="82" spans="1:17" ht="39.950000000000003" customHeight="1">
      <c r="A82" s="38">
        <v>1</v>
      </c>
      <c r="B82" s="39" t="s">
        <v>1439</v>
      </c>
      <c r="C82" s="38" t="s">
        <v>419</v>
      </c>
      <c r="D82" s="57"/>
      <c r="E82" s="181"/>
      <c r="F82" s="181"/>
      <c r="G82" s="181"/>
      <c r="H82" s="181"/>
      <c r="I82" s="181"/>
      <c r="J82" s="181"/>
      <c r="K82" s="181"/>
      <c r="L82" s="181">
        <v>15180</v>
      </c>
      <c r="M82" s="181"/>
      <c r="N82" s="181"/>
      <c r="O82" s="181"/>
      <c r="P82" s="181"/>
      <c r="Q82" s="57"/>
    </row>
    <row r="83" spans="1:17" ht="39.950000000000003" customHeight="1">
      <c r="A83" s="38">
        <v>2</v>
      </c>
      <c r="B83" s="39" t="s">
        <v>1440</v>
      </c>
      <c r="C83" s="38" t="s">
        <v>419</v>
      </c>
      <c r="D83" s="57"/>
      <c r="E83" s="181"/>
      <c r="F83" s="181"/>
      <c r="G83" s="181"/>
      <c r="H83" s="181"/>
      <c r="I83" s="181"/>
      <c r="J83" s="181"/>
      <c r="K83" s="181"/>
      <c r="L83" s="181">
        <v>15180</v>
      </c>
      <c r="M83" s="181"/>
      <c r="N83" s="181"/>
      <c r="O83" s="181"/>
      <c r="P83" s="181"/>
      <c r="Q83" s="57"/>
    </row>
    <row r="84" spans="1:17" ht="39.950000000000003" customHeight="1">
      <c r="A84" s="38">
        <v>3</v>
      </c>
      <c r="B84" s="39" t="s">
        <v>1441</v>
      </c>
      <c r="C84" s="38" t="s">
        <v>1249</v>
      </c>
      <c r="D84" s="57"/>
      <c r="E84" s="181"/>
      <c r="F84" s="181"/>
      <c r="G84" s="181"/>
      <c r="H84" s="181"/>
      <c r="I84" s="181"/>
      <c r="J84" s="181"/>
      <c r="K84" s="181"/>
      <c r="L84" s="181">
        <v>95220</v>
      </c>
      <c r="M84" s="181"/>
      <c r="N84" s="181"/>
      <c r="O84" s="181"/>
      <c r="P84" s="181"/>
      <c r="Q84" s="57"/>
    </row>
    <row r="85" spans="1:17" ht="39.950000000000003" customHeight="1">
      <c r="A85" s="38">
        <v>4</v>
      </c>
      <c r="B85" s="39" t="s">
        <v>1442</v>
      </c>
      <c r="C85" s="38" t="s">
        <v>1249</v>
      </c>
      <c r="D85" s="57"/>
      <c r="E85" s="181"/>
      <c r="F85" s="181"/>
      <c r="G85" s="181"/>
      <c r="H85" s="181"/>
      <c r="I85" s="181"/>
      <c r="J85" s="181"/>
      <c r="K85" s="181"/>
      <c r="L85" s="181">
        <v>146740</v>
      </c>
      <c r="M85" s="181"/>
      <c r="N85" s="181"/>
      <c r="O85" s="181"/>
      <c r="P85" s="181"/>
      <c r="Q85" s="57"/>
    </row>
    <row r="86" spans="1:17" ht="39.950000000000003" customHeight="1">
      <c r="A86" s="38">
        <v>5</v>
      </c>
      <c r="B86" s="39" t="s">
        <v>1443</v>
      </c>
      <c r="C86" s="38" t="s">
        <v>1249</v>
      </c>
      <c r="D86" s="57"/>
      <c r="E86" s="181"/>
      <c r="F86" s="181"/>
      <c r="G86" s="181"/>
      <c r="H86" s="181"/>
      <c r="I86" s="181"/>
      <c r="J86" s="181"/>
      <c r="K86" s="181"/>
      <c r="L86" s="181">
        <v>204240</v>
      </c>
      <c r="M86" s="181"/>
      <c r="N86" s="181"/>
      <c r="O86" s="181"/>
      <c r="P86" s="181"/>
      <c r="Q86" s="57"/>
    </row>
    <row r="87" spans="1:17" ht="39.950000000000003" customHeight="1">
      <c r="A87" s="38">
        <v>6</v>
      </c>
      <c r="B87" s="39" t="s">
        <v>1444</v>
      </c>
      <c r="C87" s="38" t="s">
        <v>1249</v>
      </c>
      <c r="D87" s="57"/>
      <c r="E87" s="181"/>
      <c r="F87" s="181"/>
      <c r="G87" s="181"/>
      <c r="H87" s="181"/>
      <c r="I87" s="181"/>
      <c r="J87" s="181"/>
      <c r="K87" s="181"/>
      <c r="L87" s="181">
        <v>265880</v>
      </c>
      <c r="M87" s="181"/>
      <c r="N87" s="181"/>
      <c r="O87" s="181"/>
      <c r="P87" s="181"/>
      <c r="Q87" s="57"/>
    </row>
    <row r="88" spans="1:17" ht="39.950000000000003" customHeight="1">
      <c r="A88" s="38">
        <v>7</v>
      </c>
      <c r="B88" s="39" t="s">
        <v>1445</v>
      </c>
      <c r="C88" s="38" t="s">
        <v>1249</v>
      </c>
      <c r="D88" s="57"/>
      <c r="E88" s="181"/>
      <c r="F88" s="181"/>
      <c r="G88" s="181"/>
      <c r="H88" s="181"/>
      <c r="I88" s="181"/>
      <c r="J88" s="181"/>
      <c r="K88" s="181"/>
      <c r="L88" s="181">
        <v>342700</v>
      </c>
      <c r="M88" s="181"/>
      <c r="N88" s="181"/>
      <c r="O88" s="181"/>
      <c r="P88" s="181"/>
      <c r="Q88" s="57"/>
    </row>
    <row r="89" spans="1:17" ht="39.950000000000003" customHeight="1">
      <c r="A89" s="85"/>
      <c r="B89" s="131" t="s">
        <v>1257</v>
      </c>
      <c r="C89" s="38"/>
      <c r="D89" s="57"/>
      <c r="E89" s="181"/>
      <c r="F89" s="181"/>
      <c r="G89" s="181"/>
      <c r="H89" s="181"/>
      <c r="I89" s="181"/>
      <c r="J89" s="181"/>
      <c r="K89" s="181"/>
      <c r="L89" s="181"/>
      <c r="M89" s="181"/>
      <c r="N89" s="181"/>
      <c r="O89" s="181"/>
      <c r="P89" s="181"/>
      <c r="Q89" s="1864"/>
    </row>
    <row r="90" spans="1:17" ht="33">
      <c r="A90" s="85"/>
      <c r="B90" s="46" t="s">
        <v>1258</v>
      </c>
      <c r="C90" s="38" t="s">
        <v>1249</v>
      </c>
      <c r="D90" s="57" t="s">
        <v>1259</v>
      </c>
      <c r="E90" s="181"/>
      <c r="F90" s="181"/>
      <c r="G90" s="181"/>
      <c r="H90" s="181"/>
      <c r="I90" s="181">
        <v>60000</v>
      </c>
      <c r="J90" s="181"/>
      <c r="K90" s="181"/>
      <c r="L90" s="181"/>
      <c r="M90" s="181"/>
      <c r="N90" s="181"/>
      <c r="O90" s="181"/>
      <c r="P90" s="181"/>
      <c r="Q90" s="1864"/>
    </row>
    <row r="91" spans="1:17" ht="33">
      <c r="A91" s="85"/>
      <c r="B91" s="46" t="s">
        <v>1258</v>
      </c>
      <c r="C91" s="38" t="s">
        <v>1249</v>
      </c>
      <c r="D91" s="57" t="s">
        <v>1260</v>
      </c>
      <c r="E91" s="181"/>
      <c r="F91" s="181"/>
      <c r="G91" s="181"/>
      <c r="H91" s="181"/>
      <c r="I91" s="181">
        <v>60000</v>
      </c>
      <c r="J91" s="181"/>
      <c r="K91" s="181"/>
      <c r="L91" s="181"/>
      <c r="M91" s="181"/>
      <c r="N91" s="181"/>
      <c r="O91" s="181"/>
      <c r="P91" s="181"/>
      <c r="Q91" s="1864"/>
    </row>
    <row r="92" spans="1:17" ht="33">
      <c r="A92" s="85"/>
      <c r="B92" s="46" t="s">
        <v>1258</v>
      </c>
      <c r="C92" s="38" t="s">
        <v>1249</v>
      </c>
      <c r="D92" s="57" t="s">
        <v>1261</v>
      </c>
      <c r="E92" s="181"/>
      <c r="F92" s="181"/>
      <c r="G92" s="181"/>
      <c r="H92" s="181"/>
      <c r="I92" s="181">
        <v>70000</v>
      </c>
      <c r="J92" s="181"/>
      <c r="K92" s="181"/>
      <c r="L92" s="181"/>
      <c r="M92" s="181"/>
      <c r="N92" s="181"/>
      <c r="O92" s="181"/>
      <c r="P92" s="181"/>
      <c r="Q92" s="1864"/>
    </row>
    <row r="93" spans="1:17" ht="33">
      <c r="A93" s="85"/>
      <c r="B93" s="46" t="s">
        <v>1258</v>
      </c>
      <c r="C93" s="38" t="s">
        <v>1249</v>
      </c>
      <c r="D93" s="57" t="s">
        <v>1262</v>
      </c>
      <c r="E93" s="181"/>
      <c r="F93" s="181"/>
      <c r="G93" s="181"/>
      <c r="H93" s="181"/>
      <c r="I93" s="181">
        <v>78000</v>
      </c>
      <c r="J93" s="181"/>
      <c r="K93" s="181"/>
      <c r="L93" s="181"/>
      <c r="M93" s="181"/>
      <c r="N93" s="181"/>
      <c r="O93" s="181"/>
      <c r="P93" s="181"/>
      <c r="Q93" s="1864"/>
    </row>
    <row r="94" spans="1:17" ht="33">
      <c r="A94" s="85"/>
      <c r="B94" s="46" t="s">
        <v>1258</v>
      </c>
      <c r="C94" s="38" t="s">
        <v>1249</v>
      </c>
      <c r="D94" s="57" t="s">
        <v>1263</v>
      </c>
      <c r="E94" s="181"/>
      <c r="F94" s="181"/>
      <c r="G94" s="181"/>
      <c r="H94" s="181"/>
      <c r="I94" s="181"/>
      <c r="J94" s="181"/>
      <c r="K94" s="181"/>
      <c r="L94" s="181"/>
      <c r="M94" s="181"/>
      <c r="N94" s="181"/>
      <c r="O94" s="181"/>
      <c r="P94" s="181"/>
      <c r="Q94" s="1864"/>
    </row>
    <row r="95" spans="1:17" ht="33">
      <c r="A95" s="85"/>
      <c r="B95" s="46" t="s">
        <v>1258</v>
      </c>
      <c r="C95" s="38" t="s">
        <v>1249</v>
      </c>
      <c r="D95" s="57" t="s">
        <v>1264</v>
      </c>
      <c r="E95" s="181"/>
      <c r="F95" s="181"/>
      <c r="G95" s="181"/>
      <c r="H95" s="181"/>
      <c r="I95" s="181">
        <v>100000</v>
      </c>
      <c r="J95" s="181"/>
      <c r="K95" s="181"/>
      <c r="L95" s="181"/>
      <c r="M95" s="181"/>
      <c r="N95" s="181"/>
      <c r="O95" s="181"/>
      <c r="P95" s="181"/>
      <c r="Q95" s="1864"/>
    </row>
    <row r="96" spans="1:17" ht="33">
      <c r="A96" s="85"/>
      <c r="B96" s="46" t="s">
        <v>1258</v>
      </c>
      <c r="C96" s="38" t="s">
        <v>1249</v>
      </c>
      <c r="D96" s="57" t="s">
        <v>1265</v>
      </c>
      <c r="E96" s="181"/>
      <c r="F96" s="181"/>
      <c r="G96" s="181"/>
      <c r="H96" s="181"/>
      <c r="I96" s="181">
        <v>115000</v>
      </c>
      <c r="J96" s="181"/>
      <c r="K96" s="181"/>
      <c r="L96" s="181"/>
      <c r="M96" s="181"/>
      <c r="N96" s="181"/>
      <c r="O96" s="181"/>
      <c r="P96" s="181"/>
      <c r="Q96" s="1864"/>
    </row>
    <row r="97" spans="1:17" ht="33">
      <c r="A97" s="85"/>
      <c r="B97" s="46" t="s">
        <v>1258</v>
      </c>
      <c r="C97" s="38" t="s">
        <v>1249</v>
      </c>
      <c r="D97" s="57" t="s">
        <v>1266</v>
      </c>
      <c r="E97" s="181"/>
      <c r="F97" s="181"/>
      <c r="G97" s="181"/>
      <c r="H97" s="181"/>
      <c r="I97" s="181">
        <v>100000</v>
      </c>
      <c r="J97" s="181"/>
      <c r="K97" s="181"/>
      <c r="L97" s="181"/>
      <c r="M97" s="181"/>
      <c r="N97" s="181"/>
      <c r="O97" s="181"/>
      <c r="P97" s="181"/>
      <c r="Q97" s="1864"/>
    </row>
    <row r="98" spans="1:17" ht="33">
      <c r="A98" s="85"/>
      <c r="B98" s="46" t="s">
        <v>1258</v>
      </c>
      <c r="C98" s="38" t="s">
        <v>1249</v>
      </c>
      <c r="D98" s="57" t="s">
        <v>1267</v>
      </c>
      <c r="E98" s="181"/>
      <c r="F98" s="181"/>
      <c r="G98" s="181"/>
      <c r="H98" s="181"/>
      <c r="I98" s="181">
        <v>105000</v>
      </c>
      <c r="J98" s="181"/>
      <c r="K98" s="181"/>
      <c r="L98" s="181"/>
      <c r="M98" s="181"/>
      <c r="N98" s="181"/>
      <c r="O98" s="181"/>
      <c r="P98" s="181"/>
      <c r="Q98" s="1864"/>
    </row>
    <row r="99" spans="1:17" ht="33">
      <c r="A99" s="85"/>
      <c r="B99" s="46" t="s">
        <v>1258</v>
      </c>
      <c r="C99" s="38" t="s">
        <v>1249</v>
      </c>
      <c r="D99" s="57" t="s">
        <v>1268</v>
      </c>
      <c r="E99" s="181"/>
      <c r="F99" s="181"/>
      <c r="G99" s="181"/>
      <c r="H99" s="181"/>
      <c r="I99" s="181">
        <v>138000</v>
      </c>
      <c r="J99" s="181"/>
      <c r="K99" s="181"/>
      <c r="L99" s="181"/>
      <c r="M99" s="181"/>
      <c r="N99" s="181"/>
      <c r="O99" s="181"/>
      <c r="P99" s="181"/>
      <c r="Q99" s="1864"/>
    </row>
    <row r="100" spans="1:17" ht="33">
      <c r="A100" s="85"/>
      <c r="B100" s="46" t="s">
        <v>1258</v>
      </c>
      <c r="C100" s="38" t="s">
        <v>1249</v>
      </c>
      <c r="D100" s="57" t="s">
        <v>1269</v>
      </c>
      <c r="E100" s="181"/>
      <c r="F100" s="181"/>
      <c r="G100" s="181"/>
      <c r="H100" s="181"/>
      <c r="I100" s="181">
        <v>145000</v>
      </c>
      <c r="J100" s="181"/>
      <c r="K100" s="181"/>
      <c r="L100" s="181"/>
      <c r="M100" s="181"/>
      <c r="N100" s="181"/>
      <c r="O100" s="181"/>
      <c r="P100" s="181"/>
      <c r="Q100" s="1864"/>
    </row>
    <row r="101" spans="1:17" ht="33">
      <c r="A101" s="85"/>
      <c r="B101" s="46" t="s">
        <v>1258</v>
      </c>
      <c r="C101" s="38" t="s">
        <v>1249</v>
      </c>
      <c r="D101" s="57" t="s">
        <v>1270</v>
      </c>
      <c r="E101" s="181"/>
      <c r="F101" s="181"/>
      <c r="G101" s="181"/>
      <c r="H101" s="181"/>
      <c r="I101" s="181">
        <v>165000</v>
      </c>
      <c r="J101" s="181"/>
      <c r="K101" s="181"/>
      <c r="L101" s="181"/>
      <c r="M101" s="181"/>
      <c r="N101" s="181"/>
      <c r="O101" s="181"/>
      <c r="P101" s="181"/>
      <c r="Q101" s="1864"/>
    </row>
    <row r="102" spans="1:17" ht="33">
      <c r="A102" s="85"/>
      <c r="B102" s="46" t="s">
        <v>1258</v>
      </c>
      <c r="C102" s="38" t="s">
        <v>1249</v>
      </c>
      <c r="D102" s="57" t="s">
        <v>1271</v>
      </c>
      <c r="E102" s="181"/>
      <c r="F102" s="181"/>
      <c r="G102" s="181"/>
      <c r="H102" s="181"/>
      <c r="I102" s="181">
        <v>176000</v>
      </c>
      <c r="J102" s="181"/>
      <c r="K102" s="181"/>
      <c r="L102" s="181"/>
      <c r="M102" s="181"/>
      <c r="N102" s="181"/>
      <c r="O102" s="181"/>
      <c r="P102" s="181"/>
      <c r="Q102" s="1864"/>
    </row>
    <row r="103" spans="1:17" ht="33">
      <c r="A103" s="85"/>
      <c r="B103" s="46" t="s">
        <v>1258</v>
      </c>
      <c r="C103" s="38" t="s">
        <v>1249</v>
      </c>
      <c r="D103" s="57" t="s">
        <v>1272</v>
      </c>
      <c r="E103" s="181"/>
      <c r="F103" s="181"/>
      <c r="G103" s="181"/>
      <c r="H103" s="181"/>
      <c r="I103" s="181">
        <v>207000</v>
      </c>
      <c r="J103" s="181"/>
      <c r="K103" s="181"/>
      <c r="L103" s="181"/>
      <c r="M103" s="181"/>
      <c r="N103" s="181"/>
      <c r="O103" s="181"/>
      <c r="P103" s="181"/>
      <c r="Q103" s="1864"/>
    </row>
    <row r="104" spans="1:17" ht="33">
      <c r="A104" s="85"/>
      <c r="B104" s="46" t="s">
        <v>1258</v>
      </c>
      <c r="C104" s="38" t="s">
        <v>1249</v>
      </c>
      <c r="D104" s="57" t="s">
        <v>1273</v>
      </c>
      <c r="E104" s="181"/>
      <c r="F104" s="181"/>
      <c r="G104" s="181"/>
      <c r="H104" s="181"/>
      <c r="I104" s="181">
        <v>208000</v>
      </c>
      <c r="J104" s="181"/>
      <c r="K104" s="181"/>
      <c r="L104" s="181"/>
      <c r="M104" s="181"/>
      <c r="N104" s="181"/>
      <c r="O104" s="181"/>
      <c r="P104" s="181"/>
      <c r="Q104" s="1864"/>
    </row>
    <row r="105" spans="1:17" ht="33">
      <c r="A105" s="85"/>
      <c r="B105" s="46" t="s">
        <v>1258</v>
      </c>
      <c r="C105" s="38" t="s">
        <v>1249</v>
      </c>
      <c r="D105" s="57" t="s">
        <v>1274</v>
      </c>
      <c r="E105" s="181"/>
      <c r="F105" s="181"/>
      <c r="G105" s="181"/>
      <c r="H105" s="181"/>
      <c r="I105" s="181">
        <v>222000</v>
      </c>
      <c r="J105" s="181"/>
      <c r="K105" s="181"/>
      <c r="L105" s="181"/>
      <c r="M105" s="181"/>
      <c r="N105" s="181"/>
      <c r="O105" s="181"/>
      <c r="P105" s="181"/>
      <c r="Q105" s="1864"/>
    </row>
    <row r="106" spans="1:17" ht="33">
      <c r="A106" s="85"/>
      <c r="B106" s="46" t="s">
        <v>1258</v>
      </c>
      <c r="C106" s="38" t="s">
        <v>1249</v>
      </c>
      <c r="D106" s="57" t="s">
        <v>1275</v>
      </c>
      <c r="E106" s="181"/>
      <c r="F106" s="181"/>
      <c r="G106" s="181"/>
      <c r="H106" s="181"/>
      <c r="I106" s="181">
        <v>260000</v>
      </c>
      <c r="J106" s="181"/>
      <c r="K106" s="181"/>
      <c r="L106" s="181"/>
      <c r="M106" s="181"/>
      <c r="N106" s="181"/>
      <c r="O106" s="181"/>
      <c r="P106" s="181"/>
      <c r="Q106" s="1864"/>
    </row>
    <row r="107" spans="1:17" ht="33">
      <c r="A107" s="85"/>
      <c r="B107" s="46" t="s">
        <v>1258</v>
      </c>
      <c r="C107" s="38" t="s">
        <v>1249</v>
      </c>
      <c r="D107" s="57" t="s">
        <v>1276</v>
      </c>
      <c r="E107" s="181"/>
      <c r="F107" s="181"/>
      <c r="G107" s="181"/>
      <c r="H107" s="181"/>
      <c r="I107" s="181">
        <v>160000</v>
      </c>
      <c r="J107" s="181"/>
      <c r="K107" s="181"/>
      <c r="L107" s="181"/>
      <c r="M107" s="181"/>
      <c r="N107" s="181"/>
      <c r="O107" s="181"/>
      <c r="P107" s="181"/>
      <c r="Q107" s="1864"/>
    </row>
    <row r="108" spans="1:17" ht="33">
      <c r="A108" s="85"/>
      <c r="B108" s="46" t="s">
        <v>1258</v>
      </c>
      <c r="C108" s="38" t="s">
        <v>1249</v>
      </c>
      <c r="D108" s="57" t="s">
        <v>1277</v>
      </c>
      <c r="E108" s="181"/>
      <c r="F108" s="181"/>
      <c r="G108" s="181"/>
      <c r="H108" s="181"/>
      <c r="I108" s="181">
        <v>175000</v>
      </c>
      <c r="J108" s="181"/>
      <c r="K108" s="181"/>
      <c r="L108" s="181"/>
      <c r="M108" s="181"/>
      <c r="N108" s="181"/>
      <c r="O108" s="181"/>
      <c r="P108" s="181"/>
      <c r="Q108" s="1864"/>
    </row>
    <row r="109" spans="1:17" ht="33">
      <c r="A109" s="85"/>
      <c r="B109" s="46" t="s">
        <v>1258</v>
      </c>
      <c r="C109" s="38" t="s">
        <v>1249</v>
      </c>
      <c r="D109" s="57" t="s">
        <v>1278</v>
      </c>
      <c r="E109" s="181"/>
      <c r="F109" s="181"/>
      <c r="G109" s="181"/>
      <c r="H109" s="181"/>
      <c r="I109" s="181">
        <v>205000</v>
      </c>
      <c r="J109" s="181"/>
      <c r="K109" s="181"/>
      <c r="L109" s="181"/>
      <c r="M109" s="181"/>
      <c r="N109" s="181"/>
      <c r="O109" s="181"/>
      <c r="P109" s="181"/>
      <c r="Q109" s="1864"/>
    </row>
    <row r="110" spans="1:17" ht="33">
      <c r="A110" s="85"/>
      <c r="B110" s="46" t="s">
        <v>1258</v>
      </c>
      <c r="C110" s="38" t="s">
        <v>1249</v>
      </c>
      <c r="D110" s="57" t="s">
        <v>1279</v>
      </c>
      <c r="E110" s="181"/>
      <c r="F110" s="181"/>
      <c r="G110" s="181"/>
      <c r="H110" s="181"/>
      <c r="I110" s="181"/>
      <c r="J110" s="181"/>
      <c r="K110" s="181"/>
      <c r="L110" s="181"/>
      <c r="M110" s="181"/>
      <c r="N110" s="181"/>
      <c r="O110" s="181"/>
      <c r="P110" s="181"/>
      <c r="Q110" s="1864"/>
    </row>
    <row r="111" spans="1:17" ht="33">
      <c r="A111" s="85"/>
      <c r="B111" s="46" t="s">
        <v>1258</v>
      </c>
      <c r="C111" s="38" t="s">
        <v>1249</v>
      </c>
      <c r="D111" s="57" t="s">
        <v>1280</v>
      </c>
      <c r="E111" s="181"/>
      <c r="F111" s="181"/>
      <c r="G111" s="181"/>
      <c r="H111" s="181"/>
      <c r="I111" s="181">
        <v>215000</v>
      </c>
      <c r="J111" s="181"/>
      <c r="K111" s="181"/>
      <c r="L111" s="181"/>
      <c r="M111" s="181"/>
      <c r="N111" s="181"/>
      <c r="O111" s="181"/>
      <c r="P111" s="181"/>
      <c r="Q111" s="1864"/>
    </row>
    <row r="112" spans="1:17" ht="33">
      <c r="A112" s="85"/>
      <c r="B112" s="46" t="s">
        <v>1258</v>
      </c>
      <c r="C112" s="38" t="s">
        <v>1249</v>
      </c>
      <c r="D112" s="57" t="s">
        <v>1281</v>
      </c>
      <c r="E112" s="181"/>
      <c r="F112" s="181"/>
      <c r="G112" s="181"/>
      <c r="H112" s="181"/>
      <c r="I112" s="181">
        <v>240000</v>
      </c>
      <c r="J112" s="181"/>
      <c r="K112" s="181"/>
      <c r="L112" s="181"/>
      <c r="M112" s="181"/>
      <c r="N112" s="181">
        <v>289682</v>
      </c>
      <c r="O112" s="181"/>
      <c r="P112" s="181"/>
      <c r="Q112" s="1864"/>
    </row>
    <row r="113" spans="1:17" ht="33">
      <c r="A113" s="85"/>
      <c r="B113" s="46" t="s">
        <v>1258</v>
      </c>
      <c r="C113" s="38" t="s">
        <v>1249</v>
      </c>
      <c r="D113" s="57" t="s">
        <v>1282</v>
      </c>
      <c r="E113" s="181"/>
      <c r="F113" s="181"/>
      <c r="G113" s="181"/>
      <c r="H113" s="181"/>
      <c r="I113" s="181"/>
      <c r="J113" s="181"/>
      <c r="K113" s="181"/>
      <c r="L113" s="181"/>
      <c r="M113" s="181"/>
      <c r="N113" s="181"/>
      <c r="O113" s="181"/>
      <c r="P113" s="181"/>
      <c r="Q113" s="1864"/>
    </row>
    <row r="114" spans="1:17" ht="33">
      <c r="A114" s="85"/>
      <c r="B114" s="46" t="s">
        <v>1258</v>
      </c>
      <c r="C114" s="38" t="s">
        <v>1249</v>
      </c>
      <c r="D114" s="57" t="s">
        <v>1283</v>
      </c>
      <c r="E114" s="181"/>
      <c r="F114" s="181"/>
      <c r="G114" s="181"/>
      <c r="H114" s="181"/>
      <c r="I114" s="181"/>
      <c r="J114" s="181"/>
      <c r="K114" s="181"/>
      <c r="L114" s="181"/>
      <c r="M114" s="181"/>
      <c r="N114" s="181"/>
      <c r="O114" s="181"/>
      <c r="P114" s="181"/>
      <c r="Q114" s="1864"/>
    </row>
    <row r="115" spans="1:17" ht="33">
      <c r="A115" s="85"/>
      <c r="B115" s="46" t="s">
        <v>1258</v>
      </c>
      <c r="C115" s="38" t="s">
        <v>1249</v>
      </c>
      <c r="D115" s="57" t="s">
        <v>1284</v>
      </c>
      <c r="E115" s="181"/>
      <c r="F115" s="181"/>
      <c r="G115" s="181"/>
      <c r="H115" s="181"/>
      <c r="I115" s="181">
        <v>180000</v>
      </c>
      <c r="J115" s="181"/>
      <c r="K115" s="181"/>
      <c r="L115" s="181"/>
      <c r="M115" s="181"/>
      <c r="N115" s="181"/>
      <c r="O115" s="181"/>
      <c r="P115" s="181"/>
      <c r="Q115" s="1864"/>
    </row>
    <row r="116" spans="1:17" ht="33">
      <c r="A116" s="85"/>
      <c r="B116" s="46" t="s">
        <v>1258</v>
      </c>
      <c r="C116" s="38" t="s">
        <v>1249</v>
      </c>
      <c r="D116" s="57" t="s">
        <v>1285</v>
      </c>
      <c r="E116" s="181"/>
      <c r="F116" s="181"/>
      <c r="G116" s="181"/>
      <c r="H116" s="181"/>
      <c r="I116" s="181"/>
      <c r="J116" s="181"/>
      <c r="K116" s="181"/>
      <c r="L116" s="181"/>
      <c r="M116" s="181"/>
      <c r="N116" s="181"/>
      <c r="O116" s="181"/>
      <c r="P116" s="181"/>
      <c r="Q116" s="1864"/>
    </row>
    <row r="117" spans="1:17" ht="33">
      <c r="A117" s="85"/>
      <c r="B117" s="46" t="s">
        <v>1258</v>
      </c>
      <c r="C117" s="38" t="s">
        <v>1249</v>
      </c>
      <c r="D117" s="57" t="s">
        <v>1286</v>
      </c>
      <c r="E117" s="181"/>
      <c r="F117" s="181"/>
      <c r="G117" s="181"/>
      <c r="H117" s="181"/>
      <c r="I117" s="181">
        <v>280000</v>
      </c>
      <c r="J117" s="181"/>
      <c r="K117" s="181"/>
      <c r="L117" s="181"/>
      <c r="M117" s="181"/>
      <c r="N117" s="181"/>
      <c r="O117" s="181"/>
      <c r="P117" s="181"/>
      <c r="Q117" s="1864"/>
    </row>
    <row r="118" spans="1:17" ht="33">
      <c r="A118" s="85"/>
      <c r="B118" s="46" t="s">
        <v>1258</v>
      </c>
      <c r="C118" s="38" t="s">
        <v>1249</v>
      </c>
      <c r="D118" s="57" t="s">
        <v>1287</v>
      </c>
      <c r="E118" s="181"/>
      <c r="F118" s="181"/>
      <c r="G118" s="181"/>
      <c r="H118" s="181"/>
      <c r="I118" s="181">
        <v>330000</v>
      </c>
      <c r="J118" s="181"/>
      <c r="K118" s="181"/>
      <c r="L118" s="181"/>
      <c r="M118" s="181"/>
      <c r="N118" s="181">
        <v>389791</v>
      </c>
      <c r="O118" s="181"/>
      <c r="P118" s="181"/>
      <c r="Q118" s="1864"/>
    </row>
    <row r="119" spans="1:17" ht="33">
      <c r="A119" s="85"/>
      <c r="B119" s="46" t="s">
        <v>1258</v>
      </c>
      <c r="C119" s="38" t="s">
        <v>1249</v>
      </c>
      <c r="D119" s="57" t="s">
        <v>1288</v>
      </c>
      <c r="E119" s="181"/>
      <c r="F119" s="181"/>
      <c r="G119" s="181"/>
      <c r="H119" s="181"/>
      <c r="I119" s="181">
        <v>280000</v>
      </c>
      <c r="J119" s="181"/>
      <c r="K119" s="181"/>
      <c r="L119" s="181"/>
      <c r="M119" s="181"/>
      <c r="N119" s="181"/>
      <c r="O119" s="181"/>
      <c r="P119" s="181"/>
      <c r="Q119" s="1864"/>
    </row>
    <row r="120" spans="1:17" ht="33">
      <c r="A120" s="85"/>
      <c r="B120" s="46" t="s">
        <v>1258</v>
      </c>
      <c r="C120" s="38" t="s">
        <v>1249</v>
      </c>
      <c r="D120" s="57" t="s">
        <v>1289</v>
      </c>
      <c r="E120" s="181"/>
      <c r="F120" s="181"/>
      <c r="G120" s="181"/>
      <c r="H120" s="181"/>
      <c r="I120" s="181">
        <v>360000</v>
      </c>
      <c r="J120" s="181"/>
      <c r="K120" s="181">
        <v>445000</v>
      </c>
      <c r="L120" s="181"/>
      <c r="M120" s="181"/>
      <c r="N120" s="181"/>
      <c r="O120" s="181"/>
      <c r="P120" s="181"/>
      <c r="Q120" s="1864"/>
    </row>
    <row r="121" spans="1:17" ht="33">
      <c r="A121" s="85"/>
      <c r="B121" s="46" t="s">
        <v>1258</v>
      </c>
      <c r="C121" s="38" t="s">
        <v>1249</v>
      </c>
      <c r="D121" s="57" t="s">
        <v>1290</v>
      </c>
      <c r="E121" s="181"/>
      <c r="F121" s="181"/>
      <c r="G121" s="181"/>
      <c r="H121" s="181"/>
      <c r="I121" s="181">
        <v>425000</v>
      </c>
      <c r="J121" s="181"/>
      <c r="K121" s="181">
        <v>530000</v>
      </c>
      <c r="L121" s="181"/>
      <c r="M121" s="181"/>
      <c r="N121" s="181">
        <v>489900</v>
      </c>
      <c r="O121" s="181"/>
      <c r="P121" s="181"/>
      <c r="Q121" s="1864"/>
    </row>
    <row r="122" spans="1:17" ht="33">
      <c r="A122" s="85"/>
      <c r="B122" s="46" t="s">
        <v>1258</v>
      </c>
      <c r="C122" s="38" t="s">
        <v>1249</v>
      </c>
      <c r="D122" s="57" t="s">
        <v>1291</v>
      </c>
      <c r="E122" s="181"/>
      <c r="F122" s="181"/>
      <c r="G122" s="181"/>
      <c r="H122" s="181"/>
      <c r="I122" s="181"/>
      <c r="J122" s="181"/>
      <c r="K122" s="181"/>
      <c r="L122" s="181"/>
      <c r="M122" s="181"/>
      <c r="N122" s="181">
        <v>625743</v>
      </c>
      <c r="O122" s="181"/>
      <c r="P122" s="181"/>
      <c r="Q122" s="1864"/>
    </row>
    <row r="123" spans="1:17" ht="33">
      <c r="A123" s="85"/>
      <c r="B123" s="46" t="s">
        <v>1258</v>
      </c>
      <c r="C123" s="38" t="s">
        <v>1249</v>
      </c>
      <c r="D123" s="57" t="s">
        <v>1292</v>
      </c>
      <c r="E123" s="181"/>
      <c r="F123" s="181"/>
      <c r="G123" s="181"/>
      <c r="H123" s="181"/>
      <c r="I123" s="181">
        <v>420000</v>
      </c>
      <c r="J123" s="181"/>
      <c r="K123" s="181"/>
      <c r="L123" s="181"/>
      <c r="M123" s="181"/>
      <c r="N123" s="181"/>
      <c r="O123" s="181"/>
      <c r="P123" s="182"/>
      <c r="Q123" s="1864"/>
    </row>
    <row r="124" spans="1:17" ht="33">
      <c r="A124" s="85"/>
      <c r="B124" s="46" t="s">
        <v>1258</v>
      </c>
      <c r="C124" s="38" t="s">
        <v>1249</v>
      </c>
      <c r="D124" s="57" t="s">
        <v>1293</v>
      </c>
      <c r="E124" s="181"/>
      <c r="F124" s="181"/>
      <c r="G124" s="181"/>
      <c r="H124" s="181"/>
      <c r="I124" s="181">
        <v>500000</v>
      </c>
      <c r="J124" s="181"/>
      <c r="K124" s="181"/>
      <c r="L124" s="181"/>
      <c r="M124" s="181"/>
      <c r="N124" s="181"/>
      <c r="O124" s="181"/>
      <c r="P124" s="181"/>
      <c r="Q124" s="1864"/>
    </row>
    <row r="125" spans="1:17" ht="33">
      <c r="A125" s="85"/>
      <c r="B125" s="46" t="s">
        <v>1258</v>
      </c>
      <c r="C125" s="38" t="s">
        <v>1249</v>
      </c>
      <c r="D125" s="57" t="s">
        <v>1294</v>
      </c>
      <c r="E125" s="182"/>
      <c r="F125" s="182"/>
      <c r="G125" s="182"/>
      <c r="H125" s="182"/>
      <c r="I125" s="181">
        <v>636000</v>
      </c>
      <c r="J125" s="182"/>
      <c r="K125" s="182"/>
      <c r="L125" s="182"/>
      <c r="M125" s="182"/>
      <c r="N125" s="182"/>
      <c r="O125" s="182"/>
      <c r="P125" s="182"/>
      <c r="Q125" s="1864"/>
    </row>
    <row r="126" spans="1:17" ht="35.1" customHeight="1">
      <c r="A126" s="35" t="s">
        <v>1295</v>
      </c>
      <c r="B126" s="134" t="s">
        <v>1296</v>
      </c>
      <c r="C126" s="38"/>
      <c r="D126" s="57"/>
      <c r="E126" s="182"/>
      <c r="F126" s="182"/>
      <c r="G126" s="182"/>
      <c r="H126" s="182"/>
      <c r="I126" s="181"/>
      <c r="J126" s="182"/>
      <c r="K126" s="182"/>
      <c r="L126" s="182"/>
      <c r="M126" s="182"/>
      <c r="N126" s="182"/>
      <c r="O126" s="182"/>
      <c r="P126" s="182"/>
      <c r="Q126" s="1864"/>
    </row>
    <row r="127" spans="1:17" ht="35.1" customHeight="1">
      <c r="A127" s="85"/>
      <c r="B127" s="134" t="s">
        <v>1297</v>
      </c>
      <c r="C127" s="38"/>
      <c r="D127" s="57"/>
      <c r="E127" s="181"/>
      <c r="F127" s="181"/>
      <c r="G127" s="181"/>
      <c r="H127" s="181"/>
      <c r="I127" s="181"/>
      <c r="J127" s="181"/>
      <c r="K127" s="181"/>
      <c r="L127" s="181"/>
      <c r="M127" s="181"/>
      <c r="N127" s="181"/>
      <c r="O127" s="181"/>
      <c r="P127" s="181"/>
      <c r="Q127" s="1864"/>
    </row>
    <row r="128" spans="1:17" ht="35.1" customHeight="1">
      <c r="A128" s="85"/>
      <c r="B128" s="141" t="s">
        <v>1298</v>
      </c>
      <c r="C128" s="136" t="s">
        <v>1004</v>
      </c>
      <c r="D128" s="137" t="s">
        <v>1299</v>
      </c>
      <c r="E128" s="190"/>
      <c r="F128" s="190">
        <v>152647</v>
      </c>
      <c r="G128" s="190"/>
      <c r="H128" s="190"/>
      <c r="I128" s="190"/>
      <c r="J128" s="190"/>
      <c r="K128" s="190"/>
      <c r="L128" s="190"/>
      <c r="M128" s="190"/>
      <c r="N128" s="190"/>
      <c r="O128" s="190"/>
      <c r="P128" s="190"/>
      <c r="Q128" s="1864"/>
    </row>
    <row r="129" spans="1:17" ht="35.1" customHeight="1">
      <c r="A129" s="85"/>
      <c r="B129" s="141" t="s">
        <v>1300</v>
      </c>
      <c r="C129" s="136" t="s">
        <v>1004</v>
      </c>
      <c r="D129" s="137" t="s">
        <v>1299</v>
      </c>
      <c r="E129" s="191"/>
      <c r="F129" s="190"/>
      <c r="G129" s="190"/>
      <c r="H129" s="190"/>
      <c r="I129" s="190"/>
      <c r="J129" s="190"/>
      <c r="K129" s="190"/>
      <c r="L129" s="190"/>
      <c r="M129" s="190"/>
      <c r="N129" s="190"/>
      <c r="O129" s="190"/>
      <c r="P129" s="190"/>
      <c r="Q129" s="1864"/>
    </row>
    <row r="130" spans="1:17" ht="35.1" customHeight="1">
      <c r="A130" s="85"/>
      <c r="B130" s="141" t="s">
        <v>1301</v>
      </c>
      <c r="C130" s="136" t="s">
        <v>1004</v>
      </c>
      <c r="D130" s="137" t="s">
        <v>1302</v>
      </c>
      <c r="E130" s="190"/>
      <c r="F130" s="190"/>
      <c r="G130" s="190"/>
      <c r="H130" s="190"/>
      <c r="I130" s="190"/>
      <c r="J130" s="190"/>
      <c r="K130" s="190"/>
      <c r="L130" s="190"/>
      <c r="M130" s="190"/>
      <c r="N130" s="190"/>
      <c r="O130" s="190">
        <v>70097</v>
      </c>
      <c r="P130" s="190"/>
      <c r="Q130" s="1864"/>
    </row>
    <row r="131" spans="1:17" ht="35.1" customHeight="1">
      <c r="A131" s="85"/>
      <c r="B131" s="141" t="s">
        <v>1418</v>
      </c>
      <c r="C131" s="136" t="s">
        <v>1004</v>
      </c>
      <c r="D131" s="137" t="s">
        <v>1304</v>
      </c>
      <c r="E131" s="190"/>
      <c r="F131" s="190"/>
      <c r="G131" s="190"/>
      <c r="H131" s="190"/>
      <c r="I131" s="190"/>
      <c r="J131" s="190"/>
      <c r="K131" s="190"/>
      <c r="L131" s="190">
        <v>50981</v>
      </c>
      <c r="M131" s="182"/>
      <c r="N131" s="190"/>
      <c r="O131" s="190"/>
      <c r="P131" s="190"/>
      <c r="Q131" s="1864"/>
    </row>
    <row r="132" spans="1:17" ht="35.1" customHeight="1">
      <c r="A132" s="85"/>
      <c r="B132" s="141" t="s">
        <v>1305</v>
      </c>
      <c r="C132" s="136" t="s">
        <v>1004</v>
      </c>
      <c r="D132" s="137" t="s">
        <v>1302</v>
      </c>
      <c r="E132" s="190"/>
      <c r="F132" s="190"/>
      <c r="G132" s="190"/>
      <c r="H132" s="190"/>
      <c r="I132" s="190"/>
      <c r="J132" s="190"/>
      <c r="K132" s="190"/>
      <c r="L132" s="190"/>
      <c r="M132" s="182"/>
      <c r="N132" s="190"/>
      <c r="O132" s="190">
        <v>82972</v>
      </c>
      <c r="P132" s="190"/>
      <c r="Q132" s="1864"/>
    </row>
    <row r="133" spans="1:17" ht="35.1" customHeight="1">
      <c r="A133" s="85"/>
      <c r="B133" s="141" t="s">
        <v>1306</v>
      </c>
      <c r="C133" s="136" t="s">
        <v>1004</v>
      </c>
      <c r="D133" s="137" t="s">
        <v>1302</v>
      </c>
      <c r="E133" s="190"/>
      <c r="F133" s="190"/>
      <c r="G133" s="190">
        <v>94400</v>
      </c>
      <c r="H133" s="190"/>
      <c r="I133" s="190"/>
      <c r="J133" s="190"/>
      <c r="K133" s="190">
        <v>80200</v>
      </c>
      <c r="L133" s="190"/>
      <c r="M133" s="182"/>
      <c r="N133" s="190"/>
      <c r="O133" s="190"/>
      <c r="P133" s="190"/>
      <c r="Q133" s="1864"/>
    </row>
    <row r="134" spans="1:17" ht="35.1" customHeight="1">
      <c r="A134" s="85"/>
      <c r="B134" s="141" t="s">
        <v>1307</v>
      </c>
      <c r="C134" s="136" t="s">
        <v>1004</v>
      </c>
      <c r="D134" s="137" t="s">
        <v>1302</v>
      </c>
      <c r="E134" s="190"/>
      <c r="F134" s="190"/>
      <c r="G134" s="190"/>
      <c r="H134" s="190"/>
      <c r="I134" s="190"/>
      <c r="J134" s="190"/>
      <c r="K134" s="190"/>
      <c r="L134" s="190"/>
      <c r="M134" s="182"/>
      <c r="N134" s="190"/>
      <c r="O134" s="190"/>
      <c r="P134" s="190"/>
      <c r="Q134" s="1864"/>
    </row>
    <row r="135" spans="1:17" ht="35.1" customHeight="1">
      <c r="A135" s="85"/>
      <c r="B135" s="141" t="s">
        <v>1308</v>
      </c>
      <c r="C135" s="136" t="s">
        <v>1004</v>
      </c>
      <c r="D135" s="137" t="s">
        <v>1302</v>
      </c>
      <c r="E135" s="190"/>
      <c r="F135" s="190"/>
      <c r="G135" s="190">
        <v>116700</v>
      </c>
      <c r="H135" s="190"/>
      <c r="I135" s="190"/>
      <c r="J135" s="190"/>
      <c r="K135" s="190"/>
      <c r="L135" s="190"/>
      <c r="M135" s="182"/>
      <c r="N135" s="190"/>
      <c r="O135" s="190"/>
      <c r="P135" s="190"/>
      <c r="Q135" s="1864"/>
    </row>
    <row r="136" spans="1:17" ht="35.1" customHeight="1">
      <c r="A136" s="85"/>
      <c r="B136" s="141" t="s">
        <v>1402</v>
      </c>
      <c r="C136" s="136" t="s">
        <v>419</v>
      </c>
      <c r="D136" s="137"/>
      <c r="E136" s="190"/>
      <c r="F136" s="190"/>
      <c r="G136" s="190"/>
      <c r="H136" s="190"/>
      <c r="I136" s="190"/>
      <c r="J136" s="190"/>
      <c r="K136" s="190"/>
      <c r="L136" s="190"/>
      <c r="M136" s="190"/>
      <c r="N136" s="190"/>
      <c r="O136" s="190"/>
      <c r="P136" s="190"/>
      <c r="Q136" s="1864"/>
    </row>
    <row r="137" spans="1:17" ht="35.1" customHeight="1">
      <c r="A137" s="85"/>
      <c r="B137" s="141" t="s">
        <v>1403</v>
      </c>
      <c r="C137" s="136" t="s">
        <v>419</v>
      </c>
      <c r="D137" s="137"/>
      <c r="E137" s="190"/>
      <c r="F137" s="190"/>
      <c r="G137" s="190"/>
      <c r="H137" s="190"/>
      <c r="I137" s="190"/>
      <c r="J137" s="190"/>
      <c r="K137" s="190"/>
      <c r="L137" s="190"/>
      <c r="M137" s="190"/>
      <c r="N137" s="190"/>
      <c r="O137" s="190"/>
      <c r="P137" s="190"/>
      <c r="Q137" s="1864"/>
    </row>
    <row r="138" spans="1:17" ht="35.1" customHeight="1">
      <c r="A138" s="85"/>
      <c r="B138" s="141" t="s">
        <v>1310</v>
      </c>
      <c r="C138" s="136" t="s">
        <v>1004</v>
      </c>
      <c r="D138" s="137"/>
      <c r="E138" s="190"/>
      <c r="F138" s="190"/>
      <c r="G138" s="190"/>
      <c r="H138" s="190"/>
      <c r="I138" s="190"/>
      <c r="J138" s="190"/>
      <c r="K138" s="190">
        <v>72100</v>
      </c>
      <c r="L138" s="190"/>
      <c r="M138" s="190"/>
      <c r="N138" s="190"/>
      <c r="O138" s="190"/>
      <c r="P138" s="190"/>
      <c r="Q138" s="1864"/>
    </row>
    <row r="139" spans="1:17" ht="35.1" customHeight="1">
      <c r="A139" s="85"/>
      <c r="B139" s="141" t="s">
        <v>1311</v>
      </c>
      <c r="C139" s="136" t="s">
        <v>1004</v>
      </c>
      <c r="D139" s="137"/>
      <c r="E139" s="190"/>
      <c r="F139" s="190"/>
      <c r="G139" s="190"/>
      <c r="H139" s="190"/>
      <c r="I139" s="190"/>
      <c r="J139" s="190"/>
      <c r="K139" s="190">
        <v>62450</v>
      </c>
      <c r="L139" s="190"/>
      <c r="M139" s="190"/>
      <c r="N139" s="190"/>
      <c r="O139" s="190"/>
      <c r="P139" s="190"/>
      <c r="Q139" s="1864"/>
    </row>
    <row r="140" spans="1:17" ht="35.1" customHeight="1">
      <c r="A140" s="85"/>
      <c r="B140" s="141" t="s">
        <v>1312</v>
      </c>
      <c r="C140" s="136" t="s">
        <v>1004</v>
      </c>
      <c r="D140" s="137" t="s">
        <v>1302</v>
      </c>
      <c r="E140" s="190"/>
      <c r="F140" s="190"/>
      <c r="G140" s="190"/>
      <c r="H140" s="190"/>
      <c r="I140" s="190"/>
      <c r="J140" s="190"/>
      <c r="K140" s="190"/>
      <c r="L140" s="190"/>
      <c r="M140" s="182"/>
      <c r="N140" s="190"/>
      <c r="O140" s="190"/>
      <c r="P140" s="190"/>
      <c r="Q140" s="1864"/>
    </row>
    <row r="141" spans="1:17" ht="35.1" customHeight="1">
      <c r="A141" s="85"/>
      <c r="B141" s="141" t="s">
        <v>1313</v>
      </c>
      <c r="C141" s="136" t="s">
        <v>1004</v>
      </c>
      <c r="D141" s="137" t="s">
        <v>1314</v>
      </c>
      <c r="E141" s="190"/>
      <c r="F141" s="190"/>
      <c r="G141" s="190"/>
      <c r="H141" s="190"/>
      <c r="I141" s="190" t="s">
        <v>1448</v>
      </c>
      <c r="J141" s="190"/>
      <c r="K141" s="190"/>
      <c r="L141" s="190"/>
      <c r="M141" s="182"/>
      <c r="N141" s="190"/>
      <c r="O141" s="190"/>
      <c r="P141" s="190"/>
      <c r="Q141" s="1864"/>
    </row>
    <row r="142" spans="1:17" ht="35.1" customHeight="1">
      <c r="A142" s="85"/>
      <c r="B142" s="141" t="s">
        <v>1315</v>
      </c>
      <c r="C142" s="136" t="s">
        <v>1004</v>
      </c>
      <c r="D142" s="137" t="s">
        <v>1316</v>
      </c>
      <c r="E142" s="190"/>
      <c r="F142" s="190"/>
      <c r="G142" s="190"/>
      <c r="H142" s="190"/>
      <c r="I142" s="190"/>
      <c r="J142" s="190"/>
      <c r="K142" s="190"/>
      <c r="L142" s="190"/>
      <c r="M142" s="182"/>
      <c r="N142" s="190"/>
      <c r="O142" s="190"/>
      <c r="P142" s="190"/>
      <c r="Q142" s="1864"/>
    </row>
    <row r="143" spans="1:17" ht="35.1" customHeight="1">
      <c r="A143" s="85"/>
      <c r="B143" s="141" t="s">
        <v>1317</v>
      </c>
      <c r="C143" s="136" t="s">
        <v>1004</v>
      </c>
      <c r="D143" s="137" t="s">
        <v>1318</v>
      </c>
      <c r="E143" s="190"/>
      <c r="F143" s="190"/>
      <c r="G143" s="190"/>
      <c r="H143" s="190"/>
      <c r="I143" s="190"/>
      <c r="J143" s="190"/>
      <c r="K143" s="190"/>
      <c r="L143" s="190"/>
      <c r="M143" s="182"/>
      <c r="N143" s="190"/>
      <c r="O143" s="190"/>
      <c r="P143" s="190"/>
      <c r="Q143" s="1864"/>
    </row>
    <row r="144" spans="1:17" ht="35.1" customHeight="1">
      <c r="A144" s="85"/>
      <c r="B144" s="134" t="s">
        <v>1319</v>
      </c>
      <c r="C144" s="38"/>
      <c r="D144" s="57"/>
      <c r="E144" s="182"/>
      <c r="F144" s="182"/>
      <c r="G144" s="182"/>
      <c r="H144" s="182"/>
      <c r="I144" s="182"/>
      <c r="J144" s="182"/>
      <c r="K144" s="182"/>
      <c r="L144" s="182"/>
      <c r="M144" s="190"/>
      <c r="N144" s="182"/>
      <c r="O144" s="182"/>
      <c r="P144" s="182"/>
      <c r="Q144" s="1864"/>
    </row>
    <row r="145" spans="1:17" ht="35.1" customHeight="1">
      <c r="A145" s="38"/>
      <c r="B145" s="141" t="s">
        <v>1320</v>
      </c>
      <c r="C145" s="136" t="s">
        <v>1004</v>
      </c>
      <c r="D145" s="137" t="s">
        <v>1302</v>
      </c>
      <c r="E145" s="190"/>
      <c r="F145" s="190"/>
      <c r="G145" s="190">
        <v>113900</v>
      </c>
      <c r="H145" s="190"/>
      <c r="I145" s="190"/>
      <c r="J145" s="190"/>
      <c r="K145" s="190">
        <v>70500</v>
      </c>
      <c r="L145" s="190"/>
      <c r="M145" s="191"/>
      <c r="N145" s="190"/>
      <c r="O145" s="190"/>
      <c r="P145" s="190"/>
      <c r="Q145" s="1864"/>
    </row>
    <row r="146" spans="1:17" ht="35.1" customHeight="1">
      <c r="A146" s="38"/>
      <c r="B146" s="141" t="s">
        <v>1321</v>
      </c>
      <c r="C146" s="136" t="s">
        <v>1004</v>
      </c>
      <c r="D146" s="137" t="s">
        <v>1302</v>
      </c>
      <c r="E146" s="190"/>
      <c r="F146" s="190"/>
      <c r="G146" s="190">
        <v>144400</v>
      </c>
      <c r="H146" s="190"/>
      <c r="I146" s="190"/>
      <c r="J146" s="190"/>
      <c r="K146" s="190">
        <v>71500</v>
      </c>
      <c r="L146" s="190"/>
      <c r="M146" s="191"/>
      <c r="N146" s="190"/>
      <c r="O146" s="190"/>
      <c r="P146" s="190"/>
      <c r="Q146" s="1864"/>
    </row>
    <row r="147" spans="1:17" ht="35.1" customHeight="1">
      <c r="A147" s="38"/>
      <c r="B147" s="141" t="s">
        <v>1322</v>
      </c>
      <c r="C147" s="136" t="s">
        <v>1004</v>
      </c>
      <c r="D147" s="137" t="s">
        <v>1299</v>
      </c>
      <c r="E147" s="191"/>
      <c r="F147" s="190">
        <v>152647</v>
      </c>
      <c r="G147" s="190"/>
      <c r="H147" s="190"/>
      <c r="I147" s="190"/>
      <c r="J147" s="190"/>
      <c r="K147" s="190"/>
      <c r="L147" s="190"/>
      <c r="M147" s="191"/>
      <c r="N147" s="190"/>
      <c r="O147" s="190"/>
      <c r="P147" s="190"/>
      <c r="Q147" s="1864"/>
    </row>
    <row r="148" spans="1:17" ht="35.1" customHeight="1">
      <c r="A148" s="38"/>
      <c r="B148" s="141" t="s">
        <v>1323</v>
      </c>
      <c r="C148" s="136" t="s">
        <v>1004</v>
      </c>
      <c r="D148" s="137" t="s">
        <v>1299</v>
      </c>
      <c r="E148" s="191"/>
      <c r="F148" s="191"/>
      <c r="G148" s="191"/>
      <c r="H148" s="191"/>
      <c r="I148" s="191"/>
      <c r="J148" s="191"/>
      <c r="K148" s="191"/>
      <c r="L148" s="191"/>
      <c r="M148" s="191"/>
      <c r="N148" s="191"/>
      <c r="O148" s="191"/>
      <c r="P148" s="191"/>
      <c r="Q148" s="1864"/>
    </row>
    <row r="149" spans="1:17" ht="35.1" customHeight="1">
      <c r="A149" s="38"/>
      <c r="B149" s="141" t="s">
        <v>1324</v>
      </c>
      <c r="C149" s="136" t="s">
        <v>1004</v>
      </c>
      <c r="D149" s="137" t="s">
        <v>1302</v>
      </c>
      <c r="E149" s="191"/>
      <c r="F149" s="191"/>
      <c r="G149" s="191"/>
      <c r="H149" s="191"/>
      <c r="I149" s="191"/>
      <c r="J149" s="191"/>
      <c r="K149" s="191"/>
      <c r="L149" s="191"/>
      <c r="M149" s="191"/>
      <c r="N149" s="191"/>
      <c r="O149" s="191">
        <v>98422</v>
      </c>
      <c r="P149" s="191"/>
      <c r="Q149" s="1864"/>
    </row>
    <row r="150" spans="1:17" ht="35.1" customHeight="1">
      <c r="A150" s="38"/>
      <c r="B150" s="141" t="s">
        <v>1419</v>
      </c>
      <c r="C150" s="136" t="s">
        <v>1004</v>
      </c>
      <c r="D150" s="137" t="s">
        <v>1304</v>
      </c>
      <c r="E150" s="191"/>
      <c r="F150" s="191"/>
      <c r="G150" s="191"/>
      <c r="H150" s="191"/>
      <c r="I150" s="191"/>
      <c r="J150" s="191"/>
      <c r="K150" s="191"/>
      <c r="L150" s="191">
        <v>70909</v>
      </c>
      <c r="M150" s="182"/>
      <c r="N150" s="191"/>
      <c r="O150" s="191"/>
      <c r="P150" s="191"/>
      <c r="Q150" s="1864"/>
    </row>
    <row r="151" spans="1:17" ht="35.1" customHeight="1">
      <c r="A151" s="38"/>
      <c r="B151" s="141" t="s">
        <v>1326</v>
      </c>
      <c r="C151" s="136" t="s">
        <v>1004</v>
      </c>
      <c r="D151" s="137" t="s">
        <v>1316</v>
      </c>
      <c r="E151" s="191"/>
      <c r="F151" s="191"/>
      <c r="G151" s="191"/>
      <c r="H151" s="191"/>
      <c r="I151" s="191"/>
      <c r="J151" s="191"/>
      <c r="K151" s="191"/>
      <c r="L151" s="191"/>
      <c r="M151" s="182"/>
      <c r="N151" s="191"/>
      <c r="O151" s="191">
        <v>129322</v>
      </c>
      <c r="P151" s="191"/>
      <c r="Q151" s="1864"/>
    </row>
    <row r="152" spans="1:17" ht="35.1" customHeight="1">
      <c r="A152" s="38"/>
      <c r="B152" s="141" t="s">
        <v>1327</v>
      </c>
      <c r="C152" s="136" t="s">
        <v>1004</v>
      </c>
      <c r="D152" s="137" t="s">
        <v>1302</v>
      </c>
      <c r="E152" s="191"/>
      <c r="F152" s="191"/>
      <c r="G152" s="191"/>
      <c r="H152" s="191"/>
      <c r="I152" s="191"/>
      <c r="J152" s="191"/>
      <c r="K152" s="191"/>
      <c r="L152" s="191"/>
      <c r="M152" s="182"/>
      <c r="N152" s="191"/>
      <c r="O152" s="191">
        <v>82972</v>
      </c>
      <c r="P152" s="191"/>
      <c r="Q152" s="1864"/>
    </row>
    <row r="153" spans="1:17" ht="35.1" customHeight="1">
      <c r="A153" s="38"/>
      <c r="B153" s="141" t="s">
        <v>1328</v>
      </c>
      <c r="C153" s="136" t="s">
        <v>1004</v>
      </c>
      <c r="D153" s="137" t="s">
        <v>1302</v>
      </c>
      <c r="E153" s="191"/>
      <c r="F153" s="191"/>
      <c r="G153" s="191">
        <v>119400</v>
      </c>
      <c r="H153" s="191"/>
      <c r="I153" s="191"/>
      <c r="J153" s="191"/>
      <c r="K153" s="191"/>
      <c r="L153" s="191"/>
      <c r="M153" s="182"/>
      <c r="N153" s="191"/>
      <c r="O153" s="191"/>
      <c r="P153" s="191"/>
      <c r="Q153" s="1864"/>
    </row>
    <row r="154" spans="1:17" ht="35.1" customHeight="1">
      <c r="A154" s="38"/>
      <c r="B154" s="141" t="s">
        <v>1329</v>
      </c>
      <c r="C154" s="136" t="s">
        <v>1004</v>
      </c>
      <c r="D154" s="137" t="s">
        <v>1302</v>
      </c>
      <c r="E154" s="191"/>
      <c r="F154" s="191"/>
      <c r="G154" s="191">
        <v>155600</v>
      </c>
      <c r="H154" s="191"/>
      <c r="I154" s="191"/>
      <c r="J154" s="191"/>
      <c r="K154" s="191"/>
      <c r="L154" s="191"/>
      <c r="M154" s="182"/>
      <c r="N154" s="191"/>
      <c r="O154" s="191"/>
      <c r="P154" s="191"/>
      <c r="Q154" s="1864"/>
    </row>
    <row r="155" spans="1:17" ht="35.1" customHeight="1">
      <c r="A155" s="38"/>
      <c r="B155" s="141" t="s">
        <v>1404</v>
      </c>
      <c r="C155" s="136" t="s">
        <v>419</v>
      </c>
      <c r="D155" s="137"/>
      <c r="E155" s="191"/>
      <c r="F155" s="191"/>
      <c r="G155" s="191"/>
      <c r="H155" s="191"/>
      <c r="I155" s="191"/>
      <c r="J155" s="191"/>
      <c r="K155" s="191"/>
      <c r="L155" s="191"/>
      <c r="M155" s="191"/>
      <c r="N155" s="191"/>
      <c r="O155" s="191"/>
      <c r="P155" s="191"/>
      <c r="Q155" s="1864"/>
    </row>
    <row r="156" spans="1:17" ht="35.1" customHeight="1">
      <c r="A156" s="38"/>
      <c r="B156" s="141" t="s">
        <v>925</v>
      </c>
      <c r="C156" s="136" t="s">
        <v>1004</v>
      </c>
      <c r="D156" s="137"/>
      <c r="E156" s="191"/>
      <c r="F156" s="191"/>
      <c r="G156" s="191"/>
      <c r="H156" s="191"/>
      <c r="I156" s="191"/>
      <c r="J156" s="191"/>
      <c r="K156" s="191">
        <v>80100</v>
      </c>
      <c r="L156" s="191"/>
      <c r="M156" s="191"/>
      <c r="N156" s="191"/>
      <c r="O156" s="191"/>
      <c r="P156" s="191"/>
      <c r="Q156" s="1864"/>
    </row>
    <row r="157" spans="1:17" ht="35.1" customHeight="1">
      <c r="A157" s="38"/>
      <c r="B157" s="141" t="s">
        <v>926</v>
      </c>
      <c r="C157" s="136" t="s">
        <v>1004</v>
      </c>
      <c r="D157" s="137"/>
      <c r="E157" s="191"/>
      <c r="F157" s="191"/>
      <c r="G157" s="191"/>
      <c r="H157" s="191"/>
      <c r="I157" s="191"/>
      <c r="J157" s="191"/>
      <c r="K157" s="191">
        <v>72000</v>
      </c>
      <c r="L157" s="191"/>
      <c r="M157" s="191"/>
      <c r="N157" s="191"/>
      <c r="O157" s="191"/>
      <c r="P157" s="191"/>
      <c r="Q157" s="1864"/>
    </row>
    <row r="158" spans="1:17" ht="35.1" customHeight="1">
      <c r="A158" s="38"/>
      <c r="B158" s="141" t="s">
        <v>1330</v>
      </c>
      <c r="C158" s="136" t="s">
        <v>1004</v>
      </c>
      <c r="D158" s="137" t="s">
        <v>1302</v>
      </c>
      <c r="E158" s="191"/>
      <c r="F158" s="191"/>
      <c r="G158" s="191"/>
      <c r="H158" s="191"/>
      <c r="I158" s="191"/>
      <c r="J158" s="191"/>
      <c r="K158" s="191"/>
      <c r="L158" s="191"/>
      <c r="M158" s="182"/>
      <c r="N158" s="191"/>
      <c r="O158" s="191"/>
      <c r="P158" s="191"/>
      <c r="Q158" s="1864"/>
    </row>
    <row r="159" spans="1:17" ht="35.1" customHeight="1">
      <c r="A159" s="38"/>
      <c r="B159" s="141" t="s">
        <v>1331</v>
      </c>
      <c r="C159" s="136" t="s">
        <v>1004</v>
      </c>
      <c r="D159" s="137" t="s">
        <v>1302</v>
      </c>
      <c r="E159" s="191"/>
      <c r="F159" s="191"/>
      <c r="G159" s="191"/>
      <c r="H159" s="191"/>
      <c r="I159" s="191"/>
      <c r="J159" s="191"/>
      <c r="K159" s="191"/>
      <c r="L159" s="191"/>
      <c r="M159" s="182"/>
      <c r="N159" s="191"/>
      <c r="O159" s="191"/>
      <c r="P159" s="191"/>
      <c r="Q159" s="1864"/>
    </row>
    <row r="160" spans="1:17" ht="35.1" customHeight="1">
      <c r="A160" s="38"/>
      <c r="B160" s="141" t="s">
        <v>1331</v>
      </c>
      <c r="C160" s="136" t="s">
        <v>1004</v>
      </c>
      <c r="D160" s="137" t="s">
        <v>1332</v>
      </c>
      <c r="E160" s="191"/>
      <c r="F160" s="191"/>
      <c r="G160" s="191"/>
      <c r="H160" s="191"/>
      <c r="I160" s="191"/>
      <c r="J160" s="191"/>
      <c r="K160" s="191"/>
      <c r="L160" s="191"/>
      <c r="M160" s="182"/>
      <c r="N160" s="191"/>
      <c r="O160" s="191"/>
      <c r="P160" s="191"/>
      <c r="Q160" s="1864"/>
    </row>
    <row r="161" spans="1:17" ht="35.1" customHeight="1">
      <c r="A161" s="38"/>
      <c r="B161" s="141" t="s">
        <v>1405</v>
      </c>
      <c r="C161" s="136" t="s">
        <v>419</v>
      </c>
      <c r="D161" s="137"/>
      <c r="E161" s="191"/>
      <c r="F161" s="191"/>
      <c r="G161" s="191"/>
      <c r="H161" s="191"/>
      <c r="I161" s="191"/>
      <c r="J161" s="191"/>
      <c r="K161" s="191"/>
      <c r="L161" s="191"/>
      <c r="M161" s="191"/>
      <c r="N161" s="191"/>
      <c r="O161" s="191"/>
      <c r="P161" s="191"/>
      <c r="Q161" s="1864"/>
    </row>
    <row r="162" spans="1:17" ht="35.1" customHeight="1">
      <c r="A162" s="38"/>
      <c r="B162" s="134" t="s">
        <v>1333</v>
      </c>
      <c r="C162" s="38"/>
      <c r="D162" s="57"/>
      <c r="E162" s="182"/>
      <c r="F162" s="182"/>
      <c r="G162" s="182"/>
      <c r="H162" s="182"/>
      <c r="I162" s="182"/>
      <c r="J162" s="182"/>
      <c r="K162" s="182"/>
      <c r="L162" s="182"/>
      <c r="M162" s="191"/>
      <c r="N162" s="182"/>
      <c r="O162" s="182"/>
      <c r="P162" s="182"/>
      <c r="Q162" s="1864"/>
    </row>
    <row r="163" spans="1:17" ht="35.1" customHeight="1">
      <c r="A163" s="85"/>
      <c r="B163" s="141" t="s">
        <v>1334</v>
      </c>
      <c r="C163" s="38" t="s">
        <v>419</v>
      </c>
      <c r="D163" s="57"/>
      <c r="E163" s="191"/>
      <c r="F163" s="191">
        <v>8000</v>
      </c>
      <c r="G163" s="191">
        <v>5700</v>
      </c>
      <c r="H163" s="191">
        <v>12100</v>
      </c>
      <c r="I163" s="191">
        <v>9091</v>
      </c>
      <c r="J163" s="191"/>
      <c r="K163" s="191">
        <v>6550</v>
      </c>
      <c r="L163" s="191">
        <v>4800</v>
      </c>
      <c r="M163" s="191"/>
      <c r="N163" s="191"/>
      <c r="O163" s="191">
        <v>5614</v>
      </c>
      <c r="P163" s="191">
        <v>7000</v>
      </c>
      <c r="Q163" s="1864"/>
    </row>
    <row r="164" spans="1:17" ht="35.1" customHeight="1">
      <c r="A164" s="38"/>
      <c r="B164" s="141" t="s">
        <v>1335</v>
      </c>
      <c r="C164" s="38" t="s">
        <v>419</v>
      </c>
      <c r="D164" s="57"/>
      <c r="E164" s="191"/>
      <c r="F164" s="191">
        <v>10750</v>
      </c>
      <c r="G164" s="191">
        <v>7000</v>
      </c>
      <c r="H164" s="191">
        <v>16665</v>
      </c>
      <c r="I164" s="191">
        <v>13636</v>
      </c>
      <c r="J164" s="191"/>
      <c r="K164" s="191">
        <v>6200</v>
      </c>
      <c r="L164" s="191">
        <v>5800</v>
      </c>
      <c r="M164" s="191"/>
      <c r="N164" s="191"/>
      <c r="O164" s="191">
        <v>6541</v>
      </c>
      <c r="P164" s="191">
        <v>11000</v>
      </c>
      <c r="Q164" s="1864"/>
    </row>
    <row r="165" spans="1:17" ht="35.25" customHeight="1">
      <c r="A165" s="35" t="s">
        <v>1336</v>
      </c>
      <c r="B165" s="134" t="s">
        <v>1337</v>
      </c>
      <c r="C165" s="35"/>
      <c r="D165" s="28"/>
      <c r="E165" s="183"/>
      <c r="F165" s="183"/>
      <c r="G165" s="183"/>
      <c r="H165" s="183"/>
      <c r="I165" s="183"/>
      <c r="J165" s="183"/>
      <c r="K165" s="182"/>
      <c r="L165" s="183"/>
      <c r="M165" s="183"/>
      <c r="N165" s="183"/>
      <c r="O165" s="183"/>
      <c r="P165" s="183"/>
      <c r="Q165" s="1864"/>
    </row>
    <row r="166" spans="1:17" ht="35.1" customHeight="1">
      <c r="A166" s="85"/>
      <c r="B166" s="1867" t="s">
        <v>1338</v>
      </c>
      <c r="C166" s="1868"/>
      <c r="D166" s="57"/>
      <c r="E166" s="190"/>
      <c r="F166" s="190"/>
      <c r="G166" s="190"/>
      <c r="H166" s="190"/>
      <c r="I166" s="190"/>
      <c r="J166" s="190"/>
      <c r="K166" s="190"/>
      <c r="L166" s="190"/>
      <c r="M166" s="190"/>
      <c r="N166" s="190"/>
      <c r="O166" s="190"/>
      <c r="P166" s="190"/>
      <c r="Q166" s="1864"/>
    </row>
    <row r="167" spans="1:17" ht="35.1" customHeight="1">
      <c r="A167" s="38"/>
      <c r="B167" s="65" t="s">
        <v>1339</v>
      </c>
      <c r="C167" s="38" t="s">
        <v>152</v>
      </c>
      <c r="D167" s="57" t="s">
        <v>1340</v>
      </c>
      <c r="E167" s="190"/>
      <c r="F167" s="190"/>
      <c r="G167" s="190"/>
      <c r="H167" s="190">
        <v>14000</v>
      </c>
      <c r="I167" s="190"/>
      <c r="J167" s="190"/>
      <c r="K167" s="190">
        <v>12000</v>
      </c>
      <c r="L167" s="190"/>
      <c r="M167" s="190">
        <v>15000</v>
      </c>
      <c r="N167" s="190"/>
      <c r="O167" s="190">
        <v>12000</v>
      </c>
      <c r="P167" s="190"/>
      <c r="Q167" s="1864"/>
    </row>
    <row r="168" spans="1:17" ht="35.1" customHeight="1">
      <c r="A168" s="38"/>
      <c r="B168" s="65" t="s">
        <v>1411</v>
      </c>
      <c r="C168" s="38" t="s">
        <v>152</v>
      </c>
      <c r="D168" s="57"/>
      <c r="E168" s="190"/>
      <c r="F168" s="190"/>
      <c r="G168" s="190"/>
      <c r="H168" s="190"/>
      <c r="I168" s="190"/>
      <c r="J168" s="190"/>
      <c r="K168" s="190"/>
      <c r="L168" s="190"/>
      <c r="M168" s="190">
        <v>27273</v>
      </c>
      <c r="N168" s="190"/>
      <c r="O168" s="190"/>
      <c r="P168" s="190"/>
      <c r="Q168" s="1864"/>
    </row>
    <row r="169" spans="1:17" ht="35.1" customHeight="1">
      <c r="A169" s="38"/>
      <c r="B169" s="65" t="s">
        <v>1412</v>
      </c>
      <c r="C169" s="38" t="s">
        <v>152</v>
      </c>
      <c r="D169" s="57"/>
      <c r="E169" s="190"/>
      <c r="F169" s="190"/>
      <c r="G169" s="190"/>
      <c r="H169" s="190"/>
      <c r="I169" s="190"/>
      <c r="J169" s="190"/>
      <c r="K169" s="190"/>
      <c r="L169" s="190"/>
      <c r="M169" s="190">
        <v>27272.726999999999</v>
      </c>
      <c r="N169" s="190"/>
      <c r="O169" s="190"/>
      <c r="P169" s="190"/>
      <c r="Q169" s="1864"/>
    </row>
    <row r="170" spans="1:17" ht="35.1" customHeight="1">
      <c r="A170" s="38"/>
      <c r="B170" s="65" t="s">
        <v>397</v>
      </c>
      <c r="C170" s="38" t="s">
        <v>152</v>
      </c>
      <c r="D170" s="57"/>
      <c r="E170" s="190"/>
      <c r="F170" s="190"/>
      <c r="G170" s="190"/>
      <c r="H170" s="190"/>
      <c r="I170" s="190">
        <v>30000</v>
      </c>
      <c r="J170" s="190"/>
      <c r="K170" s="190">
        <v>22000</v>
      </c>
      <c r="L170" s="190"/>
      <c r="M170" s="190"/>
      <c r="N170" s="190"/>
      <c r="O170" s="190">
        <v>23000</v>
      </c>
      <c r="P170" s="190">
        <v>28000</v>
      </c>
      <c r="Q170" s="1864"/>
    </row>
    <row r="171" spans="1:17" ht="35.1" customHeight="1">
      <c r="A171" s="38"/>
      <c r="B171" s="65" t="s">
        <v>492</v>
      </c>
      <c r="C171" s="38" t="s">
        <v>152</v>
      </c>
      <c r="D171" s="57" t="s">
        <v>1413</v>
      </c>
      <c r="E171" s="190"/>
      <c r="F171" s="190"/>
      <c r="G171" s="190"/>
      <c r="H171" s="190"/>
      <c r="I171" s="190"/>
      <c r="J171" s="190"/>
      <c r="K171" s="190"/>
      <c r="L171" s="190"/>
      <c r="M171" s="190">
        <v>37000</v>
      </c>
      <c r="N171" s="190"/>
      <c r="O171" s="190"/>
      <c r="P171" s="190"/>
      <c r="Q171" s="1864"/>
    </row>
    <row r="172" spans="1:17" ht="35.1" customHeight="1">
      <c r="A172" s="85"/>
      <c r="B172" s="65" t="s">
        <v>412</v>
      </c>
      <c r="C172" s="38" t="s">
        <v>152</v>
      </c>
      <c r="D172" s="57"/>
      <c r="E172" s="190"/>
      <c r="F172" s="190"/>
      <c r="G172" s="182"/>
      <c r="H172" s="182"/>
      <c r="I172" s="182"/>
      <c r="J172" s="182"/>
      <c r="K172" s="182"/>
      <c r="L172" s="182"/>
      <c r="M172" s="182"/>
      <c r="N172" s="182"/>
      <c r="O172" s="182"/>
      <c r="P172" s="182"/>
      <c r="Q172" s="1864"/>
    </row>
    <row r="173" spans="1:17" ht="30" customHeight="1">
      <c r="A173" s="35" t="s">
        <v>1341</v>
      </c>
      <c r="B173" s="134" t="s">
        <v>1342</v>
      </c>
      <c r="C173" s="35"/>
      <c r="D173" s="28"/>
      <c r="E173" s="183"/>
      <c r="F173" s="183"/>
      <c r="G173" s="183"/>
      <c r="H173" s="183"/>
      <c r="I173" s="183"/>
      <c r="J173" s="183"/>
      <c r="K173" s="182"/>
      <c r="L173" s="183"/>
      <c r="M173" s="183"/>
      <c r="N173" s="183"/>
      <c r="O173" s="183"/>
      <c r="P173" s="183"/>
      <c r="Q173" s="1864"/>
    </row>
    <row r="174" spans="1:17" ht="35.1" customHeight="1">
      <c r="A174" s="85"/>
      <c r="B174" s="46" t="s">
        <v>1343</v>
      </c>
      <c r="C174" s="38" t="s">
        <v>1434</v>
      </c>
      <c r="D174" s="57" t="s">
        <v>1345</v>
      </c>
      <c r="E174" s="192"/>
      <c r="F174" s="192">
        <v>105000</v>
      </c>
      <c r="G174" s="192">
        <v>114000</v>
      </c>
      <c r="H174" s="192"/>
      <c r="I174" s="192"/>
      <c r="J174" s="192">
        <v>105000</v>
      </c>
      <c r="K174" s="192"/>
      <c r="L174" s="192"/>
      <c r="M174" s="192"/>
      <c r="N174" s="192"/>
      <c r="O174" s="192"/>
      <c r="P174" s="192"/>
      <c r="Q174" s="1864"/>
    </row>
    <row r="175" spans="1:17" ht="35.1" customHeight="1">
      <c r="A175" s="35"/>
      <c r="B175" s="46" t="s">
        <v>1346</v>
      </c>
      <c r="C175" s="38" t="s">
        <v>1434</v>
      </c>
      <c r="D175" s="57" t="s">
        <v>1347</v>
      </c>
      <c r="E175" s="192"/>
      <c r="F175" s="192"/>
      <c r="G175" s="192"/>
      <c r="H175" s="192"/>
      <c r="I175" s="192"/>
      <c r="J175" s="192">
        <v>85000</v>
      </c>
      <c r="K175" s="192"/>
      <c r="L175" s="192"/>
      <c r="M175" s="192"/>
      <c r="N175" s="192"/>
      <c r="O175" s="192"/>
      <c r="P175" s="192"/>
      <c r="Q175" s="1864"/>
    </row>
    <row r="176" spans="1:17" ht="35.1" customHeight="1">
      <c r="A176" s="35"/>
      <c r="B176" s="46" t="s">
        <v>1346</v>
      </c>
      <c r="C176" s="38" t="s">
        <v>1434</v>
      </c>
      <c r="D176" s="57" t="s">
        <v>1348</v>
      </c>
      <c r="E176" s="192"/>
      <c r="F176" s="192"/>
      <c r="G176" s="192"/>
      <c r="H176" s="192"/>
      <c r="I176" s="192"/>
      <c r="J176" s="192">
        <v>95000</v>
      </c>
      <c r="K176" s="192"/>
      <c r="L176" s="192"/>
      <c r="M176" s="192"/>
      <c r="N176" s="192"/>
      <c r="O176" s="192"/>
      <c r="P176" s="192"/>
      <c r="Q176" s="1864"/>
    </row>
    <row r="177" spans="1:17" ht="35.1" customHeight="1">
      <c r="A177" s="38"/>
      <c r="B177" s="46" t="s">
        <v>1349</v>
      </c>
      <c r="C177" s="38" t="s">
        <v>1434</v>
      </c>
      <c r="D177" s="57" t="s">
        <v>1345</v>
      </c>
      <c r="E177" s="192"/>
      <c r="F177" s="192">
        <v>105000</v>
      </c>
      <c r="G177" s="192">
        <v>114000</v>
      </c>
      <c r="H177" s="192">
        <v>125000</v>
      </c>
      <c r="I177" s="192"/>
      <c r="J177" s="192">
        <f>J174</f>
        <v>105000</v>
      </c>
      <c r="K177" s="192"/>
      <c r="L177" s="192"/>
      <c r="M177" s="192"/>
      <c r="N177" s="192"/>
      <c r="O177" s="192"/>
      <c r="P177" s="192"/>
      <c r="Q177" s="1864"/>
    </row>
    <row r="178" spans="1:17" ht="35.1" customHeight="1">
      <c r="A178" s="38"/>
      <c r="B178" s="46" t="s">
        <v>1349</v>
      </c>
      <c r="C178" s="38" t="s">
        <v>1434</v>
      </c>
      <c r="D178" s="57" t="s">
        <v>1350</v>
      </c>
      <c r="E178" s="192"/>
      <c r="F178" s="192"/>
      <c r="G178" s="192"/>
      <c r="H178" s="192">
        <v>132000</v>
      </c>
      <c r="I178" s="192"/>
      <c r="J178" s="192"/>
      <c r="K178" s="192"/>
      <c r="L178" s="192"/>
      <c r="M178" s="192"/>
      <c r="N178" s="192"/>
      <c r="O178" s="192"/>
      <c r="P178" s="192"/>
      <c r="Q178" s="1864"/>
    </row>
    <row r="179" spans="1:17" ht="35.1" customHeight="1">
      <c r="A179" s="38"/>
      <c r="B179" s="46" t="s">
        <v>1346</v>
      </c>
      <c r="C179" s="38" t="s">
        <v>1434</v>
      </c>
      <c r="D179" s="57" t="s">
        <v>1351</v>
      </c>
      <c r="E179" s="192"/>
      <c r="F179" s="192"/>
      <c r="G179" s="192"/>
      <c r="H179" s="192">
        <v>142000</v>
      </c>
      <c r="I179" s="192"/>
      <c r="J179" s="192"/>
      <c r="K179" s="192"/>
      <c r="L179" s="192"/>
      <c r="M179" s="192"/>
      <c r="N179" s="192"/>
      <c r="O179" s="192"/>
      <c r="P179" s="192"/>
      <c r="Q179" s="1864"/>
    </row>
    <row r="180" spans="1:17" ht="35.1" customHeight="1">
      <c r="A180" s="38"/>
      <c r="B180" s="46" t="s">
        <v>1352</v>
      </c>
      <c r="C180" s="38" t="s">
        <v>1434</v>
      </c>
      <c r="D180" s="57" t="s">
        <v>1350</v>
      </c>
      <c r="E180" s="192"/>
      <c r="F180" s="192">
        <v>89300</v>
      </c>
      <c r="G180" s="182"/>
      <c r="H180" s="192"/>
      <c r="I180" s="192"/>
      <c r="J180" s="192"/>
      <c r="K180" s="192"/>
      <c r="L180" s="192"/>
      <c r="M180" s="192"/>
      <c r="N180" s="192"/>
      <c r="O180" s="182"/>
      <c r="P180" s="192"/>
      <c r="Q180" s="1864"/>
    </row>
    <row r="181" spans="1:17" ht="35.1" customHeight="1">
      <c r="A181" s="38"/>
      <c r="B181" s="46" t="s">
        <v>1352</v>
      </c>
      <c r="C181" s="38" t="s">
        <v>1434</v>
      </c>
      <c r="D181" s="57" t="s">
        <v>1345</v>
      </c>
      <c r="E181" s="192"/>
      <c r="F181" s="192">
        <v>115000</v>
      </c>
      <c r="G181" s="192">
        <v>122000</v>
      </c>
      <c r="H181" s="192"/>
      <c r="I181" s="192"/>
      <c r="J181" s="192"/>
      <c r="K181" s="192">
        <v>120000</v>
      </c>
      <c r="L181" s="192"/>
      <c r="M181" s="192"/>
      <c r="N181" s="192">
        <v>128500</v>
      </c>
      <c r="O181" s="192">
        <v>130000</v>
      </c>
      <c r="P181" s="192"/>
      <c r="Q181" s="1864"/>
    </row>
    <row r="182" spans="1:17" ht="35.1" customHeight="1">
      <c r="A182" s="38"/>
      <c r="B182" s="46" t="s">
        <v>1353</v>
      </c>
      <c r="C182" s="38" t="s">
        <v>1434</v>
      </c>
      <c r="D182" s="57" t="s">
        <v>1345</v>
      </c>
      <c r="E182" s="192"/>
      <c r="F182" s="192">
        <v>88500</v>
      </c>
      <c r="G182" s="192"/>
      <c r="H182" s="192"/>
      <c r="I182" s="192"/>
      <c r="J182" s="192"/>
      <c r="K182" s="192"/>
      <c r="L182" s="192"/>
      <c r="M182" s="192"/>
      <c r="N182" s="192">
        <v>126500</v>
      </c>
      <c r="O182" s="192"/>
      <c r="P182" s="192"/>
      <c r="Q182" s="1864"/>
    </row>
    <row r="183" spans="1:17" ht="35.1" customHeight="1">
      <c r="A183" s="38"/>
      <c r="B183" s="46" t="s">
        <v>1354</v>
      </c>
      <c r="C183" s="38" t="s">
        <v>1434</v>
      </c>
      <c r="D183" s="57" t="s">
        <v>1355</v>
      </c>
      <c r="E183" s="192"/>
      <c r="F183" s="192">
        <v>79000</v>
      </c>
      <c r="G183" s="192"/>
      <c r="H183" s="192"/>
      <c r="I183" s="192">
        <v>85000</v>
      </c>
      <c r="J183" s="192"/>
      <c r="K183" s="192"/>
      <c r="L183" s="192"/>
      <c r="M183" s="192"/>
      <c r="N183" s="192"/>
      <c r="O183" s="192"/>
      <c r="P183" s="192"/>
      <c r="Q183" s="1864"/>
    </row>
    <row r="184" spans="1:17" ht="35.1" customHeight="1">
      <c r="A184" s="38"/>
      <c r="B184" s="46" t="s">
        <v>1356</v>
      </c>
      <c r="C184" s="38" t="s">
        <v>1434</v>
      </c>
      <c r="D184" s="57" t="s">
        <v>1357</v>
      </c>
      <c r="E184" s="192"/>
      <c r="F184" s="192"/>
      <c r="G184" s="192"/>
      <c r="H184" s="192"/>
      <c r="I184" s="192"/>
      <c r="J184" s="192"/>
      <c r="K184" s="192"/>
      <c r="L184" s="192"/>
      <c r="M184" s="192"/>
      <c r="N184" s="192"/>
      <c r="O184" s="192"/>
      <c r="P184" s="192">
        <v>118800</v>
      </c>
      <c r="Q184" s="1864"/>
    </row>
    <row r="185" spans="1:17" ht="35.1" customHeight="1">
      <c r="A185" s="38"/>
      <c r="B185" s="46" t="s">
        <v>1358</v>
      </c>
      <c r="C185" s="38" t="s">
        <v>1434</v>
      </c>
      <c r="D185" s="57" t="s">
        <v>1359</v>
      </c>
      <c r="E185" s="192"/>
      <c r="F185" s="192">
        <v>82000</v>
      </c>
      <c r="G185" s="192"/>
      <c r="H185" s="192"/>
      <c r="I185" s="192">
        <v>105000</v>
      </c>
      <c r="J185" s="192"/>
      <c r="K185" s="192"/>
      <c r="L185" s="192"/>
      <c r="M185" s="192"/>
      <c r="N185" s="192"/>
      <c r="O185" s="192"/>
      <c r="P185" s="192">
        <v>129800</v>
      </c>
      <c r="Q185" s="1864"/>
    </row>
    <row r="186" spans="1:17" ht="35.1" customHeight="1">
      <c r="A186" s="38"/>
      <c r="B186" s="46" t="s">
        <v>1360</v>
      </c>
      <c r="C186" s="38" t="s">
        <v>1434</v>
      </c>
      <c r="D186" s="57" t="s">
        <v>1361</v>
      </c>
      <c r="E186" s="192"/>
      <c r="F186" s="192">
        <v>82200</v>
      </c>
      <c r="G186" s="192"/>
      <c r="H186" s="192"/>
      <c r="I186" s="192">
        <v>115000</v>
      </c>
      <c r="J186" s="192"/>
      <c r="K186" s="192"/>
      <c r="L186" s="192"/>
      <c r="M186" s="192"/>
      <c r="N186" s="192"/>
      <c r="O186" s="192"/>
      <c r="P186" s="192">
        <v>133100</v>
      </c>
      <c r="Q186" s="1864"/>
    </row>
    <row r="187" spans="1:17" ht="35.1" customHeight="1">
      <c r="A187" s="38"/>
      <c r="B187" s="46" t="s">
        <v>1360</v>
      </c>
      <c r="C187" s="38" t="s">
        <v>1434</v>
      </c>
      <c r="D187" s="57" t="s">
        <v>1362</v>
      </c>
      <c r="E187" s="192"/>
      <c r="F187" s="192"/>
      <c r="G187" s="192"/>
      <c r="H187" s="192"/>
      <c r="I187" s="192">
        <v>128000</v>
      </c>
      <c r="J187" s="192"/>
      <c r="K187" s="192"/>
      <c r="L187" s="192"/>
      <c r="M187" s="192"/>
      <c r="N187" s="192"/>
      <c r="O187" s="192"/>
      <c r="P187" s="192">
        <v>149600</v>
      </c>
      <c r="Q187" s="1864"/>
    </row>
    <row r="188" spans="1:17" ht="35.1" customHeight="1">
      <c r="A188" s="38"/>
      <c r="B188" s="46" t="s">
        <v>1363</v>
      </c>
      <c r="C188" s="38" t="s">
        <v>1434</v>
      </c>
      <c r="D188" s="57" t="s">
        <v>1364</v>
      </c>
      <c r="E188" s="192"/>
      <c r="F188" s="192"/>
      <c r="G188" s="192"/>
      <c r="H188" s="192"/>
      <c r="I188" s="192"/>
      <c r="J188" s="192"/>
      <c r="K188" s="192"/>
      <c r="L188" s="192"/>
      <c r="M188" s="192"/>
      <c r="N188" s="192">
        <v>79200</v>
      </c>
      <c r="O188" s="192"/>
      <c r="P188" s="192"/>
      <c r="Q188" s="1864"/>
    </row>
    <row r="189" spans="1:17" ht="35.1" customHeight="1">
      <c r="A189" s="38"/>
      <c r="B189" s="46" t="s">
        <v>1365</v>
      </c>
      <c r="C189" s="38" t="s">
        <v>1434</v>
      </c>
      <c r="D189" s="57" t="s">
        <v>1366</v>
      </c>
      <c r="E189" s="192"/>
      <c r="F189" s="192"/>
      <c r="G189" s="192"/>
      <c r="H189" s="192"/>
      <c r="I189" s="192">
        <v>155000</v>
      </c>
      <c r="J189" s="192"/>
      <c r="K189" s="192"/>
      <c r="L189" s="192"/>
      <c r="M189" s="192"/>
      <c r="N189" s="192"/>
      <c r="O189" s="192"/>
      <c r="P189" s="192"/>
      <c r="Q189" s="1864"/>
    </row>
    <row r="190" spans="1:17" ht="35.1" customHeight="1">
      <c r="A190" s="38"/>
      <c r="B190" s="46" t="s">
        <v>1367</v>
      </c>
      <c r="C190" s="38" t="s">
        <v>1434</v>
      </c>
      <c r="D190" s="57" t="s">
        <v>1368</v>
      </c>
      <c r="E190" s="182"/>
      <c r="F190" s="182"/>
      <c r="G190" s="182"/>
      <c r="H190" s="182"/>
      <c r="I190" s="192">
        <v>165000</v>
      </c>
      <c r="J190" s="182"/>
      <c r="K190" s="182"/>
      <c r="L190" s="182"/>
      <c r="M190" s="182"/>
      <c r="N190" s="182"/>
      <c r="O190" s="182"/>
      <c r="P190" s="182"/>
      <c r="Q190" s="1864"/>
    </row>
    <row r="191" spans="1:17" ht="35.1" customHeight="1">
      <c r="A191" s="38"/>
      <c r="B191" s="46" t="s">
        <v>1369</v>
      </c>
      <c r="C191" s="38" t="s">
        <v>1434</v>
      </c>
      <c r="D191" s="57" t="s">
        <v>1345</v>
      </c>
      <c r="E191" s="192"/>
      <c r="F191" s="192"/>
      <c r="G191" s="192">
        <v>110000</v>
      </c>
      <c r="H191" s="182"/>
      <c r="I191" s="192"/>
      <c r="J191" s="192"/>
      <c r="K191" s="192"/>
      <c r="L191" s="192"/>
      <c r="M191" s="192"/>
      <c r="N191" s="192"/>
      <c r="O191" s="192"/>
      <c r="P191" s="192"/>
      <c r="Q191" s="1864"/>
    </row>
    <row r="192" spans="1:17" ht="35.1" customHeight="1">
      <c r="A192" s="38"/>
      <c r="B192" s="46" t="s">
        <v>1370</v>
      </c>
      <c r="C192" s="38" t="s">
        <v>1434</v>
      </c>
      <c r="D192" s="57" t="s">
        <v>1345</v>
      </c>
      <c r="E192" s="192"/>
      <c r="F192" s="192"/>
      <c r="G192" s="192">
        <v>110000</v>
      </c>
      <c r="H192" s="192"/>
      <c r="I192" s="192"/>
      <c r="J192" s="192"/>
      <c r="K192" s="192"/>
      <c r="L192" s="192"/>
      <c r="M192" s="192"/>
      <c r="N192" s="192"/>
      <c r="O192" s="192"/>
      <c r="P192" s="192"/>
      <c r="Q192" s="1864"/>
    </row>
    <row r="193" spans="1:17" ht="35.1" customHeight="1">
      <c r="A193" s="38"/>
      <c r="B193" s="46" t="s">
        <v>1371</v>
      </c>
      <c r="C193" s="38" t="s">
        <v>1434</v>
      </c>
      <c r="D193" s="57" t="s">
        <v>1345</v>
      </c>
      <c r="E193" s="192"/>
      <c r="F193" s="192"/>
      <c r="G193" s="192">
        <v>115000</v>
      </c>
      <c r="H193" s="192"/>
      <c r="I193" s="192"/>
      <c r="J193" s="192"/>
      <c r="K193" s="192"/>
      <c r="L193" s="192"/>
      <c r="M193" s="192"/>
      <c r="N193" s="192"/>
      <c r="O193" s="192"/>
      <c r="P193" s="192"/>
      <c r="Q193" s="1864"/>
    </row>
    <row r="194" spans="1:17" ht="35.1" customHeight="1">
      <c r="A194" s="38"/>
      <c r="B194" s="46" t="s">
        <v>1372</v>
      </c>
      <c r="C194" s="38" t="s">
        <v>1434</v>
      </c>
      <c r="D194" s="57" t="s">
        <v>1347</v>
      </c>
      <c r="E194" s="192"/>
      <c r="F194" s="192"/>
      <c r="G194" s="182"/>
      <c r="H194" s="192"/>
      <c r="I194" s="192"/>
      <c r="J194" s="192"/>
      <c r="K194" s="192"/>
      <c r="L194" s="192"/>
      <c r="M194" s="192">
        <v>110000</v>
      </c>
      <c r="N194" s="192"/>
      <c r="O194" s="192"/>
      <c r="P194" s="192"/>
      <c r="Q194" s="1864"/>
    </row>
    <row r="195" spans="1:17" ht="35.1" customHeight="1">
      <c r="A195" s="38"/>
      <c r="B195" s="46" t="s">
        <v>1372</v>
      </c>
      <c r="C195" s="38" t="s">
        <v>1434</v>
      </c>
      <c r="D195" s="57" t="s">
        <v>1348</v>
      </c>
      <c r="E195" s="192"/>
      <c r="F195" s="192">
        <v>70200</v>
      </c>
      <c r="G195" s="182"/>
      <c r="H195" s="192"/>
      <c r="I195" s="192"/>
      <c r="J195" s="192"/>
      <c r="K195" s="182"/>
      <c r="L195" s="182"/>
      <c r="M195" s="192"/>
      <c r="N195" s="192"/>
      <c r="O195" s="192"/>
      <c r="P195" s="192"/>
      <c r="Q195" s="1864"/>
    </row>
    <row r="196" spans="1:17" ht="35.1" customHeight="1">
      <c r="A196" s="38"/>
      <c r="B196" s="46" t="s">
        <v>1373</v>
      </c>
      <c r="C196" s="38" t="s">
        <v>1434</v>
      </c>
      <c r="D196" s="57" t="s">
        <v>1345</v>
      </c>
      <c r="E196" s="192"/>
      <c r="F196" s="192">
        <v>73500</v>
      </c>
      <c r="G196" s="192">
        <v>115000</v>
      </c>
      <c r="H196" s="192"/>
      <c r="I196" s="192"/>
      <c r="J196" s="192"/>
      <c r="K196" s="192">
        <v>130000</v>
      </c>
      <c r="L196" s="192">
        <v>125000</v>
      </c>
      <c r="M196" s="192">
        <v>123000</v>
      </c>
      <c r="N196" s="192"/>
      <c r="O196" s="192"/>
      <c r="P196" s="192"/>
      <c r="Q196" s="1864"/>
    </row>
    <row r="197" spans="1:17" ht="35.1" customHeight="1">
      <c r="A197" s="38"/>
      <c r="B197" s="46" t="s">
        <v>1374</v>
      </c>
      <c r="C197" s="38" t="s">
        <v>1434</v>
      </c>
      <c r="D197" s="57" t="s">
        <v>1345</v>
      </c>
      <c r="E197" s="192"/>
      <c r="F197" s="192"/>
      <c r="G197" s="192">
        <v>115000</v>
      </c>
      <c r="H197" s="192"/>
      <c r="I197" s="192"/>
      <c r="J197" s="192"/>
      <c r="K197" s="192"/>
      <c r="L197" s="192"/>
      <c r="M197" s="192"/>
      <c r="N197" s="192"/>
      <c r="O197" s="192"/>
      <c r="P197" s="192"/>
      <c r="Q197" s="1864"/>
    </row>
    <row r="198" spans="1:17" ht="35.1" customHeight="1">
      <c r="A198" s="38"/>
      <c r="B198" s="46" t="s">
        <v>1375</v>
      </c>
      <c r="C198" s="38" t="s">
        <v>1434</v>
      </c>
      <c r="D198" s="57" t="s">
        <v>1345</v>
      </c>
      <c r="E198" s="192"/>
      <c r="F198" s="192"/>
      <c r="G198" s="182"/>
      <c r="H198" s="192"/>
      <c r="I198" s="192"/>
      <c r="J198" s="192"/>
      <c r="K198" s="182"/>
      <c r="L198" s="192">
        <v>129000</v>
      </c>
      <c r="M198" s="192"/>
      <c r="N198" s="192"/>
      <c r="O198" s="192"/>
      <c r="P198" s="192"/>
      <c r="Q198" s="1864"/>
    </row>
    <row r="199" spans="1:17" ht="35.1" customHeight="1">
      <c r="A199" s="38"/>
      <c r="B199" s="46" t="s">
        <v>1376</v>
      </c>
      <c r="C199" s="38" t="s">
        <v>1434</v>
      </c>
      <c r="D199" s="57" t="s">
        <v>1345</v>
      </c>
      <c r="E199" s="192"/>
      <c r="F199" s="192"/>
      <c r="G199" s="192"/>
      <c r="H199" s="182"/>
      <c r="I199" s="192"/>
      <c r="J199" s="192"/>
      <c r="K199" s="192"/>
      <c r="L199" s="192"/>
      <c r="M199" s="192"/>
      <c r="N199" s="192"/>
      <c r="O199" s="192"/>
      <c r="P199" s="192"/>
      <c r="Q199" s="1864"/>
    </row>
    <row r="200" spans="1:17" ht="35.1" customHeight="1">
      <c r="A200" s="38"/>
      <c r="B200" s="46" t="s">
        <v>1377</v>
      </c>
      <c r="C200" s="38" t="s">
        <v>1434</v>
      </c>
      <c r="D200" s="57" t="s">
        <v>1347</v>
      </c>
      <c r="E200" s="192"/>
      <c r="F200" s="192"/>
      <c r="G200" s="192"/>
      <c r="H200" s="182"/>
      <c r="I200" s="192"/>
      <c r="J200" s="192">
        <v>85000</v>
      </c>
      <c r="K200" s="192"/>
      <c r="L200" s="192"/>
      <c r="M200" s="192">
        <v>79000</v>
      </c>
      <c r="N200" s="192"/>
      <c r="O200" s="192"/>
      <c r="P200" s="192"/>
      <c r="Q200" s="1864"/>
    </row>
    <row r="201" spans="1:17" ht="35.1" customHeight="1">
      <c r="A201" s="38"/>
      <c r="B201" s="46" t="s">
        <v>1377</v>
      </c>
      <c r="C201" s="38" t="s">
        <v>1434</v>
      </c>
      <c r="D201" s="57" t="s">
        <v>1348</v>
      </c>
      <c r="E201" s="192"/>
      <c r="F201" s="192"/>
      <c r="G201" s="182"/>
      <c r="H201" s="192"/>
      <c r="I201" s="192"/>
      <c r="J201" s="192">
        <v>95000</v>
      </c>
      <c r="K201" s="192"/>
      <c r="L201" s="192"/>
      <c r="M201" s="192"/>
      <c r="N201" s="192"/>
      <c r="O201" s="192"/>
      <c r="P201" s="192"/>
      <c r="Q201" s="1864"/>
    </row>
    <row r="202" spans="1:17" ht="35.1" customHeight="1">
      <c r="A202" s="38"/>
      <c r="B202" s="46" t="s">
        <v>1377</v>
      </c>
      <c r="C202" s="38" t="s">
        <v>1434</v>
      </c>
      <c r="D202" s="57" t="s">
        <v>1345</v>
      </c>
      <c r="E202" s="192"/>
      <c r="F202" s="192">
        <v>95000</v>
      </c>
      <c r="G202" s="192">
        <v>104000</v>
      </c>
      <c r="H202" s="192"/>
      <c r="I202" s="192"/>
      <c r="J202" s="192"/>
      <c r="K202" s="192"/>
      <c r="L202" s="192"/>
      <c r="M202" s="192"/>
      <c r="N202" s="192"/>
      <c r="O202" s="192"/>
      <c r="P202" s="192"/>
      <c r="Q202" s="1864"/>
    </row>
    <row r="203" spans="1:17" ht="35.1" customHeight="1">
      <c r="A203" s="38"/>
      <c r="B203" s="46" t="s">
        <v>1378</v>
      </c>
      <c r="C203" s="38" t="s">
        <v>1434</v>
      </c>
      <c r="D203" s="57" t="s">
        <v>1350</v>
      </c>
      <c r="E203" s="192"/>
      <c r="F203" s="182"/>
      <c r="G203" s="192"/>
      <c r="H203" s="192"/>
      <c r="I203" s="192"/>
      <c r="J203" s="192"/>
      <c r="K203" s="192"/>
      <c r="L203" s="192"/>
      <c r="M203" s="192"/>
      <c r="N203" s="192"/>
      <c r="O203" s="192"/>
      <c r="P203" s="192">
        <v>166100</v>
      </c>
      <c r="Q203" s="1864"/>
    </row>
    <row r="204" spans="1:17" ht="35.1" customHeight="1">
      <c r="A204" s="38"/>
      <c r="B204" s="46" t="s">
        <v>1379</v>
      </c>
      <c r="C204" s="38" t="s">
        <v>1434</v>
      </c>
      <c r="D204" s="57" t="s">
        <v>1351</v>
      </c>
      <c r="E204" s="192"/>
      <c r="F204" s="192"/>
      <c r="G204" s="192"/>
      <c r="H204" s="192"/>
      <c r="I204" s="192"/>
      <c r="J204" s="192"/>
      <c r="K204" s="192"/>
      <c r="L204" s="192"/>
      <c r="M204" s="192"/>
      <c r="N204" s="192"/>
      <c r="O204" s="192"/>
      <c r="P204" s="192">
        <v>180400</v>
      </c>
      <c r="Q204" s="1864"/>
    </row>
    <row r="205" spans="1:17" ht="35.1" customHeight="1">
      <c r="A205" s="38"/>
      <c r="B205" s="46" t="s">
        <v>1380</v>
      </c>
      <c r="C205" s="38" t="s">
        <v>1434</v>
      </c>
      <c r="D205" s="57" t="s">
        <v>1345</v>
      </c>
      <c r="E205" s="192"/>
      <c r="F205" s="192"/>
      <c r="G205" s="192">
        <v>120000</v>
      </c>
      <c r="H205" s="192"/>
      <c r="I205" s="192"/>
      <c r="J205" s="192"/>
      <c r="K205" s="192">
        <v>130000</v>
      </c>
      <c r="L205" s="192"/>
      <c r="M205" s="192"/>
      <c r="N205" s="192"/>
      <c r="O205" s="192"/>
      <c r="P205" s="192"/>
      <c r="Q205" s="1864"/>
    </row>
    <row r="206" spans="1:17" ht="35.1" customHeight="1">
      <c r="A206" s="38"/>
      <c r="B206" s="46" t="s">
        <v>1424</v>
      </c>
      <c r="C206" s="38" t="s">
        <v>1434</v>
      </c>
      <c r="D206" s="57" t="s">
        <v>1350</v>
      </c>
      <c r="E206" s="192"/>
      <c r="F206" s="192"/>
      <c r="G206" s="192"/>
      <c r="H206" s="192"/>
      <c r="I206" s="192"/>
      <c r="J206" s="192"/>
      <c r="K206" s="192">
        <v>145000</v>
      </c>
      <c r="L206" s="192"/>
      <c r="M206" s="192"/>
      <c r="N206" s="192"/>
      <c r="O206" s="192"/>
      <c r="P206" s="192"/>
      <c r="Q206" s="1864"/>
    </row>
    <row r="207" spans="1:17" ht="35.1" customHeight="1">
      <c r="A207" s="38"/>
      <c r="B207" s="46" t="s">
        <v>1381</v>
      </c>
      <c r="C207" s="38" t="s">
        <v>1434</v>
      </c>
      <c r="D207" s="57" t="s">
        <v>1345</v>
      </c>
      <c r="E207" s="192"/>
      <c r="F207" s="192"/>
      <c r="G207" s="192"/>
      <c r="H207" s="192"/>
      <c r="I207" s="192"/>
      <c r="J207" s="192"/>
      <c r="K207" s="192"/>
      <c r="L207" s="192"/>
      <c r="M207" s="192"/>
      <c r="N207" s="192"/>
      <c r="O207" s="192"/>
      <c r="P207" s="192"/>
      <c r="Q207" s="1864"/>
    </row>
    <row r="208" spans="1:17" ht="35.1" customHeight="1">
      <c r="A208" s="38"/>
      <c r="B208" s="46" t="s">
        <v>1382</v>
      </c>
      <c r="C208" s="38" t="s">
        <v>1434</v>
      </c>
      <c r="D208" s="57" t="s">
        <v>1350</v>
      </c>
      <c r="E208" s="192"/>
      <c r="F208" s="192"/>
      <c r="G208" s="192"/>
      <c r="H208" s="192"/>
      <c r="I208" s="192"/>
      <c r="J208" s="192"/>
      <c r="K208" s="192"/>
      <c r="L208" s="192"/>
      <c r="M208" s="192"/>
      <c r="N208" s="192"/>
      <c r="O208" s="192"/>
      <c r="P208" s="192"/>
      <c r="Q208" s="1864"/>
    </row>
    <row r="209" spans="1:17" ht="35.1" customHeight="1">
      <c r="A209" s="38"/>
      <c r="B209" s="46" t="s">
        <v>1383</v>
      </c>
      <c r="C209" s="38" t="s">
        <v>1434</v>
      </c>
      <c r="D209" s="57" t="s">
        <v>1350</v>
      </c>
      <c r="E209" s="192"/>
      <c r="F209" s="192"/>
      <c r="G209" s="192"/>
      <c r="H209" s="192"/>
      <c r="I209" s="192"/>
      <c r="J209" s="192"/>
      <c r="K209" s="192"/>
      <c r="L209" s="192"/>
      <c r="M209" s="192"/>
      <c r="N209" s="192"/>
      <c r="O209" s="192"/>
      <c r="P209" s="192"/>
      <c r="Q209" s="1864"/>
    </row>
    <row r="210" spans="1:17" ht="35.1" customHeight="1">
      <c r="A210" s="38"/>
      <c r="B210" s="46" t="s">
        <v>1384</v>
      </c>
      <c r="C210" s="38" t="s">
        <v>1434</v>
      </c>
      <c r="D210" s="57" t="s">
        <v>1350</v>
      </c>
      <c r="E210" s="192"/>
      <c r="F210" s="192">
        <v>91200</v>
      </c>
      <c r="G210" s="192"/>
      <c r="H210" s="192"/>
      <c r="I210" s="192"/>
      <c r="J210" s="192"/>
      <c r="K210" s="192"/>
      <c r="L210" s="192"/>
      <c r="M210" s="192"/>
      <c r="N210" s="192"/>
      <c r="O210" s="192"/>
      <c r="P210" s="192"/>
      <c r="Q210" s="1864"/>
    </row>
    <row r="211" spans="1:17" ht="30" customHeight="1">
      <c r="A211" s="35" t="s">
        <v>1385</v>
      </c>
      <c r="B211" s="134"/>
      <c r="C211" s="35"/>
      <c r="D211" s="28"/>
      <c r="E211" s="183"/>
      <c r="F211" s="183"/>
      <c r="G211" s="183"/>
      <c r="H211" s="183"/>
      <c r="I211" s="182"/>
      <c r="J211" s="182"/>
      <c r="K211" s="182"/>
      <c r="L211" s="182"/>
      <c r="M211" s="182"/>
      <c r="N211" s="182"/>
      <c r="O211" s="182"/>
      <c r="P211" s="182"/>
      <c r="Q211" s="1864"/>
    </row>
    <row r="212" spans="1:17" ht="30" customHeight="1">
      <c r="A212" s="85"/>
      <c r="B212" s="1869" t="s">
        <v>866</v>
      </c>
      <c r="C212" s="1869"/>
      <c r="D212" s="57"/>
      <c r="E212" s="182"/>
      <c r="F212" s="182"/>
      <c r="G212" s="182"/>
      <c r="H212" s="182"/>
      <c r="I212" s="182"/>
      <c r="J212" s="182"/>
      <c r="K212" s="182"/>
      <c r="L212" s="182"/>
      <c r="M212" s="182"/>
      <c r="N212" s="182"/>
      <c r="O212" s="182"/>
      <c r="P212" s="182"/>
      <c r="Q212" s="1864"/>
    </row>
    <row r="213" spans="1:17" ht="30" customHeight="1">
      <c r="A213" s="85"/>
      <c r="B213" s="65" t="s">
        <v>1386</v>
      </c>
      <c r="C213" s="38" t="s">
        <v>1387</v>
      </c>
      <c r="D213" s="57" t="s">
        <v>1388</v>
      </c>
      <c r="E213" s="192"/>
      <c r="F213" s="192"/>
      <c r="G213" s="192">
        <v>2200000</v>
      </c>
      <c r="H213" s="192"/>
      <c r="I213" s="192"/>
      <c r="J213" s="192"/>
      <c r="K213" s="192"/>
      <c r="L213" s="192"/>
      <c r="M213" s="192"/>
      <c r="N213" s="192"/>
      <c r="O213" s="192"/>
      <c r="P213" s="192"/>
      <c r="Q213" s="1864"/>
    </row>
    <row r="214" spans="1:17" ht="30" customHeight="1">
      <c r="A214" s="85"/>
      <c r="B214" s="65" t="s">
        <v>868</v>
      </c>
      <c r="C214" s="38" t="s">
        <v>1387</v>
      </c>
      <c r="D214" s="57" t="s">
        <v>1389</v>
      </c>
      <c r="E214" s="185"/>
      <c r="F214" s="185"/>
      <c r="G214" s="192">
        <v>3000000</v>
      </c>
      <c r="H214" s="192"/>
      <c r="I214" s="192"/>
      <c r="J214" s="192"/>
      <c r="K214" s="192"/>
      <c r="L214" s="192"/>
      <c r="M214" s="192"/>
      <c r="N214" s="192"/>
      <c r="O214" s="192"/>
      <c r="P214" s="192"/>
      <c r="Q214" s="1864"/>
    </row>
    <row r="215" spans="1:17" ht="30" customHeight="1">
      <c r="A215" s="85"/>
      <c r="B215" s="65" t="s">
        <v>869</v>
      </c>
      <c r="C215" s="38" t="s">
        <v>1387</v>
      </c>
      <c r="D215" s="57" t="s">
        <v>1390</v>
      </c>
      <c r="E215" s="185"/>
      <c r="F215" s="185"/>
      <c r="G215" s="192">
        <v>4100000</v>
      </c>
      <c r="H215" s="192"/>
      <c r="I215" s="192"/>
      <c r="J215" s="192"/>
      <c r="K215" s="192"/>
      <c r="L215" s="192"/>
      <c r="M215" s="192"/>
      <c r="N215" s="192"/>
      <c r="O215" s="192"/>
      <c r="P215" s="192"/>
      <c r="Q215" s="1864"/>
    </row>
    <row r="216" spans="1:17" ht="30" customHeight="1">
      <c r="A216" s="85"/>
      <c r="B216" s="65" t="s">
        <v>870</v>
      </c>
      <c r="C216" s="38" t="s">
        <v>1387</v>
      </c>
      <c r="D216" s="57" t="s">
        <v>1391</v>
      </c>
      <c r="E216" s="185"/>
      <c r="F216" s="185"/>
      <c r="G216" s="192">
        <v>5300000</v>
      </c>
      <c r="H216" s="192"/>
      <c r="I216" s="192"/>
      <c r="J216" s="192"/>
      <c r="K216" s="192"/>
      <c r="L216" s="192"/>
      <c r="M216" s="192"/>
      <c r="N216" s="192"/>
      <c r="O216" s="192"/>
      <c r="P216" s="192"/>
      <c r="Q216" s="1864"/>
    </row>
    <row r="217" spans="1:17" ht="30" customHeight="1">
      <c r="A217" s="85"/>
      <c r="B217" s="65" t="s">
        <v>871</v>
      </c>
      <c r="C217" s="38" t="s">
        <v>1387</v>
      </c>
      <c r="D217" s="57" t="s">
        <v>1388</v>
      </c>
      <c r="E217" s="185"/>
      <c r="F217" s="185"/>
      <c r="G217" s="192">
        <v>2700000</v>
      </c>
      <c r="H217" s="192"/>
      <c r="I217" s="192"/>
      <c r="J217" s="192"/>
      <c r="K217" s="192"/>
      <c r="L217" s="192"/>
      <c r="M217" s="192"/>
      <c r="N217" s="192"/>
      <c r="O217" s="192"/>
      <c r="P217" s="192"/>
      <c r="Q217" s="1864"/>
    </row>
    <row r="218" spans="1:17" ht="30" customHeight="1">
      <c r="A218" s="85"/>
      <c r="B218" s="65" t="s">
        <v>872</v>
      </c>
      <c r="C218" s="38" t="s">
        <v>1387</v>
      </c>
      <c r="D218" s="57" t="s">
        <v>1389</v>
      </c>
      <c r="E218" s="185"/>
      <c r="F218" s="185"/>
      <c r="G218" s="192">
        <v>4450000</v>
      </c>
      <c r="H218" s="192"/>
      <c r="I218" s="192"/>
      <c r="J218" s="192"/>
      <c r="K218" s="182"/>
      <c r="L218" s="192"/>
      <c r="M218" s="192"/>
      <c r="N218" s="192"/>
      <c r="O218" s="192"/>
      <c r="P218" s="192"/>
      <c r="Q218" s="1864"/>
    </row>
    <row r="219" spans="1:17" ht="30" customHeight="1">
      <c r="A219" s="85"/>
      <c r="B219" s="65" t="s">
        <v>873</v>
      </c>
      <c r="C219" s="38" t="s">
        <v>1387</v>
      </c>
      <c r="D219" s="57" t="s">
        <v>1390</v>
      </c>
      <c r="E219" s="185"/>
      <c r="F219" s="185"/>
      <c r="G219" s="192">
        <v>6420000</v>
      </c>
      <c r="H219" s="192"/>
      <c r="I219" s="192"/>
      <c r="J219" s="192"/>
      <c r="K219" s="192"/>
      <c r="L219" s="192"/>
      <c r="M219" s="192"/>
      <c r="N219" s="192"/>
      <c r="O219" s="192"/>
      <c r="P219" s="192"/>
      <c r="Q219" s="1864"/>
    </row>
    <row r="220" spans="1:17" ht="30" customHeight="1">
      <c r="A220" s="85"/>
      <c r="B220" s="65" t="s">
        <v>874</v>
      </c>
      <c r="C220" s="38" t="s">
        <v>1387</v>
      </c>
      <c r="D220" s="57" t="s">
        <v>1391</v>
      </c>
      <c r="E220" s="185"/>
      <c r="F220" s="185"/>
      <c r="G220" s="192">
        <v>8350000</v>
      </c>
      <c r="H220" s="192"/>
      <c r="I220" s="192"/>
      <c r="J220" s="192"/>
      <c r="K220" s="192"/>
      <c r="L220" s="192"/>
      <c r="M220" s="192"/>
      <c r="N220" s="192"/>
      <c r="O220" s="192"/>
      <c r="P220" s="192"/>
      <c r="Q220" s="1864"/>
    </row>
    <row r="221" spans="1:17" ht="30" customHeight="1">
      <c r="A221" s="85"/>
      <c r="B221" s="163" t="s">
        <v>875</v>
      </c>
      <c r="C221" s="38"/>
      <c r="D221" s="57"/>
      <c r="E221" s="185"/>
      <c r="F221" s="185"/>
      <c r="G221" s="192"/>
      <c r="H221" s="192"/>
      <c r="I221" s="192"/>
      <c r="J221" s="192"/>
      <c r="K221" s="192"/>
      <c r="L221" s="192"/>
      <c r="M221" s="192"/>
      <c r="N221" s="192"/>
      <c r="O221" s="192"/>
      <c r="P221" s="192"/>
      <c r="Q221" s="1864"/>
    </row>
    <row r="222" spans="1:17" ht="30" customHeight="1">
      <c r="A222" s="85"/>
      <c r="B222" s="65" t="s">
        <v>867</v>
      </c>
      <c r="C222" s="38" t="s">
        <v>1387</v>
      </c>
      <c r="D222" s="57" t="s">
        <v>1388</v>
      </c>
      <c r="E222" s="185"/>
      <c r="F222" s="185"/>
      <c r="G222" s="192">
        <v>2600000</v>
      </c>
      <c r="H222" s="192"/>
      <c r="I222" s="192"/>
      <c r="J222" s="192"/>
      <c r="K222" s="192"/>
      <c r="L222" s="192"/>
      <c r="M222" s="192"/>
      <c r="N222" s="192"/>
      <c r="O222" s="192"/>
      <c r="P222" s="192"/>
      <c r="Q222" s="1864"/>
    </row>
    <row r="223" spans="1:17" ht="30" customHeight="1">
      <c r="A223" s="85"/>
      <c r="B223" s="65" t="s">
        <v>868</v>
      </c>
      <c r="C223" s="38" t="s">
        <v>1387</v>
      </c>
      <c r="D223" s="57" t="s">
        <v>1389</v>
      </c>
      <c r="E223" s="192"/>
      <c r="F223" s="192"/>
      <c r="G223" s="192">
        <v>3600000</v>
      </c>
      <c r="H223" s="192"/>
      <c r="I223" s="192"/>
      <c r="J223" s="192"/>
      <c r="K223" s="192"/>
      <c r="L223" s="192"/>
      <c r="M223" s="192"/>
      <c r="N223" s="192"/>
      <c r="O223" s="192"/>
      <c r="P223" s="192"/>
      <c r="Q223" s="1864"/>
    </row>
    <row r="224" spans="1:17" ht="30" customHeight="1">
      <c r="A224" s="85"/>
      <c r="B224" s="65" t="s">
        <v>869</v>
      </c>
      <c r="C224" s="38" t="s">
        <v>1387</v>
      </c>
      <c r="D224" s="57" t="s">
        <v>1390</v>
      </c>
      <c r="E224" s="185"/>
      <c r="F224" s="185"/>
      <c r="G224" s="192">
        <v>4600000</v>
      </c>
      <c r="H224" s="192"/>
      <c r="I224" s="192"/>
      <c r="J224" s="192"/>
      <c r="K224" s="192"/>
      <c r="L224" s="192"/>
      <c r="M224" s="192"/>
      <c r="N224" s="192"/>
      <c r="O224" s="192"/>
      <c r="P224" s="192"/>
      <c r="Q224" s="1864"/>
    </row>
    <row r="225" spans="1:17" ht="30" customHeight="1">
      <c r="A225" s="85"/>
      <c r="B225" s="65" t="s">
        <v>870</v>
      </c>
      <c r="C225" s="38" t="s">
        <v>1387</v>
      </c>
      <c r="D225" s="57" t="s">
        <v>1391</v>
      </c>
      <c r="E225" s="185"/>
      <c r="F225" s="185"/>
      <c r="G225" s="192">
        <v>5700000</v>
      </c>
      <c r="H225" s="192"/>
      <c r="I225" s="192"/>
      <c r="J225" s="192"/>
      <c r="K225" s="192"/>
      <c r="L225" s="192"/>
      <c r="M225" s="192"/>
      <c r="N225" s="192"/>
      <c r="O225" s="192"/>
      <c r="P225" s="192"/>
      <c r="Q225" s="1864"/>
    </row>
    <row r="226" spans="1:17" ht="30" customHeight="1">
      <c r="A226" s="85"/>
      <c r="B226" s="65" t="s">
        <v>871</v>
      </c>
      <c r="C226" s="38" t="s">
        <v>1387</v>
      </c>
      <c r="D226" s="57" t="s">
        <v>1388</v>
      </c>
      <c r="E226" s="185"/>
      <c r="F226" s="185"/>
      <c r="G226" s="192">
        <v>2750000</v>
      </c>
      <c r="H226" s="192"/>
      <c r="I226" s="192"/>
      <c r="J226" s="192"/>
      <c r="K226" s="192"/>
      <c r="L226" s="192"/>
      <c r="M226" s="192"/>
      <c r="N226" s="192"/>
      <c r="O226" s="192"/>
      <c r="P226" s="192"/>
      <c r="Q226" s="1864"/>
    </row>
    <row r="227" spans="1:17" ht="30" customHeight="1">
      <c r="A227" s="85"/>
      <c r="B227" s="65" t="s">
        <v>872</v>
      </c>
      <c r="C227" s="38" t="s">
        <v>1387</v>
      </c>
      <c r="D227" s="57" t="s">
        <v>1389</v>
      </c>
      <c r="E227" s="192"/>
      <c r="F227" s="192"/>
      <c r="G227" s="192">
        <v>4500000</v>
      </c>
      <c r="H227" s="192"/>
      <c r="I227" s="192"/>
      <c r="J227" s="192"/>
      <c r="K227" s="192"/>
      <c r="L227" s="192"/>
      <c r="M227" s="192"/>
      <c r="N227" s="192"/>
      <c r="O227" s="192"/>
      <c r="P227" s="192"/>
      <c r="Q227" s="1864"/>
    </row>
    <row r="228" spans="1:17" ht="30" customHeight="1">
      <c r="A228" s="85"/>
      <c r="B228" s="65" t="s">
        <v>873</v>
      </c>
      <c r="C228" s="38" t="s">
        <v>1387</v>
      </c>
      <c r="D228" s="57" t="s">
        <v>1390</v>
      </c>
      <c r="E228" s="192"/>
      <c r="F228" s="192"/>
      <c r="G228" s="192">
        <v>6500000</v>
      </c>
      <c r="H228" s="192"/>
      <c r="I228" s="192"/>
      <c r="J228" s="192"/>
      <c r="K228" s="192"/>
      <c r="L228" s="192"/>
      <c r="M228" s="192"/>
      <c r="N228" s="192"/>
      <c r="O228" s="192"/>
      <c r="P228" s="192"/>
      <c r="Q228" s="1864"/>
    </row>
    <row r="229" spans="1:17" ht="30" customHeight="1">
      <c r="A229" s="85"/>
      <c r="B229" s="65" t="s">
        <v>874</v>
      </c>
      <c r="C229" s="38" t="s">
        <v>1387</v>
      </c>
      <c r="D229" s="57" t="s">
        <v>1391</v>
      </c>
      <c r="E229" s="192"/>
      <c r="F229" s="192"/>
      <c r="G229" s="192">
        <v>8500000</v>
      </c>
      <c r="H229" s="192"/>
      <c r="I229" s="192"/>
      <c r="J229" s="192"/>
      <c r="K229" s="192"/>
      <c r="L229" s="192"/>
      <c r="M229" s="192"/>
      <c r="N229" s="192"/>
      <c r="O229" s="192"/>
      <c r="P229" s="192"/>
      <c r="Q229" s="1864"/>
    </row>
    <row r="230" spans="1:17" ht="35.1" customHeight="1">
      <c r="A230" s="35" t="s">
        <v>1392</v>
      </c>
      <c r="B230" s="134" t="s">
        <v>1393</v>
      </c>
      <c r="C230" s="38"/>
      <c r="D230" s="57"/>
      <c r="E230" s="182"/>
      <c r="F230" s="182"/>
      <c r="G230" s="182"/>
      <c r="H230" s="182"/>
      <c r="I230" s="182"/>
      <c r="J230" s="182"/>
      <c r="K230" s="182"/>
      <c r="L230" s="182"/>
      <c r="M230" s="182"/>
      <c r="N230" s="182"/>
      <c r="O230" s="182"/>
      <c r="P230" s="182"/>
      <c r="Q230" s="1864"/>
    </row>
    <row r="231" spans="1:17" ht="35.1" customHeight="1">
      <c r="A231" s="35"/>
      <c r="B231" s="65" t="s">
        <v>1394</v>
      </c>
      <c r="C231" s="38" t="s">
        <v>249</v>
      </c>
      <c r="D231" s="57"/>
      <c r="E231" s="193"/>
      <c r="F231" s="193">
        <v>6500000</v>
      </c>
      <c r="G231" s="193">
        <v>5800000</v>
      </c>
      <c r="H231" s="182"/>
      <c r="I231" s="193">
        <v>6500000</v>
      </c>
      <c r="J231" s="193">
        <v>5600000</v>
      </c>
      <c r="K231" s="193">
        <v>6000000</v>
      </c>
      <c r="L231" s="193">
        <v>5500000</v>
      </c>
      <c r="M231" s="193">
        <v>6000000</v>
      </c>
      <c r="N231" s="193">
        <v>5500000</v>
      </c>
      <c r="O231" s="193">
        <v>4600000</v>
      </c>
      <c r="P231" s="193"/>
      <c r="Q231" s="1864"/>
    </row>
    <row r="232" spans="1:17" ht="35.1" customHeight="1">
      <c r="A232" s="38"/>
      <c r="B232" s="39" t="s">
        <v>1395</v>
      </c>
      <c r="C232" s="38" t="s">
        <v>249</v>
      </c>
      <c r="D232" s="57"/>
      <c r="E232" s="193"/>
      <c r="F232" s="193">
        <v>6500000</v>
      </c>
      <c r="G232" s="193">
        <v>6500000</v>
      </c>
      <c r="H232" s="193">
        <v>7000000</v>
      </c>
      <c r="I232" s="193"/>
      <c r="J232" s="193">
        <v>6700000</v>
      </c>
      <c r="K232" s="193">
        <v>6300000</v>
      </c>
      <c r="L232" s="193"/>
      <c r="M232" s="193">
        <v>6000000</v>
      </c>
      <c r="N232" s="193"/>
      <c r="O232" s="182"/>
      <c r="P232" s="193"/>
      <c r="Q232" s="1864"/>
    </row>
    <row r="233" spans="1:17" ht="35.1" customHeight="1">
      <c r="A233" s="38"/>
      <c r="B233" s="39" t="s">
        <v>1396</v>
      </c>
      <c r="C233" s="38" t="s">
        <v>249</v>
      </c>
      <c r="D233" s="57"/>
      <c r="E233" s="182"/>
      <c r="F233" s="182"/>
      <c r="G233" s="193">
        <v>9000000</v>
      </c>
      <c r="H233" s="193">
        <v>7000000</v>
      </c>
      <c r="I233" s="182"/>
      <c r="J233" s="193">
        <v>9500000</v>
      </c>
      <c r="K233" s="182"/>
      <c r="L233" s="182"/>
      <c r="M233" s="182"/>
      <c r="N233" s="182"/>
      <c r="O233" s="182"/>
      <c r="P233" s="182"/>
      <c r="Q233" s="1864"/>
    </row>
    <row r="234" spans="1:17">
      <c r="Q234" s="169"/>
    </row>
    <row r="235" spans="1:17">
      <c r="B235" s="13"/>
      <c r="C235" s="13"/>
      <c r="D235" s="158"/>
      <c r="G235" s="13"/>
      <c r="H235" s="13"/>
      <c r="I235" s="13"/>
      <c r="J235" s="13"/>
      <c r="K235" s="13"/>
      <c r="L235" s="13"/>
      <c r="M235" s="13"/>
      <c r="N235" s="13"/>
      <c r="O235" s="13"/>
      <c r="P235" s="13"/>
      <c r="Q235" s="169"/>
    </row>
    <row r="236" spans="1:17">
      <c r="B236" s="13"/>
      <c r="C236" s="13"/>
      <c r="D236" s="158"/>
      <c r="G236" s="13"/>
      <c r="H236" s="13"/>
      <c r="I236" s="13"/>
      <c r="J236" s="13"/>
      <c r="K236" s="13"/>
      <c r="L236" s="13"/>
      <c r="M236" s="13"/>
      <c r="N236" s="13"/>
      <c r="O236" s="13"/>
      <c r="P236" s="13"/>
      <c r="Q236" s="169"/>
    </row>
    <row r="237" spans="1:17">
      <c r="B237" s="13"/>
      <c r="C237" s="13"/>
      <c r="D237" s="158"/>
      <c r="G237" s="13"/>
      <c r="H237" s="13"/>
      <c r="I237" s="13"/>
      <c r="J237" s="13"/>
      <c r="K237" s="13"/>
      <c r="L237" s="13"/>
      <c r="M237" s="13"/>
      <c r="N237" s="13"/>
      <c r="O237" s="13"/>
      <c r="P237" s="13"/>
      <c r="Q237" s="169"/>
    </row>
  </sheetData>
  <mergeCells count="32">
    <mergeCell ref="Q165:Q172"/>
    <mergeCell ref="Q173:Q210"/>
    <mergeCell ref="Q211:Q229"/>
    <mergeCell ref="Q230:Q233"/>
    <mergeCell ref="Q52:Q61"/>
    <mergeCell ref="Q64:Q72"/>
    <mergeCell ref="Q73:Q80"/>
    <mergeCell ref="Q89:Q125"/>
    <mergeCell ref="Q126:Q164"/>
    <mergeCell ref="Q9:Q16"/>
    <mergeCell ref="Q19:Q22"/>
    <mergeCell ref="Q25:Q28"/>
    <mergeCell ref="Q30:Q37"/>
    <mergeCell ref="Q39:Q50"/>
    <mergeCell ref="E51:P51"/>
    <mergeCell ref="B166:C166"/>
    <mergeCell ref="B212:C212"/>
    <mergeCell ref="A5:A6"/>
    <mergeCell ref="B5:B6"/>
    <mergeCell ref="C5:C6"/>
    <mergeCell ref="D5:D6"/>
    <mergeCell ref="B18:C18"/>
    <mergeCell ref="E18:P18"/>
    <mergeCell ref="B24:C24"/>
    <mergeCell ref="E24:P24"/>
    <mergeCell ref="B29:C29"/>
    <mergeCell ref="B1:Q1"/>
    <mergeCell ref="B2:Q2"/>
    <mergeCell ref="B3:Q3"/>
    <mergeCell ref="E5:P5"/>
    <mergeCell ref="E8:P8"/>
    <mergeCell ref="Q5:Q6"/>
  </mergeCells>
  <conditionalFormatting sqref="B128">
    <cfRule type="duplicateValues" dxfId="269" priority="25"/>
  </conditionalFormatting>
  <conditionalFormatting sqref="B129">
    <cfRule type="duplicateValues" dxfId="268" priority="20"/>
  </conditionalFormatting>
  <conditionalFormatting sqref="B133:B135">
    <cfRule type="duplicateValues" dxfId="267" priority="15"/>
    <cfRule type="duplicateValues" dxfId="266" priority="16"/>
  </conditionalFormatting>
  <conditionalFormatting sqref="B136">
    <cfRule type="duplicateValues" dxfId="265" priority="11"/>
    <cfRule type="duplicateValues" dxfId="264" priority="12"/>
  </conditionalFormatting>
  <conditionalFormatting sqref="B137">
    <cfRule type="duplicateValues" dxfId="263" priority="2"/>
    <cfRule type="duplicateValues" dxfId="262" priority="3"/>
  </conditionalFormatting>
  <conditionalFormatting sqref="B138:B139">
    <cfRule type="duplicateValues" dxfId="261" priority="7"/>
  </conditionalFormatting>
  <conditionalFormatting sqref="B141">
    <cfRule type="duplicateValues" dxfId="260" priority="19"/>
  </conditionalFormatting>
  <conditionalFormatting sqref="B142">
    <cfRule type="duplicateValues" dxfId="259" priority="10"/>
  </conditionalFormatting>
  <conditionalFormatting sqref="B143">
    <cfRule type="duplicateValues" dxfId="258" priority="9"/>
  </conditionalFormatting>
  <conditionalFormatting sqref="B145:B146">
    <cfRule type="duplicateValues" dxfId="257" priority="22"/>
  </conditionalFormatting>
  <conditionalFormatting sqref="B145:B147">
    <cfRule type="duplicateValues" dxfId="256" priority="21"/>
  </conditionalFormatting>
  <conditionalFormatting sqref="B147">
    <cfRule type="duplicateValues" dxfId="255" priority="24"/>
  </conditionalFormatting>
  <conditionalFormatting sqref="B148:B149">
    <cfRule type="duplicateValues" dxfId="254" priority="27"/>
  </conditionalFormatting>
  <conditionalFormatting sqref="B149">
    <cfRule type="duplicateValues" dxfId="253" priority="23"/>
    <cfRule type="duplicateValues" dxfId="252" priority="26"/>
  </conditionalFormatting>
  <conditionalFormatting sqref="B150">
    <cfRule type="duplicateValues" dxfId="251" priority="1"/>
  </conditionalFormatting>
  <conditionalFormatting sqref="B151:B152">
    <cfRule type="duplicateValues" dxfId="250" priority="30"/>
  </conditionalFormatting>
  <conditionalFormatting sqref="B153:B155">
    <cfRule type="duplicateValues" dxfId="249" priority="13"/>
    <cfRule type="duplicateValues" dxfId="248" priority="14"/>
  </conditionalFormatting>
  <conditionalFormatting sqref="B156:B157">
    <cfRule type="duplicateValues" dxfId="247" priority="6"/>
  </conditionalFormatting>
  <conditionalFormatting sqref="B158">
    <cfRule type="duplicateValues" dxfId="246" priority="18"/>
  </conditionalFormatting>
  <conditionalFormatting sqref="B159">
    <cfRule type="duplicateValues" dxfId="245" priority="17"/>
  </conditionalFormatting>
  <conditionalFormatting sqref="B160">
    <cfRule type="duplicateValues" dxfId="244" priority="8"/>
  </conditionalFormatting>
  <conditionalFormatting sqref="B161">
    <cfRule type="duplicateValues" dxfId="243" priority="4"/>
    <cfRule type="duplicateValues" dxfId="242" priority="5"/>
  </conditionalFormatting>
  <conditionalFormatting sqref="B163">
    <cfRule type="duplicateValues" dxfId="241" priority="29"/>
  </conditionalFormatting>
  <conditionalFormatting sqref="B164">
    <cfRule type="duplicateValues" dxfId="240" priority="28"/>
  </conditionalFormatting>
  <printOptions horizontalCentered="1"/>
  <pageMargins left="0.7" right="0.7" top="0.75" bottom="0.75" header="0.3" footer="0.3"/>
  <pageSetup paperSize="9" scale="49" orientation="landscape" r:id="rId1"/>
  <headerFooter>
    <oddFooter>&amp;CPage &amp;P&amp;RGia VLXD thang 5 nam 2023 phu luc 1 ktra</oddFooter>
  </headerFooter>
  <rowBreaks count="1" manualBreakCount="1">
    <brk id="28"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7"/>
  <sheetViews>
    <sheetView view="pageBreakPreview" zoomScaleNormal="100" workbookViewId="0">
      <pane xSplit="4" ySplit="7" topLeftCell="E8" activePane="bottomRight" state="frozen"/>
      <selection pane="topRight"/>
      <selection pane="bottomLeft"/>
      <selection pane="bottomRight" activeCell="E10" sqref="E10"/>
    </sheetView>
  </sheetViews>
  <sheetFormatPr defaultColWidth="9.140625" defaultRowHeight="16.5"/>
  <cols>
    <col min="1" max="1" width="7.85546875" style="1" customWidth="1"/>
    <col min="2" max="2" width="36" style="2" customWidth="1"/>
    <col min="3" max="3" width="9.28515625" style="3" customWidth="1"/>
    <col min="4" max="4" width="22.85546875" style="4" customWidth="1"/>
    <col min="5" max="5" width="12.85546875" style="13" customWidth="1"/>
    <col min="6" max="6" width="15.7109375" style="13" customWidth="1"/>
    <col min="7" max="9" width="15.7109375" style="1" customWidth="1"/>
    <col min="10" max="10" width="14.28515625" style="1" customWidth="1"/>
    <col min="11" max="11" width="14" style="3" customWidth="1"/>
    <col min="12" max="12" width="14.28515625" style="3" customWidth="1"/>
    <col min="13" max="15" width="15.7109375" style="1" customWidth="1"/>
    <col min="16" max="16" width="14.42578125" style="3" customWidth="1"/>
    <col min="17" max="17" width="17.140625" style="13" customWidth="1"/>
    <col min="18" max="25" width="9.140625" style="13"/>
    <col min="26" max="26" width="2" style="13" customWidth="1"/>
    <col min="27" max="16384" width="9.140625" style="13"/>
  </cols>
  <sheetData>
    <row r="1" spans="1:17">
      <c r="A1" s="20"/>
      <c r="B1" s="1833" t="s">
        <v>1149</v>
      </c>
      <c r="C1" s="1833"/>
      <c r="D1" s="1833"/>
      <c r="E1" s="1833"/>
      <c r="F1" s="1833"/>
      <c r="G1" s="1833"/>
      <c r="H1" s="1833"/>
      <c r="I1" s="1833"/>
      <c r="J1" s="1833"/>
      <c r="K1" s="1833"/>
      <c r="L1" s="1833"/>
      <c r="M1" s="1833"/>
      <c r="N1" s="1833"/>
      <c r="O1" s="1833"/>
      <c r="P1" s="1833"/>
      <c r="Q1" s="1833"/>
    </row>
    <row r="2" spans="1:17" ht="24.75" customHeight="1">
      <c r="A2" s="21"/>
      <c r="B2" s="1740" t="s">
        <v>1459</v>
      </c>
      <c r="C2" s="1740"/>
      <c r="D2" s="1740"/>
      <c r="E2" s="1740"/>
      <c r="F2" s="1740"/>
      <c r="G2" s="1740"/>
      <c r="H2" s="1740"/>
      <c r="I2" s="1740"/>
      <c r="J2" s="1740"/>
      <c r="K2" s="1740"/>
      <c r="L2" s="1740"/>
      <c r="M2" s="1740"/>
      <c r="N2" s="1740"/>
      <c r="O2" s="1740"/>
      <c r="P2" s="1740"/>
      <c r="Q2" s="1740"/>
    </row>
    <row r="3" spans="1:17">
      <c r="A3" s="21"/>
      <c r="B3" s="1886" t="s">
        <v>1460</v>
      </c>
      <c r="C3" s="1886"/>
      <c r="D3" s="1886"/>
      <c r="E3" s="1886"/>
      <c r="F3" s="1886"/>
      <c r="G3" s="1886"/>
      <c r="H3" s="1886"/>
      <c r="I3" s="1886"/>
      <c r="J3" s="1886"/>
      <c r="K3" s="1886"/>
      <c r="L3" s="1886"/>
      <c r="M3" s="1886"/>
      <c r="N3" s="1886"/>
      <c r="O3" s="1886"/>
      <c r="P3" s="1886"/>
      <c r="Q3" s="1886"/>
    </row>
    <row r="4" spans="1:17">
      <c r="A4" s="21"/>
      <c r="B4" s="22"/>
      <c r="C4" s="23"/>
      <c r="D4" s="23"/>
      <c r="E4" s="100"/>
      <c r="F4" s="100"/>
      <c r="G4" s="101"/>
      <c r="H4" s="101"/>
      <c r="I4" s="101"/>
      <c r="J4" s="101"/>
      <c r="K4" s="23"/>
      <c r="L4" s="23"/>
      <c r="M4" s="101"/>
      <c r="N4" s="101"/>
      <c r="O4" s="101"/>
      <c r="P4" s="23"/>
      <c r="Q4" s="100"/>
    </row>
    <row r="5" spans="1:17" ht="69.95" customHeight="1">
      <c r="A5" s="1846" t="s">
        <v>1152</v>
      </c>
      <c r="B5" s="1846" t="s">
        <v>1153</v>
      </c>
      <c r="C5" s="1846" t="s">
        <v>1154</v>
      </c>
      <c r="D5" s="1846" t="s">
        <v>1155</v>
      </c>
      <c r="E5" s="1865" t="s">
        <v>1156</v>
      </c>
      <c r="F5" s="1865"/>
      <c r="G5" s="1865"/>
      <c r="H5" s="1865"/>
      <c r="I5" s="1865"/>
      <c r="J5" s="1865"/>
      <c r="K5" s="1865"/>
      <c r="L5" s="1865"/>
      <c r="M5" s="1865"/>
      <c r="N5" s="1865"/>
      <c r="O5" s="1865"/>
      <c r="P5" s="1865"/>
      <c r="Q5" s="1846" t="s">
        <v>10</v>
      </c>
    </row>
    <row r="6" spans="1:17" ht="69.95" customHeight="1">
      <c r="A6" s="1846"/>
      <c r="B6" s="1846"/>
      <c r="C6" s="1846"/>
      <c r="D6" s="1846"/>
      <c r="E6" s="159" t="s">
        <v>1157</v>
      </c>
      <c r="F6" s="170" t="s">
        <v>1158</v>
      </c>
      <c r="G6" s="159" t="s">
        <v>1159</v>
      </c>
      <c r="H6" s="171" t="s">
        <v>1160</v>
      </c>
      <c r="I6" s="159" t="s">
        <v>1161</v>
      </c>
      <c r="J6" s="171" t="s">
        <v>1162</v>
      </c>
      <c r="K6" s="171" t="s">
        <v>1163</v>
      </c>
      <c r="L6" s="171" t="s">
        <v>1164</v>
      </c>
      <c r="M6" s="171" t="s">
        <v>1165</v>
      </c>
      <c r="N6" s="171" t="s">
        <v>1166</v>
      </c>
      <c r="O6" s="171" t="s">
        <v>1167</v>
      </c>
      <c r="P6" s="170" t="s">
        <v>1168</v>
      </c>
      <c r="Q6" s="1846"/>
    </row>
    <row r="7" spans="1:17" ht="27" customHeight="1">
      <c r="A7" s="28"/>
      <c r="B7" s="28" t="s">
        <v>1169</v>
      </c>
      <c r="C7" s="28" t="s">
        <v>1170</v>
      </c>
      <c r="D7" s="28" t="s">
        <v>1171</v>
      </c>
      <c r="E7" s="28">
        <v>1</v>
      </c>
      <c r="F7" s="28">
        <v>2</v>
      </c>
      <c r="G7" s="28">
        <v>3</v>
      </c>
      <c r="H7" s="28">
        <v>4</v>
      </c>
      <c r="I7" s="28">
        <v>5</v>
      </c>
      <c r="J7" s="28">
        <v>6</v>
      </c>
      <c r="K7" s="28">
        <v>7</v>
      </c>
      <c r="L7" s="28">
        <v>8</v>
      </c>
      <c r="M7" s="28">
        <v>9</v>
      </c>
      <c r="N7" s="28">
        <v>10</v>
      </c>
      <c r="O7" s="28">
        <v>11</v>
      </c>
      <c r="P7" s="28">
        <v>12</v>
      </c>
      <c r="Q7" s="107"/>
    </row>
    <row r="8" spans="1:17" ht="30" customHeight="1">
      <c r="A8" s="35" t="s">
        <v>1172</v>
      </c>
      <c r="B8" s="69" t="s">
        <v>1173</v>
      </c>
      <c r="C8" s="69"/>
      <c r="D8" s="57"/>
      <c r="E8" s="1846"/>
      <c r="F8" s="1846"/>
      <c r="G8" s="1846"/>
      <c r="H8" s="1846"/>
      <c r="I8" s="1846"/>
      <c r="J8" s="1846"/>
      <c r="K8" s="1846"/>
      <c r="L8" s="1846"/>
      <c r="M8" s="1846"/>
      <c r="N8" s="1846"/>
      <c r="O8" s="1846"/>
      <c r="P8" s="1846"/>
      <c r="Q8" s="164"/>
    </row>
    <row r="9" spans="1:17" ht="72.75" customHeight="1">
      <c r="A9" s="38">
        <v>1</v>
      </c>
      <c r="B9" s="39" t="s">
        <v>1461</v>
      </c>
      <c r="C9" s="38" t="s">
        <v>15</v>
      </c>
      <c r="D9" s="57" t="s">
        <v>1462</v>
      </c>
      <c r="E9" s="172">
        <v>2300000</v>
      </c>
      <c r="F9" s="172">
        <v>2300000</v>
      </c>
      <c r="G9" s="172">
        <v>2200000</v>
      </c>
      <c r="H9" s="172">
        <v>2300000</v>
      </c>
      <c r="I9" s="172">
        <v>2400000</v>
      </c>
      <c r="J9" s="172">
        <v>2300000</v>
      </c>
      <c r="K9" s="172">
        <v>2300000</v>
      </c>
      <c r="L9" s="172">
        <v>2198800</v>
      </c>
      <c r="M9" s="172">
        <v>2181000</v>
      </c>
      <c r="N9" s="172">
        <v>2000000</v>
      </c>
      <c r="O9" s="172">
        <v>2040000</v>
      </c>
      <c r="P9" s="172">
        <v>2160000</v>
      </c>
      <c r="Q9" s="1864"/>
    </row>
    <row r="10" spans="1:17" ht="69" customHeight="1">
      <c r="A10" s="38">
        <v>2</v>
      </c>
      <c r="B10" s="46" t="s">
        <v>1463</v>
      </c>
      <c r="C10" s="38" t="s">
        <v>15</v>
      </c>
      <c r="D10" s="57" t="s">
        <v>1462</v>
      </c>
      <c r="E10" s="172">
        <v>2190000</v>
      </c>
      <c r="F10" s="172"/>
      <c r="G10" s="172"/>
      <c r="H10" s="172"/>
      <c r="I10" s="172"/>
      <c r="J10" s="172"/>
      <c r="K10" s="172"/>
      <c r="L10" s="172"/>
      <c r="M10" s="172"/>
      <c r="N10" s="172"/>
      <c r="O10" s="172"/>
      <c r="P10" s="176"/>
      <c r="Q10" s="1864"/>
    </row>
    <row r="11" spans="1:17" ht="70.5" customHeight="1">
      <c r="A11" s="38">
        <v>3</v>
      </c>
      <c r="B11" s="46" t="s">
        <v>1464</v>
      </c>
      <c r="C11" s="38" t="s">
        <v>15</v>
      </c>
      <c r="D11" s="57" t="s">
        <v>1462</v>
      </c>
      <c r="E11" s="172">
        <v>2350000</v>
      </c>
      <c r="F11" s="172">
        <v>2320000</v>
      </c>
      <c r="G11" s="172">
        <v>2200000</v>
      </c>
      <c r="H11" s="172"/>
      <c r="I11" s="172">
        <v>2300000</v>
      </c>
      <c r="J11" s="172">
        <v>2100000</v>
      </c>
      <c r="K11" s="172"/>
      <c r="L11" s="172">
        <v>2272400</v>
      </c>
      <c r="M11" s="172">
        <v>2018518.5190000001</v>
      </c>
      <c r="N11" s="172">
        <v>1900000</v>
      </c>
      <c r="O11" s="172">
        <v>2000000</v>
      </c>
      <c r="P11" s="172">
        <v>2200000</v>
      </c>
      <c r="Q11" s="1864"/>
    </row>
    <row r="12" spans="1:17" ht="69.75" customHeight="1">
      <c r="A12" s="38">
        <v>4</v>
      </c>
      <c r="B12" s="46" t="s">
        <v>1465</v>
      </c>
      <c r="C12" s="38" t="s">
        <v>15</v>
      </c>
      <c r="D12" s="57" t="s">
        <v>1462</v>
      </c>
      <c r="E12" s="172">
        <v>2290000</v>
      </c>
      <c r="F12" s="172">
        <v>2290000</v>
      </c>
      <c r="G12" s="172">
        <v>2200000</v>
      </c>
      <c r="H12" s="172"/>
      <c r="I12" s="172"/>
      <c r="J12" s="172">
        <v>2300000</v>
      </c>
      <c r="K12" s="172"/>
      <c r="L12" s="172"/>
      <c r="M12" s="172"/>
      <c r="N12" s="172"/>
      <c r="O12" s="172"/>
      <c r="P12" s="176"/>
      <c r="Q12" s="1864"/>
    </row>
    <row r="13" spans="1:17" ht="69" customHeight="1">
      <c r="A13" s="38">
        <v>5</v>
      </c>
      <c r="B13" s="46" t="s">
        <v>1466</v>
      </c>
      <c r="C13" s="38" t="s">
        <v>15</v>
      </c>
      <c r="D13" s="57" t="s">
        <v>1462</v>
      </c>
      <c r="E13" s="172">
        <v>2140000</v>
      </c>
      <c r="F13" s="172"/>
      <c r="G13" s="172">
        <v>2100000</v>
      </c>
      <c r="H13" s="172"/>
      <c r="I13" s="172"/>
      <c r="J13" s="172"/>
      <c r="K13" s="172"/>
      <c r="L13" s="172">
        <v>2014800</v>
      </c>
      <c r="M13" s="172">
        <v>1870370.37</v>
      </c>
      <c r="N13" s="172"/>
      <c r="O13" s="172">
        <v>1900000</v>
      </c>
      <c r="P13" s="172">
        <v>2000000</v>
      </c>
      <c r="Q13" s="1864"/>
    </row>
    <row r="14" spans="1:17" ht="69" customHeight="1">
      <c r="A14" s="38">
        <v>6</v>
      </c>
      <c r="B14" s="46" t="s">
        <v>1467</v>
      </c>
      <c r="C14" s="38" t="s">
        <v>15</v>
      </c>
      <c r="D14" s="57" t="s">
        <v>1462</v>
      </c>
      <c r="E14" s="172"/>
      <c r="F14" s="172"/>
      <c r="G14" s="172"/>
      <c r="H14" s="172"/>
      <c r="I14" s="172"/>
      <c r="J14" s="172"/>
      <c r="K14" s="172">
        <v>2100000</v>
      </c>
      <c r="L14" s="172"/>
      <c r="M14" s="172">
        <v>1851851.852</v>
      </c>
      <c r="N14" s="172"/>
      <c r="O14" s="172"/>
      <c r="P14" s="172"/>
      <c r="Q14" s="1864"/>
    </row>
    <row r="15" spans="1:17" ht="67.5" customHeight="1">
      <c r="A15" s="38">
        <v>7</v>
      </c>
      <c r="B15" s="46" t="s">
        <v>1468</v>
      </c>
      <c r="C15" s="38" t="s">
        <v>15</v>
      </c>
      <c r="D15" s="57" t="s">
        <v>1462</v>
      </c>
      <c r="E15" s="172"/>
      <c r="F15" s="172"/>
      <c r="G15" s="172"/>
      <c r="H15" s="172"/>
      <c r="I15" s="172"/>
      <c r="J15" s="172"/>
      <c r="K15" s="172"/>
      <c r="L15" s="172"/>
      <c r="M15" s="172">
        <v>1900000</v>
      </c>
      <c r="N15" s="172"/>
      <c r="O15" s="172"/>
      <c r="P15" s="172"/>
      <c r="Q15" s="1864"/>
    </row>
    <row r="16" spans="1:17" ht="65.25" customHeight="1">
      <c r="A16" s="38">
        <v>8</v>
      </c>
      <c r="B16" s="46" t="s">
        <v>1469</v>
      </c>
      <c r="C16" s="38" t="s">
        <v>15</v>
      </c>
      <c r="D16" s="57" t="s">
        <v>1462</v>
      </c>
      <c r="E16" s="172"/>
      <c r="F16" s="172"/>
      <c r="G16" s="172"/>
      <c r="H16" s="172">
        <v>2100000</v>
      </c>
      <c r="I16" s="172"/>
      <c r="J16" s="172">
        <v>2200000</v>
      </c>
      <c r="K16" s="172"/>
      <c r="L16" s="172"/>
      <c r="M16" s="172"/>
      <c r="N16" s="172"/>
      <c r="O16" s="172"/>
      <c r="P16" s="172"/>
      <c r="Q16" s="1864"/>
    </row>
    <row r="17" spans="1:17" ht="34.5" customHeight="1">
      <c r="A17" s="35" t="s">
        <v>1184</v>
      </c>
      <c r="B17" s="134" t="s">
        <v>1185</v>
      </c>
      <c r="C17" s="38"/>
      <c r="D17" s="57"/>
      <c r="E17" s="38"/>
      <c r="F17" s="38"/>
      <c r="G17" s="38"/>
      <c r="H17" s="38"/>
      <c r="I17" s="38"/>
      <c r="J17" s="38"/>
      <c r="K17" s="38"/>
      <c r="L17" s="38"/>
      <c r="M17" s="38"/>
      <c r="N17" s="38"/>
      <c r="O17" s="38"/>
      <c r="P17" s="38"/>
      <c r="Q17" s="161"/>
    </row>
    <row r="18" spans="1:17" ht="23.25" customHeight="1">
      <c r="A18" s="35"/>
      <c r="B18" s="1867" t="s">
        <v>1186</v>
      </c>
      <c r="C18" s="1867"/>
      <c r="D18" s="28"/>
      <c r="E18" s="1887"/>
      <c r="F18" s="1887"/>
      <c r="G18" s="1887"/>
      <c r="H18" s="1887"/>
      <c r="I18" s="1887"/>
      <c r="J18" s="1887"/>
      <c r="K18" s="1887"/>
      <c r="L18" s="1887"/>
      <c r="M18" s="1887"/>
      <c r="N18" s="1887"/>
      <c r="O18" s="1887"/>
      <c r="P18" s="1887"/>
      <c r="Q18" s="165"/>
    </row>
    <row r="19" spans="1:17" ht="30" customHeight="1">
      <c r="A19" s="38">
        <v>1</v>
      </c>
      <c r="B19" s="65" t="s">
        <v>1187</v>
      </c>
      <c r="C19" s="38" t="s">
        <v>1432</v>
      </c>
      <c r="D19" s="57"/>
      <c r="E19" s="173">
        <v>600000</v>
      </c>
      <c r="F19" s="173">
        <v>600000</v>
      </c>
      <c r="G19" s="173">
        <v>450000</v>
      </c>
      <c r="H19" s="173">
        <v>500000</v>
      </c>
      <c r="I19" s="173">
        <v>500000</v>
      </c>
      <c r="J19" s="173">
        <v>500000</v>
      </c>
      <c r="K19" s="173">
        <v>500000</v>
      </c>
      <c r="L19" s="173">
        <v>520000</v>
      </c>
      <c r="M19" s="173">
        <v>490000</v>
      </c>
      <c r="N19" s="173">
        <v>380000</v>
      </c>
      <c r="O19" s="173">
        <v>360000</v>
      </c>
      <c r="P19" s="173">
        <v>350000</v>
      </c>
      <c r="Q19" s="1864"/>
    </row>
    <row r="20" spans="1:17" ht="30" customHeight="1">
      <c r="A20" s="38">
        <v>2</v>
      </c>
      <c r="B20" s="65" t="s">
        <v>1189</v>
      </c>
      <c r="C20" s="38" t="s">
        <v>1432</v>
      </c>
      <c r="D20" s="57"/>
      <c r="E20" s="173">
        <v>600000</v>
      </c>
      <c r="F20" s="173">
        <v>600000</v>
      </c>
      <c r="G20" s="173">
        <v>450000</v>
      </c>
      <c r="H20" s="174"/>
      <c r="I20" s="173">
        <v>500000</v>
      </c>
      <c r="J20" s="173">
        <v>450000</v>
      </c>
      <c r="K20" s="173">
        <v>500000</v>
      </c>
      <c r="L20" s="174"/>
      <c r="M20" s="173"/>
      <c r="N20" s="173">
        <v>380000</v>
      </c>
      <c r="O20" s="173">
        <v>360000</v>
      </c>
      <c r="P20" s="173"/>
      <c r="Q20" s="1864"/>
    </row>
    <row r="21" spans="1:17" ht="30" customHeight="1">
      <c r="A21" s="38">
        <v>3</v>
      </c>
      <c r="B21" s="65" t="s">
        <v>1190</v>
      </c>
      <c r="C21" s="38" t="s">
        <v>1432</v>
      </c>
      <c r="D21" s="57"/>
      <c r="E21" s="173"/>
      <c r="F21" s="173"/>
      <c r="G21" s="173">
        <v>300000</v>
      </c>
      <c r="H21" s="174"/>
      <c r="I21" s="173"/>
      <c r="J21" s="173">
        <v>250000</v>
      </c>
      <c r="K21" s="173"/>
      <c r="L21" s="174"/>
      <c r="M21" s="173"/>
      <c r="N21" s="174"/>
      <c r="O21" s="173"/>
      <c r="P21" s="173"/>
      <c r="Q21" s="1864"/>
    </row>
    <row r="22" spans="1:17" ht="30" customHeight="1">
      <c r="A22" s="38">
        <v>4</v>
      </c>
      <c r="B22" s="65" t="s">
        <v>1416</v>
      </c>
      <c r="C22" s="38" t="s">
        <v>1432</v>
      </c>
      <c r="D22" s="57"/>
      <c r="E22" s="173"/>
      <c r="F22" s="173"/>
      <c r="G22" s="173"/>
      <c r="H22" s="173">
        <v>500000</v>
      </c>
      <c r="I22" s="173"/>
      <c r="J22" s="174"/>
      <c r="K22" s="173"/>
      <c r="L22" s="174"/>
      <c r="M22" s="173"/>
      <c r="N22" s="174"/>
      <c r="O22" s="173"/>
      <c r="P22" s="173"/>
      <c r="Q22" s="1864"/>
    </row>
    <row r="23" spans="1:17" ht="39.950000000000003" customHeight="1">
      <c r="A23" s="35" t="s">
        <v>1191</v>
      </c>
      <c r="B23" s="69" t="s">
        <v>1192</v>
      </c>
      <c r="C23" s="161"/>
      <c r="D23" s="46"/>
      <c r="E23" s="38"/>
      <c r="F23" s="38"/>
      <c r="G23" s="38"/>
      <c r="H23" s="38"/>
      <c r="I23" s="38"/>
      <c r="J23" s="38"/>
      <c r="K23" s="38"/>
      <c r="L23" s="38"/>
      <c r="M23" s="38"/>
      <c r="N23" s="38"/>
      <c r="O23" s="38"/>
      <c r="P23" s="38"/>
      <c r="Q23" s="161"/>
    </row>
    <row r="24" spans="1:17" ht="39.950000000000003" customHeight="1">
      <c r="A24" s="28"/>
      <c r="B24" s="1870" t="s">
        <v>1193</v>
      </c>
      <c r="C24" s="1870"/>
      <c r="D24" s="28"/>
      <c r="E24" s="1846"/>
      <c r="F24" s="1846"/>
      <c r="G24" s="1846"/>
      <c r="H24" s="1846"/>
      <c r="I24" s="1846"/>
      <c r="J24" s="1846"/>
      <c r="K24" s="1846"/>
      <c r="L24" s="1846"/>
      <c r="M24" s="1846"/>
      <c r="N24" s="1846"/>
      <c r="O24" s="1846"/>
      <c r="P24" s="1846"/>
      <c r="Q24" s="161"/>
    </row>
    <row r="25" spans="1:17" ht="39.950000000000003" customHeight="1">
      <c r="A25" s="57">
        <v>1</v>
      </c>
      <c r="B25" s="65" t="s">
        <v>1194</v>
      </c>
      <c r="C25" s="57" t="s">
        <v>152</v>
      </c>
      <c r="D25" s="57" t="s">
        <v>1195</v>
      </c>
      <c r="E25" s="175">
        <v>2450</v>
      </c>
      <c r="F25" s="175">
        <v>2450</v>
      </c>
      <c r="G25" s="175">
        <v>2300</v>
      </c>
      <c r="H25" s="175"/>
      <c r="I25" s="175"/>
      <c r="J25" s="175">
        <v>1500</v>
      </c>
      <c r="K25" s="175">
        <v>1950</v>
      </c>
      <c r="L25" s="173">
        <v>1780</v>
      </c>
      <c r="M25" s="175">
        <v>1880</v>
      </c>
      <c r="N25" s="175"/>
      <c r="O25" s="175">
        <v>1500</v>
      </c>
      <c r="P25" s="175"/>
      <c r="Q25" s="1872"/>
    </row>
    <row r="26" spans="1:17" ht="39.950000000000003" customHeight="1">
      <c r="A26" s="57">
        <v>2</v>
      </c>
      <c r="B26" s="65" t="s">
        <v>1196</v>
      </c>
      <c r="C26" s="57" t="s">
        <v>152</v>
      </c>
      <c r="D26" s="57" t="s">
        <v>1197</v>
      </c>
      <c r="E26" s="175"/>
      <c r="F26" s="175"/>
      <c r="G26" s="175">
        <v>2300</v>
      </c>
      <c r="H26" s="175">
        <v>2000</v>
      </c>
      <c r="I26" s="175">
        <v>2000</v>
      </c>
      <c r="J26" s="175">
        <v>1500</v>
      </c>
      <c r="K26" s="175">
        <v>1950</v>
      </c>
      <c r="L26" s="175"/>
      <c r="M26" s="175"/>
      <c r="N26" s="175"/>
      <c r="O26" s="175"/>
      <c r="P26" s="175"/>
      <c r="Q26" s="1872"/>
    </row>
    <row r="27" spans="1:17" ht="39.950000000000003" customHeight="1">
      <c r="A27" s="57">
        <v>3</v>
      </c>
      <c r="B27" s="65" t="s">
        <v>1198</v>
      </c>
      <c r="C27" s="57" t="s">
        <v>152</v>
      </c>
      <c r="D27" s="57" t="s">
        <v>1408</v>
      </c>
      <c r="E27" s="175"/>
      <c r="F27" s="175">
        <v>2100</v>
      </c>
      <c r="G27" s="175">
        <v>1800</v>
      </c>
      <c r="H27" s="175">
        <v>1800</v>
      </c>
      <c r="I27" s="175"/>
      <c r="J27" s="175"/>
      <c r="K27" s="175">
        <v>1260</v>
      </c>
      <c r="L27" s="175">
        <v>1450</v>
      </c>
      <c r="M27" s="175">
        <v>1220</v>
      </c>
      <c r="N27" s="175"/>
      <c r="O27" s="175">
        <v>1250</v>
      </c>
      <c r="P27" s="175"/>
      <c r="Q27" s="1872"/>
    </row>
    <row r="28" spans="1:17" ht="49.5" customHeight="1">
      <c r="A28" s="57">
        <v>4</v>
      </c>
      <c r="B28" s="65" t="s">
        <v>1200</v>
      </c>
      <c r="C28" s="57" t="s">
        <v>152</v>
      </c>
      <c r="D28" s="57" t="s">
        <v>1201</v>
      </c>
      <c r="E28" s="175"/>
      <c r="F28" s="175">
        <v>2000</v>
      </c>
      <c r="G28" s="175">
        <v>1300</v>
      </c>
      <c r="H28" s="175">
        <v>1500</v>
      </c>
      <c r="I28" s="175"/>
      <c r="J28" s="175"/>
      <c r="K28" s="175">
        <v>1018</v>
      </c>
      <c r="L28" s="175"/>
      <c r="M28" s="175"/>
      <c r="N28" s="175"/>
      <c r="O28" s="175"/>
      <c r="P28" s="175"/>
      <c r="Q28" s="1872"/>
    </row>
    <row r="29" spans="1:17" ht="39.950000000000003" customHeight="1">
      <c r="A29" s="28"/>
      <c r="B29" s="1870" t="s">
        <v>1202</v>
      </c>
      <c r="C29" s="1870"/>
      <c r="D29" s="28"/>
      <c r="E29" s="28"/>
      <c r="F29" s="28"/>
      <c r="G29" s="28"/>
      <c r="H29" s="28"/>
      <c r="I29" s="28"/>
      <c r="J29" s="28"/>
      <c r="K29" s="57"/>
      <c r="L29" s="28"/>
      <c r="M29" s="28"/>
      <c r="N29" s="28"/>
      <c r="O29" s="28"/>
      <c r="P29" s="28"/>
      <c r="Q29" s="166"/>
    </row>
    <row r="30" spans="1:17" ht="39.950000000000003" customHeight="1">
      <c r="A30" s="38">
        <v>1</v>
      </c>
      <c r="B30" s="65" t="s">
        <v>1203</v>
      </c>
      <c r="C30" s="38" t="s">
        <v>152</v>
      </c>
      <c r="D30" s="57" t="s">
        <v>1204</v>
      </c>
      <c r="E30" s="38"/>
      <c r="F30" s="38"/>
      <c r="G30" s="173"/>
      <c r="H30" s="175">
        <v>1500</v>
      </c>
      <c r="I30" s="173"/>
      <c r="J30" s="173"/>
      <c r="K30" s="173"/>
      <c r="L30" s="173"/>
      <c r="M30" s="173"/>
      <c r="N30" s="173"/>
      <c r="O30" s="173">
        <v>1560</v>
      </c>
      <c r="P30" s="173"/>
      <c r="Q30" s="1864" t="s">
        <v>1427</v>
      </c>
    </row>
    <row r="31" spans="1:17" ht="39.950000000000003" customHeight="1">
      <c r="A31" s="38">
        <v>2</v>
      </c>
      <c r="B31" s="65" t="s">
        <v>1206</v>
      </c>
      <c r="C31" s="38" t="s">
        <v>152</v>
      </c>
      <c r="D31" s="57" t="s">
        <v>1437</v>
      </c>
      <c r="E31" s="38"/>
      <c r="F31" s="38"/>
      <c r="G31" s="173"/>
      <c r="H31" s="173">
        <v>1800</v>
      </c>
      <c r="I31" s="173">
        <v>1525</v>
      </c>
      <c r="J31" s="38"/>
      <c r="K31" s="173"/>
      <c r="L31" s="173"/>
      <c r="M31" s="173"/>
      <c r="N31" s="173"/>
      <c r="O31" s="173"/>
      <c r="P31" s="173"/>
      <c r="Q31" s="1864"/>
    </row>
    <row r="32" spans="1:17" ht="39.950000000000003" customHeight="1">
      <c r="A32" s="38">
        <v>3</v>
      </c>
      <c r="B32" s="65" t="s">
        <v>1208</v>
      </c>
      <c r="C32" s="38" t="s">
        <v>152</v>
      </c>
      <c r="D32" s="57" t="s">
        <v>1433</v>
      </c>
      <c r="E32" s="173">
        <v>2500</v>
      </c>
      <c r="F32" s="173"/>
      <c r="G32" s="173"/>
      <c r="H32" s="173">
        <v>2250</v>
      </c>
      <c r="I32" s="173">
        <v>2250</v>
      </c>
      <c r="J32" s="173"/>
      <c r="K32" s="173"/>
      <c r="L32" s="173"/>
      <c r="M32" s="173"/>
      <c r="N32" s="173"/>
      <c r="O32" s="173"/>
      <c r="P32" s="173"/>
      <c r="Q32" s="1864"/>
    </row>
    <row r="33" spans="1:17" ht="39.950000000000003" customHeight="1">
      <c r="A33" s="38">
        <v>4</v>
      </c>
      <c r="B33" s="65" t="s">
        <v>1210</v>
      </c>
      <c r="C33" s="38" t="s">
        <v>152</v>
      </c>
      <c r="D33" s="57" t="s">
        <v>1211</v>
      </c>
      <c r="E33" s="173"/>
      <c r="F33" s="173">
        <v>2500</v>
      </c>
      <c r="G33" s="173"/>
      <c r="H33" s="173">
        <v>1850</v>
      </c>
      <c r="I33" s="173"/>
      <c r="J33" s="173"/>
      <c r="K33" s="173"/>
      <c r="L33" s="173"/>
      <c r="M33" s="173">
        <v>1363</v>
      </c>
      <c r="N33" s="173"/>
      <c r="O33" s="173">
        <v>1705</v>
      </c>
      <c r="P33" s="173">
        <v>1450</v>
      </c>
      <c r="Q33" s="1864"/>
    </row>
    <row r="34" spans="1:17" ht="39.950000000000003" customHeight="1">
      <c r="A34" s="38">
        <v>5</v>
      </c>
      <c r="B34" s="65" t="s">
        <v>1212</v>
      </c>
      <c r="C34" s="38" t="s">
        <v>152</v>
      </c>
      <c r="D34" s="57" t="s">
        <v>1213</v>
      </c>
      <c r="E34" s="173"/>
      <c r="F34" s="173"/>
      <c r="G34" s="173"/>
      <c r="H34" s="173"/>
      <c r="I34" s="173"/>
      <c r="J34" s="173"/>
      <c r="K34" s="173"/>
      <c r="L34" s="173"/>
      <c r="M34" s="173"/>
      <c r="N34" s="173"/>
      <c r="O34" s="173">
        <v>2450</v>
      </c>
      <c r="P34" s="173">
        <v>2230</v>
      </c>
      <c r="Q34" s="1864"/>
    </row>
    <row r="35" spans="1:17" ht="39.950000000000003" customHeight="1">
      <c r="A35" s="38">
        <v>6</v>
      </c>
      <c r="B35" s="65" t="s">
        <v>1214</v>
      </c>
      <c r="C35" s="38" t="s">
        <v>152</v>
      </c>
      <c r="D35" s="57" t="s">
        <v>1215</v>
      </c>
      <c r="E35" s="173"/>
      <c r="F35" s="173"/>
      <c r="G35" s="173"/>
      <c r="H35" s="173"/>
      <c r="I35" s="173">
        <v>6550</v>
      </c>
      <c r="J35" s="173"/>
      <c r="K35" s="173"/>
      <c r="L35" s="173"/>
      <c r="M35" s="173"/>
      <c r="N35" s="173"/>
      <c r="O35" s="173">
        <v>9185</v>
      </c>
      <c r="P35" s="173">
        <v>7900</v>
      </c>
      <c r="Q35" s="1864"/>
    </row>
    <row r="36" spans="1:17" ht="39.950000000000003" customHeight="1">
      <c r="A36" s="38">
        <v>7</v>
      </c>
      <c r="B36" s="65" t="s">
        <v>1428</v>
      </c>
      <c r="C36" s="38" t="s">
        <v>152</v>
      </c>
      <c r="D36" s="57" t="s">
        <v>1217</v>
      </c>
      <c r="E36" s="173"/>
      <c r="F36" s="173"/>
      <c r="G36" s="173"/>
      <c r="H36" s="173"/>
      <c r="I36" s="173">
        <v>13100</v>
      </c>
      <c r="J36" s="173"/>
      <c r="K36" s="173"/>
      <c r="L36" s="173"/>
      <c r="M36" s="173"/>
      <c r="N36" s="173"/>
      <c r="O36" s="173"/>
      <c r="P36" s="173">
        <v>13600</v>
      </c>
      <c r="Q36" s="1864"/>
    </row>
    <row r="37" spans="1:17" ht="39.950000000000003" customHeight="1">
      <c r="A37" s="38">
        <v>8</v>
      </c>
      <c r="B37" s="65" t="s">
        <v>1218</v>
      </c>
      <c r="C37" s="38" t="s">
        <v>152</v>
      </c>
      <c r="D37" s="57" t="s">
        <v>1219</v>
      </c>
      <c r="E37" s="173"/>
      <c r="F37" s="173"/>
      <c r="G37" s="173"/>
      <c r="H37" s="173"/>
      <c r="I37" s="173"/>
      <c r="J37" s="173"/>
      <c r="K37" s="173"/>
      <c r="L37" s="173"/>
      <c r="M37" s="173"/>
      <c r="N37" s="173"/>
      <c r="O37" s="173">
        <v>15902</v>
      </c>
      <c r="P37" s="173"/>
      <c r="Q37" s="1864"/>
    </row>
    <row r="38" spans="1:17" ht="35.1" customHeight="1">
      <c r="A38" s="35" t="s">
        <v>1220</v>
      </c>
      <c r="B38" s="69" t="s">
        <v>1221</v>
      </c>
      <c r="C38" s="161"/>
      <c r="D38" s="46"/>
      <c r="E38" s="38"/>
      <c r="F38" s="38"/>
      <c r="G38" s="38"/>
      <c r="H38" s="38"/>
      <c r="I38" s="38"/>
      <c r="J38" s="38"/>
      <c r="K38" s="38"/>
      <c r="L38" s="38"/>
      <c r="M38" s="38"/>
      <c r="N38" s="38"/>
      <c r="O38" s="38"/>
      <c r="P38" s="38"/>
      <c r="Q38" s="161"/>
    </row>
    <row r="39" spans="1:17" ht="35.1" customHeight="1">
      <c r="A39" s="38">
        <v>1</v>
      </c>
      <c r="B39" s="65" t="s">
        <v>1222</v>
      </c>
      <c r="C39" s="38" t="s">
        <v>152</v>
      </c>
      <c r="D39" s="57" t="s">
        <v>1223</v>
      </c>
      <c r="E39" s="172">
        <v>7000</v>
      </c>
      <c r="F39" s="172">
        <v>7000</v>
      </c>
      <c r="G39" s="172">
        <v>9000</v>
      </c>
      <c r="H39" s="172">
        <v>8500</v>
      </c>
      <c r="I39" s="172">
        <v>6000</v>
      </c>
      <c r="J39" s="172">
        <v>6500</v>
      </c>
      <c r="K39" s="172">
        <v>5500</v>
      </c>
      <c r="L39" s="172">
        <v>5200</v>
      </c>
      <c r="M39" s="172">
        <v>5000</v>
      </c>
      <c r="N39" s="172">
        <v>6500</v>
      </c>
      <c r="O39" s="172">
        <v>8200</v>
      </c>
      <c r="P39" s="172">
        <v>10300</v>
      </c>
      <c r="Q39" s="1864" t="s">
        <v>1458</v>
      </c>
    </row>
    <row r="40" spans="1:17" ht="35.1" customHeight="1">
      <c r="A40" s="38">
        <v>2</v>
      </c>
      <c r="B40" s="65" t="s">
        <v>1225</v>
      </c>
      <c r="C40" s="38" t="s">
        <v>1432</v>
      </c>
      <c r="D40" s="57" t="s">
        <v>1227</v>
      </c>
      <c r="E40" s="172">
        <v>550000</v>
      </c>
      <c r="F40" s="172"/>
      <c r="G40" s="172">
        <v>400000</v>
      </c>
      <c r="H40" s="172">
        <v>380000</v>
      </c>
      <c r="I40" s="172"/>
      <c r="J40" s="172">
        <v>310000</v>
      </c>
      <c r="K40" s="172"/>
      <c r="L40" s="172"/>
      <c r="M40" s="172">
        <v>330000</v>
      </c>
      <c r="N40" s="172"/>
      <c r="O40" s="172"/>
      <c r="P40" s="172"/>
      <c r="Q40" s="1864"/>
    </row>
    <row r="41" spans="1:17" ht="35.1" customHeight="1">
      <c r="A41" s="38">
        <v>3</v>
      </c>
      <c r="B41" s="65" t="s">
        <v>1228</v>
      </c>
      <c r="C41" s="38" t="s">
        <v>1432</v>
      </c>
      <c r="D41" s="57" t="s">
        <v>1229</v>
      </c>
      <c r="E41" s="172"/>
      <c r="F41" s="172"/>
      <c r="G41" s="172"/>
      <c r="H41" s="172"/>
      <c r="I41" s="172"/>
      <c r="J41" s="172"/>
      <c r="K41" s="172">
        <v>390000</v>
      </c>
      <c r="L41" s="172"/>
      <c r="M41" s="172"/>
      <c r="N41" s="172"/>
      <c r="O41" s="172"/>
      <c r="P41" s="172"/>
      <c r="Q41" s="1864"/>
    </row>
    <row r="42" spans="1:17" ht="35.1" customHeight="1">
      <c r="A42" s="38">
        <v>4</v>
      </c>
      <c r="B42" s="65" t="s">
        <v>1230</v>
      </c>
      <c r="C42" s="38" t="s">
        <v>1432</v>
      </c>
      <c r="D42" s="57"/>
      <c r="E42" s="172">
        <v>550000</v>
      </c>
      <c r="F42" s="172"/>
      <c r="G42" s="172">
        <v>400000</v>
      </c>
      <c r="H42" s="172"/>
      <c r="I42" s="172"/>
      <c r="J42" s="172">
        <v>330000</v>
      </c>
      <c r="K42" s="172"/>
      <c r="L42" s="172"/>
      <c r="M42" s="172">
        <v>320000</v>
      </c>
      <c r="N42" s="172"/>
      <c r="O42" s="172"/>
      <c r="P42" s="172"/>
      <c r="Q42" s="1864"/>
    </row>
    <row r="43" spans="1:17" ht="35.1" customHeight="1">
      <c r="A43" s="38">
        <v>5</v>
      </c>
      <c r="B43" s="65" t="s">
        <v>1231</v>
      </c>
      <c r="C43" s="38" t="s">
        <v>1432</v>
      </c>
      <c r="D43" s="57" t="s">
        <v>1232</v>
      </c>
      <c r="E43" s="172">
        <v>600000</v>
      </c>
      <c r="F43" s="172">
        <v>600000</v>
      </c>
      <c r="G43" s="172">
        <v>450000</v>
      </c>
      <c r="H43" s="172">
        <v>450000</v>
      </c>
      <c r="I43" s="172">
        <v>450000</v>
      </c>
      <c r="J43" s="172">
        <v>500000</v>
      </c>
      <c r="K43" s="172">
        <v>470000</v>
      </c>
      <c r="L43" s="172">
        <v>510000</v>
      </c>
      <c r="M43" s="172">
        <v>450000</v>
      </c>
      <c r="N43" s="172">
        <v>380000</v>
      </c>
      <c r="O43" s="172">
        <v>525000</v>
      </c>
      <c r="P43" s="172">
        <v>580000</v>
      </c>
      <c r="Q43" s="1864"/>
    </row>
    <row r="44" spans="1:17" ht="35.1" customHeight="1">
      <c r="A44" s="38">
        <v>6</v>
      </c>
      <c r="B44" s="65" t="s">
        <v>1233</v>
      </c>
      <c r="C44" s="38" t="s">
        <v>1432</v>
      </c>
      <c r="D44" s="57" t="s">
        <v>1234</v>
      </c>
      <c r="E44" s="172"/>
      <c r="F44" s="172"/>
      <c r="G44" s="172">
        <v>450000</v>
      </c>
      <c r="H44" s="172">
        <v>380000</v>
      </c>
      <c r="I44" s="172"/>
      <c r="J44" s="172"/>
      <c r="K44" s="172"/>
      <c r="L44" s="172"/>
      <c r="M44" s="172">
        <v>370000</v>
      </c>
      <c r="N44" s="172"/>
      <c r="O44" s="172"/>
      <c r="P44" s="172"/>
      <c r="Q44" s="1864"/>
    </row>
    <row r="45" spans="1:17" ht="35.1" customHeight="1">
      <c r="A45" s="38">
        <v>7</v>
      </c>
      <c r="B45" s="65" t="s">
        <v>1235</v>
      </c>
      <c r="C45" s="38" t="s">
        <v>1432</v>
      </c>
      <c r="D45" s="57" t="s">
        <v>1236</v>
      </c>
      <c r="E45" s="172"/>
      <c r="F45" s="172">
        <v>550000</v>
      </c>
      <c r="G45" s="172">
        <v>400000</v>
      </c>
      <c r="H45" s="172">
        <v>380000</v>
      </c>
      <c r="I45" s="172"/>
      <c r="J45" s="172">
        <v>380000</v>
      </c>
      <c r="K45" s="172">
        <v>420000</v>
      </c>
      <c r="L45" s="172">
        <v>420000</v>
      </c>
      <c r="M45" s="172">
        <v>370000</v>
      </c>
      <c r="N45" s="172">
        <v>350000</v>
      </c>
      <c r="O45" s="172">
        <v>440000</v>
      </c>
      <c r="P45" s="172">
        <v>440000</v>
      </c>
      <c r="Q45" s="1864"/>
    </row>
    <row r="46" spans="1:17" ht="35.1" customHeight="1">
      <c r="A46" s="38">
        <v>8</v>
      </c>
      <c r="B46" s="65" t="s">
        <v>1237</v>
      </c>
      <c r="C46" s="38" t="s">
        <v>1432</v>
      </c>
      <c r="D46" s="57" t="s">
        <v>1238</v>
      </c>
      <c r="E46" s="172">
        <v>570000</v>
      </c>
      <c r="F46" s="172">
        <v>550000</v>
      </c>
      <c r="G46" s="172">
        <v>400000</v>
      </c>
      <c r="H46" s="172">
        <v>380000</v>
      </c>
      <c r="I46" s="172"/>
      <c r="J46" s="172">
        <v>380000</v>
      </c>
      <c r="K46" s="172"/>
      <c r="L46" s="172">
        <v>420000</v>
      </c>
      <c r="M46" s="172">
        <v>360000</v>
      </c>
      <c r="N46" s="172">
        <v>330000</v>
      </c>
      <c r="O46" s="172"/>
      <c r="P46" s="172"/>
      <c r="Q46" s="1864"/>
    </row>
    <row r="47" spans="1:17" ht="30.75" customHeight="1">
      <c r="A47" s="38"/>
      <c r="B47" s="162" t="s">
        <v>1239</v>
      </c>
      <c r="C47" s="38"/>
      <c r="D47" s="57"/>
      <c r="E47" s="38"/>
      <c r="F47" s="38"/>
      <c r="G47" s="38"/>
      <c r="H47" s="38"/>
      <c r="I47" s="38"/>
      <c r="J47" s="38"/>
      <c r="K47" s="38"/>
      <c r="L47" s="172"/>
      <c r="M47" s="38"/>
      <c r="N47" s="38"/>
      <c r="O47" s="38"/>
      <c r="P47" s="38"/>
      <c r="Q47" s="1864"/>
    </row>
    <row r="48" spans="1:17" ht="30.75" customHeight="1">
      <c r="A48" s="38">
        <v>1</v>
      </c>
      <c r="B48" s="39" t="s">
        <v>1240</v>
      </c>
      <c r="C48" s="38" t="s">
        <v>1432</v>
      </c>
      <c r="D48" s="57" t="s">
        <v>1241</v>
      </c>
      <c r="E48" s="38"/>
      <c r="F48" s="38"/>
      <c r="G48" s="38"/>
      <c r="H48" s="38"/>
      <c r="I48" s="38"/>
      <c r="J48" s="38"/>
      <c r="K48" s="38"/>
      <c r="L48" s="172"/>
      <c r="M48" s="38"/>
      <c r="N48" s="38"/>
      <c r="O48" s="172">
        <v>400000</v>
      </c>
      <c r="P48" s="38"/>
      <c r="Q48" s="1864"/>
    </row>
    <row r="49" spans="1:17" ht="30.75" customHeight="1">
      <c r="A49" s="38">
        <v>2</v>
      </c>
      <c r="B49" s="39" t="s">
        <v>1242</v>
      </c>
      <c r="C49" s="38" t="s">
        <v>1432</v>
      </c>
      <c r="D49" s="57" t="s">
        <v>1243</v>
      </c>
      <c r="E49" s="38"/>
      <c r="F49" s="38"/>
      <c r="G49" s="38"/>
      <c r="H49" s="38"/>
      <c r="I49" s="38"/>
      <c r="J49" s="38"/>
      <c r="K49" s="38"/>
      <c r="L49" s="172"/>
      <c r="M49" s="38"/>
      <c r="N49" s="38"/>
      <c r="O49" s="172">
        <v>400000</v>
      </c>
      <c r="P49" s="38"/>
      <c r="Q49" s="1864"/>
    </row>
    <row r="50" spans="1:17" ht="30.75" customHeight="1">
      <c r="A50" s="38">
        <v>3</v>
      </c>
      <c r="B50" s="39" t="s">
        <v>1244</v>
      </c>
      <c r="C50" s="38" t="s">
        <v>1432</v>
      </c>
      <c r="D50" s="57" t="s">
        <v>1245</v>
      </c>
      <c r="E50" s="38"/>
      <c r="F50" s="38"/>
      <c r="G50" s="38"/>
      <c r="H50" s="38"/>
      <c r="I50" s="38"/>
      <c r="J50" s="38"/>
      <c r="K50" s="38"/>
      <c r="L50" s="172"/>
      <c r="M50" s="38"/>
      <c r="N50" s="38"/>
      <c r="O50" s="172">
        <v>400000</v>
      </c>
      <c r="P50" s="38"/>
      <c r="Q50" s="1864"/>
    </row>
    <row r="51" spans="1:17" ht="39.950000000000003" customHeight="1">
      <c r="A51" s="35" t="s">
        <v>1246</v>
      </c>
      <c r="B51" s="134" t="s">
        <v>1247</v>
      </c>
      <c r="C51" s="35"/>
      <c r="D51" s="28"/>
      <c r="E51" s="1887"/>
      <c r="F51" s="1887"/>
      <c r="G51" s="1887"/>
      <c r="H51" s="1887"/>
      <c r="I51" s="1887"/>
      <c r="J51" s="1887"/>
      <c r="K51" s="1887"/>
      <c r="L51" s="1887"/>
      <c r="M51" s="1887"/>
      <c r="N51" s="1887"/>
      <c r="O51" s="1887"/>
      <c r="P51" s="1887"/>
      <c r="Q51" s="167"/>
    </row>
    <row r="52" spans="1:17" ht="39.950000000000003" customHeight="1">
      <c r="A52" s="85"/>
      <c r="B52" s="163" t="s">
        <v>70</v>
      </c>
      <c r="C52" s="38"/>
      <c r="D52" s="57"/>
      <c r="E52" s="172"/>
      <c r="F52" s="172"/>
      <c r="G52" s="172"/>
      <c r="H52" s="172"/>
      <c r="I52" s="172"/>
      <c r="J52" s="172"/>
      <c r="K52" s="172"/>
      <c r="L52" s="172"/>
      <c r="M52" s="172"/>
      <c r="N52" s="172"/>
      <c r="O52" s="172"/>
      <c r="P52" s="172"/>
      <c r="Q52" s="1864"/>
    </row>
    <row r="53" spans="1:17" ht="39.950000000000003" customHeight="1">
      <c r="A53" s="38">
        <v>1</v>
      </c>
      <c r="B53" s="65" t="s">
        <v>54</v>
      </c>
      <c r="C53" s="38" t="s">
        <v>419</v>
      </c>
      <c r="D53" s="57" t="s">
        <v>1248</v>
      </c>
      <c r="E53" s="172"/>
      <c r="F53" s="172">
        <v>19200</v>
      </c>
      <c r="G53" s="172">
        <v>18000</v>
      </c>
      <c r="H53" s="172"/>
      <c r="I53" s="172"/>
      <c r="J53" s="172"/>
      <c r="K53" s="172">
        <v>20500</v>
      </c>
      <c r="L53" s="172"/>
      <c r="M53" s="172">
        <v>19000</v>
      </c>
      <c r="N53" s="172">
        <v>16500</v>
      </c>
      <c r="O53" s="172">
        <v>19300</v>
      </c>
      <c r="P53" s="172">
        <v>20500</v>
      </c>
      <c r="Q53" s="1864"/>
    </row>
    <row r="54" spans="1:17" ht="39.950000000000003" customHeight="1">
      <c r="A54" s="38">
        <v>2</v>
      </c>
      <c r="B54" s="65" t="s">
        <v>58</v>
      </c>
      <c r="C54" s="38" t="s">
        <v>419</v>
      </c>
      <c r="D54" s="57" t="s">
        <v>16</v>
      </c>
      <c r="E54" s="172"/>
      <c r="F54" s="172">
        <f>F53</f>
        <v>19200</v>
      </c>
      <c r="G54" s="172">
        <v>18000</v>
      </c>
      <c r="H54" s="172"/>
      <c r="I54" s="172"/>
      <c r="J54" s="172"/>
      <c r="K54" s="172">
        <v>20500</v>
      </c>
      <c r="L54" s="172"/>
      <c r="M54" s="172">
        <v>19000</v>
      </c>
      <c r="N54" s="172">
        <v>16500</v>
      </c>
      <c r="O54" s="172">
        <v>19300</v>
      </c>
      <c r="P54" s="172">
        <v>20500</v>
      </c>
      <c r="Q54" s="1864"/>
    </row>
    <row r="55" spans="1:17" ht="39.950000000000003" customHeight="1">
      <c r="A55" s="38">
        <v>3</v>
      </c>
      <c r="B55" s="65" t="s">
        <v>59</v>
      </c>
      <c r="C55" s="38" t="s">
        <v>1249</v>
      </c>
      <c r="D55" s="57" t="s">
        <v>16</v>
      </c>
      <c r="E55" s="172"/>
      <c r="F55" s="172">
        <v>142000</v>
      </c>
      <c r="G55" s="172">
        <v>129000</v>
      </c>
      <c r="H55" s="172"/>
      <c r="I55" s="172"/>
      <c r="J55" s="172"/>
      <c r="K55" s="172">
        <v>115000</v>
      </c>
      <c r="L55" s="172">
        <v>119600</v>
      </c>
      <c r="M55" s="172">
        <v>126000</v>
      </c>
      <c r="N55" s="172">
        <v>105000</v>
      </c>
      <c r="O55" s="172">
        <v>136500</v>
      </c>
      <c r="P55" s="172">
        <v>139000</v>
      </c>
      <c r="Q55" s="1864"/>
    </row>
    <row r="56" spans="1:17" ht="39.950000000000003" customHeight="1">
      <c r="A56" s="38">
        <v>4</v>
      </c>
      <c r="B56" s="39" t="s">
        <v>83</v>
      </c>
      <c r="C56" s="38" t="s">
        <v>1249</v>
      </c>
      <c r="D56" s="57" t="s">
        <v>16</v>
      </c>
      <c r="E56" s="172"/>
      <c r="F56" s="172">
        <v>200000</v>
      </c>
      <c r="G56" s="172">
        <v>185000</v>
      </c>
      <c r="H56" s="172"/>
      <c r="I56" s="172"/>
      <c r="J56" s="172"/>
      <c r="K56" s="172">
        <v>178000</v>
      </c>
      <c r="L56" s="172">
        <v>172040</v>
      </c>
      <c r="M56" s="172">
        <v>180000</v>
      </c>
      <c r="N56" s="172">
        <v>165000</v>
      </c>
      <c r="O56" s="172">
        <v>183500</v>
      </c>
      <c r="P56" s="172">
        <v>193000</v>
      </c>
      <c r="Q56" s="1864"/>
    </row>
    <row r="57" spans="1:17" ht="39.950000000000003" customHeight="1">
      <c r="A57" s="38">
        <v>5</v>
      </c>
      <c r="B57" s="39" t="s">
        <v>84</v>
      </c>
      <c r="C57" s="38" t="s">
        <v>1249</v>
      </c>
      <c r="D57" s="57" t="s">
        <v>16</v>
      </c>
      <c r="E57" s="172"/>
      <c r="F57" s="172">
        <v>265000</v>
      </c>
      <c r="G57" s="172">
        <v>248000</v>
      </c>
      <c r="H57" s="172"/>
      <c r="I57" s="172"/>
      <c r="J57" s="172"/>
      <c r="K57" s="172">
        <v>235000</v>
      </c>
      <c r="L57" s="172">
        <v>234140</v>
      </c>
      <c r="M57" s="172">
        <v>244000</v>
      </c>
      <c r="N57" s="172">
        <v>225000</v>
      </c>
      <c r="O57" s="172">
        <v>235500</v>
      </c>
      <c r="P57" s="172">
        <v>263000</v>
      </c>
      <c r="Q57" s="1864"/>
    </row>
    <row r="58" spans="1:17" ht="39.950000000000003" customHeight="1">
      <c r="A58" s="38">
        <v>6</v>
      </c>
      <c r="B58" s="39" t="s">
        <v>90</v>
      </c>
      <c r="C58" s="38" t="s">
        <v>1249</v>
      </c>
      <c r="D58" s="57" t="s">
        <v>16</v>
      </c>
      <c r="E58" s="172"/>
      <c r="F58" s="172">
        <v>350000</v>
      </c>
      <c r="G58" s="172">
        <v>325000</v>
      </c>
      <c r="H58" s="172"/>
      <c r="I58" s="172"/>
      <c r="J58" s="172"/>
      <c r="K58" s="172">
        <v>310000</v>
      </c>
      <c r="L58" s="172">
        <v>305900</v>
      </c>
      <c r="M58" s="172">
        <v>318000</v>
      </c>
      <c r="N58" s="172">
        <v>280000</v>
      </c>
      <c r="O58" s="172">
        <v>332000</v>
      </c>
      <c r="P58" s="172">
        <v>340000</v>
      </c>
      <c r="Q58" s="1864"/>
    </row>
    <row r="59" spans="1:17" ht="39.950000000000003" customHeight="1">
      <c r="A59" s="38">
        <v>7</v>
      </c>
      <c r="B59" s="39" t="s">
        <v>91</v>
      </c>
      <c r="C59" s="38" t="s">
        <v>1249</v>
      </c>
      <c r="D59" s="57" t="s">
        <v>16</v>
      </c>
      <c r="E59" s="172"/>
      <c r="F59" s="172">
        <v>425000</v>
      </c>
      <c r="G59" s="172">
        <v>409000</v>
      </c>
      <c r="H59" s="172"/>
      <c r="I59" s="172"/>
      <c r="J59" s="172"/>
      <c r="K59" s="172">
        <v>400000</v>
      </c>
      <c r="L59" s="172">
        <v>386400</v>
      </c>
      <c r="M59" s="172">
        <v>405000</v>
      </c>
      <c r="N59" s="172">
        <v>355000</v>
      </c>
      <c r="O59" s="172">
        <v>421000</v>
      </c>
      <c r="P59" s="172">
        <v>428000</v>
      </c>
      <c r="Q59" s="1864"/>
    </row>
    <row r="60" spans="1:17" ht="39.950000000000003" customHeight="1">
      <c r="A60" s="38">
        <v>8</v>
      </c>
      <c r="B60" s="39" t="s">
        <v>92</v>
      </c>
      <c r="C60" s="38" t="s">
        <v>1249</v>
      </c>
      <c r="D60" s="57" t="s">
        <v>16</v>
      </c>
      <c r="E60" s="172"/>
      <c r="F60" s="172">
        <v>530000</v>
      </c>
      <c r="G60" s="172">
        <v>510000</v>
      </c>
      <c r="H60" s="172"/>
      <c r="I60" s="172"/>
      <c r="J60" s="172"/>
      <c r="K60" s="172">
        <v>600000</v>
      </c>
      <c r="L60" s="172">
        <v>477480</v>
      </c>
      <c r="M60" s="172">
        <v>496000</v>
      </c>
      <c r="N60" s="172"/>
      <c r="O60" s="172"/>
      <c r="P60" s="172"/>
      <c r="Q60" s="1864"/>
    </row>
    <row r="61" spans="1:17" ht="39.950000000000003" customHeight="1">
      <c r="A61" s="38">
        <v>9</v>
      </c>
      <c r="B61" s="39" t="s">
        <v>93</v>
      </c>
      <c r="C61" s="38" t="s">
        <v>1249</v>
      </c>
      <c r="D61" s="57" t="s">
        <v>16</v>
      </c>
      <c r="E61" s="172"/>
      <c r="F61" s="172">
        <v>625000</v>
      </c>
      <c r="G61" s="172">
        <v>610000</v>
      </c>
      <c r="H61" s="172"/>
      <c r="I61" s="172"/>
      <c r="J61" s="172"/>
      <c r="K61" s="172"/>
      <c r="L61" s="172">
        <v>574540</v>
      </c>
      <c r="M61" s="172">
        <v>622440</v>
      </c>
      <c r="N61" s="172"/>
      <c r="O61" s="172"/>
      <c r="P61" s="172"/>
      <c r="Q61" s="1864"/>
    </row>
    <row r="62" spans="1:17" ht="39.950000000000003" customHeight="1">
      <c r="A62" s="38">
        <v>10</v>
      </c>
      <c r="B62" s="39" t="s">
        <v>1455</v>
      </c>
      <c r="C62" s="38" t="s">
        <v>1249</v>
      </c>
      <c r="D62" s="57" t="s">
        <v>16</v>
      </c>
      <c r="E62" s="172"/>
      <c r="F62" s="172"/>
      <c r="G62" s="172"/>
      <c r="H62" s="172"/>
      <c r="I62" s="172"/>
      <c r="J62" s="172"/>
      <c r="K62" s="172"/>
      <c r="L62" s="172">
        <v>753480</v>
      </c>
      <c r="M62" s="172"/>
      <c r="N62" s="172"/>
      <c r="O62" s="172"/>
      <c r="P62" s="172"/>
      <c r="Q62" s="57"/>
    </row>
    <row r="63" spans="1:17" ht="39.950000000000003" customHeight="1">
      <c r="A63" s="85"/>
      <c r="B63" s="163" t="s">
        <v>80</v>
      </c>
      <c r="C63" s="38"/>
      <c r="D63" s="57"/>
      <c r="E63" s="172"/>
      <c r="F63" s="172"/>
      <c r="G63" s="172"/>
      <c r="H63" s="172"/>
      <c r="I63" s="172"/>
      <c r="J63" s="172"/>
      <c r="K63" s="172"/>
      <c r="L63" s="172"/>
      <c r="M63" s="172"/>
      <c r="N63" s="172"/>
      <c r="O63" s="172"/>
      <c r="P63" s="172"/>
      <c r="Q63" s="168"/>
    </row>
    <row r="64" spans="1:17" ht="39.950000000000003" customHeight="1">
      <c r="A64" s="38">
        <v>1</v>
      </c>
      <c r="B64" s="46" t="s">
        <v>54</v>
      </c>
      <c r="C64" s="38" t="s">
        <v>419</v>
      </c>
      <c r="D64" s="57" t="s">
        <v>1248</v>
      </c>
      <c r="E64" s="172">
        <v>19000</v>
      </c>
      <c r="F64" s="172">
        <v>19600</v>
      </c>
      <c r="G64" s="172">
        <v>18000</v>
      </c>
      <c r="H64" s="172">
        <v>17500</v>
      </c>
      <c r="I64" s="172">
        <v>20000</v>
      </c>
      <c r="J64" s="172">
        <v>19500</v>
      </c>
      <c r="K64" s="172"/>
      <c r="L64" s="172"/>
      <c r="M64" s="172"/>
      <c r="N64" s="172"/>
      <c r="O64" s="172"/>
      <c r="P64" s="172"/>
      <c r="Q64" s="1864"/>
    </row>
    <row r="65" spans="1:17" ht="39.950000000000003" customHeight="1">
      <c r="A65" s="38">
        <v>2</v>
      </c>
      <c r="B65" s="46" t="s">
        <v>58</v>
      </c>
      <c r="C65" s="38" t="s">
        <v>419</v>
      </c>
      <c r="D65" s="57" t="s">
        <v>16</v>
      </c>
      <c r="E65" s="172">
        <v>19000</v>
      </c>
      <c r="F65" s="172">
        <v>19600</v>
      </c>
      <c r="G65" s="172">
        <v>18000</v>
      </c>
      <c r="H65" s="172">
        <v>17500</v>
      </c>
      <c r="I65" s="172">
        <f>I64</f>
        <v>20000</v>
      </c>
      <c r="J65" s="172">
        <v>19500</v>
      </c>
      <c r="K65" s="172"/>
      <c r="L65" s="172"/>
      <c r="M65" s="172"/>
      <c r="N65" s="172"/>
      <c r="O65" s="172"/>
      <c r="P65" s="172"/>
      <c r="Q65" s="1864"/>
    </row>
    <row r="66" spans="1:17" ht="39.950000000000003" customHeight="1">
      <c r="A66" s="38">
        <v>3</v>
      </c>
      <c r="B66" s="46" t="s">
        <v>59</v>
      </c>
      <c r="C66" s="38" t="s">
        <v>1249</v>
      </c>
      <c r="D66" s="57" t="s">
        <v>16</v>
      </c>
      <c r="E66" s="172">
        <v>132000</v>
      </c>
      <c r="F66" s="172">
        <v>130000</v>
      </c>
      <c r="G66" s="172">
        <v>115000</v>
      </c>
      <c r="H66" s="172">
        <v>110000</v>
      </c>
      <c r="I66" s="172">
        <v>125455</v>
      </c>
      <c r="J66" s="172">
        <v>117000</v>
      </c>
      <c r="K66" s="172"/>
      <c r="L66" s="172"/>
      <c r="M66" s="172"/>
      <c r="N66" s="172"/>
      <c r="O66" s="172"/>
      <c r="P66" s="172"/>
      <c r="Q66" s="1864"/>
    </row>
    <row r="67" spans="1:17" ht="39.950000000000003" customHeight="1">
      <c r="A67" s="38">
        <v>4</v>
      </c>
      <c r="B67" s="46" t="s">
        <v>83</v>
      </c>
      <c r="C67" s="38" t="s">
        <v>1249</v>
      </c>
      <c r="D67" s="57" t="s">
        <v>16</v>
      </c>
      <c r="E67" s="172">
        <v>190000</v>
      </c>
      <c r="F67" s="172">
        <v>190000</v>
      </c>
      <c r="G67" s="172">
        <v>175000</v>
      </c>
      <c r="H67" s="172">
        <v>175000</v>
      </c>
      <c r="I67" s="172">
        <v>198182</v>
      </c>
      <c r="J67" s="172">
        <v>183000</v>
      </c>
      <c r="K67" s="172"/>
      <c r="L67" s="172"/>
      <c r="M67" s="172"/>
      <c r="N67" s="172"/>
      <c r="O67" s="172"/>
      <c r="P67" s="172"/>
      <c r="Q67" s="1864"/>
    </row>
    <row r="68" spans="1:17" ht="39.950000000000003" customHeight="1">
      <c r="A68" s="38">
        <v>5</v>
      </c>
      <c r="B68" s="46" t="s">
        <v>84</v>
      </c>
      <c r="C68" s="38" t="s">
        <v>1249</v>
      </c>
      <c r="D68" s="57" t="s">
        <v>16</v>
      </c>
      <c r="E68" s="172">
        <v>259000</v>
      </c>
      <c r="F68" s="172">
        <v>255000</v>
      </c>
      <c r="G68" s="172">
        <v>238000</v>
      </c>
      <c r="H68" s="172">
        <v>240000</v>
      </c>
      <c r="I68" s="172">
        <v>263636</v>
      </c>
      <c r="J68" s="172">
        <v>251000</v>
      </c>
      <c r="K68" s="172"/>
      <c r="L68" s="172"/>
      <c r="M68" s="172"/>
      <c r="N68" s="172"/>
      <c r="O68" s="172"/>
      <c r="P68" s="172"/>
      <c r="Q68" s="1864"/>
    </row>
    <row r="69" spans="1:17" ht="39.950000000000003" customHeight="1">
      <c r="A69" s="38">
        <v>6</v>
      </c>
      <c r="B69" s="46" t="s">
        <v>85</v>
      </c>
      <c r="C69" s="38" t="s">
        <v>1249</v>
      </c>
      <c r="D69" s="57" t="s">
        <v>16</v>
      </c>
      <c r="E69" s="172">
        <v>338000</v>
      </c>
      <c r="F69" s="172">
        <v>333000</v>
      </c>
      <c r="G69" s="172">
        <v>314000</v>
      </c>
      <c r="H69" s="172">
        <v>305000</v>
      </c>
      <c r="I69" s="172">
        <v>350000</v>
      </c>
      <c r="J69" s="172">
        <v>325000</v>
      </c>
      <c r="K69" s="172"/>
      <c r="L69" s="172"/>
      <c r="M69" s="172"/>
      <c r="N69" s="172"/>
      <c r="O69" s="172"/>
      <c r="P69" s="172"/>
      <c r="Q69" s="1864"/>
    </row>
    <row r="70" spans="1:17" ht="39.950000000000003" customHeight="1">
      <c r="A70" s="38">
        <v>7</v>
      </c>
      <c r="B70" s="46" t="s">
        <v>86</v>
      </c>
      <c r="C70" s="38" t="s">
        <v>1249</v>
      </c>
      <c r="D70" s="57" t="s">
        <v>16</v>
      </c>
      <c r="E70" s="172">
        <v>429000</v>
      </c>
      <c r="F70" s="172">
        <v>423000</v>
      </c>
      <c r="G70" s="172">
        <v>400000</v>
      </c>
      <c r="H70" s="172">
        <v>395000</v>
      </c>
      <c r="I70" s="172">
        <v>445455</v>
      </c>
      <c r="J70" s="172">
        <v>430000</v>
      </c>
      <c r="K70" s="172"/>
      <c r="L70" s="172"/>
      <c r="M70" s="172"/>
      <c r="N70" s="172"/>
      <c r="O70" s="172"/>
      <c r="P70" s="172"/>
      <c r="Q70" s="1864"/>
    </row>
    <row r="71" spans="1:17" ht="39.950000000000003" customHeight="1">
      <c r="A71" s="38">
        <v>8</v>
      </c>
      <c r="B71" s="46" t="s">
        <v>87</v>
      </c>
      <c r="C71" s="38" t="s">
        <v>1249</v>
      </c>
      <c r="D71" s="57" t="s">
        <v>16</v>
      </c>
      <c r="E71" s="172">
        <v>530000</v>
      </c>
      <c r="F71" s="172">
        <v>525000</v>
      </c>
      <c r="G71" s="172">
        <v>485000</v>
      </c>
      <c r="H71" s="172">
        <v>485000</v>
      </c>
      <c r="I71" s="172"/>
      <c r="J71" s="172">
        <v>515000</v>
      </c>
      <c r="K71" s="172"/>
      <c r="L71" s="172"/>
      <c r="M71" s="172"/>
      <c r="N71" s="172"/>
      <c r="O71" s="172"/>
      <c r="P71" s="172"/>
      <c r="Q71" s="1864"/>
    </row>
    <row r="72" spans="1:17" ht="39.950000000000003" customHeight="1">
      <c r="A72" s="38">
        <v>9</v>
      </c>
      <c r="B72" s="46" t="s">
        <v>88</v>
      </c>
      <c r="C72" s="38" t="s">
        <v>1249</v>
      </c>
      <c r="D72" s="57" t="s">
        <v>16</v>
      </c>
      <c r="E72" s="172">
        <v>649000</v>
      </c>
      <c r="F72" s="172">
        <v>630000</v>
      </c>
      <c r="G72" s="172">
        <v>610000</v>
      </c>
      <c r="H72" s="172"/>
      <c r="I72" s="172"/>
      <c r="J72" s="172">
        <v>620000</v>
      </c>
      <c r="K72" s="172"/>
      <c r="L72" s="172"/>
      <c r="M72" s="172"/>
      <c r="N72" s="172"/>
      <c r="O72" s="172"/>
      <c r="P72" s="172"/>
      <c r="Q72" s="1864"/>
    </row>
    <row r="73" spans="1:17" ht="39.950000000000003" hidden="1" customHeight="1">
      <c r="A73" s="85"/>
      <c r="B73" s="163" t="s">
        <v>1250</v>
      </c>
      <c r="C73" s="38"/>
      <c r="D73" s="57"/>
      <c r="E73" s="172"/>
      <c r="F73" s="172"/>
      <c r="G73" s="172"/>
      <c r="H73" s="172"/>
      <c r="I73" s="172"/>
      <c r="J73" s="172"/>
      <c r="K73" s="172"/>
      <c r="L73" s="172"/>
      <c r="M73" s="172"/>
      <c r="N73" s="172"/>
      <c r="O73" s="172"/>
      <c r="P73" s="172"/>
      <c r="Q73" s="1864"/>
    </row>
    <row r="74" spans="1:17" ht="39.950000000000003" hidden="1" customHeight="1">
      <c r="A74" s="38">
        <v>1</v>
      </c>
      <c r="B74" s="65" t="s">
        <v>1251</v>
      </c>
      <c r="C74" s="38" t="s">
        <v>419</v>
      </c>
      <c r="D74" s="57" t="s">
        <v>1248</v>
      </c>
      <c r="E74" s="172"/>
      <c r="F74" s="172"/>
      <c r="G74" s="172"/>
      <c r="H74" s="172"/>
      <c r="I74" s="172"/>
      <c r="J74" s="172"/>
      <c r="K74" s="172"/>
      <c r="L74" s="172"/>
      <c r="M74" s="172"/>
      <c r="N74" s="172"/>
      <c r="O74" s="172"/>
      <c r="P74" s="172"/>
      <c r="Q74" s="1864"/>
    </row>
    <row r="75" spans="1:17" ht="39.950000000000003" hidden="1" customHeight="1">
      <c r="A75" s="38">
        <v>2</v>
      </c>
      <c r="B75" s="65" t="s">
        <v>1252</v>
      </c>
      <c r="C75" s="38" t="s">
        <v>419</v>
      </c>
      <c r="D75" s="57" t="s">
        <v>16</v>
      </c>
      <c r="E75" s="172"/>
      <c r="F75" s="172"/>
      <c r="G75" s="172"/>
      <c r="H75" s="172"/>
      <c r="I75" s="172"/>
      <c r="J75" s="172"/>
      <c r="K75" s="172"/>
      <c r="L75" s="172"/>
      <c r="M75" s="172"/>
      <c r="N75" s="172"/>
      <c r="O75" s="172"/>
      <c r="P75" s="172"/>
      <c r="Q75" s="1864"/>
    </row>
    <row r="76" spans="1:17" ht="39.950000000000003" hidden="1" customHeight="1">
      <c r="A76" s="38">
        <v>3</v>
      </c>
      <c r="B76" s="65" t="s">
        <v>89</v>
      </c>
      <c r="C76" s="38" t="s">
        <v>1249</v>
      </c>
      <c r="D76" s="57" t="s">
        <v>16</v>
      </c>
      <c r="E76" s="172"/>
      <c r="F76" s="172"/>
      <c r="G76" s="172"/>
      <c r="H76" s="172"/>
      <c r="I76" s="172"/>
      <c r="J76" s="172"/>
      <c r="K76" s="172"/>
      <c r="L76" s="172"/>
      <c r="M76" s="172"/>
      <c r="N76" s="172"/>
      <c r="O76" s="172"/>
      <c r="P76" s="172"/>
      <c r="Q76" s="1864"/>
    </row>
    <row r="77" spans="1:17" ht="39.950000000000003" hidden="1" customHeight="1">
      <c r="A77" s="38">
        <v>4</v>
      </c>
      <c r="B77" s="39" t="s">
        <v>1253</v>
      </c>
      <c r="C77" s="38" t="s">
        <v>1249</v>
      </c>
      <c r="D77" s="57" t="s">
        <v>16</v>
      </c>
      <c r="E77" s="172"/>
      <c r="F77" s="172"/>
      <c r="G77" s="172"/>
      <c r="H77" s="172"/>
      <c r="I77" s="172"/>
      <c r="J77" s="172"/>
      <c r="K77" s="172"/>
      <c r="L77" s="172"/>
      <c r="M77" s="172"/>
      <c r="N77" s="172"/>
      <c r="O77" s="172"/>
      <c r="P77" s="172"/>
      <c r="Q77" s="1864"/>
    </row>
    <row r="78" spans="1:17" ht="39.950000000000003" hidden="1" customHeight="1">
      <c r="A78" s="38">
        <v>5</v>
      </c>
      <c r="B78" s="39" t="s">
        <v>1254</v>
      </c>
      <c r="C78" s="38" t="s">
        <v>1249</v>
      </c>
      <c r="D78" s="57" t="s">
        <v>16</v>
      </c>
      <c r="E78" s="172"/>
      <c r="F78" s="172"/>
      <c r="G78" s="172"/>
      <c r="H78" s="172"/>
      <c r="I78" s="172"/>
      <c r="J78" s="172"/>
      <c r="K78" s="172"/>
      <c r="L78" s="172"/>
      <c r="M78" s="172"/>
      <c r="N78" s="172"/>
      <c r="O78" s="172"/>
      <c r="P78" s="172"/>
      <c r="Q78" s="1864"/>
    </row>
    <row r="79" spans="1:17" ht="39.950000000000003" hidden="1" customHeight="1">
      <c r="A79" s="38">
        <v>6</v>
      </c>
      <c r="B79" s="39" t="s">
        <v>1255</v>
      </c>
      <c r="C79" s="38" t="s">
        <v>1249</v>
      </c>
      <c r="D79" s="57" t="s">
        <v>16</v>
      </c>
      <c r="E79" s="172"/>
      <c r="F79" s="172"/>
      <c r="G79" s="172"/>
      <c r="H79" s="172"/>
      <c r="I79" s="172"/>
      <c r="J79" s="172"/>
      <c r="K79" s="172"/>
      <c r="L79" s="172"/>
      <c r="M79" s="172"/>
      <c r="N79" s="172"/>
      <c r="O79" s="172"/>
      <c r="P79" s="172"/>
      <c r="Q79" s="1864"/>
    </row>
    <row r="80" spans="1:17" ht="39.950000000000003" hidden="1" customHeight="1">
      <c r="A80" s="38">
        <v>7</v>
      </c>
      <c r="B80" s="39" t="s">
        <v>1256</v>
      </c>
      <c r="C80" s="38" t="s">
        <v>1249</v>
      </c>
      <c r="D80" s="57" t="s">
        <v>16</v>
      </c>
      <c r="E80" s="172"/>
      <c r="F80" s="172"/>
      <c r="G80" s="172"/>
      <c r="H80" s="172"/>
      <c r="I80" s="172"/>
      <c r="J80" s="172"/>
      <c r="K80" s="172"/>
      <c r="L80" s="172"/>
      <c r="M80" s="172"/>
      <c r="N80" s="172"/>
      <c r="O80" s="172"/>
      <c r="P80" s="172"/>
      <c r="Q80" s="1864"/>
    </row>
    <row r="81" spans="1:17" ht="39.950000000000003" customHeight="1">
      <c r="A81" s="38"/>
      <c r="B81" s="162" t="s">
        <v>1438</v>
      </c>
      <c r="C81" s="38"/>
      <c r="D81" s="57"/>
      <c r="E81" s="172"/>
      <c r="F81" s="172"/>
      <c r="G81" s="172"/>
      <c r="H81" s="172"/>
      <c r="I81" s="172"/>
      <c r="J81" s="172"/>
      <c r="K81" s="172"/>
      <c r="L81" s="172"/>
      <c r="M81" s="172"/>
      <c r="N81" s="172"/>
      <c r="O81" s="172"/>
      <c r="P81" s="172"/>
      <c r="Q81" s="57"/>
    </row>
    <row r="82" spans="1:17" ht="39.950000000000003" customHeight="1">
      <c r="A82" s="38">
        <v>1</v>
      </c>
      <c r="B82" s="39" t="s">
        <v>1439</v>
      </c>
      <c r="C82" s="38" t="s">
        <v>419</v>
      </c>
      <c r="D82" s="57"/>
      <c r="E82" s="172"/>
      <c r="F82" s="172"/>
      <c r="G82" s="172"/>
      <c r="H82" s="172"/>
      <c r="I82" s="172"/>
      <c r="J82" s="172"/>
      <c r="K82" s="172"/>
      <c r="L82" s="172">
        <v>15180</v>
      </c>
      <c r="M82" s="172"/>
      <c r="N82" s="172"/>
      <c r="O82" s="172"/>
      <c r="P82" s="172"/>
      <c r="Q82" s="57"/>
    </row>
    <row r="83" spans="1:17" ht="39.950000000000003" customHeight="1">
      <c r="A83" s="38">
        <v>2</v>
      </c>
      <c r="B83" s="39" t="s">
        <v>1440</v>
      </c>
      <c r="C83" s="38" t="s">
        <v>419</v>
      </c>
      <c r="D83" s="57"/>
      <c r="E83" s="172"/>
      <c r="F83" s="172"/>
      <c r="G83" s="172"/>
      <c r="H83" s="172"/>
      <c r="I83" s="172"/>
      <c r="J83" s="172"/>
      <c r="K83" s="172"/>
      <c r="L83" s="172">
        <v>15180</v>
      </c>
      <c r="M83" s="172"/>
      <c r="N83" s="172"/>
      <c r="O83" s="172"/>
      <c r="P83" s="172"/>
      <c r="Q83" s="57"/>
    </row>
    <row r="84" spans="1:17" ht="39.950000000000003" customHeight="1">
      <c r="A84" s="38">
        <v>3</v>
      </c>
      <c r="B84" s="39" t="s">
        <v>1441</v>
      </c>
      <c r="C84" s="38" t="s">
        <v>1249</v>
      </c>
      <c r="D84" s="57"/>
      <c r="E84" s="172"/>
      <c r="F84" s="172"/>
      <c r="G84" s="172"/>
      <c r="H84" s="172"/>
      <c r="I84" s="172"/>
      <c r="J84" s="172"/>
      <c r="K84" s="172"/>
      <c r="L84" s="172">
        <v>95220</v>
      </c>
      <c r="M84" s="172"/>
      <c r="N84" s="172"/>
      <c r="O84" s="172"/>
      <c r="P84" s="172"/>
      <c r="Q84" s="57"/>
    </row>
    <row r="85" spans="1:17" ht="39.950000000000003" customHeight="1">
      <c r="A85" s="38">
        <v>4</v>
      </c>
      <c r="B85" s="39" t="s">
        <v>1442</v>
      </c>
      <c r="C85" s="38" t="s">
        <v>1249</v>
      </c>
      <c r="D85" s="57"/>
      <c r="E85" s="172"/>
      <c r="F85" s="172"/>
      <c r="G85" s="172"/>
      <c r="H85" s="172"/>
      <c r="I85" s="172"/>
      <c r="J85" s="172"/>
      <c r="K85" s="172"/>
      <c r="L85" s="172">
        <v>146740</v>
      </c>
      <c r="M85" s="172"/>
      <c r="N85" s="172"/>
      <c r="O85" s="172"/>
      <c r="P85" s="172"/>
      <c r="Q85" s="57"/>
    </row>
    <row r="86" spans="1:17" ht="39.950000000000003" customHeight="1">
      <c r="A86" s="38">
        <v>5</v>
      </c>
      <c r="B86" s="39" t="s">
        <v>1443</v>
      </c>
      <c r="C86" s="38" t="s">
        <v>1249</v>
      </c>
      <c r="D86" s="57"/>
      <c r="E86" s="172"/>
      <c r="F86" s="172"/>
      <c r="G86" s="172"/>
      <c r="H86" s="172"/>
      <c r="I86" s="172"/>
      <c r="J86" s="172"/>
      <c r="K86" s="172"/>
      <c r="L86" s="172">
        <v>204240</v>
      </c>
      <c r="M86" s="172"/>
      <c r="N86" s="172"/>
      <c r="O86" s="172"/>
      <c r="P86" s="172"/>
      <c r="Q86" s="57"/>
    </row>
    <row r="87" spans="1:17" ht="39.950000000000003" customHeight="1">
      <c r="A87" s="38">
        <v>6</v>
      </c>
      <c r="B87" s="39" t="s">
        <v>1444</v>
      </c>
      <c r="C87" s="38" t="s">
        <v>1249</v>
      </c>
      <c r="D87" s="57"/>
      <c r="E87" s="172"/>
      <c r="F87" s="172"/>
      <c r="G87" s="172"/>
      <c r="H87" s="172"/>
      <c r="I87" s="172"/>
      <c r="J87" s="172"/>
      <c r="K87" s="172"/>
      <c r="L87" s="172">
        <v>265880</v>
      </c>
      <c r="M87" s="172"/>
      <c r="N87" s="172"/>
      <c r="O87" s="172"/>
      <c r="P87" s="172"/>
      <c r="Q87" s="57"/>
    </row>
    <row r="88" spans="1:17" ht="39.950000000000003" customHeight="1">
      <c r="A88" s="38">
        <v>7</v>
      </c>
      <c r="B88" s="39" t="s">
        <v>1445</v>
      </c>
      <c r="C88" s="38" t="s">
        <v>1249</v>
      </c>
      <c r="D88" s="57"/>
      <c r="E88" s="172"/>
      <c r="F88" s="172"/>
      <c r="G88" s="172"/>
      <c r="H88" s="172"/>
      <c r="I88" s="172"/>
      <c r="J88" s="172"/>
      <c r="K88" s="172"/>
      <c r="L88" s="172">
        <v>342700</v>
      </c>
      <c r="M88" s="172"/>
      <c r="N88" s="172"/>
      <c r="O88" s="172"/>
      <c r="P88" s="172"/>
      <c r="Q88" s="57"/>
    </row>
    <row r="89" spans="1:17" ht="39.950000000000003" customHeight="1">
      <c r="A89" s="85"/>
      <c r="B89" s="131" t="s">
        <v>1257</v>
      </c>
      <c r="C89" s="38"/>
      <c r="D89" s="57"/>
      <c r="E89" s="172"/>
      <c r="F89" s="172"/>
      <c r="G89" s="172"/>
      <c r="H89" s="172"/>
      <c r="I89" s="172"/>
      <c r="J89" s="172"/>
      <c r="K89" s="172"/>
      <c r="L89" s="172"/>
      <c r="M89" s="172"/>
      <c r="N89" s="172"/>
      <c r="O89" s="172"/>
      <c r="P89" s="172"/>
      <c r="Q89" s="1864"/>
    </row>
    <row r="90" spans="1:17" ht="33">
      <c r="A90" s="85"/>
      <c r="B90" s="46" t="s">
        <v>1258</v>
      </c>
      <c r="C90" s="38" t="s">
        <v>1249</v>
      </c>
      <c r="D90" s="57" t="s">
        <v>1259</v>
      </c>
      <c r="E90" s="172"/>
      <c r="F90" s="172"/>
      <c r="G90" s="172"/>
      <c r="H90" s="172"/>
      <c r="I90" s="172">
        <v>60000</v>
      </c>
      <c r="J90" s="172"/>
      <c r="K90" s="172"/>
      <c r="L90" s="172"/>
      <c r="M90" s="172"/>
      <c r="N90" s="172"/>
      <c r="O90" s="172"/>
      <c r="P90" s="172"/>
      <c r="Q90" s="1864"/>
    </row>
    <row r="91" spans="1:17" ht="33">
      <c r="A91" s="85"/>
      <c r="B91" s="46" t="s">
        <v>1258</v>
      </c>
      <c r="C91" s="38" t="s">
        <v>1249</v>
      </c>
      <c r="D91" s="57" t="s">
        <v>1260</v>
      </c>
      <c r="E91" s="172"/>
      <c r="F91" s="172"/>
      <c r="G91" s="172"/>
      <c r="H91" s="172"/>
      <c r="I91" s="172">
        <v>60000</v>
      </c>
      <c r="J91" s="172"/>
      <c r="K91" s="172"/>
      <c r="L91" s="172"/>
      <c r="M91" s="172"/>
      <c r="N91" s="172"/>
      <c r="O91" s="172"/>
      <c r="P91" s="172"/>
      <c r="Q91" s="1864"/>
    </row>
    <row r="92" spans="1:17" ht="33">
      <c r="A92" s="85"/>
      <c r="B92" s="46" t="s">
        <v>1258</v>
      </c>
      <c r="C92" s="38" t="s">
        <v>1249</v>
      </c>
      <c r="D92" s="57" t="s">
        <v>1261</v>
      </c>
      <c r="E92" s="172"/>
      <c r="F92" s="172"/>
      <c r="G92" s="172"/>
      <c r="H92" s="172"/>
      <c r="I92" s="172">
        <v>70000</v>
      </c>
      <c r="J92" s="172"/>
      <c r="K92" s="172"/>
      <c r="L92" s="172"/>
      <c r="M92" s="172"/>
      <c r="N92" s="172"/>
      <c r="O92" s="172"/>
      <c r="P92" s="172"/>
      <c r="Q92" s="1864"/>
    </row>
    <row r="93" spans="1:17" ht="33">
      <c r="A93" s="85"/>
      <c r="B93" s="46" t="s">
        <v>1258</v>
      </c>
      <c r="C93" s="38" t="s">
        <v>1249</v>
      </c>
      <c r="D93" s="57" t="s">
        <v>1262</v>
      </c>
      <c r="E93" s="172"/>
      <c r="F93" s="172"/>
      <c r="G93" s="172"/>
      <c r="H93" s="172"/>
      <c r="I93" s="172">
        <v>78000</v>
      </c>
      <c r="J93" s="172"/>
      <c r="K93" s="172"/>
      <c r="L93" s="172"/>
      <c r="M93" s="172"/>
      <c r="N93" s="172"/>
      <c r="O93" s="172"/>
      <c r="P93" s="172"/>
      <c r="Q93" s="1864"/>
    </row>
    <row r="94" spans="1:17" ht="33">
      <c r="A94" s="85"/>
      <c r="B94" s="46" t="s">
        <v>1258</v>
      </c>
      <c r="C94" s="38" t="s">
        <v>1249</v>
      </c>
      <c r="D94" s="57" t="s">
        <v>1263</v>
      </c>
      <c r="E94" s="172"/>
      <c r="F94" s="172"/>
      <c r="G94" s="172"/>
      <c r="H94" s="172"/>
      <c r="I94" s="172"/>
      <c r="J94" s="172"/>
      <c r="K94" s="172"/>
      <c r="L94" s="172"/>
      <c r="M94" s="172"/>
      <c r="N94" s="172"/>
      <c r="O94" s="172"/>
      <c r="P94" s="172"/>
      <c r="Q94" s="1864"/>
    </row>
    <row r="95" spans="1:17" ht="33">
      <c r="A95" s="85"/>
      <c r="B95" s="46" t="s">
        <v>1258</v>
      </c>
      <c r="C95" s="38" t="s">
        <v>1249</v>
      </c>
      <c r="D95" s="57" t="s">
        <v>1264</v>
      </c>
      <c r="E95" s="172"/>
      <c r="F95" s="172"/>
      <c r="G95" s="172"/>
      <c r="H95" s="172"/>
      <c r="I95" s="172">
        <v>100000</v>
      </c>
      <c r="J95" s="172"/>
      <c r="K95" s="172"/>
      <c r="L95" s="172"/>
      <c r="M95" s="172"/>
      <c r="N95" s="172"/>
      <c r="O95" s="172"/>
      <c r="P95" s="172"/>
      <c r="Q95" s="1864"/>
    </row>
    <row r="96" spans="1:17" ht="33">
      <c r="A96" s="85"/>
      <c r="B96" s="46" t="s">
        <v>1258</v>
      </c>
      <c r="C96" s="38" t="s">
        <v>1249</v>
      </c>
      <c r="D96" s="57" t="s">
        <v>1265</v>
      </c>
      <c r="E96" s="172"/>
      <c r="F96" s="172"/>
      <c r="G96" s="172"/>
      <c r="H96" s="172"/>
      <c r="I96" s="172">
        <v>115000</v>
      </c>
      <c r="J96" s="172"/>
      <c r="K96" s="172"/>
      <c r="L96" s="172"/>
      <c r="M96" s="172"/>
      <c r="N96" s="172"/>
      <c r="O96" s="172"/>
      <c r="P96" s="172"/>
      <c r="Q96" s="1864"/>
    </row>
    <row r="97" spans="1:17" ht="33">
      <c r="A97" s="85"/>
      <c r="B97" s="46" t="s">
        <v>1258</v>
      </c>
      <c r="C97" s="38" t="s">
        <v>1249</v>
      </c>
      <c r="D97" s="57" t="s">
        <v>1266</v>
      </c>
      <c r="E97" s="172"/>
      <c r="F97" s="172"/>
      <c r="G97" s="172"/>
      <c r="H97" s="172"/>
      <c r="I97" s="172">
        <v>100000</v>
      </c>
      <c r="J97" s="172"/>
      <c r="K97" s="172"/>
      <c r="L97" s="172"/>
      <c r="M97" s="172"/>
      <c r="N97" s="172"/>
      <c r="O97" s="172"/>
      <c r="P97" s="172"/>
      <c r="Q97" s="1864"/>
    </row>
    <row r="98" spans="1:17" ht="33">
      <c r="A98" s="85"/>
      <c r="B98" s="46" t="s">
        <v>1258</v>
      </c>
      <c r="C98" s="38" t="s">
        <v>1249</v>
      </c>
      <c r="D98" s="57" t="s">
        <v>1267</v>
      </c>
      <c r="E98" s="172"/>
      <c r="F98" s="172"/>
      <c r="G98" s="172"/>
      <c r="H98" s="172"/>
      <c r="I98" s="172">
        <v>105000</v>
      </c>
      <c r="J98" s="172"/>
      <c r="K98" s="172"/>
      <c r="L98" s="172"/>
      <c r="M98" s="172"/>
      <c r="N98" s="172"/>
      <c r="O98" s="172"/>
      <c r="P98" s="172"/>
      <c r="Q98" s="1864"/>
    </row>
    <row r="99" spans="1:17" ht="33">
      <c r="A99" s="85"/>
      <c r="B99" s="46" t="s">
        <v>1258</v>
      </c>
      <c r="C99" s="38" t="s">
        <v>1249</v>
      </c>
      <c r="D99" s="57" t="s">
        <v>1268</v>
      </c>
      <c r="E99" s="172"/>
      <c r="F99" s="172"/>
      <c r="G99" s="172"/>
      <c r="H99" s="172"/>
      <c r="I99" s="172">
        <v>138000</v>
      </c>
      <c r="J99" s="172"/>
      <c r="K99" s="172"/>
      <c r="L99" s="172"/>
      <c r="M99" s="172"/>
      <c r="N99" s="172"/>
      <c r="O99" s="172"/>
      <c r="P99" s="172"/>
      <c r="Q99" s="1864"/>
    </row>
    <row r="100" spans="1:17" ht="33">
      <c r="A100" s="85"/>
      <c r="B100" s="46" t="s">
        <v>1258</v>
      </c>
      <c r="C100" s="38" t="s">
        <v>1249</v>
      </c>
      <c r="D100" s="57" t="s">
        <v>1269</v>
      </c>
      <c r="E100" s="172"/>
      <c r="F100" s="172"/>
      <c r="G100" s="172"/>
      <c r="H100" s="172"/>
      <c r="I100" s="172">
        <v>145000</v>
      </c>
      <c r="J100" s="172"/>
      <c r="K100" s="172"/>
      <c r="L100" s="172"/>
      <c r="M100" s="172"/>
      <c r="N100" s="172"/>
      <c r="O100" s="172"/>
      <c r="P100" s="172"/>
      <c r="Q100" s="1864"/>
    </row>
    <row r="101" spans="1:17" ht="33">
      <c r="A101" s="85"/>
      <c r="B101" s="46" t="s">
        <v>1258</v>
      </c>
      <c r="C101" s="38" t="s">
        <v>1249</v>
      </c>
      <c r="D101" s="57" t="s">
        <v>1270</v>
      </c>
      <c r="E101" s="172"/>
      <c r="F101" s="172"/>
      <c r="G101" s="172"/>
      <c r="H101" s="172"/>
      <c r="I101" s="172">
        <v>165000</v>
      </c>
      <c r="J101" s="172"/>
      <c r="K101" s="172"/>
      <c r="L101" s="172"/>
      <c r="M101" s="172"/>
      <c r="N101" s="172"/>
      <c r="O101" s="172"/>
      <c r="P101" s="172"/>
      <c r="Q101" s="1864"/>
    </row>
    <row r="102" spans="1:17" ht="33">
      <c r="A102" s="85"/>
      <c r="B102" s="46" t="s">
        <v>1258</v>
      </c>
      <c r="C102" s="38" t="s">
        <v>1249</v>
      </c>
      <c r="D102" s="57" t="s">
        <v>1271</v>
      </c>
      <c r="E102" s="172"/>
      <c r="F102" s="172"/>
      <c r="G102" s="172"/>
      <c r="H102" s="172"/>
      <c r="I102" s="172">
        <v>176000</v>
      </c>
      <c r="J102" s="172"/>
      <c r="K102" s="172"/>
      <c r="L102" s="172"/>
      <c r="M102" s="172"/>
      <c r="N102" s="172"/>
      <c r="O102" s="172"/>
      <c r="P102" s="172"/>
      <c r="Q102" s="1864"/>
    </row>
    <row r="103" spans="1:17" ht="33">
      <c r="A103" s="85"/>
      <c r="B103" s="46" t="s">
        <v>1258</v>
      </c>
      <c r="C103" s="38" t="s">
        <v>1249</v>
      </c>
      <c r="D103" s="57" t="s">
        <v>1272</v>
      </c>
      <c r="E103" s="172"/>
      <c r="F103" s="172"/>
      <c r="G103" s="172"/>
      <c r="H103" s="172"/>
      <c r="I103" s="172">
        <v>207000</v>
      </c>
      <c r="J103" s="172"/>
      <c r="K103" s="172"/>
      <c r="L103" s="172"/>
      <c r="M103" s="172"/>
      <c r="N103" s="172"/>
      <c r="O103" s="172"/>
      <c r="P103" s="172"/>
      <c r="Q103" s="1864"/>
    </row>
    <row r="104" spans="1:17" ht="33">
      <c r="A104" s="85"/>
      <c r="B104" s="46" t="s">
        <v>1258</v>
      </c>
      <c r="C104" s="38" t="s">
        <v>1249</v>
      </c>
      <c r="D104" s="57" t="s">
        <v>1273</v>
      </c>
      <c r="E104" s="172"/>
      <c r="F104" s="172"/>
      <c r="G104" s="172"/>
      <c r="H104" s="172"/>
      <c r="I104" s="172">
        <v>208000</v>
      </c>
      <c r="J104" s="172"/>
      <c r="K104" s="172"/>
      <c r="L104" s="172"/>
      <c r="M104" s="172"/>
      <c r="N104" s="172"/>
      <c r="O104" s="172"/>
      <c r="P104" s="172"/>
      <c r="Q104" s="1864"/>
    </row>
    <row r="105" spans="1:17" ht="33">
      <c r="A105" s="85"/>
      <c r="B105" s="46" t="s">
        <v>1258</v>
      </c>
      <c r="C105" s="38" t="s">
        <v>1249</v>
      </c>
      <c r="D105" s="57" t="s">
        <v>1274</v>
      </c>
      <c r="E105" s="172"/>
      <c r="F105" s="172"/>
      <c r="G105" s="172"/>
      <c r="H105" s="172"/>
      <c r="I105" s="172">
        <v>222000</v>
      </c>
      <c r="J105" s="172"/>
      <c r="K105" s="172"/>
      <c r="L105" s="172"/>
      <c r="M105" s="172"/>
      <c r="N105" s="172"/>
      <c r="O105" s="172"/>
      <c r="P105" s="172"/>
      <c r="Q105" s="1864"/>
    </row>
    <row r="106" spans="1:17" ht="33">
      <c r="A106" s="85"/>
      <c r="B106" s="46" t="s">
        <v>1258</v>
      </c>
      <c r="C106" s="38" t="s">
        <v>1249</v>
      </c>
      <c r="D106" s="57" t="s">
        <v>1275</v>
      </c>
      <c r="E106" s="172"/>
      <c r="F106" s="172"/>
      <c r="G106" s="172"/>
      <c r="H106" s="172"/>
      <c r="I106" s="172">
        <v>260000</v>
      </c>
      <c r="J106" s="172"/>
      <c r="K106" s="172"/>
      <c r="L106" s="172"/>
      <c r="M106" s="172"/>
      <c r="N106" s="172"/>
      <c r="O106" s="172"/>
      <c r="P106" s="172"/>
      <c r="Q106" s="1864"/>
    </row>
    <row r="107" spans="1:17" ht="33">
      <c r="A107" s="85"/>
      <c r="B107" s="46" t="s">
        <v>1258</v>
      </c>
      <c r="C107" s="38" t="s">
        <v>1249</v>
      </c>
      <c r="D107" s="57" t="s">
        <v>1276</v>
      </c>
      <c r="E107" s="172"/>
      <c r="F107" s="172"/>
      <c r="G107" s="172"/>
      <c r="H107" s="172"/>
      <c r="I107" s="172">
        <v>160000</v>
      </c>
      <c r="J107" s="172"/>
      <c r="K107" s="172"/>
      <c r="L107" s="172"/>
      <c r="M107" s="172"/>
      <c r="N107" s="172"/>
      <c r="O107" s="172"/>
      <c r="P107" s="172"/>
      <c r="Q107" s="1864"/>
    </row>
    <row r="108" spans="1:17" ht="33">
      <c r="A108" s="85"/>
      <c r="B108" s="46" t="s">
        <v>1258</v>
      </c>
      <c r="C108" s="38" t="s">
        <v>1249</v>
      </c>
      <c r="D108" s="57" t="s">
        <v>1277</v>
      </c>
      <c r="E108" s="172"/>
      <c r="F108" s="172"/>
      <c r="G108" s="172"/>
      <c r="H108" s="172"/>
      <c r="I108" s="172">
        <v>175000</v>
      </c>
      <c r="J108" s="172"/>
      <c r="K108" s="172"/>
      <c r="L108" s="172"/>
      <c r="M108" s="172"/>
      <c r="N108" s="172"/>
      <c r="O108" s="172"/>
      <c r="P108" s="172"/>
      <c r="Q108" s="1864"/>
    </row>
    <row r="109" spans="1:17" ht="33">
      <c r="A109" s="85"/>
      <c r="B109" s="46" t="s">
        <v>1258</v>
      </c>
      <c r="C109" s="38" t="s">
        <v>1249</v>
      </c>
      <c r="D109" s="57" t="s">
        <v>1278</v>
      </c>
      <c r="E109" s="172"/>
      <c r="F109" s="172"/>
      <c r="G109" s="172"/>
      <c r="H109" s="172"/>
      <c r="I109" s="172">
        <v>205000</v>
      </c>
      <c r="J109" s="172"/>
      <c r="K109" s="172"/>
      <c r="L109" s="172"/>
      <c r="M109" s="172"/>
      <c r="N109" s="172"/>
      <c r="O109" s="172"/>
      <c r="P109" s="172"/>
      <c r="Q109" s="1864"/>
    </row>
    <row r="110" spans="1:17" ht="33">
      <c r="A110" s="85"/>
      <c r="B110" s="46" t="s">
        <v>1258</v>
      </c>
      <c r="C110" s="38" t="s">
        <v>1249</v>
      </c>
      <c r="D110" s="57" t="s">
        <v>1279</v>
      </c>
      <c r="E110" s="172"/>
      <c r="F110" s="172"/>
      <c r="G110" s="172"/>
      <c r="H110" s="172"/>
      <c r="I110" s="172"/>
      <c r="J110" s="172"/>
      <c r="K110" s="172"/>
      <c r="L110" s="172"/>
      <c r="M110" s="172"/>
      <c r="N110" s="172"/>
      <c r="O110" s="172"/>
      <c r="P110" s="172"/>
      <c r="Q110" s="1864"/>
    </row>
    <row r="111" spans="1:17" ht="33">
      <c r="A111" s="85"/>
      <c r="B111" s="46" t="s">
        <v>1258</v>
      </c>
      <c r="C111" s="38" t="s">
        <v>1249</v>
      </c>
      <c r="D111" s="57" t="s">
        <v>1280</v>
      </c>
      <c r="E111" s="172"/>
      <c r="F111" s="172"/>
      <c r="G111" s="172"/>
      <c r="H111" s="172"/>
      <c r="I111" s="172">
        <v>215000</v>
      </c>
      <c r="J111" s="172"/>
      <c r="K111" s="172"/>
      <c r="L111" s="172"/>
      <c r="M111" s="172"/>
      <c r="N111" s="172"/>
      <c r="O111" s="172"/>
      <c r="P111" s="172"/>
      <c r="Q111" s="1864"/>
    </row>
    <row r="112" spans="1:17" ht="33">
      <c r="A112" s="85"/>
      <c r="B112" s="46" t="s">
        <v>1258</v>
      </c>
      <c r="C112" s="38" t="s">
        <v>1249</v>
      </c>
      <c r="D112" s="57" t="s">
        <v>1281</v>
      </c>
      <c r="E112" s="172"/>
      <c r="F112" s="172"/>
      <c r="G112" s="172"/>
      <c r="H112" s="172"/>
      <c r="I112" s="172">
        <v>240000</v>
      </c>
      <c r="J112" s="172"/>
      <c r="K112" s="172"/>
      <c r="L112" s="172"/>
      <c r="M112" s="172"/>
      <c r="N112" s="172">
        <v>270822</v>
      </c>
      <c r="O112" s="172"/>
      <c r="P112" s="172"/>
      <c r="Q112" s="1864"/>
    </row>
    <row r="113" spans="1:17" ht="33">
      <c r="A113" s="85"/>
      <c r="B113" s="46" t="s">
        <v>1258</v>
      </c>
      <c r="C113" s="38" t="s">
        <v>1249</v>
      </c>
      <c r="D113" s="57" t="s">
        <v>1282</v>
      </c>
      <c r="E113" s="172"/>
      <c r="F113" s="172"/>
      <c r="G113" s="172"/>
      <c r="H113" s="172"/>
      <c r="I113" s="172"/>
      <c r="J113" s="172"/>
      <c r="K113" s="172"/>
      <c r="L113" s="172"/>
      <c r="M113" s="172"/>
      <c r="N113" s="172"/>
      <c r="O113" s="172"/>
      <c r="P113" s="172"/>
      <c r="Q113" s="1864"/>
    </row>
    <row r="114" spans="1:17" ht="33">
      <c r="A114" s="85"/>
      <c r="B114" s="46" t="s">
        <v>1258</v>
      </c>
      <c r="C114" s="38" t="s">
        <v>1249</v>
      </c>
      <c r="D114" s="57" t="s">
        <v>1283</v>
      </c>
      <c r="E114" s="172"/>
      <c r="F114" s="172"/>
      <c r="G114" s="172"/>
      <c r="H114" s="172"/>
      <c r="I114" s="172"/>
      <c r="J114" s="172"/>
      <c r="K114" s="172"/>
      <c r="L114" s="172"/>
      <c r="M114" s="172"/>
      <c r="N114" s="172"/>
      <c r="O114" s="172"/>
      <c r="P114" s="172"/>
      <c r="Q114" s="1864"/>
    </row>
    <row r="115" spans="1:17" ht="33">
      <c r="A115" s="85"/>
      <c r="B115" s="46" t="s">
        <v>1258</v>
      </c>
      <c r="C115" s="38" t="s">
        <v>1249</v>
      </c>
      <c r="D115" s="57" t="s">
        <v>1284</v>
      </c>
      <c r="E115" s="172"/>
      <c r="F115" s="172"/>
      <c r="G115" s="172"/>
      <c r="H115" s="172"/>
      <c r="I115" s="172">
        <v>180000</v>
      </c>
      <c r="J115" s="172"/>
      <c r="K115" s="172"/>
      <c r="L115" s="172"/>
      <c r="M115" s="172"/>
      <c r="N115" s="172"/>
      <c r="O115" s="172"/>
      <c r="P115" s="172"/>
      <c r="Q115" s="1864"/>
    </row>
    <row r="116" spans="1:17" ht="33">
      <c r="A116" s="85"/>
      <c r="B116" s="46" t="s">
        <v>1258</v>
      </c>
      <c r="C116" s="38" t="s">
        <v>1249</v>
      </c>
      <c r="D116" s="57" t="s">
        <v>1285</v>
      </c>
      <c r="E116" s="172"/>
      <c r="F116" s="172"/>
      <c r="G116" s="172"/>
      <c r="H116" s="172"/>
      <c r="I116" s="172"/>
      <c r="J116" s="172"/>
      <c r="K116" s="172"/>
      <c r="L116" s="172"/>
      <c r="M116" s="172"/>
      <c r="N116" s="172"/>
      <c r="O116" s="172"/>
      <c r="P116" s="172"/>
      <c r="Q116" s="1864"/>
    </row>
    <row r="117" spans="1:17" ht="33">
      <c r="A117" s="85"/>
      <c r="B117" s="46" t="s">
        <v>1258</v>
      </c>
      <c r="C117" s="38" t="s">
        <v>1249</v>
      </c>
      <c r="D117" s="57" t="s">
        <v>1286</v>
      </c>
      <c r="E117" s="172"/>
      <c r="F117" s="172"/>
      <c r="G117" s="172"/>
      <c r="H117" s="172"/>
      <c r="I117" s="172">
        <v>280000</v>
      </c>
      <c r="J117" s="172"/>
      <c r="K117" s="172"/>
      <c r="L117" s="172"/>
      <c r="M117" s="172"/>
      <c r="N117" s="172"/>
      <c r="O117" s="172"/>
      <c r="P117" s="172"/>
      <c r="Q117" s="1864"/>
    </row>
    <row r="118" spans="1:17" ht="33">
      <c r="A118" s="85"/>
      <c r="B118" s="46" t="s">
        <v>1258</v>
      </c>
      <c r="C118" s="38" t="s">
        <v>1249</v>
      </c>
      <c r="D118" s="57" t="s">
        <v>1287</v>
      </c>
      <c r="E118" s="172"/>
      <c r="F118" s="172"/>
      <c r="G118" s="172"/>
      <c r="H118" s="172"/>
      <c r="I118" s="172">
        <v>330000</v>
      </c>
      <c r="J118" s="172"/>
      <c r="K118" s="172"/>
      <c r="L118" s="172"/>
      <c r="M118" s="172"/>
      <c r="N118" s="172">
        <v>364414</v>
      </c>
      <c r="O118" s="172"/>
      <c r="P118" s="172"/>
      <c r="Q118" s="1864"/>
    </row>
    <row r="119" spans="1:17" ht="33">
      <c r="A119" s="85"/>
      <c r="B119" s="46" t="s">
        <v>1258</v>
      </c>
      <c r="C119" s="38" t="s">
        <v>1249</v>
      </c>
      <c r="D119" s="57" t="s">
        <v>1288</v>
      </c>
      <c r="E119" s="172"/>
      <c r="F119" s="172"/>
      <c r="G119" s="172"/>
      <c r="H119" s="172"/>
      <c r="I119" s="172">
        <v>280000</v>
      </c>
      <c r="J119" s="172"/>
      <c r="K119" s="172"/>
      <c r="L119" s="172"/>
      <c r="M119" s="172"/>
      <c r="N119" s="172"/>
      <c r="O119" s="172"/>
      <c r="P119" s="172"/>
      <c r="Q119" s="1864"/>
    </row>
    <row r="120" spans="1:17" ht="33">
      <c r="A120" s="85"/>
      <c r="B120" s="46" t="s">
        <v>1258</v>
      </c>
      <c r="C120" s="38" t="s">
        <v>1249</v>
      </c>
      <c r="D120" s="57" t="s">
        <v>1289</v>
      </c>
      <c r="E120" s="172"/>
      <c r="F120" s="172"/>
      <c r="G120" s="172"/>
      <c r="H120" s="172"/>
      <c r="I120" s="172">
        <v>360000</v>
      </c>
      <c r="J120" s="172"/>
      <c r="K120" s="172">
        <v>445000</v>
      </c>
      <c r="L120" s="172"/>
      <c r="M120" s="172"/>
      <c r="N120" s="172"/>
      <c r="O120" s="172"/>
      <c r="P120" s="172"/>
      <c r="Q120" s="1864"/>
    </row>
    <row r="121" spans="1:17" ht="33">
      <c r="A121" s="85"/>
      <c r="B121" s="46" t="s">
        <v>1258</v>
      </c>
      <c r="C121" s="38" t="s">
        <v>1249</v>
      </c>
      <c r="D121" s="57" t="s">
        <v>1290</v>
      </c>
      <c r="E121" s="172"/>
      <c r="F121" s="172"/>
      <c r="G121" s="172"/>
      <c r="H121" s="172"/>
      <c r="I121" s="172">
        <v>425000</v>
      </c>
      <c r="J121" s="172"/>
      <c r="K121" s="172">
        <v>530000</v>
      </c>
      <c r="L121" s="172"/>
      <c r="M121" s="172"/>
      <c r="N121" s="172">
        <v>458005</v>
      </c>
      <c r="O121" s="172"/>
      <c r="P121" s="172"/>
      <c r="Q121" s="1864"/>
    </row>
    <row r="122" spans="1:17" ht="33">
      <c r="A122" s="85"/>
      <c r="B122" s="46" t="s">
        <v>1258</v>
      </c>
      <c r="C122" s="38" t="s">
        <v>1249</v>
      </c>
      <c r="D122" s="57" t="s">
        <v>1291</v>
      </c>
      <c r="E122" s="172"/>
      <c r="F122" s="172"/>
      <c r="G122" s="172"/>
      <c r="H122" s="172"/>
      <c r="I122" s="172"/>
      <c r="J122" s="172"/>
      <c r="K122" s="172"/>
      <c r="L122" s="172"/>
      <c r="M122" s="172"/>
      <c r="N122" s="172">
        <v>585005</v>
      </c>
      <c r="O122" s="172"/>
      <c r="P122" s="172"/>
      <c r="Q122" s="1864"/>
    </row>
    <row r="123" spans="1:17" ht="33">
      <c r="A123" s="85"/>
      <c r="B123" s="46" t="s">
        <v>1258</v>
      </c>
      <c r="C123" s="38" t="s">
        <v>1249</v>
      </c>
      <c r="D123" s="57" t="s">
        <v>1292</v>
      </c>
      <c r="E123" s="172"/>
      <c r="F123" s="172"/>
      <c r="G123" s="172"/>
      <c r="H123" s="172"/>
      <c r="I123" s="172">
        <v>420000</v>
      </c>
      <c r="J123" s="172"/>
      <c r="K123" s="172"/>
      <c r="L123" s="172"/>
      <c r="M123" s="172"/>
      <c r="N123" s="172"/>
      <c r="O123" s="172"/>
      <c r="P123" s="38"/>
      <c r="Q123" s="1864"/>
    </row>
    <row r="124" spans="1:17" ht="33">
      <c r="A124" s="85"/>
      <c r="B124" s="46" t="s">
        <v>1258</v>
      </c>
      <c r="C124" s="38" t="s">
        <v>1249</v>
      </c>
      <c r="D124" s="57" t="s">
        <v>1293</v>
      </c>
      <c r="E124" s="172"/>
      <c r="F124" s="172"/>
      <c r="G124" s="172"/>
      <c r="H124" s="172"/>
      <c r="I124" s="172">
        <v>500000</v>
      </c>
      <c r="J124" s="172"/>
      <c r="K124" s="172"/>
      <c r="L124" s="172"/>
      <c r="M124" s="172"/>
      <c r="N124" s="172"/>
      <c r="O124" s="172"/>
      <c r="P124" s="172"/>
      <c r="Q124" s="1864"/>
    </row>
    <row r="125" spans="1:17" ht="33">
      <c r="A125" s="85"/>
      <c r="B125" s="46" t="s">
        <v>1258</v>
      </c>
      <c r="C125" s="38" t="s">
        <v>1249</v>
      </c>
      <c r="D125" s="57" t="s">
        <v>1294</v>
      </c>
      <c r="E125" s="38"/>
      <c r="F125" s="38"/>
      <c r="G125" s="38"/>
      <c r="H125" s="38"/>
      <c r="I125" s="172">
        <v>636000</v>
      </c>
      <c r="J125" s="38"/>
      <c r="K125" s="38"/>
      <c r="L125" s="38"/>
      <c r="M125" s="38"/>
      <c r="N125" s="38"/>
      <c r="O125" s="38"/>
      <c r="P125" s="38"/>
      <c r="Q125" s="1864"/>
    </row>
    <row r="126" spans="1:17" ht="35.1" customHeight="1">
      <c r="A126" s="35" t="s">
        <v>1295</v>
      </c>
      <c r="B126" s="134" t="s">
        <v>1296</v>
      </c>
      <c r="C126" s="38"/>
      <c r="D126" s="57"/>
      <c r="E126" s="38"/>
      <c r="F126" s="38"/>
      <c r="G126" s="38"/>
      <c r="H126" s="38"/>
      <c r="I126" s="172"/>
      <c r="J126" s="38"/>
      <c r="K126" s="38"/>
      <c r="L126" s="38"/>
      <c r="M126" s="38"/>
      <c r="N126" s="38"/>
      <c r="O126" s="38"/>
      <c r="P126" s="38"/>
      <c r="Q126" s="1864"/>
    </row>
    <row r="127" spans="1:17" ht="35.1" customHeight="1">
      <c r="A127" s="85"/>
      <c r="B127" s="134" t="s">
        <v>1297</v>
      </c>
      <c r="C127" s="38"/>
      <c r="D127" s="57"/>
      <c r="E127" s="172"/>
      <c r="F127" s="172"/>
      <c r="G127" s="172"/>
      <c r="H127" s="172"/>
      <c r="I127" s="172"/>
      <c r="J127" s="172"/>
      <c r="K127" s="172"/>
      <c r="L127" s="172"/>
      <c r="M127" s="172"/>
      <c r="N127" s="172"/>
      <c r="O127" s="172"/>
      <c r="P127" s="172"/>
      <c r="Q127" s="1864"/>
    </row>
    <row r="128" spans="1:17" ht="35.1" customHeight="1">
      <c r="A128" s="85"/>
      <c r="B128" s="141" t="s">
        <v>1298</v>
      </c>
      <c r="C128" s="136" t="s">
        <v>1004</v>
      </c>
      <c r="D128" s="137" t="s">
        <v>1299</v>
      </c>
      <c r="E128" s="177"/>
      <c r="F128" s="177">
        <v>152647</v>
      </c>
      <c r="G128" s="177"/>
      <c r="H128" s="177"/>
      <c r="I128" s="177"/>
      <c r="J128" s="177"/>
      <c r="K128" s="177"/>
      <c r="L128" s="177"/>
      <c r="M128" s="177"/>
      <c r="N128" s="177"/>
      <c r="O128" s="177"/>
      <c r="P128" s="177"/>
      <c r="Q128" s="1864"/>
    </row>
    <row r="129" spans="1:17" ht="35.1" customHeight="1">
      <c r="A129" s="85"/>
      <c r="B129" s="141" t="s">
        <v>1300</v>
      </c>
      <c r="C129" s="136" t="s">
        <v>1004</v>
      </c>
      <c r="D129" s="137" t="s">
        <v>1299</v>
      </c>
      <c r="E129" s="178"/>
      <c r="F129" s="177"/>
      <c r="G129" s="177"/>
      <c r="H129" s="177"/>
      <c r="I129" s="177"/>
      <c r="J129" s="177"/>
      <c r="K129" s="177"/>
      <c r="L129" s="177"/>
      <c r="M129" s="177"/>
      <c r="N129" s="177"/>
      <c r="O129" s="177"/>
      <c r="P129" s="177"/>
      <c r="Q129" s="1864"/>
    </row>
    <row r="130" spans="1:17" ht="35.1" customHeight="1">
      <c r="A130" s="85"/>
      <c r="B130" s="141" t="s">
        <v>1301</v>
      </c>
      <c r="C130" s="136" t="s">
        <v>1004</v>
      </c>
      <c r="D130" s="137" t="s">
        <v>1302</v>
      </c>
      <c r="E130" s="177"/>
      <c r="F130" s="177"/>
      <c r="G130" s="177"/>
      <c r="H130" s="177"/>
      <c r="I130" s="177"/>
      <c r="J130" s="177"/>
      <c r="K130" s="177"/>
      <c r="L130" s="177"/>
      <c r="M130" s="177"/>
      <c r="N130" s="177"/>
      <c r="O130" s="177">
        <v>70097</v>
      </c>
      <c r="P130" s="177"/>
      <c r="Q130" s="1864"/>
    </row>
    <row r="131" spans="1:17" ht="35.1" customHeight="1">
      <c r="A131" s="85"/>
      <c r="B131" s="141" t="s">
        <v>1418</v>
      </c>
      <c r="C131" s="136" t="s">
        <v>1004</v>
      </c>
      <c r="D131" s="137" t="s">
        <v>1304</v>
      </c>
      <c r="E131" s="177"/>
      <c r="F131" s="177"/>
      <c r="G131" s="177"/>
      <c r="H131" s="177"/>
      <c r="I131" s="177"/>
      <c r="J131" s="177"/>
      <c r="K131" s="177"/>
      <c r="L131" s="177">
        <v>50981</v>
      </c>
      <c r="M131" s="38"/>
      <c r="N131" s="177"/>
      <c r="O131" s="177"/>
      <c r="P131" s="177"/>
      <c r="Q131" s="1864"/>
    </row>
    <row r="132" spans="1:17" ht="35.1" customHeight="1">
      <c r="A132" s="85"/>
      <c r="B132" s="141" t="s">
        <v>1305</v>
      </c>
      <c r="C132" s="136" t="s">
        <v>1004</v>
      </c>
      <c r="D132" s="137" t="s">
        <v>1302</v>
      </c>
      <c r="E132" s="177"/>
      <c r="F132" s="177"/>
      <c r="G132" s="177"/>
      <c r="H132" s="177"/>
      <c r="I132" s="177"/>
      <c r="J132" s="177"/>
      <c r="K132" s="177"/>
      <c r="L132" s="177"/>
      <c r="M132" s="38"/>
      <c r="N132" s="177"/>
      <c r="O132" s="177">
        <v>82972</v>
      </c>
      <c r="P132" s="177"/>
      <c r="Q132" s="1864"/>
    </row>
    <row r="133" spans="1:17" ht="35.1" customHeight="1">
      <c r="A133" s="85"/>
      <c r="B133" s="141" t="s">
        <v>1306</v>
      </c>
      <c r="C133" s="136" t="s">
        <v>1004</v>
      </c>
      <c r="D133" s="137" t="s">
        <v>1302</v>
      </c>
      <c r="E133" s="177"/>
      <c r="F133" s="177"/>
      <c r="G133" s="177">
        <v>94400</v>
      </c>
      <c r="H133" s="177"/>
      <c r="I133" s="177"/>
      <c r="J133" s="177"/>
      <c r="K133" s="177">
        <v>80200</v>
      </c>
      <c r="L133" s="177"/>
      <c r="M133" s="38"/>
      <c r="N133" s="177"/>
      <c r="O133" s="177"/>
      <c r="P133" s="177"/>
      <c r="Q133" s="1864"/>
    </row>
    <row r="134" spans="1:17" ht="35.1" customHeight="1">
      <c r="A134" s="85"/>
      <c r="B134" s="141" t="s">
        <v>1307</v>
      </c>
      <c r="C134" s="136" t="s">
        <v>1004</v>
      </c>
      <c r="D134" s="137" t="s">
        <v>1302</v>
      </c>
      <c r="E134" s="177"/>
      <c r="F134" s="177"/>
      <c r="G134" s="177"/>
      <c r="H134" s="177"/>
      <c r="I134" s="177"/>
      <c r="J134" s="177"/>
      <c r="K134" s="177"/>
      <c r="L134" s="177"/>
      <c r="M134" s="38"/>
      <c r="N134" s="177"/>
      <c r="O134" s="177"/>
      <c r="P134" s="177"/>
      <c r="Q134" s="1864"/>
    </row>
    <row r="135" spans="1:17" ht="35.1" customHeight="1">
      <c r="A135" s="85"/>
      <c r="B135" s="141" t="s">
        <v>1308</v>
      </c>
      <c r="C135" s="136" t="s">
        <v>1004</v>
      </c>
      <c r="D135" s="137" t="s">
        <v>1302</v>
      </c>
      <c r="E135" s="177"/>
      <c r="F135" s="177"/>
      <c r="G135" s="177">
        <v>116700</v>
      </c>
      <c r="H135" s="177"/>
      <c r="I135" s="177"/>
      <c r="J135" s="177"/>
      <c r="K135" s="177"/>
      <c r="L135" s="177"/>
      <c r="M135" s="38"/>
      <c r="N135" s="177"/>
      <c r="O135" s="177"/>
      <c r="P135" s="177"/>
      <c r="Q135" s="1864"/>
    </row>
    <row r="136" spans="1:17" ht="35.1" customHeight="1">
      <c r="A136" s="85"/>
      <c r="B136" s="141" t="s">
        <v>1402</v>
      </c>
      <c r="C136" s="136" t="s">
        <v>419</v>
      </c>
      <c r="D136" s="137"/>
      <c r="E136" s="177"/>
      <c r="F136" s="177"/>
      <c r="G136" s="177"/>
      <c r="H136" s="177"/>
      <c r="I136" s="177"/>
      <c r="J136" s="177"/>
      <c r="K136" s="177"/>
      <c r="L136" s="177"/>
      <c r="M136" s="177"/>
      <c r="N136" s="177"/>
      <c r="O136" s="177"/>
      <c r="P136" s="177"/>
      <c r="Q136" s="1864"/>
    </row>
    <row r="137" spans="1:17" ht="35.1" customHeight="1">
      <c r="A137" s="85"/>
      <c r="B137" s="141" t="s">
        <v>1403</v>
      </c>
      <c r="C137" s="136" t="s">
        <v>419</v>
      </c>
      <c r="D137" s="137"/>
      <c r="E137" s="177"/>
      <c r="F137" s="177"/>
      <c r="G137" s="177"/>
      <c r="H137" s="177"/>
      <c r="I137" s="177"/>
      <c r="J137" s="177"/>
      <c r="K137" s="177"/>
      <c r="L137" s="177"/>
      <c r="M137" s="177"/>
      <c r="N137" s="177"/>
      <c r="O137" s="177"/>
      <c r="P137" s="177"/>
      <c r="Q137" s="1864"/>
    </row>
    <row r="138" spans="1:17" ht="35.1" customHeight="1">
      <c r="A138" s="85"/>
      <c r="B138" s="141" t="s">
        <v>1310</v>
      </c>
      <c r="C138" s="136" t="s">
        <v>1004</v>
      </c>
      <c r="D138" s="137"/>
      <c r="E138" s="177"/>
      <c r="F138" s="177"/>
      <c r="G138" s="177"/>
      <c r="H138" s="177"/>
      <c r="I138" s="177"/>
      <c r="J138" s="177"/>
      <c r="K138" s="177">
        <v>72100</v>
      </c>
      <c r="L138" s="177"/>
      <c r="M138" s="177"/>
      <c r="N138" s="177"/>
      <c r="O138" s="177"/>
      <c r="P138" s="177"/>
      <c r="Q138" s="1864"/>
    </row>
    <row r="139" spans="1:17" ht="35.1" customHeight="1">
      <c r="A139" s="85"/>
      <c r="B139" s="141" t="s">
        <v>1311</v>
      </c>
      <c r="C139" s="136" t="s">
        <v>1004</v>
      </c>
      <c r="D139" s="137"/>
      <c r="E139" s="177"/>
      <c r="F139" s="177"/>
      <c r="G139" s="177"/>
      <c r="H139" s="177"/>
      <c r="I139" s="177"/>
      <c r="J139" s="177"/>
      <c r="K139" s="177">
        <v>62450</v>
      </c>
      <c r="L139" s="177"/>
      <c r="M139" s="177"/>
      <c r="N139" s="177"/>
      <c r="O139" s="177"/>
      <c r="P139" s="177"/>
      <c r="Q139" s="1864"/>
    </row>
    <row r="140" spans="1:17" ht="35.1" customHeight="1">
      <c r="A140" s="85"/>
      <c r="B140" s="141" t="s">
        <v>1312</v>
      </c>
      <c r="C140" s="136" t="s">
        <v>1004</v>
      </c>
      <c r="D140" s="137" t="s">
        <v>1302</v>
      </c>
      <c r="E140" s="177"/>
      <c r="F140" s="177"/>
      <c r="G140" s="177"/>
      <c r="H140" s="177"/>
      <c r="I140" s="177"/>
      <c r="J140" s="177"/>
      <c r="K140" s="177"/>
      <c r="L140" s="177"/>
      <c r="M140" s="38"/>
      <c r="N140" s="177"/>
      <c r="O140" s="177"/>
      <c r="P140" s="177"/>
      <c r="Q140" s="1864"/>
    </row>
    <row r="141" spans="1:17" ht="35.1" customHeight="1">
      <c r="A141" s="85"/>
      <c r="B141" s="141" t="s">
        <v>1313</v>
      </c>
      <c r="C141" s="136" t="s">
        <v>1004</v>
      </c>
      <c r="D141" s="137" t="s">
        <v>1314</v>
      </c>
      <c r="E141" s="177"/>
      <c r="F141" s="177"/>
      <c r="G141" s="177"/>
      <c r="H141" s="177"/>
      <c r="I141" s="177" t="s">
        <v>1448</v>
      </c>
      <c r="J141" s="177"/>
      <c r="K141" s="177"/>
      <c r="L141" s="177"/>
      <c r="M141" s="38"/>
      <c r="N141" s="177"/>
      <c r="O141" s="177"/>
      <c r="P141" s="177"/>
      <c r="Q141" s="1864"/>
    </row>
    <row r="142" spans="1:17" ht="35.1" customHeight="1">
      <c r="A142" s="85"/>
      <c r="B142" s="141" t="s">
        <v>1315</v>
      </c>
      <c r="C142" s="136" t="s">
        <v>1004</v>
      </c>
      <c r="D142" s="137" t="s">
        <v>1316</v>
      </c>
      <c r="E142" s="177"/>
      <c r="F142" s="177"/>
      <c r="G142" s="177"/>
      <c r="H142" s="177"/>
      <c r="I142" s="177"/>
      <c r="J142" s="177"/>
      <c r="K142" s="177"/>
      <c r="L142" s="177"/>
      <c r="M142" s="38"/>
      <c r="N142" s="177"/>
      <c r="O142" s="177"/>
      <c r="P142" s="177"/>
      <c r="Q142" s="1864"/>
    </row>
    <row r="143" spans="1:17" ht="35.1" customHeight="1">
      <c r="A143" s="85"/>
      <c r="B143" s="141" t="s">
        <v>1317</v>
      </c>
      <c r="C143" s="136" t="s">
        <v>1004</v>
      </c>
      <c r="D143" s="137" t="s">
        <v>1318</v>
      </c>
      <c r="E143" s="177"/>
      <c r="F143" s="177"/>
      <c r="G143" s="177"/>
      <c r="H143" s="177"/>
      <c r="I143" s="177"/>
      <c r="J143" s="177"/>
      <c r="K143" s="177"/>
      <c r="L143" s="177"/>
      <c r="M143" s="38"/>
      <c r="N143" s="177"/>
      <c r="O143" s="177"/>
      <c r="P143" s="177"/>
      <c r="Q143" s="1864"/>
    </row>
    <row r="144" spans="1:17" ht="35.1" customHeight="1">
      <c r="A144" s="85"/>
      <c r="B144" s="134" t="s">
        <v>1319</v>
      </c>
      <c r="C144" s="38"/>
      <c r="D144" s="57"/>
      <c r="E144" s="38"/>
      <c r="F144" s="38"/>
      <c r="G144" s="38"/>
      <c r="H144" s="38"/>
      <c r="I144" s="38"/>
      <c r="J144" s="38"/>
      <c r="K144" s="38"/>
      <c r="L144" s="38"/>
      <c r="M144" s="177"/>
      <c r="N144" s="38"/>
      <c r="O144" s="38"/>
      <c r="P144" s="38"/>
      <c r="Q144" s="1864"/>
    </row>
    <row r="145" spans="1:17" ht="35.1" customHeight="1">
      <c r="A145" s="38"/>
      <c r="B145" s="141" t="s">
        <v>1320</v>
      </c>
      <c r="C145" s="136" t="s">
        <v>1004</v>
      </c>
      <c r="D145" s="137" t="s">
        <v>1302</v>
      </c>
      <c r="E145" s="177"/>
      <c r="F145" s="177"/>
      <c r="G145" s="177">
        <v>113900</v>
      </c>
      <c r="H145" s="177"/>
      <c r="I145" s="177"/>
      <c r="J145" s="177"/>
      <c r="K145" s="177">
        <v>70500</v>
      </c>
      <c r="L145" s="177"/>
      <c r="M145" s="178"/>
      <c r="N145" s="177"/>
      <c r="O145" s="177"/>
      <c r="P145" s="177"/>
      <c r="Q145" s="1864"/>
    </row>
    <row r="146" spans="1:17" ht="35.1" customHeight="1">
      <c r="A146" s="38"/>
      <c r="B146" s="141" t="s">
        <v>1321</v>
      </c>
      <c r="C146" s="136" t="s">
        <v>1004</v>
      </c>
      <c r="D146" s="137" t="s">
        <v>1302</v>
      </c>
      <c r="E146" s="177"/>
      <c r="F146" s="177"/>
      <c r="G146" s="177">
        <v>144400</v>
      </c>
      <c r="H146" s="177"/>
      <c r="I146" s="177"/>
      <c r="J146" s="177"/>
      <c r="K146" s="177">
        <v>71500</v>
      </c>
      <c r="L146" s="177"/>
      <c r="M146" s="178"/>
      <c r="N146" s="177"/>
      <c r="O146" s="177"/>
      <c r="P146" s="177"/>
      <c r="Q146" s="1864"/>
    </row>
    <row r="147" spans="1:17" ht="35.1" customHeight="1">
      <c r="A147" s="38"/>
      <c r="B147" s="141" t="s">
        <v>1322</v>
      </c>
      <c r="C147" s="136" t="s">
        <v>1004</v>
      </c>
      <c r="D147" s="137" t="s">
        <v>1299</v>
      </c>
      <c r="E147" s="178"/>
      <c r="F147" s="177">
        <v>152647</v>
      </c>
      <c r="G147" s="177"/>
      <c r="H147" s="177"/>
      <c r="I147" s="177"/>
      <c r="J147" s="177"/>
      <c r="K147" s="177"/>
      <c r="L147" s="177"/>
      <c r="M147" s="178"/>
      <c r="N147" s="177"/>
      <c r="O147" s="177"/>
      <c r="P147" s="177"/>
      <c r="Q147" s="1864"/>
    </row>
    <row r="148" spans="1:17" ht="35.1" customHeight="1">
      <c r="A148" s="38"/>
      <c r="B148" s="141" t="s">
        <v>1323</v>
      </c>
      <c r="C148" s="136" t="s">
        <v>1004</v>
      </c>
      <c r="D148" s="137" t="s">
        <v>1299</v>
      </c>
      <c r="E148" s="178"/>
      <c r="F148" s="178"/>
      <c r="G148" s="178"/>
      <c r="H148" s="178"/>
      <c r="I148" s="178"/>
      <c r="J148" s="178"/>
      <c r="K148" s="178"/>
      <c r="L148" s="178"/>
      <c r="M148" s="178"/>
      <c r="N148" s="178"/>
      <c r="O148" s="178"/>
      <c r="P148" s="178"/>
      <c r="Q148" s="1864"/>
    </row>
    <row r="149" spans="1:17" ht="35.1" customHeight="1">
      <c r="A149" s="38"/>
      <c r="B149" s="141" t="s">
        <v>1324</v>
      </c>
      <c r="C149" s="136" t="s">
        <v>1004</v>
      </c>
      <c r="D149" s="137" t="s">
        <v>1302</v>
      </c>
      <c r="E149" s="178"/>
      <c r="F149" s="178"/>
      <c r="G149" s="178"/>
      <c r="H149" s="178"/>
      <c r="I149" s="178"/>
      <c r="J149" s="178"/>
      <c r="K149" s="178"/>
      <c r="L149" s="178"/>
      <c r="M149" s="178"/>
      <c r="N149" s="178"/>
      <c r="O149" s="178">
        <v>98422</v>
      </c>
      <c r="P149" s="178"/>
      <c r="Q149" s="1864"/>
    </row>
    <row r="150" spans="1:17" ht="35.1" customHeight="1">
      <c r="A150" s="38"/>
      <c r="B150" s="141" t="s">
        <v>1419</v>
      </c>
      <c r="C150" s="136" t="s">
        <v>1004</v>
      </c>
      <c r="D150" s="137" t="s">
        <v>1304</v>
      </c>
      <c r="E150" s="178"/>
      <c r="F150" s="178"/>
      <c r="G150" s="178"/>
      <c r="H150" s="178"/>
      <c r="I150" s="178"/>
      <c r="J150" s="178"/>
      <c r="K150" s="178"/>
      <c r="L150" s="178">
        <v>70909</v>
      </c>
      <c r="M150" s="38"/>
      <c r="N150" s="178"/>
      <c r="O150" s="178"/>
      <c r="P150" s="178"/>
      <c r="Q150" s="1864"/>
    </row>
    <row r="151" spans="1:17" ht="35.1" customHeight="1">
      <c r="A151" s="38"/>
      <c r="B151" s="141" t="s">
        <v>1326</v>
      </c>
      <c r="C151" s="136" t="s">
        <v>1004</v>
      </c>
      <c r="D151" s="137" t="s">
        <v>1316</v>
      </c>
      <c r="E151" s="178"/>
      <c r="F151" s="178"/>
      <c r="G151" s="178"/>
      <c r="H151" s="178"/>
      <c r="I151" s="178"/>
      <c r="J151" s="178"/>
      <c r="K151" s="178"/>
      <c r="L151" s="178"/>
      <c r="M151" s="38"/>
      <c r="N151" s="178"/>
      <c r="O151" s="178">
        <v>129322</v>
      </c>
      <c r="P151" s="178"/>
      <c r="Q151" s="1864"/>
    </row>
    <row r="152" spans="1:17" ht="35.1" customHeight="1">
      <c r="A152" s="38"/>
      <c r="B152" s="141" t="s">
        <v>1327</v>
      </c>
      <c r="C152" s="136" t="s">
        <v>1004</v>
      </c>
      <c r="D152" s="137" t="s">
        <v>1302</v>
      </c>
      <c r="E152" s="178"/>
      <c r="F152" s="178"/>
      <c r="G152" s="178"/>
      <c r="H152" s="178"/>
      <c r="I152" s="178"/>
      <c r="J152" s="178"/>
      <c r="K152" s="178"/>
      <c r="L152" s="178"/>
      <c r="M152" s="38"/>
      <c r="N152" s="178"/>
      <c r="O152" s="178">
        <v>82972</v>
      </c>
      <c r="P152" s="178"/>
      <c r="Q152" s="1864"/>
    </row>
    <row r="153" spans="1:17" ht="35.1" customHeight="1">
      <c r="A153" s="38"/>
      <c r="B153" s="141" t="s">
        <v>1328</v>
      </c>
      <c r="C153" s="136" t="s">
        <v>1004</v>
      </c>
      <c r="D153" s="137" t="s">
        <v>1302</v>
      </c>
      <c r="E153" s="178"/>
      <c r="F153" s="178"/>
      <c r="G153" s="178">
        <v>119400</v>
      </c>
      <c r="H153" s="178"/>
      <c r="I153" s="178"/>
      <c r="J153" s="178"/>
      <c r="K153" s="178"/>
      <c r="L153" s="178"/>
      <c r="M153" s="38"/>
      <c r="N153" s="178"/>
      <c r="O153" s="178"/>
      <c r="P153" s="178"/>
      <c r="Q153" s="1864"/>
    </row>
    <row r="154" spans="1:17" ht="35.1" customHeight="1">
      <c r="A154" s="38"/>
      <c r="B154" s="141" t="s">
        <v>1329</v>
      </c>
      <c r="C154" s="136" t="s">
        <v>1004</v>
      </c>
      <c r="D154" s="137" t="s">
        <v>1302</v>
      </c>
      <c r="E154" s="178"/>
      <c r="F154" s="178"/>
      <c r="G154" s="178">
        <v>155600</v>
      </c>
      <c r="H154" s="178"/>
      <c r="I154" s="178"/>
      <c r="J154" s="178"/>
      <c r="K154" s="178"/>
      <c r="L154" s="178"/>
      <c r="M154" s="38"/>
      <c r="N154" s="178"/>
      <c r="O154" s="178"/>
      <c r="P154" s="178"/>
      <c r="Q154" s="1864"/>
    </row>
    <row r="155" spans="1:17" ht="35.1" customHeight="1">
      <c r="A155" s="38"/>
      <c r="B155" s="141" t="s">
        <v>1404</v>
      </c>
      <c r="C155" s="136" t="s">
        <v>419</v>
      </c>
      <c r="D155" s="137"/>
      <c r="E155" s="178"/>
      <c r="F155" s="178"/>
      <c r="G155" s="178"/>
      <c r="H155" s="178"/>
      <c r="I155" s="178"/>
      <c r="J155" s="178"/>
      <c r="K155" s="178"/>
      <c r="L155" s="178"/>
      <c r="M155" s="178"/>
      <c r="N155" s="178"/>
      <c r="O155" s="178"/>
      <c r="P155" s="178"/>
      <c r="Q155" s="1864"/>
    </row>
    <row r="156" spans="1:17" ht="35.1" customHeight="1">
      <c r="A156" s="38"/>
      <c r="B156" s="141" t="s">
        <v>925</v>
      </c>
      <c r="C156" s="136" t="s">
        <v>1004</v>
      </c>
      <c r="D156" s="137"/>
      <c r="E156" s="178"/>
      <c r="F156" s="178"/>
      <c r="G156" s="178"/>
      <c r="H156" s="178"/>
      <c r="I156" s="178"/>
      <c r="J156" s="178"/>
      <c r="K156" s="178">
        <v>80100</v>
      </c>
      <c r="L156" s="178"/>
      <c r="M156" s="178"/>
      <c r="N156" s="178"/>
      <c r="O156" s="178"/>
      <c r="P156" s="178"/>
      <c r="Q156" s="1864"/>
    </row>
    <row r="157" spans="1:17" ht="35.1" customHeight="1">
      <c r="A157" s="38"/>
      <c r="B157" s="141" t="s">
        <v>926</v>
      </c>
      <c r="C157" s="136" t="s">
        <v>1004</v>
      </c>
      <c r="D157" s="137"/>
      <c r="E157" s="178"/>
      <c r="F157" s="178"/>
      <c r="G157" s="178"/>
      <c r="H157" s="178"/>
      <c r="I157" s="178"/>
      <c r="J157" s="178"/>
      <c r="K157" s="178">
        <v>72000</v>
      </c>
      <c r="L157" s="178"/>
      <c r="M157" s="178"/>
      <c r="N157" s="178"/>
      <c r="O157" s="178"/>
      <c r="P157" s="178"/>
      <c r="Q157" s="1864"/>
    </row>
    <row r="158" spans="1:17" ht="35.1" customHeight="1">
      <c r="A158" s="38"/>
      <c r="B158" s="141" t="s">
        <v>1330</v>
      </c>
      <c r="C158" s="136" t="s">
        <v>1004</v>
      </c>
      <c r="D158" s="137" t="s">
        <v>1302</v>
      </c>
      <c r="E158" s="178"/>
      <c r="F158" s="178"/>
      <c r="G158" s="178"/>
      <c r="H158" s="178"/>
      <c r="I158" s="178"/>
      <c r="J158" s="178"/>
      <c r="K158" s="178"/>
      <c r="L158" s="178"/>
      <c r="M158" s="38"/>
      <c r="N158" s="178"/>
      <c r="O158" s="178"/>
      <c r="P158" s="178"/>
      <c r="Q158" s="1864"/>
    </row>
    <row r="159" spans="1:17" ht="35.1" customHeight="1">
      <c r="A159" s="38"/>
      <c r="B159" s="141" t="s">
        <v>1331</v>
      </c>
      <c r="C159" s="136" t="s">
        <v>1004</v>
      </c>
      <c r="D159" s="137" t="s">
        <v>1302</v>
      </c>
      <c r="E159" s="178"/>
      <c r="F159" s="178"/>
      <c r="G159" s="178"/>
      <c r="H159" s="178"/>
      <c r="I159" s="178"/>
      <c r="J159" s="178"/>
      <c r="K159" s="178"/>
      <c r="L159" s="178"/>
      <c r="M159" s="38"/>
      <c r="N159" s="178"/>
      <c r="O159" s="178"/>
      <c r="P159" s="178"/>
      <c r="Q159" s="1864"/>
    </row>
    <row r="160" spans="1:17" ht="35.1" customHeight="1">
      <c r="A160" s="38"/>
      <c r="B160" s="141" t="s">
        <v>1331</v>
      </c>
      <c r="C160" s="136" t="s">
        <v>1004</v>
      </c>
      <c r="D160" s="137" t="s">
        <v>1332</v>
      </c>
      <c r="E160" s="178"/>
      <c r="F160" s="178"/>
      <c r="G160" s="178"/>
      <c r="H160" s="178"/>
      <c r="I160" s="178"/>
      <c r="J160" s="178"/>
      <c r="K160" s="178"/>
      <c r="L160" s="178"/>
      <c r="M160" s="38"/>
      <c r="N160" s="178"/>
      <c r="O160" s="178"/>
      <c r="P160" s="178"/>
      <c r="Q160" s="1864"/>
    </row>
    <row r="161" spans="1:17" ht="35.1" customHeight="1">
      <c r="A161" s="38"/>
      <c r="B161" s="141" t="s">
        <v>1405</v>
      </c>
      <c r="C161" s="136" t="s">
        <v>419</v>
      </c>
      <c r="D161" s="137"/>
      <c r="E161" s="178"/>
      <c r="F161" s="178"/>
      <c r="G161" s="178"/>
      <c r="H161" s="178"/>
      <c r="I161" s="178"/>
      <c r="J161" s="178"/>
      <c r="K161" s="178"/>
      <c r="L161" s="178"/>
      <c r="M161" s="178"/>
      <c r="N161" s="178"/>
      <c r="O161" s="178"/>
      <c r="P161" s="178"/>
      <c r="Q161" s="1864"/>
    </row>
    <row r="162" spans="1:17" ht="35.1" customHeight="1">
      <c r="A162" s="38"/>
      <c r="B162" s="134" t="s">
        <v>1333</v>
      </c>
      <c r="C162" s="38"/>
      <c r="D162" s="57"/>
      <c r="E162" s="38"/>
      <c r="F162" s="38"/>
      <c r="G162" s="38"/>
      <c r="H162" s="38"/>
      <c r="I162" s="38"/>
      <c r="J162" s="38"/>
      <c r="K162" s="38"/>
      <c r="L162" s="38"/>
      <c r="M162" s="178"/>
      <c r="N162" s="38"/>
      <c r="O162" s="38"/>
      <c r="P162" s="38"/>
      <c r="Q162" s="1864"/>
    </row>
    <row r="163" spans="1:17" ht="35.1" customHeight="1">
      <c r="A163" s="85"/>
      <c r="B163" s="141" t="s">
        <v>1334</v>
      </c>
      <c r="C163" s="38" t="s">
        <v>419</v>
      </c>
      <c r="D163" s="57"/>
      <c r="E163" s="178"/>
      <c r="F163" s="178">
        <v>8000</v>
      </c>
      <c r="G163" s="178">
        <v>5700</v>
      </c>
      <c r="H163" s="178">
        <v>12100</v>
      </c>
      <c r="I163" s="178">
        <v>9091</v>
      </c>
      <c r="J163" s="178"/>
      <c r="K163" s="178">
        <v>6550</v>
      </c>
      <c r="L163" s="178">
        <v>4800</v>
      </c>
      <c r="M163" s="178"/>
      <c r="N163" s="178"/>
      <c r="O163" s="178">
        <v>5614</v>
      </c>
      <c r="P163" s="178">
        <v>7000</v>
      </c>
      <c r="Q163" s="1864"/>
    </row>
    <row r="164" spans="1:17" ht="35.1" customHeight="1">
      <c r="A164" s="38"/>
      <c r="B164" s="141" t="s">
        <v>1335</v>
      </c>
      <c r="C164" s="38" t="s">
        <v>419</v>
      </c>
      <c r="D164" s="57"/>
      <c r="E164" s="178"/>
      <c r="F164" s="178">
        <v>10750</v>
      </c>
      <c r="G164" s="178">
        <v>7000</v>
      </c>
      <c r="H164" s="178">
        <v>16665</v>
      </c>
      <c r="I164" s="178">
        <v>13636</v>
      </c>
      <c r="J164" s="178"/>
      <c r="K164" s="178">
        <v>6200</v>
      </c>
      <c r="L164" s="178">
        <v>5800</v>
      </c>
      <c r="M164" s="178"/>
      <c r="N164" s="178"/>
      <c r="O164" s="178">
        <v>6541</v>
      </c>
      <c r="P164" s="178">
        <v>11000</v>
      </c>
      <c r="Q164" s="1864"/>
    </row>
    <row r="165" spans="1:17" ht="35.25" customHeight="1">
      <c r="A165" s="35" t="s">
        <v>1336</v>
      </c>
      <c r="B165" s="134" t="s">
        <v>1337</v>
      </c>
      <c r="C165" s="35"/>
      <c r="D165" s="28"/>
      <c r="E165" s="35"/>
      <c r="F165" s="35"/>
      <c r="G165" s="35"/>
      <c r="H165" s="35"/>
      <c r="I165" s="35"/>
      <c r="J165" s="35"/>
      <c r="K165" s="38"/>
      <c r="L165" s="35"/>
      <c r="M165" s="35"/>
      <c r="N165" s="35"/>
      <c r="O165" s="35"/>
      <c r="P165" s="35"/>
      <c r="Q165" s="1864"/>
    </row>
    <row r="166" spans="1:17" ht="35.1" customHeight="1">
      <c r="A166" s="85"/>
      <c r="B166" s="1867" t="s">
        <v>1338</v>
      </c>
      <c r="C166" s="1868"/>
      <c r="D166" s="57"/>
      <c r="E166" s="177"/>
      <c r="F166" s="177"/>
      <c r="G166" s="177"/>
      <c r="H166" s="177"/>
      <c r="I166" s="177"/>
      <c r="J166" s="177"/>
      <c r="K166" s="177"/>
      <c r="L166" s="177"/>
      <c r="M166" s="177"/>
      <c r="N166" s="177"/>
      <c r="O166" s="177"/>
      <c r="P166" s="177"/>
      <c r="Q166" s="1864"/>
    </row>
    <row r="167" spans="1:17" ht="35.1" customHeight="1">
      <c r="A167" s="38"/>
      <c r="B167" s="65" t="s">
        <v>1339</v>
      </c>
      <c r="C167" s="38" t="s">
        <v>152</v>
      </c>
      <c r="D167" s="57" t="s">
        <v>1340</v>
      </c>
      <c r="E167" s="177"/>
      <c r="F167" s="177"/>
      <c r="G167" s="177"/>
      <c r="H167" s="177">
        <v>14000</v>
      </c>
      <c r="I167" s="177"/>
      <c r="J167" s="177"/>
      <c r="K167" s="177">
        <v>12000</v>
      </c>
      <c r="L167" s="177"/>
      <c r="M167" s="177">
        <v>15000</v>
      </c>
      <c r="N167" s="177"/>
      <c r="O167" s="177">
        <v>12000</v>
      </c>
      <c r="P167" s="177"/>
      <c r="Q167" s="1864"/>
    </row>
    <row r="168" spans="1:17" ht="35.1" customHeight="1">
      <c r="A168" s="38"/>
      <c r="B168" s="65" t="s">
        <v>1411</v>
      </c>
      <c r="C168" s="38" t="s">
        <v>152</v>
      </c>
      <c r="D168" s="57"/>
      <c r="E168" s="177"/>
      <c r="F168" s="177"/>
      <c r="G168" s="177"/>
      <c r="H168" s="177"/>
      <c r="I168" s="177"/>
      <c r="J168" s="177"/>
      <c r="K168" s="177"/>
      <c r="L168" s="177"/>
      <c r="M168" s="177">
        <v>27273</v>
      </c>
      <c r="N168" s="177"/>
      <c r="O168" s="177"/>
      <c r="P168" s="177"/>
      <c r="Q168" s="1864"/>
    </row>
    <row r="169" spans="1:17" ht="35.1" customHeight="1">
      <c r="A169" s="38"/>
      <c r="B169" s="65" t="s">
        <v>1412</v>
      </c>
      <c r="C169" s="38" t="s">
        <v>152</v>
      </c>
      <c r="D169" s="57"/>
      <c r="E169" s="177"/>
      <c r="F169" s="177"/>
      <c r="G169" s="177"/>
      <c r="H169" s="177"/>
      <c r="I169" s="177"/>
      <c r="J169" s="177"/>
      <c r="K169" s="177"/>
      <c r="L169" s="177"/>
      <c r="M169" s="177">
        <v>27272.726999999999</v>
      </c>
      <c r="N169" s="177"/>
      <c r="O169" s="177"/>
      <c r="P169" s="177"/>
      <c r="Q169" s="1864"/>
    </row>
    <row r="170" spans="1:17" ht="35.1" customHeight="1">
      <c r="A170" s="38"/>
      <c r="B170" s="65" t="s">
        <v>397</v>
      </c>
      <c r="C170" s="38" t="s">
        <v>152</v>
      </c>
      <c r="D170" s="57"/>
      <c r="E170" s="177"/>
      <c r="F170" s="177"/>
      <c r="G170" s="177"/>
      <c r="H170" s="177"/>
      <c r="I170" s="177">
        <v>30000</v>
      </c>
      <c r="J170" s="177"/>
      <c r="K170" s="177">
        <v>22000</v>
      </c>
      <c r="L170" s="177"/>
      <c r="M170" s="177"/>
      <c r="N170" s="177"/>
      <c r="O170" s="177">
        <v>23000</v>
      </c>
      <c r="P170" s="177">
        <v>28000</v>
      </c>
      <c r="Q170" s="1864"/>
    </row>
    <row r="171" spans="1:17" ht="35.1" customHeight="1">
      <c r="A171" s="38"/>
      <c r="B171" s="65" t="s">
        <v>492</v>
      </c>
      <c r="C171" s="38" t="s">
        <v>152</v>
      </c>
      <c r="D171" s="57" t="s">
        <v>1413</v>
      </c>
      <c r="E171" s="177"/>
      <c r="F171" s="177"/>
      <c r="G171" s="177"/>
      <c r="H171" s="177"/>
      <c r="I171" s="177"/>
      <c r="J171" s="177"/>
      <c r="K171" s="177"/>
      <c r="L171" s="177"/>
      <c r="M171" s="177">
        <v>37000</v>
      </c>
      <c r="N171" s="177"/>
      <c r="O171" s="177"/>
      <c r="P171" s="177"/>
      <c r="Q171" s="1864"/>
    </row>
    <row r="172" spans="1:17" ht="35.1" customHeight="1">
      <c r="A172" s="85"/>
      <c r="B172" s="65" t="s">
        <v>412</v>
      </c>
      <c r="C172" s="38" t="s">
        <v>152</v>
      </c>
      <c r="D172" s="57"/>
      <c r="E172" s="177"/>
      <c r="F172" s="177"/>
      <c r="G172" s="38"/>
      <c r="H172" s="38"/>
      <c r="I172" s="38"/>
      <c r="J172" s="38"/>
      <c r="K172" s="38"/>
      <c r="L172" s="38"/>
      <c r="M172" s="38"/>
      <c r="N172" s="38"/>
      <c r="O172" s="38"/>
      <c r="P172" s="38"/>
      <c r="Q172" s="1864"/>
    </row>
    <row r="173" spans="1:17" ht="30" customHeight="1">
      <c r="A173" s="35" t="s">
        <v>1341</v>
      </c>
      <c r="B173" s="134" t="s">
        <v>1342</v>
      </c>
      <c r="C173" s="35"/>
      <c r="D173" s="28"/>
      <c r="E173" s="35"/>
      <c r="F173" s="35"/>
      <c r="G173" s="35"/>
      <c r="H173" s="35"/>
      <c r="I173" s="35"/>
      <c r="J173" s="35"/>
      <c r="K173" s="38"/>
      <c r="L173" s="35"/>
      <c r="M173" s="35"/>
      <c r="N173" s="35"/>
      <c r="O173" s="35"/>
      <c r="P173" s="35"/>
      <c r="Q173" s="1864"/>
    </row>
    <row r="174" spans="1:17" ht="35.1" customHeight="1">
      <c r="A174" s="85"/>
      <c r="B174" s="46" t="s">
        <v>1343</v>
      </c>
      <c r="C174" s="38" t="s">
        <v>1434</v>
      </c>
      <c r="D174" s="57" t="s">
        <v>1345</v>
      </c>
      <c r="E174" s="179"/>
      <c r="F174" s="179">
        <v>105000</v>
      </c>
      <c r="G174" s="179">
        <v>114000</v>
      </c>
      <c r="H174" s="179"/>
      <c r="I174" s="179"/>
      <c r="J174" s="179">
        <v>105000</v>
      </c>
      <c r="K174" s="179"/>
      <c r="L174" s="179"/>
      <c r="M174" s="179"/>
      <c r="N174" s="179"/>
      <c r="O174" s="179"/>
      <c r="P174" s="179"/>
      <c r="Q174" s="1864"/>
    </row>
    <row r="175" spans="1:17" ht="35.1" customHeight="1">
      <c r="A175" s="35"/>
      <c r="B175" s="46" t="s">
        <v>1346</v>
      </c>
      <c r="C175" s="38" t="s">
        <v>1434</v>
      </c>
      <c r="D175" s="57" t="s">
        <v>1347</v>
      </c>
      <c r="E175" s="179"/>
      <c r="F175" s="179"/>
      <c r="G175" s="179"/>
      <c r="H175" s="179"/>
      <c r="I175" s="179"/>
      <c r="J175" s="179">
        <v>85000</v>
      </c>
      <c r="K175" s="179"/>
      <c r="L175" s="179"/>
      <c r="M175" s="179"/>
      <c r="N175" s="179"/>
      <c r="O175" s="179"/>
      <c r="P175" s="179"/>
      <c r="Q175" s="1864"/>
    </row>
    <row r="176" spans="1:17" ht="35.1" customHeight="1">
      <c r="A176" s="35"/>
      <c r="B176" s="46" t="s">
        <v>1346</v>
      </c>
      <c r="C176" s="38" t="s">
        <v>1434</v>
      </c>
      <c r="D176" s="57" t="s">
        <v>1348</v>
      </c>
      <c r="E176" s="179"/>
      <c r="F176" s="179"/>
      <c r="G176" s="179"/>
      <c r="H176" s="179"/>
      <c r="I176" s="179"/>
      <c r="J176" s="179">
        <v>95000</v>
      </c>
      <c r="K176" s="179"/>
      <c r="L176" s="179"/>
      <c r="M176" s="179"/>
      <c r="N176" s="179"/>
      <c r="O176" s="179"/>
      <c r="P176" s="179"/>
      <c r="Q176" s="1864"/>
    </row>
    <row r="177" spans="1:17" ht="35.1" customHeight="1">
      <c r="A177" s="38"/>
      <c r="B177" s="46" t="s">
        <v>1349</v>
      </c>
      <c r="C177" s="38" t="s">
        <v>1434</v>
      </c>
      <c r="D177" s="57" t="s">
        <v>1345</v>
      </c>
      <c r="E177" s="179"/>
      <c r="F177" s="179">
        <v>105000</v>
      </c>
      <c r="G177" s="179">
        <v>114000</v>
      </c>
      <c r="H177" s="179">
        <v>125000</v>
      </c>
      <c r="I177" s="179"/>
      <c r="J177" s="179">
        <f>J174</f>
        <v>105000</v>
      </c>
      <c r="K177" s="179"/>
      <c r="L177" s="179"/>
      <c r="M177" s="179"/>
      <c r="N177" s="179"/>
      <c r="O177" s="179"/>
      <c r="P177" s="179"/>
      <c r="Q177" s="1864"/>
    </row>
    <row r="178" spans="1:17" ht="35.1" customHeight="1">
      <c r="A178" s="38"/>
      <c r="B178" s="46" t="s">
        <v>1349</v>
      </c>
      <c r="C178" s="38" t="s">
        <v>1434</v>
      </c>
      <c r="D178" s="57" t="s">
        <v>1350</v>
      </c>
      <c r="E178" s="179"/>
      <c r="F178" s="179"/>
      <c r="G178" s="179"/>
      <c r="H178" s="179">
        <v>132000</v>
      </c>
      <c r="I178" s="179"/>
      <c r="J178" s="179"/>
      <c r="K178" s="179"/>
      <c r="L178" s="179"/>
      <c r="M178" s="179"/>
      <c r="N178" s="179"/>
      <c r="O178" s="179"/>
      <c r="P178" s="179"/>
      <c r="Q178" s="1864"/>
    </row>
    <row r="179" spans="1:17" ht="35.1" customHeight="1">
      <c r="A179" s="38"/>
      <c r="B179" s="46" t="s">
        <v>1346</v>
      </c>
      <c r="C179" s="38" t="s">
        <v>1434</v>
      </c>
      <c r="D179" s="57" t="s">
        <v>1351</v>
      </c>
      <c r="E179" s="179"/>
      <c r="F179" s="179"/>
      <c r="G179" s="179"/>
      <c r="H179" s="179">
        <v>142000</v>
      </c>
      <c r="I179" s="179"/>
      <c r="J179" s="179"/>
      <c r="K179" s="179"/>
      <c r="L179" s="179"/>
      <c r="M179" s="179"/>
      <c r="N179" s="179"/>
      <c r="O179" s="179"/>
      <c r="P179" s="179"/>
      <c r="Q179" s="1864"/>
    </row>
    <row r="180" spans="1:17" ht="35.1" customHeight="1">
      <c r="A180" s="38"/>
      <c r="B180" s="46" t="s">
        <v>1352</v>
      </c>
      <c r="C180" s="38" t="s">
        <v>1434</v>
      </c>
      <c r="D180" s="57" t="s">
        <v>1350</v>
      </c>
      <c r="E180" s="179"/>
      <c r="F180" s="179">
        <v>89300</v>
      </c>
      <c r="G180" s="38"/>
      <c r="H180" s="179"/>
      <c r="I180" s="179"/>
      <c r="J180" s="179"/>
      <c r="K180" s="179"/>
      <c r="L180" s="179"/>
      <c r="M180" s="179"/>
      <c r="N180" s="179"/>
      <c r="O180" s="38"/>
      <c r="P180" s="179"/>
      <c r="Q180" s="1864"/>
    </row>
    <row r="181" spans="1:17" ht="35.1" customHeight="1">
      <c r="A181" s="38"/>
      <c r="B181" s="46" t="s">
        <v>1352</v>
      </c>
      <c r="C181" s="38" t="s">
        <v>1434</v>
      </c>
      <c r="D181" s="57" t="s">
        <v>1345</v>
      </c>
      <c r="E181" s="179"/>
      <c r="F181" s="179">
        <v>115000</v>
      </c>
      <c r="G181" s="179">
        <v>122000</v>
      </c>
      <c r="H181" s="179"/>
      <c r="I181" s="179"/>
      <c r="J181" s="179"/>
      <c r="K181" s="179">
        <v>120000</v>
      </c>
      <c r="L181" s="179"/>
      <c r="M181" s="179"/>
      <c r="N181" s="179"/>
      <c r="O181" s="179">
        <v>130000</v>
      </c>
      <c r="P181" s="179"/>
      <c r="Q181" s="1864"/>
    </row>
    <row r="182" spans="1:17" ht="35.1" customHeight="1">
      <c r="A182" s="38"/>
      <c r="B182" s="46" t="s">
        <v>1353</v>
      </c>
      <c r="C182" s="38" t="s">
        <v>1434</v>
      </c>
      <c r="D182" s="57" t="s">
        <v>1345</v>
      </c>
      <c r="E182" s="179"/>
      <c r="F182" s="179">
        <v>88500</v>
      </c>
      <c r="G182" s="179"/>
      <c r="H182" s="179"/>
      <c r="I182" s="179"/>
      <c r="J182" s="179"/>
      <c r="K182" s="179"/>
      <c r="L182" s="179"/>
      <c r="M182" s="179"/>
      <c r="N182" s="179"/>
      <c r="O182" s="179"/>
      <c r="P182" s="179"/>
      <c r="Q182" s="1864"/>
    </row>
    <row r="183" spans="1:17" ht="35.1" customHeight="1">
      <c r="A183" s="38"/>
      <c r="B183" s="46" t="s">
        <v>1354</v>
      </c>
      <c r="C183" s="38" t="s">
        <v>1434</v>
      </c>
      <c r="D183" s="57" t="s">
        <v>1355</v>
      </c>
      <c r="E183" s="179"/>
      <c r="F183" s="179">
        <v>79000</v>
      </c>
      <c r="G183" s="179"/>
      <c r="H183" s="179"/>
      <c r="I183" s="179">
        <v>85000</v>
      </c>
      <c r="J183" s="179"/>
      <c r="K183" s="179"/>
      <c r="L183" s="179"/>
      <c r="M183" s="179"/>
      <c r="N183" s="179"/>
      <c r="O183" s="179"/>
      <c r="P183" s="179"/>
      <c r="Q183" s="1864"/>
    </row>
    <row r="184" spans="1:17" ht="35.1" customHeight="1">
      <c r="A184" s="38"/>
      <c r="B184" s="46" t="s">
        <v>1356</v>
      </c>
      <c r="C184" s="38" t="s">
        <v>1434</v>
      </c>
      <c r="D184" s="57" t="s">
        <v>1357</v>
      </c>
      <c r="E184" s="179"/>
      <c r="F184" s="179"/>
      <c r="G184" s="179"/>
      <c r="H184" s="179"/>
      <c r="I184" s="179"/>
      <c r="J184" s="179"/>
      <c r="K184" s="179"/>
      <c r="L184" s="179"/>
      <c r="M184" s="179"/>
      <c r="N184" s="179"/>
      <c r="O184" s="179"/>
      <c r="P184" s="179">
        <v>118800</v>
      </c>
      <c r="Q184" s="1864"/>
    </row>
    <row r="185" spans="1:17" ht="35.1" customHeight="1">
      <c r="A185" s="38"/>
      <c r="B185" s="46" t="s">
        <v>1358</v>
      </c>
      <c r="C185" s="38" t="s">
        <v>1434</v>
      </c>
      <c r="D185" s="57" t="s">
        <v>1359</v>
      </c>
      <c r="E185" s="179"/>
      <c r="F185" s="179">
        <v>82000</v>
      </c>
      <c r="G185" s="179"/>
      <c r="H185" s="179"/>
      <c r="I185" s="179">
        <v>105000</v>
      </c>
      <c r="J185" s="179"/>
      <c r="K185" s="179"/>
      <c r="L185" s="179"/>
      <c r="M185" s="179"/>
      <c r="N185" s="179"/>
      <c r="O185" s="179"/>
      <c r="P185" s="179">
        <v>129800</v>
      </c>
      <c r="Q185" s="1864"/>
    </row>
    <row r="186" spans="1:17" ht="35.1" customHeight="1">
      <c r="A186" s="38"/>
      <c r="B186" s="46" t="s">
        <v>1360</v>
      </c>
      <c r="C186" s="38" t="s">
        <v>1434</v>
      </c>
      <c r="D186" s="57" t="s">
        <v>1361</v>
      </c>
      <c r="E186" s="179"/>
      <c r="F186" s="179">
        <v>82200</v>
      </c>
      <c r="G186" s="179"/>
      <c r="H186" s="179"/>
      <c r="I186" s="179">
        <v>115000</v>
      </c>
      <c r="J186" s="179"/>
      <c r="K186" s="179"/>
      <c r="L186" s="179"/>
      <c r="M186" s="179"/>
      <c r="N186" s="179"/>
      <c r="O186" s="179"/>
      <c r="P186" s="179">
        <v>133100</v>
      </c>
      <c r="Q186" s="1864"/>
    </row>
    <row r="187" spans="1:17" ht="35.1" customHeight="1">
      <c r="A187" s="38"/>
      <c r="B187" s="46" t="s">
        <v>1360</v>
      </c>
      <c r="C187" s="38" t="s">
        <v>1434</v>
      </c>
      <c r="D187" s="57" t="s">
        <v>1362</v>
      </c>
      <c r="E187" s="179"/>
      <c r="F187" s="179"/>
      <c r="G187" s="179"/>
      <c r="H187" s="179"/>
      <c r="I187" s="179">
        <v>128000</v>
      </c>
      <c r="J187" s="179"/>
      <c r="K187" s="179"/>
      <c r="L187" s="179"/>
      <c r="M187" s="179"/>
      <c r="N187" s="179"/>
      <c r="O187" s="179"/>
      <c r="P187" s="179">
        <v>149600</v>
      </c>
      <c r="Q187" s="1864"/>
    </row>
    <row r="188" spans="1:17" ht="35.1" customHeight="1">
      <c r="A188" s="38"/>
      <c r="B188" s="46" t="s">
        <v>1363</v>
      </c>
      <c r="C188" s="38" t="s">
        <v>1434</v>
      </c>
      <c r="D188" s="57" t="s">
        <v>1364</v>
      </c>
      <c r="E188" s="179"/>
      <c r="F188" s="179"/>
      <c r="G188" s="179"/>
      <c r="H188" s="179"/>
      <c r="I188" s="179"/>
      <c r="J188" s="179"/>
      <c r="K188" s="179"/>
      <c r="L188" s="179"/>
      <c r="M188" s="179"/>
      <c r="N188" s="179"/>
      <c r="O188" s="179"/>
      <c r="P188" s="179"/>
      <c r="Q188" s="1864"/>
    </row>
    <row r="189" spans="1:17" ht="35.1" customHeight="1">
      <c r="A189" s="38"/>
      <c r="B189" s="46" t="s">
        <v>1365</v>
      </c>
      <c r="C189" s="38" t="s">
        <v>1434</v>
      </c>
      <c r="D189" s="57" t="s">
        <v>1366</v>
      </c>
      <c r="E189" s="179"/>
      <c r="F189" s="179"/>
      <c r="G189" s="179"/>
      <c r="H189" s="179"/>
      <c r="I189" s="179">
        <v>155000</v>
      </c>
      <c r="J189" s="179"/>
      <c r="K189" s="179"/>
      <c r="L189" s="179"/>
      <c r="M189" s="179"/>
      <c r="N189" s="179"/>
      <c r="O189" s="179"/>
      <c r="P189" s="179"/>
      <c r="Q189" s="1864"/>
    </row>
    <row r="190" spans="1:17" ht="35.1" customHeight="1">
      <c r="A190" s="38"/>
      <c r="B190" s="46" t="s">
        <v>1367</v>
      </c>
      <c r="C190" s="38" t="s">
        <v>1434</v>
      </c>
      <c r="D190" s="57" t="s">
        <v>1368</v>
      </c>
      <c r="E190" s="38"/>
      <c r="F190" s="38"/>
      <c r="G190" s="38"/>
      <c r="H190" s="38"/>
      <c r="I190" s="179">
        <v>165000</v>
      </c>
      <c r="J190" s="38"/>
      <c r="K190" s="38"/>
      <c r="L190" s="38"/>
      <c r="M190" s="38"/>
      <c r="N190" s="38"/>
      <c r="O190" s="38"/>
      <c r="P190" s="38"/>
      <c r="Q190" s="1864"/>
    </row>
    <row r="191" spans="1:17" ht="35.1" customHeight="1">
      <c r="A191" s="38"/>
      <c r="B191" s="46" t="s">
        <v>1369</v>
      </c>
      <c r="C191" s="38" t="s">
        <v>1434</v>
      </c>
      <c r="D191" s="57" t="s">
        <v>1345</v>
      </c>
      <c r="E191" s="179"/>
      <c r="F191" s="179"/>
      <c r="G191" s="179">
        <v>110000</v>
      </c>
      <c r="H191" s="38"/>
      <c r="I191" s="179"/>
      <c r="J191" s="179"/>
      <c r="K191" s="179"/>
      <c r="L191" s="179"/>
      <c r="M191" s="179"/>
      <c r="N191" s="179"/>
      <c r="O191" s="179"/>
      <c r="P191" s="179"/>
      <c r="Q191" s="1864"/>
    </row>
    <row r="192" spans="1:17" ht="35.1" customHeight="1">
      <c r="A192" s="38"/>
      <c r="B192" s="46" t="s">
        <v>1370</v>
      </c>
      <c r="C192" s="38" t="s">
        <v>1434</v>
      </c>
      <c r="D192" s="57" t="s">
        <v>1345</v>
      </c>
      <c r="E192" s="179"/>
      <c r="F192" s="179"/>
      <c r="G192" s="179">
        <v>110000</v>
      </c>
      <c r="H192" s="179"/>
      <c r="I192" s="179"/>
      <c r="J192" s="179"/>
      <c r="K192" s="179"/>
      <c r="L192" s="179"/>
      <c r="M192" s="179"/>
      <c r="N192" s="179"/>
      <c r="O192" s="179"/>
      <c r="P192" s="179"/>
      <c r="Q192" s="1864"/>
    </row>
    <row r="193" spans="1:17" ht="35.1" customHeight="1">
      <c r="A193" s="38"/>
      <c r="B193" s="46" t="s">
        <v>1371</v>
      </c>
      <c r="C193" s="38" t="s">
        <v>1434</v>
      </c>
      <c r="D193" s="57" t="s">
        <v>1345</v>
      </c>
      <c r="E193" s="179"/>
      <c r="F193" s="179"/>
      <c r="G193" s="179">
        <v>115000</v>
      </c>
      <c r="H193" s="179"/>
      <c r="I193" s="179"/>
      <c r="J193" s="179"/>
      <c r="K193" s="179"/>
      <c r="L193" s="179"/>
      <c r="M193" s="179"/>
      <c r="N193" s="179"/>
      <c r="O193" s="179"/>
      <c r="P193" s="179"/>
      <c r="Q193" s="1864"/>
    </row>
    <row r="194" spans="1:17" ht="35.1" customHeight="1">
      <c r="A194" s="38"/>
      <c r="B194" s="46" t="s">
        <v>1372</v>
      </c>
      <c r="C194" s="38" t="s">
        <v>1434</v>
      </c>
      <c r="D194" s="57" t="s">
        <v>1347</v>
      </c>
      <c r="E194" s="179"/>
      <c r="F194" s="179"/>
      <c r="G194" s="38"/>
      <c r="H194" s="179"/>
      <c r="I194" s="179"/>
      <c r="J194" s="179"/>
      <c r="K194" s="179"/>
      <c r="L194" s="179"/>
      <c r="M194" s="179">
        <v>110000</v>
      </c>
      <c r="N194" s="179"/>
      <c r="O194" s="179"/>
      <c r="P194" s="179"/>
      <c r="Q194" s="1864"/>
    </row>
    <row r="195" spans="1:17" ht="35.1" customHeight="1">
      <c r="A195" s="38"/>
      <c r="B195" s="46" t="s">
        <v>1372</v>
      </c>
      <c r="C195" s="38" t="s">
        <v>1434</v>
      </c>
      <c r="D195" s="57" t="s">
        <v>1348</v>
      </c>
      <c r="E195" s="179"/>
      <c r="F195" s="179">
        <v>70200</v>
      </c>
      <c r="G195" s="38"/>
      <c r="H195" s="179"/>
      <c r="I195" s="179"/>
      <c r="J195" s="179"/>
      <c r="K195" s="38"/>
      <c r="L195" s="38"/>
      <c r="M195" s="179"/>
      <c r="N195" s="179"/>
      <c r="O195" s="179"/>
      <c r="P195" s="179"/>
      <c r="Q195" s="1864"/>
    </row>
    <row r="196" spans="1:17" ht="35.1" customHeight="1">
      <c r="A196" s="38"/>
      <c r="B196" s="46" t="s">
        <v>1373</v>
      </c>
      <c r="C196" s="38" t="s">
        <v>1434</v>
      </c>
      <c r="D196" s="57" t="s">
        <v>1345</v>
      </c>
      <c r="E196" s="179"/>
      <c r="F196" s="179">
        <v>73500</v>
      </c>
      <c r="G196" s="179">
        <v>115000</v>
      </c>
      <c r="H196" s="179"/>
      <c r="I196" s="179"/>
      <c r="J196" s="179"/>
      <c r="K196" s="179">
        <v>130000</v>
      </c>
      <c r="L196" s="179">
        <v>125000</v>
      </c>
      <c r="M196" s="179">
        <v>123000</v>
      </c>
      <c r="N196" s="179"/>
      <c r="O196" s="179"/>
      <c r="P196" s="179"/>
      <c r="Q196" s="1864"/>
    </row>
    <row r="197" spans="1:17" ht="35.1" customHeight="1">
      <c r="A197" s="38"/>
      <c r="B197" s="46" t="s">
        <v>1374</v>
      </c>
      <c r="C197" s="38" t="s">
        <v>1434</v>
      </c>
      <c r="D197" s="57" t="s">
        <v>1345</v>
      </c>
      <c r="E197" s="179"/>
      <c r="F197" s="179"/>
      <c r="G197" s="179">
        <v>115000</v>
      </c>
      <c r="H197" s="179"/>
      <c r="I197" s="179"/>
      <c r="J197" s="179"/>
      <c r="K197" s="179"/>
      <c r="L197" s="179"/>
      <c r="M197" s="179"/>
      <c r="N197" s="179"/>
      <c r="O197" s="179"/>
      <c r="P197" s="179"/>
      <c r="Q197" s="1864"/>
    </row>
    <row r="198" spans="1:17" ht="35.1" customHeight="1">
      <c r="A198" s="38"/>
      <c r="B198" s="46" t="s">
        <v>1375</v>
      </c>
      <c r="C198" s="38" t="s">
        <v>1434</v>
      </c>
      <c r="D198" s="57" t="s">
        <v>1345</v>
      </c>
      <c r="E198" s="179"/>
      <c r="F198" s="179"/>
      <c r="G198" s="38"/>
      <c r="H198" s="179"/>
      <c r="I198" s="179"/>
      <c r="J198" s="179"/>
      <c r="K198" s="38"/>
      <c r="L198" s="179">
        <v>129000</v>
      </c>
      <c r="M198" s="179"/>
      <c r="N198" s="179"/>
      <c r="O198" s="179"/>
      <c r="P198" s="179"/>
      <c r="Q198" s="1864"/>
    </row>
    <row r="199" spans="1:17" ht="35.1" customHeight="1">
      <c r="A199" s="38"/>
      <c r="B199" s="46" t="s">
        <v>1376</v>
      </c>
      <c r="C199" s="38" t="s">
        <v>1434</v>
      </c>
      <c r="D199" s="57" t="s">
        <v>1345</v>
      </c>
      <c r="E199" s="179"/>
      <c r="F199" s="179"/>
      <c r="G199" s="179"/>
      <c r="H199" s="38"/>
      <c r="I199" s="179"/>
      <c r="J199" s="179"/>
      <c r="K199" s="179"/>
      <c r="L199" s="179"/>
      <c r="M199" s="179"/>
      <c r="N199" s="179"/>
      <c r="O199" s="179"/>
      <c r="P199" s="179"/>
      <c r="Q199" s="1864"/>
    </row>
    <row r="200" spans="1:17" ht="35.1" customHeight="1">
      <c r="A200" s="38"/>
      <c r="B200" s="46" t="s">
        <v>1377</v>
      </c>
      <c r="C200" s="38" t="s">
        <v>1434</v>
      </c>
      <c r="D200" s="57" t="s">
        <v>1347</v>
      </c>
      <c r="E200" s="179"/>
      <c r="F200" s="179"/>
      <c r="G200" s="179"/>
      <c r="H200" s="38"/>
      <c r="I200" s="179"/>
      <c r="J200" s="179">
        <v>85000</v>
      </c>
      <c r="K200" s="179"/>
      <c r="L200" s="179"/>
      <c r="M200" s="179">
        <v>79000</v>
      </c>
      <c r="N200" s="179"/>
      <c r="O200" s="179"/>
      <c r="P200" s="179"/>
      <c r="Q200" s="1864"/>
    </row>
    <row r="201" spans="1:17" ht="35.1" customHeight="1">
      <c r="A201" s="38"/>
      <c r="B201" s="46" t="s">
        <v>1377</v>
      </c>
      <c r="C201" s="38" t="s">
        <v>1434</v>
      </c>
      <c r="D201" s="57" t="s">
        <v>1348</v>
      </c>
      <c r="E201" s="179"/>
      <c r="F201" s="179"/>
      <c r="G201" s="38"/>
      <c r="H201" s="179"/>
      <c r="I201" s="179"/>
      <c r="J201" s="179">
        <v>95000</v>
      </c>
      <c r="K201" s="179"/>
      <c r="L201" s="179"/>
      <c r="M201" s="179"/>
      <c r="N201" s="179"/>
      <c r="O201" s="179"/>
      <c r="P201" s="179"/>
      <c r="Q201" s="1864"/>
    </row>
    <row r="202" spans="1:17" ht="35.1" customHeight="1">
      <c r="A202" s="38"/>
      <c r="B202" s="46" t="s">
        <v>1377</v>
      </c>
      <c r="C202" s="38" t="s">
        <v>1434</v>
      </c>
      <c r="D202" s="57" t="s">
        <v>1345</v>
      </c>
      <c r="E202" s="179"/>
      <c r="F202" s="179">
        <v>95000</v>
      </c>
      <c r="G202" s="179">
        <v>104000</v>
      </c>
      <c r="H202" s="179"/>
      <c r="I202" s="179"/>
      <c r="J202" s="179"/>
      <c r="K202" s="179"/>
      <c r="L202" s="179"/>
      <c r="M202" s="179"/>
      <c r="N202" s="179"/>
      <c r="O202" s="179"/>
      <c r="P202" s="179"/>
      <c r="Q202" s="1864"/>
    </row>
    <row r="203" spans="1:17" ht="35.1" customHeight="1">
      <c r="A203" s="38"/>
      <c r="B203" s="46" t="s">
        <v>1378</v>
      </c>
      <c r="C203" s="38" t="s">
        <v>1434</v>
      </c>
      <c r="D203" s="57" t="s">
        <v>1350</v>
      </c>
      <c r="E203" s="179"/>
      <c r="F203" s="38"/>
      <c r="G203" s="179"/>
      <c r="H203" s="179"/>
      <c r="I203" s="179"/>
      <c r="J203" s="179"/>
      <c r="K203" s="179"/>
      <c r="L203" s="179"/>
      <c r="M203" s="179"/>
      <c r="N203" s="179"/>
      <c r="O203" s="179"/>
      <c r="P203" s="179">
        <v>166100</v>
      </c>
      <c r="Q203" s="1864"/>
    </row>
    <row r="204" spans="1:17" ht="35.1" customHeight="1">
      <c r="A204" s="38"/>
      <c r="B204" s="46" t="s">
        <v>1379</v>
      </c>
      <c r="C204" s="38" t="s">
        <v>1434</v>
      </c>
      <c r="D204" s="57" t="s">
        <v>1351</v>
      </c>
      <c r="E204" s="179"/>
      <c r="F204" s="179"/>
      <c r="G204" s="179"/>
      <c r="H204" s="179"/>
      <c r="I204" s="179"/>
      <c r="J204" s="179"/>
      <c r="K204" s="179"/>
      <c r="L204" s="179"/>
      <c r="M204" s="179"/>
      <c r="N204" s="179"/>
      <c r="O204" s="179"/>
      <c r="P204" s="179">
        <v>180400</v>
      </c>
      <c r="Q204" s="1864"/>
    </row>
    <row r="205" spans="1:17" ht="35.1" customHeight="1">
      <c r="A205" s="38"/>
      <c r="B205" s="46" t="s">
        <v>1380</v>
      </c>
      <c r="C205" s="38" t="s">
        <v>1434</v>
      </c>
      <c r="D205" s="57" t="s">
        <v>1345</v>
      </c>
      <c r="E205" s="179"/>
      <c r="F205" s="179"/>
      <c r="G205" s="179">
        <v>120000</v>
      </c>
      <c r="H205" s="179"/>
      <c r="I205" s="179"/>
      <c r="J205" s="179"/>
      <c r="K205" s="179">
        <v>130000</v>
      </c>
      <c r="L205" s="179"/>
      <c r="M205" s="179"/>
      <c r="N205" s="179"/>
      <c r="O205" s="179"/>
      <c r="P205" s="179"/>
      <c r="Q205" s="1864"/>
    </row>
    <row r="206" spans="1:17" ht="35.1" customHeight="1">
      <c r="A206" s="38"/>
      <c r="B206" s="46" t="s">
        <v>1424</v>
      </c>
      <c r="C206" s="38" t="s">
        <v>1434</v>
      </c>
      <c r="D206" s="57" t="s">
        <v>1350</v>
      </c>
      <c r="E206" s="179"/>
      <c r="F206" s="179"/>
      <c r="G206" s="179"/>
      <c r="H206" s="179"/>
      <c r="I206" s="179"/>
      <c r="J206" s="179"/>
      <c r="K206" s="179">
        <v>145000</v>
      </c>
      <c r="L206" s="179"/>
      <c r="M206" s="179"/>
      <c r="N206" s="179"/>
      <c r="O206" s="179"/>
      <c r="P206" s="179"/>
      <c r="Q206" s="1864"/>
    </row>
    <row r="207" spans="1:17" ht="35.1" customHeight="1">
      <c r="A207" s="38"/>
      <c r="B207" s="46" t="s">
        <v>1381</v>
      </c>
      <c r="C207" s="38" t="s">
        <v>1434</v>
      </c>
      <c r="D207" s="57" t="s">
        <v>1345</v>
      </c>
      <c r="E207" s="179"/>
      <c r="F207" s="179"/>
      <c r="G207" s="179"/>
      <c r="H207" s="179"/>
      <c r="I207" s="179"/>
      <c r="J207" s="179"/>
      <c r="K207" s="179"/>
      <c r="L207" s="179"/>
      <c r="M207" s="179"/>
      <c r="N207" s="179"/>
      <c r="O207" s="179"/>
      <c r="P207" s="179"/>
      <c r="Q207" s="1864"/>
    </row>
    <row r="208" spans="1:17" ht="35.1" customHeight="1">
      <c r="A208" s="38"/>
      <c r="B208" s="46" t="s">
        <v>1382</v>
      </c>
      <c r="C208" s="38" t="s">
        <v>1434</v>
      </c>
      <c r="D208" s="57" t="s">
        <v>1350</v>
      </c>
      <c r="E208" s="179"/>
      <c r="F208" s="179"/>
      <c r="G208" s="179"/>
      <c r="H208" s="179"/>
      <c r="I208" s="179"/>
      <c r="J208" s="179"/>
      <c r="K208" s="179"/>
      <c r="L208" s="179"/>
      <c r="M208" s="179"/>
      <c r="N208" s="179"/>
      <c r="O208" s="179"/>
      <c r="P208" s="179"/>
      <c r="Q208" s="1864"/>
    </row>
    <row r="209" spans="1:17" ht="35.1" customHeight="1">
      <c r="A209" s="38"/>
      <c r="B209" s="46" t="s">
        <v>1383</v>
      </c>
      <c r="C209" s="38" t="s">
        <v>1434</v>
      </c>
      <c r="D209" s="57" t="s">
        <v>1350</v>
      </c>
      <c r="E209" s="179"/>
      <c r="F209" s="179"/>
      <c r="G209" s="179"/>
      <c r="H209" s="179"/>
      <c r="I209" s="179"/>
      <c r="J209" s="179"/>
      <c r="K209" s="179"/>
      <c r="L209" s="179"/>
      <c r="M209" s="179"/>
      <c r="N209" s="179"/>
      <c r="O209" s="179"/>
      <c r="P209" s="179"/>
      <c r="Q209" s="1864"/>
    </row>
    <row r="210" spans="1:17" ht="35.1" customHeight="1">
      <c r="A210" s="38"/>
      <c r="B210" s="46" t="s">
        <v>1384</v>
      </c>
      <c r="C210" s="38" t="s">
        <v>1434</v>
      </c>
      <c r="D210" s="57" t="s">
        <v>1350</v>
      </c>
      <c r="E210" s="179"/>
      <c r="F210" s="179">
        <v>91200</v>
      </c>
      <c r="G210" s="179"/>
      <c r="H210" s="179"/>
      <c r="I210" s="179"/>
      <c r="J210" s="179"/>
      <c r="K210" s="179"/>
      <c r="L210" s="179"/>
      <c r="M210" s="179"/>
      <c r="N210" s="179"/>
      <c r="O210" s="179"/>
      <c r="P210" s="179"/>
      <c r="Q210" s="1864"/>
    </row>
    <row r="211" spans="1:17" ht="30" customHeight="1">
      <c r="A211" s="35" t="s">
        <v>1385</v>
      </c>
      <c r="B211" s="134"/>
      <c r="C211" s="35"/>
      <c r="D211" s="28"/>
      <c r="E211" s="35"/>
      <c r="F211" s="35"/>
      <c r="G211" s="35"/>
      <c r="H211" s="35"/>
      <c r="I211" s="38"/>
      <c r="J211" s="38"/>
      <c r="K211" s="38"/>
      <c r="L211" s="38"/>
      <c r="M211" s="38"/>
      <c r="N211" s="38"/>
      <c r="O211" s="38"/>
      <c r="P211" s="38"/>
      <c r="Q211" s="1864"/>
    </row>
    <row r="212" spans="1:17" ht="30" customHeight="1">
      <c r="A212" s="85"/>
      <c r="B212" s="1869" t="s">
        <v>866</v>
      </c>
      <c r="C212" s="1869"/>
      <c r="D212" s="57"/>
      <c r="E212" s="38"/>
      <c r="F212" s="38"/>
      <c r="G212" s="38"/>
      <c r="H212" s="38"/>
      <c r="I212" s="38"/>
      <c r="J212" s="38"/>
      <c r="K212" s="38"/>
      <c r="L212" s="38"/>
      <c r="M212" s="38"/>
      <c r="N212" s="38"/>
      <c r="O212" s="38"/>
      <c r="P212" s="38"/>
      <c r="Q212" s="1864"/>
    </row>
    <row r="213" spans="1:17" ht="30" customHeight="1">
      <c r="A213" s="85"/>
      <c r="B213" s="65" t="s">
        <v>1386</v>
      </c>
      <c r="C213" s="38" t="s">
        <v>1387</v>
      </c>
      <c r="D213" s="57" t="s">
        <v>1388</v>
      </c>
      <c r="E213" s="179"/>
      <c r="F213" s="179"/>
      <c r="G213" s="179">
        <v>2200000</v>
      </c>
      <c r="H213" s="179"/>
      <c r="I213" s="179"/>
      <c r="J213" s="179"/>
      <c r="K213" s="179"/>
      <c r="L213" s="179"/>
      <c r="M213" s="179"/>
      <c r="N213" s="179"/>
      <c r="O213" s="179"/>
      <c r="P213" s="179"/>
      <c r="Q213" s="1864"/>
    </row>
    <row r="214" spans="1:17" ht="30" customHeight="1">
      <c r="A214" s="85"/>
      <c r="B214" s="65" t="s">
        <v>868</v>
      </c>
      <c r="C214" s="38" t="s">
        <v>1387</v>
      </c>
      <c r="D214" s="57" t="s">
        <v>1389</v>
      </c>
      <c r="E214" s="174"/>
      <c r="F214" s="174"/>
      <c r="G214" s="179">
        <v>3000000</v>
      </c>
      <c r="H214" s="179"/>
      <c r="I214" s="179"/>
      <c r="J214" s="179"/>
      <c r="K214" s="179"/>
      <c r="L214" s="179"/>
      <c r="M214" s="179"/>
      <c r="N214" s="179"/>
      <c r="O214" s="179"/>
      <c r="P214" s="179"/>
      <c r="Q214" s="1864"/>
    </row>
    <row r="215" spans="1:17" ht="30" customHeight="1">
      <c r="A215" s="85"/>
      <c r="B215" s="65" t="s">
        <v>869</v>
      </c>
      <c r="C215" s="38" t="s">
        <v>1387</v>
      </c>
      <c r="D215" s="57" t="s">
        <v>1390</v>
      </c>
      <c r="E215" s="174"/>
      <c r="F215" s="174"/>
      <c r="G215" s="179">
        <v>4100000</v>
      </c>
      <c r="H215" s="179"/>
      <c r="I215" s="179"/>
      <c r="J215" s="179"/>
      <c r="K215" s="179"/>
      <c r="L215" s="179"/>
      <c r="M215" s="179"/>
      <c r="N215" s="179"/>
      <c r="O215" s="179"/>
      <c r="P215" s="179"/>
      <c r="Q215" s="1864"/>
    </row>
    <row r="216" spans="1:17" ht="30" customHeight="1">
      <c r="A216" s="85"/>
      <c r="B216" s="65" t="s">
        <v>870</v>
      </c>
      <c r="C216" s="38" t="s">
        <v>1387</v>
      </c>
      <c r="D216" s="57" t="s">
        <v>1391</v>
      </c>
      <c r="E216" s="174"/>
      <c r="F216" s="174"/>
      <c r="G216" s="179">
        <v>5300000</v>
      </c>
      <c r="H216" s="179"/>
      <c r="I216" s="179"/>
      <c r="J216" s="179"/>
      <c r="K216" s="179"/>
      <c r="L216" s="179"/>
      <c r="M216" s="179"/>
      <c r="N216" s="179"/>
      <c r="O216" s="179"/>
      <c r="P216" s="179"/>
      <c r="Q216" s="1864"/>
    </row>
    <row r="217" spans="1:17" ht="30" customHeight="1">
      <c r="A217" s="85"/>
      <c r="B217" s="65" t="s">
        <v>871</v>
      </c>
      <c r="C217" s="38" t="s">
        <v>1387</v>
      </c>
      <c r="D217" s="57" t="s">
        <v>1388</v>
      </c>
      <c r="E217" s="174"/>
      <c r="F217" s="174"/>
      <c r="G217" s="179">
        <v>2700000</v>
      </c>
      <c r="H217" s="179"/>
      <c r="I217" s="179"/>
      <c r="J217" s="179"/>
      <c r="K217" s="179"/>
      <c r="L217" s="179"/>
      <c r="M217" s="179"/>
      <c r="N217" s="179"/>
      <c r="O217" s="179"/>
      <c r="P217" s="179"/>
      <c r="Q217" s="1864"/>
    </row>
    <row r="218" spans="1:17" ht="30" customHeight="1">
      <c r="A218" s="85"/>
      <c r="B218" s="65" t="s">
        <v>872</v>
      </c>
      <c r="C218" s="38" t="s">
        <v>1387</v>
      </c>
      <c r="D218" s="57" t="s">
        <v>1389</v>
      </c>
      <c r="E218" s="174"/>
      <c r="F218" s="174"/>
      <c r="G218" s="179">
        <v>4450000</v>
      </c>
      <c r="H218" s="179"/>
      <c r="I218" s="179"/>
      <c r="J218" s="179"/>
      <c r="K218" s="38"/>
      <c r="L218" s="179"/>
      <c r="M218" s="179"/>
      <c r="N218" s="179"/>
      <c r="O218" s="179"/>
      <c r="P218" s="179"/>
      <c r="Q218" s="1864"/>
    </row>
    <row r="219" spans="1:17" ht="30" customHeight="1">
      <c r="A219" s="85"/>
      <c r="B219" s="65" t="s">
        <v>873</v>
      </c>
      <c r="C219" s="38" t="s">
        <v>1387</v>
      </c>
      <c r="D219" s="57" t="s">
        <v>1390</v>
      </c>
      <c r="E219" s="174"/>
      <c r="F219" s="174"/>
      <c r="G219" s="179">
        <v>6420000</v>
      </c>
      <c r="H219" s="179"/>
      <c r="I219" s="179"/>
      <c r="J219" s="179"/>
      <c r="K219" s="179"/>
      <c r="L219" s="179"/>
      <c r="M219" s="179"/>
      <c r="N219" s="179"/>
      <c r="O219" s="179"/>
      <c r="P219" s="179"/>
      <c r="Q219" s="1864"/>
    </row>
    <row r="220" spans="1:17" ht="30" customHeight="1">
      <c r="A220" s="85"/>
      <c r="B220" s="65" t="s">
        <v>874</v>
      </c>
      <c r="C220" s="38" t="s">
        <v>1387</v>
      </c>
      <c r="D220" s="57" t="s">
        <v>1391</v>
      </c>
      <c r="E220" s="174"/>
      <c r="F220" s="174"/>
      <c r="G220" s="179">
        <v>8350000</v>
      </c>
      <c r="H220" s="179"/>
      <c r="I220" s="179"/>
      <c r="J220" s="179"/>
      <c r="K220" s="179"/>
      <c r="L220" s="179"/>
      <c r="M220" s="179"/>
      <c r="N220" s="179"/>
      <c r="O220" s="179"/>
      <c r="P220" s="179"/>
      <c r="Q220" s="1864"/>
    </row>
    <row r="221" spans="1:17" ht="30" customHeight="1">
      <c r="A221" s="85"/>
      <c r="B221" s="163" t="s">
        <v>875</v>
      </c>
      <c r="C221" s="38"/>
      <c r="D221" s="57"/>
      <c r="E221" s="174"/>
      <c r="F221" s="174"/>
      <c r="G221" s="179"/>
      <c r="H221" s="179"/>
      <c r="I221" s="179"/>
      <c r="J221" s="179"/>
      <c r="K221" s="179"/>
      <c r="L221" s="179"/>
      <c r="M221" s="179"/>
      <c r="N221" s="179"/>
      <c r="O221" s="179"/>
      <c r="P221" s="179"/>
      <c r="Q221" s="1864"/>
    </row>
    <row r="222" spans="1:17" ht="30" customHeight="1">
      <c r="A222" s="85"/>
      <c r="B222" s="65" t="s">
        <v>867</v>
      </c>
      <c r="C222" s="38" t="s">
        <v>1387</v>
      </c>
      <c r="D222" s="57" t="s">
        <v>1388</v>
      </c>
      <c r="E222" s="174"/>
      <c r="F222" s="174"/>
      <c r="G222" s="179">
        <v>2600000</v>
      </c>
      <c r="H222" s="179"/>
      <c r="I222" s="179"/>
      <c r="J222" s="179"/>
      <c r="K222" s="179"/>
      <c r="L222" s="179"/>
      <c r="M222" s="179"/>
      <c r="N222" s="179"/>
      <c r="O222" s="179"/>
      <c r="P222" s="179"/>
      <c r="Q222" s="1864"/>
    </row>
    <row r="223" spans="1:17" ht="30" customHeight="1">
      <c r="A223" s="85"/>
      <c r="B223" s="65" t="s">
        <v>868</v>
      </c>
      <c r="C223" s="38" t="s">
        <v>1387</v>
      </c>
      <c r="D223" s="57" t="s">
        <v>1389</v>
      </c>
      <c r="E223" s="179"/>
      <c r="F223" s="179"/>
      <c r="G223" s="179">
        <v>3600000</v>
      </c>
      <c r="H223" s="179"/>
      <c r="I223" s="179"/>
      <c r="J223" s="179"/>
      <c r="K223" s="179"/>
      <c r="L223" s="179"/>
      <c r="M223" s="179"/>
      <c r="N223" s="179"/>
      <c r="O223" s="179"/>
      <c r="P223" s="179"/>
      <c r="Q223" s="1864"/>
    </row>
    <row r="224" spans="1:17" ht="30" customHeight="1">
      <c r="A224" s="85"/>
      <c r="B224" s="65" t="s">
        <v>869</v>
      </c>
      <c r="C224" s="38" t="s">
        <v>1387</v>
      </c>
      <c r="D224" s="57" t="s">
        <v>1390</v>
      </c>
      <c r="E224" s="174"/>
      <c r="F224" s="174"/>
      <c r="G224" s="179">
        <v>4600000</v>
      </c>
      <c r="H224" s="179"/>
      <c r="I224" s="179"/>
      <c r="J224" s="179"/>
      <c r="K224" s="179"/>
      <c r="L224" s="179"/>
      <c r="M224" s="179"/>
      <c r="N224" s="179"/>
      <c r="O224" s="179"/>
      <c r="P224" s="179"/>
      <c r="Q224" s="1864"/>
    </row>
    <row r="225" spans="1:17" ht="30" customHeight="1">
      <c r="A225" s="85"/>
      <c r="B225" s="65" t="s">
        <v>870</v>
      </c>
      <c r="C225" s="38" t="s">
        <v>1387</v>
      </c>
      <c r="D225" s="57" t="s">
        <v>1391</v>
      </c>
      <c r="E225" s="174"/>
      <c r="F225" s="174"/>
      <c r="G225" s="179">
        <v>5700000</v>
      </c>
      <c r="H225" s="179"/>
      <c r="I225" s="179"/>
      <c r="J225" s="179"/>
      <c r="K225" s="179"/>
      <c r="L225" s="179"/>
      <c r="M225" s="179"/>
      <c r="N225" s="179"/>
      <c r="O225" s="179"/>
      <c r="P225" s="179"/>
      <c r="Q225" s="1864"/>
    </row>
    <row r="226" spans="1:17" ht="30" customHeight="1">
      <c r="A226" s="85"/>
      <c r="B226" s="65" t="s">
        <v>871</v>
      </c>
      <c r="C226" s="38" t="s">
        <v>1387</v>
      </c>
      <c r="D226" s="57" t="s">
        <v>1388</v>
      </c>
      <c r="E226" s="174"/>
      <c r="F226" s="174"/>
      <c r="G226" s="179">
        <v>2750000</v>
      </c>
      <c r="H226" s="179"/>
      <c r="I226" s="179"/>
      <c r="J226" s="179"/>
      <c r="K226" s="179"/>
      <c r="L226" s="179"/>
      <c r="M226" s="179"/>
      <c r="N226" s="179"/>
      <c r="O226" s="179"/>
      <c r="P226" s="179"/>
      <c r="Q226" s="1864"/>
    </row>
    <row r="227" spans="1:17" ht="30" customHeight="1">
      <c r="A227" s="85"/>
      <c r="B227" s="65" t="s">
        <v>872</v>
      </c>
      <c r="C227" s="38" t="s">
        <v>1387</v>
      </c>
      <c r="D227" s="57" t="s">
        <v>1389</v>
      </c>
      <c r="E227" s="179"/>
      <c r="F227" s="179"/>
      <c r="G227" s="179">
        <v>4500000</v>
      </c>
      <c r="H227" s="179"/>
      <c r="I227" s="179"/>
      <c r="J227" s="179"/>
      <c r="K227" s="179"/>
      <c r="L227" s="179"/>
      <c r="M227" s="179"/>
      <c r="N227" s="179"/>
      <c r="O227" s="179"/>
      <c r="P227" s="179"/>
      <c r="Q227" s="1864"/>
    </row>
    <row r="228" spans="1:17" ht="30" customHeight="1">
      <c r="A228" s="85"/>
      <c r="B228" s="65" t="s">
        <v>873</v>
      </c>
      <c r="C228" s="38" t="s">
        <v>1387</v>
      </c>
      <c r="D228" s="57" t="s">
        <v>1390</v>
      </c>
      <c r="E228" s="179"/>
      <c r="F228" s="179"/>
      <c r="G228" s="179">
        <v>6500000</v>
      </c>
      <c r="H228" s="179"/>
      <c r="I228" s="179"/>
      <c r="J228" s="179"/>
      <c r="K228" s="179"/>
      <c r="L228" s="179"/>
      <c r="M228" s="179"/>
      <c r="N228" s="179"/>
      <c r="O228" s="179"/>
      <c r="P228" s="179"/>
      <c r="Q228" s="1864"/>
    </row>
    <row r="229" spans="1:17" ht="30" customHeight="1">
      <c r="A229" s="85"/>
      <c r="B229" s="65" t="s">
        <v>874</v>
      </c>
      <c r="C229" s="38" t="s">
        <v>1387</v>
      </c>
      <c r="D229" s="57" t="s">
        <v>1391</v>
      </c>
      <c r="E229" s="179"/>
      <c r="F229" s="179"/>
      <c r="G229" s="179">
        <v>8500000</v>
      </c>
      <c r="H229" s="179"/>
      <c r="I229" s="179"/>
      <c r="J229" s="179"/>
      <c r="K229" s="179"/>
      <c r="L229" s="179"/>
      <c r="M229" s="179"/>
      <c r="N229" s="179"/>
      <c r="O229" s="179"/>
      <c r="P229" s="179"/>
      <c r="Q229" s="1864"/>
    </row>
    <row r="230" spans="1:17" ht="35.1" customHeight="1">
      <c r="A230" s="35" t="s">
        <v>1392</v>
      </c>
      <c r="B230" s="134" t="s">
        <v>1393</v>
      </c>
      <c r="C230" s="38"/>
      <c r="D230" s="57"/>
      <c r="E230" s="38"/>
      <c r="F230" s="38"/>
      <c r="G230" s="38"/>
      <c r="H230" s="38"/>
      <c r="I230" s="38"/>
      <c r="J230" s="38"/>
      <c r="K230" s="38"/>
      <c r="L230" s="38"/>
      <c r="M230" s="38"/>
      <c r="N230" s="38"/>
      <c r="O230" s="38"/>
      <c r="P230" s="38"/>
      <c r="Q230" s="1864"/>
    </row>
    <row r="231" spans="1:17" ht="35.1" customHeight="1">
      <c r="A231" s="35"/>
      <c r="B231" s="65" t="s">
        <v>1394</v>
      </c>
      <c r="C231" s="38" t="s">
        <v>249</v>
      </c>
      <c r="D231" s="57"/>
      <c r="E231" s="180"/>
      <c r="F231" s="180">
        <v>6500000</v>
      </c>
      <c r="G231" s="180">
        <v>5800000</v>
      </c>
      <c r="H231" s="38"/>
      <c r="I231" s="180">
        <v>6500000</v>
      </c>
      <c r="J231" s="180">
        <v>5600000</v>
      </c>
      <c r="K231" s="180">
        <v>6000000</v>
      </c>
      <c r="L231" s="180">
        <v>5500000</v>
      </c>
      <c r="M231" s="180">
        <v>6000000</v>
      </c>
      <c r="N231" s="180">
        <v>5500000</v>
      </c>
      <c r="O231" s="180">
        <v>4600000</v>
      </c>
      <c r="P231" s="180"/>
      <c r="Q231" s="1864"/>
    </row>
    <row r="232" spans="1:17" ht="35.1" customHeight="1">
      <c r="A232" s="38"/>
      <c r="B232" s="39" t="s">
        <v>1395</v>
      </c>
      <c r="C232" s="38" t="s">
        <v>249</v>
      </c>
      <c r="D232" s="57"/>
      <c r="E232" s="180"/>
      <c r="F232" s="180">
        <v>6500000</v>
      </c>
      <c r="G232" s="180">
        <v>6500000</v>
      </c>
      <c r="H232" s="180">
        <v>7000000</v>
      </c>
      <c r="I232" s="180"/>
      <c r="J232" s="180">
        <v>6700000</v>
      </c>
      <c r="K232" s="180">
        <v>6300000</v>
      </c>
      <c r="L232" s="180"/>
      <c r="M232" s="180">
        <v>6000000</v>
      </c>
      <c r="N232" s="180"/>
      <c r="O232" s="38"/>
      <c r="P232" s="180"/>
      <c r="Q232" s="1864"/>
    </row>
    <row r="233" spans="1:17" ht="35.1" customHeight="1">
      <c r="A233" s="38"/>
      <c r="B233" s="39" t="s">
        <v>1396</v>
      </c>
      <c r="C233" s="38" t="s">
        <v>249</v>
      </c>
      <c r="D233" s="57"/>
      <c r="E233" s="38"/>
      <c r="F233" s="38"/>
      <c r="G233" s="180">
        <v>9000000</v>
      </c>
      <c r="H233" s="180">
        <v>7000000</v>
      </c>
      <c r="I233" s="38"/>
      <c r="J233" s="180">
        <v>9500000</v>
      </c>
      <c r="K233" s="38"/>
      <c r="L233" s="38"/>
      <c r="M233" s="38"/>
      <c r="N233" s="38"/>
      <c r="O233" s="38"/>
      <c r="P233" s="38"/>
      <c r="Q233" s="1864"/>
    </row>
    <row r="234" spans="1:17">
      <c r="Q234" s="169"/>
    </row>
    <row r="235" spans="1:17">
      <c r="B235" s="13"/>
      <c r="C235" s="13"/>
      <c r="D235" s="158"/>
      <c r="G235" s="13"/>
      <c r="H235" s="13"/>
      <c r="I235" s="13"/>
      <c r="J235" s="13"/>
      <c r="K235" s="13"/>
      <c r="L235" s="13"/>
      <c r="M235" s="13"/>
      <c r="N235" s="13"/>
      <c r="O235" s="13"/>
      <c r="P235" s="13"/>
      <c r="Q235" s="169"/>
    </row>
    <row r="236" spans="1:17">
      <c r="B236" s="13"/>
      <c r="C236" s="13"/>
      <c r="D236" s="158"/>
      <c r="G236" s="13"/>
      <c r="H236" s="13"/>
      <c r="I236" s="13"/>
      <c r="J236" s="13"/>
      <c r="K236" s="13"/>
      <c r="L236" s="13"/>
      <c r="M236" s="13"/>
      <c r="N236" s="13"/>
      <c r="O236" s="13"/>
      <c r="P236" s="13"/>
      <c r="Q236" s="169"/>
    </row>
    <row r="237" spans="1:17">
      <c r="B237" s="13"/>
      <c r="C237" s="13"/>
      <c r="D237" s="158"/>
      <c r="G237" s="13"/>
      <c r="H237" s="13"/>
      <c r="I237" s="13"/>
      <c r="J237" s="13"/>
      <c r="K237" s="13"/>
      <c r="L237" s="13"/>
      <c r="M237" s="13"/>
      <c r="N237" s="13"/>
      <c r="O237" s="13"/>
      <c r="P237" s="13"/>
      <c r="Q237" s="169"/>
    </row>
  </sheetData>
  <mergeCells count="32">
    <mergeCell ref="Q165:Q172"/>
    <mergeCell ref="Q173:Q210"/>
    <mergeCell ref="Q211:Q229"/>
    <mergeCell ref="Q230:Q233"/>
    <mergeCell ref="Q52:Q61"/>
    <mergeCell ref="Q64:Q72"/>
    <mergeCell ref="Q73:Q80"/>
    <mergeCell ref="Q89:Q125"/>
    <mergeCell ref="Q126:Q164"/>
    <mergeCell ref="Q9:Q16"/>
    <mergeCell ref="Q19:Q22"/>
    <mergeCell ref="Q25:Q28"/>
    <mergeCell ref="Q30:Q37"/>
    <mergeCell ref="Q39:Q50"/>
    <mergeCell ref="E51:P51"/>
    <mergeCell ref="B166:C166"/>
    <mergeCell ref="B212:C212"/>
    <mergeCell ref="A5:A6"/>
    <mergeCell ref="B5:B6"/>
    <mergeCell ref="C5:C6"/>
    <mergeCell ref="D5:D6"/>
    <mergeCell ref="B18:C18"/>
    <mergeCell ref="E18:P18"/>
    <mergeCell ref="B24:C24"/>
    <mergeCell ref="E24:P24"/>
    <mergeCell ref="B29:C29"/>
    <mergeCell ref="B1:Q1"/>
    <mergeCell ref="B2:Q2"/>
    <mergeCell ref="B3:Q3"/>
    <mergeCell ref="E5:P5"/>
    <mergeCell ref="E8:P8"/>
    <mergeCell ref="Q5:Q6"/>
  </mergeCells>
  <conditionalFormatting sqref="B128">
    <cfRule type="duplicateValues" dxfId="239" priority="25"/>
  </conditionalFormatting>
  <conditionalFormatting sqref="B129">
    <cfRule type="duplicateValues" dxfId="238" priority="20"/>
  </conditionalFormatting>
  <conditionalFormatting sqref="B133:B135">
    <cfRule type="duplicateValues" dxfId="237" priority="15"/>
    <cfRule type="duplicateValues" dxfId="236" priority="16"/>
  </conditionalFormatting>
  <conditionalFormatting sqref="B136">
    <cfRule type="duplicateValues" dxfId="235" priority="11"/>
    <cfRule type="duplicateValues" dxfId="234" priority="12"/>
  </conditionalFormatting>
  <conditionalFormatting sqref="B137">
    <cfRule type="duplicateValues" dxfId="233" priority="2"/>
    <cfRule type="duplicateValues" dxfId="232" priority="3"/>
  </conditionalFormatting>
  <conditionalFormatting sqref="B138:B139">
    <cfRule type="duplicateValues" dxfId="231" priority="7"/>
  </conditionalFormatting>
  <conditionalFormatting sqref="B141">
    <cfRule type="duplicateValues" dxfId="230" priority="19"/>
  </conditionalFormatting>
  <conditionalFormatting sqref="B142">
    <cfRule type="duplicateValues" dxfId="229" priority="10"/>
  </conditionalFormatting>
  <conditionalFormatting sqref="B143">
    <cfRule type="duplicateValues" dxfId="228" priority="9"/>
  </conditionalFormatting>
  <conditionalFormatting sqref="B145:B146">
    <cfRule type="duplicateValues" dxfId="227" priority="22"/>
  </conditionalFormatting>
  <conditionalFormatting sqref="B145:B147">
    <cfRule type="duplicateValues" dxfId="226" priority="21"/>
  </conditionalFormatting>
  <conditionalFormatting sqref="B147">
    <cfRule type="duplicateValues" dxfId="225" priority="24"/>
  </conditionalFormatting>
  <conditionalFormatting sqref="B148:B149">
    <cfRule type="duplicateValues" dxfId="224" priority="27"/>
  </conditionalFormatting>
  <conditionalFormatting sqref="B149">
    <cfRule type="duplicateValues" dxfId="223" priority="23"/>
    <cfRule type="duplicateValues" dxfId="222" priority="26"/>
  </conditionalFormatting>
  <conditionalFormatting sqref="B150">
    <cfRule type="duplicateValues" dxfId="221" priority="1"/>
  </conditionalFormatting>
  <conditionalFormatting sqref="B151:B152">
    <cfRule type="duplicateValues" dxfId="220" priority="30"/>
  </conditionalFormatting>
  <conditionalFormatting sqref="B153:B155">
    <cfRule type="duplicateValues" dxfId="219" priority="13"/>
    <cfRule type="duplicateValues" dxfId="218" priority="14"/>
  </conditionalFormatting>
  <conditionalFormatting sqref="B156:B157">
    <cfRule type="duplicateValues" dxfId="217" priority="6"/>
  </conditionalFormatting>
  <conditionalFormatting sqref="B158">
    <cfRule type="duplicateValues" dxfId="216" priority="18"/>
  </conditionalFormatting>
  <conditionalFormatting sqref="B159">
    <cfRule type="duplicateValues" dxfId="215" priority="17"/>
  </conditionalFormatting>
  <conditionalFormatting sqref="B160">
    <cfRule type="duplicateValues" dxfId="214" priority="8"/>
  </conditionalFormatting>
  <conditionalFormatting sqref="B161">
    <cfRule type="duplicateValues" dxfId="213" priority="4"/>
    <cfRule type="duplicateValues" dxfId="212" priority="5"/>
  </conditionalFormatting>
  <conditionalFormatting sqref="B163">
    <cfRule type="duplicateValues" dxfId="211" priority="29"/>
  </conditionalFormatting>
  <conditionalFormatting sqref="B164">
    <cfRule type="duplicateValues" dxfId="210" priority="28"/>
  </conditionalFormatting>
  <printOptions horizontalCentered="1"/>
  <pageMargins left="0.7" right="0.7" top="0.75" bottom="0.75" header="0.3" footer="0.3"/>
  <pageSetup paperSize="9" scale="48" orientation="landscape" r:id="rId1"/>
  <headerFooter>
    <oddFooter>&amp;CPage &amp;P&amp;R&amp;F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7"/>
  <sheetViews>
    <sheetView view="pageBreakPreview" topLeftCell="A12" zoomScale="145" zoomScaleNormal="70" workbookViewId="0"/>
  </sheetViews>
  <sheetFormatPr defaultColWidth="9.140625" defaultRowHeight="16.5"/>
  <cols>
    <col min="1" max="1" width="7.85546875" style="1" customWidth="1"/>
    <col min="2" max="2" width="36" style="2" customWidth="1"/>
    <col min="3" max="3" width="9.28515625" style="3" customWidth="1"/>
    <col min="4" max="4" width="22.85546875" style="4" customWidth="1"/>
    <col min="5" max="5" width="19.28515625" style="13" customWidth="1"/>
    <col min="6" max="6" width="15.7109375" style="13" customWidth="1"/>
    <col min="7" max="9" width="15.7109375" style="1" customWidth="1"/>
    <col min="10" max="10" width="14.28515625" style="1" customWidth="1"/>
    <col min="11" max="11" width="14" style="3" customWidth="1"/>
    <col min="12" max="12" width="14.28515625" style="3" customWidth="1"/>
    <col min="13" max="15" width="15.7109375" style="1" customWidth="1"/>
    <col min="16" max="16" width="14.42578125" style="3" customWidth="1"/>
    <col min="17" max="17" width="17.140625" style="13" customWidth="1"/>
    <col min="18" max="25" width="9.140625" style="13"/>
    <col min="26" max="26" width="2" style="13" customWidth="1"/>
    <col min="27" max="16384" width="9.140625" style="13"/>
  </cols>
  <sheetData>
    <row r="1" spans="1:17">
      <c r="A1" s="20"/>
      <c r="B1" s="1833" t="s">
        <v>1149</v>
      </c>
      <c r="C1" s="1833"/>
      <c r="D1" s="1833"/>
      <c r="E1" s="1833"/>
      <c r="F1" s="1833"/>
      <c r="G1" s="1833"/>
      <c r="H1" s="1833"/>
      <c r="I1" s="1833"/>
      <c r="J1" s="1833"/>
      <c r="K1" s="1833"/>
      <c r="L1" s="1833"/>
      <c r="M1" s="1833"/>
      <c r="N1" s="1833"/>
      <c r="O1" s="1833"/>
      <c r="P1" s="1833"/>
      <c r="Q1" s="1833"/>
    </row>
    <row r="2" spans="1:17" ht="24.75" customHeight="1">
      <c r="A2" s="21"/>
      <c r="B2" s="1740" t="s">
        <v>1470</v>
      </c>
      <c r="C2" s="1740"/>
      <c r="D2" s="1740"/>
      <c r="E2" s="1740"/>
      <c r="F2" s="1740"/>
      <c r="G2" s="1740"/>
      <c r="H2" s="1740"/>
      <c r="I2" s="1740"/>
      <c r="J2" s="1740"/>
      <c r="K2" s="1740"/>
      <c r="L2" s="1740"/>
      <c r="M2" s="1740"/>
      <c r="N2" s="1740"/>
      <c r="O2" s="1740"/>
      <c r="P2" s="1740"/>
      <c r="Q2" s="1740"/>
    </row>
    <row r="3" spans="1:17">
      <c r="A3" s="21"/>
      <c r="B3" s="1886" t="s">
        <v>1471</v>
      </c>
      <c r="C3" s="1886"/>
      <c r="D3" s="1886"/>
      <c r="E3" s="1886"/>
      <c r="F3" s="1886"/>
      <c r="G3" s="1886"/>
      <c r="H3" s="1886"/>
      <c r="I3" s="1886"/>
      <c r="J3" s="1886"/>
      <c r="K3" s="1886"/>
      <c r="L3" s="1886"/>
      <c r="M3" s="1886"/>
      <c r="N3" s="1886"/>
      <c r="O3" s="1886"/>
      <c r="P3" s="1886"/>
      <c r="Q3" s="1886"/>
    </row>
    <row r="4" spans="1:17">
      <c r="A4" s="21"/>
      <c r="B4" s="22"/>
      <c r="C4" s="23"/>
      <c r="D4" s="23"/>
      <c r="E4" s="100"/>
      <c r="F4" s="100"/>
      <c r="G4" s="101"/>
      <c r="H4" s="101"/>
      <c r="I4" s="101"/>
      <c r="J4" s="101"/>
      <c r="K4" s="23"/>
      <c r="L4" s="23"/>
      <c r="M4" s="101"/>
      <c r="N4" s="101"/>
      <c r="O4" s="101"/>
      <c r="P4" s="23"/>
      <c r="Q4" s="100"/>
    </row>
    <row r="5" spans="1:17" ht="69.95" customHeight="1">
      <c r="A5" s="1846" t="s">
        <v>1152</v>
      </c>
      <c r="B5" s="1846" t="s">
        <v>1153</v>
      </c>
      <c r="C5" s="1846" t="s">
        <v>1154</v>
      </c>
      <c r="D5" s="1846" t="s">
        <v>1155</v>
      </c>
      <c r="E5" s="1865" t="s">
        <v>1156</v>
      </c>
      <c r="F5" s="1865"/>
      <c r="G5" s="1865"/>
      <c r="H5" s="1865"/>
      <c r="I5" s="1865"/>
      <c r="J5" s="1865"/>
      <c r="K5" s="1865"/>
      <c r="L5" s="1865"/>
      <c r="M5" s="1865"/>
      <c r="N5" s="1865"/>
      <c r="O5" s="1865"/>
      <c r="P5" s="1865"/>
      <c r="Q5" s="1846" t="s">
        <v>10</v>
      </c>
    </row>
    <row r="6" spans="1:17" ht="69.95" customHeight="1">
      <c r="A6" s="1846"/>
      <c r="B6" s="1846"/>
      <c r="C6" s="1846"/>
      <c r="D6" s="1846"/>
      <c r="E6" s="159" t="s">
        <v>1157</v>
      </c>
      <c r="F6" s="170" t="s">
        <v>1158</v>
      </c>
      <c r="G6" s="159" t="s">
        <v>1159</v>
      </c>
      <c r="H6" s="171" t="s">
        <v>1160</v>
      </c>
      <c r="I6" s="159" t="s">
        <v>1161</v>
      </c>
      <c r="J6" s="171" t="s">
        <v>1162</v>
      </c>
      <c r="K6" s="171" t="s">
        <v>1163</v>
      </c>
      <c r="L6" s="171" t="s">
        <v>1164</v>
      </c>
      <c r="M6" s="171" t="s">
        <v>1165</v>
      </c>
      <c r="N6" s="171" t="s">
        <v>1166</v>
      </c>
      <c r="O6" s="171" t="s">
        <v>1167</v>
      </c>
      <c r="P6" s="170" t="s">
        <v>1168</v>
      </c>
      <c r="Q6" s="1846"/>
    </row>
    <row r="7" spans="1:17" ht="27" customHeight="1">
      <c r="A7" s="28"/>
      <c r="B7" s="28" t="s">
        <v>1169</v>
      </c>
      <c r="C7" s="28" t="s">
        <v>1170</v>
      </c>
      <c r="D7" s="28" t="s">
        <v>1171</v>
      </c>
      <c r="E7" s="28">
        <v>1</v>
      </c>
      <c r="F7" s="28">
        <v>2</v>
      </c>
      <c r="G7" s="28">
        <v>3</v>
      </c>
      <c r="H7" s="28">
        <v>4</v>
      </c>
      <c r="I7" s="28">
        <v>5</v>
      </c>
      <c r="J7" s="28">
        <v>6</v>
      </c>
      <c r="K7" s="28">
        <v>7</v>
      </c>
      <c r="L7" s="28">
        <v>8</v>
      </c>
      <c r="M7" s="28">
        <v>9</v>
      </c>
      <c r="N7" s="28">
        <v>10</v>
      </c>
      <c r="O7" s="28">
        <v>11</v>
      </c>
      <c r="P7" s="28">
        <v>12</v>
      </c>
      <c r="Q7" s="107"/>
    </row>
    <row r="8" spans="1:17" ht="30" customHeight="1">
      <c r="A8" s="35" t="s">
        <v>1172</v>
      </c>
      <c r="B8" s="69" t="s">
        <v>1173</v>
      </c>
      <c r="C8" s="69"/>
      <c r="D8" s="57"/>
      <c r="E8" s="1846"/>
      <c r="F8" s="1846"/>
      <c r="G8" s="1846"/>
      <c r="H8" s="1846"/>
      <c r="I8" s="1846"/>
      <c r="J8" s="1846"/>
      <c r="K8" s="1846"/>
      <c r="L8" s="1846"/>
      <c r="M8" s="1846"/>
      <c r="N8" s="1846"/>
      <c r="O8" s="1846"/>
      <c r="P8" s="1846"/>
      <c r="Q8" s="164"/>
    </row>
    <row r="9" spans="1:17" ht="72.75" customHeight="1">
      <c r="A9" s="38">
        <v>1</v>
      </c>
      <c r="B9" s="39" t="s">
        <v>1461</v>
      </c>
      <c r="C9" s="38" t="s">
        <v>15</v>
      </c>
      <c r="D9" s="57" t="s">
        <v>1462</v>
      </c>
      <c r="E9" s="172">
        <v>2300000</v>
      </c>
      <c r="F9" s="172">
        <v>2300000</v>
      </c>
      <c r="G9" s="172">
        <v>2200000</v>
      </c>
      <c r="H9" s="172">
        <v>2300000</v>
      </c>
      <c r="I9" s="172">
        <v>2400000</v>
      </c>
      <c r="J9" s="172">
        <v>2300000</v>
      </c>
      <c r="K9" s="172">
        <v>2300000</v>
      </c>
      <c r="L9" s="172">
        <v>2198800</v>
      </c>
      <c r="M9" s="172">
        <v>2181000</v>
      </c>
      <c r="N9" s="172">
        <v>2000000</v>
      </c>
      <c r="O9" s="172">
        <v>2040000</v>
      </c>
      <c r="P9" s="172">
        <v>2100000</v>
      </c>
      <c r="Q9" s="1864"/>
    </row>
    <row r="10" spans="1:17" ht="69" customHeight="1">
      <c r="A10" s="38">
        <v>2</v>
      </c>
      <c r="B10" s="46" t="s">
        <v>1463</v>
      </c>
      <c r="C10" s="38" t="s">
        <v>15</v>
      </c>
      <c r="D10" s="57" t="s">
        <v>1462</v>
      </c>
      <c r="E10" s="172">
        <v>2190000</v>
      </c>
      <c r="F10" s="172"/>
      <c r="G10" s="172"/>
      <c r="H10" s="172"/>
      <c r="I10" s="172"/>
      <c r="J10" s="172"/>
      <c r="K10" s="172"/>
      <c r="L10" s="172"/>
      <c r="M10" s="172"/>
      <c r="N10" s="172"/>
      <c r="O10" s="172"/>
      <c r="P10" s="176"/>
      <c r="Q10" s="1864"/>
    </row>
    <row r="11" spans="1:17" ht="70.5" customHeight="1">
      <c r="A11" s="38">
        <v>3</v>
      </c>
      <c r="B11" s="46" t="s">
        <v>1464</v>
      </c>
      <c r="C11" s="38" t="s">
        <v>15</v>
      </c>
      <c r="D11" s="57" t="s">
        <v>1462</v>
      </c>
      <c r="E11" s="172">
        <v>2350000</v>
      </c>
      <c r="F11" s="172">
        <v>2320000</v>
      </c>
      <c r="G11" s="172">
        <v>2200000</v>
      </c>
      <c r="H11" s="172"/>
      <c r="I11" s="172">
        <v>2300000</v>
      </c>
      <c r="J11" s="172">
        <v>2100000</v>
      </c>
      <c r="K11" s="172"/>
      <c r="L11" s="172">
        <v>2208000</v>
      </c>
      <c r="M11" s="172">
        <v>2018518.5190000001</v>
      </c>
      <c r="N11" s="172">
        <v>1900000</v>
      </c>
      <c r="O11" s="172">
        <v>2000000</v>
      </c>
      <c r="P11" s="172">
        <v>2160000</v>
      </c>
      <c r="Q11" s="1864"/>
    </row>
    <row r="12" spans="1:17" ht="69.75" customHeight="1">
      <c r="A12" s="38">
        <v>4</v>
      </c>
      <c r="B12" s="46" t="s">
        <v>1465</v>
      </c>
      <c r="C12" s="38" t="s">
        <v>15</v>
      </c>
      <c r="D12" s="57" t="s">
        <v>1462</v>
      </c>
      <c r="E12" s="172">
        <v>2290000</v>
      </c>
      <c r="F12" s="172">
        <v>2290000</v>
      </c>
      <c r="G12" s="172">
        <v>2200000</v>
      </c>
      <c r="H12" s="172"/>
      <c r="I12" s="172"/>
      <c r="J12" s="172">
        <v>2300000</v>
      </c>
      <c r="K12" s="172"/>
      <c r="L12" s="172"/>
      <c r="M12" s="172"/>
      <c r="N12" s="172"/>
      <c r="O12" s="172"/>
      <c r="P12" s="176"/>
      <c r="Q12" s="1864"/>
    </row>
    <row r="13" spans="1:17" ht="69" customHeight="1">
      <c r="A13" s="38">
        <v>5</v>
      </c>
      <c r="B13" s="46" t="s">
        <v>1466</v>
      </c>
      <c r="C13" s="38" t="s">
        <v>15</v>
      </c>
      <c r="D13" s="57" t="s">
        <v>1462</v>
      </c>
      <c r="E13" s="172">
        <v>2140000</v>
      </c>
      <c r="F13" s="172"/>
      <c r="G13" s="172">
        <v>2100000</v>
      </c>
      <c r="H13" s="172"/>
      <c r="I13" s="172"/>
      <c r="J13" s="172"/>
      <c r="K13" s="172"/>
      <c r="L13" s="172">
        <v>1959600</v>
      </c>
      <c r="M13" s="172">
        <v>1870370.37</v>
      </c>
      <c r="N13" s="172"/>
      <c r="O13" s="172">
        <v>1900000</v>
      </c>
      <c r="P13" s="172">
        <v>2000000</v>
      </c>
      <c r="Q13" s="1864"/>
    </row>
    <row r="14" spans="1:17" ht="69" customHeight="1">
      <c r="A14" s="38">
        <v>6</v>
      </c>
      <c r="B14" s="46" t="s">
        <v>1467</v>
      </c>
      <c r="C14" s="38" t="s">
        <v>15</v>
      </c>
      <c r="D14" s="57" t="s">
        <v>1462</v>
      </c>
      <c r="E14" s="172"/>
      <c r="F14" s="172"/>
      <c r="G14" s="172"/>
      <c r="H14" s="172"/>
      <c r="I14" s="172"/>
      <c r="J14" s="172"/>
      <c r="K14" s="172">
        <v>2100000</v>
      </c>
      <c r="L14" s="172"/>
      <c r="M14" s="172">
        <v>1851851.852</v>
      </c>
      <c r="N14" s="172"/>
      <c r="O14" s="172"/>
      <c r="P14" s="172"/>
      <c r="Q14" s="1864"/>
    </row>
    <row r="15" spans="1:17" ht="67.5" customHeight="1">
      <c r="A15" s="38">
        <v>7</v>
      </c>
      <c r="B15" s="46" t="s">
        <v>1468</v>
      </c>
      <c r="C15" s="38" t="s">
        <v>15</v>
      </c>
      <c r="D15" s="57" t="s">
        <v>1462</v>
      </c>
      <c r="E15" s="172"/>
      <c r="F15" s="172"/>
      <c r="G15" s="172"/>
      <c r="H15" s="172"/>
      <c r="I15" s="172"/>
      <c r="J15" s="172"/>
      <c r="K15" s="172"/>
      <c r="L15" s="172"/>
      <c r="M15" s="172">
        <v>1900000</v>
      </c>
      <c r="N15" s="172"/>
      <c r="O15" s="172"/>
      <c r="P15" s="172"/>
      <c r="Q15" s="1864"/>
    </row>
    <row r="16" spans="1:17" ht="65.25" customHeight="1">
      <c r="A16" s="38">
        <v>8</v>
      </c>
      <c r="B16" s="46" t="s">
        <v>1469</v>
      </c>
      <c r="C16" s="38" t="s">
        <v>15</v>
      </c>
      <c r="D16" s="57" t="s">
        <v>1462</v>
      </c>
      <c r="E16" s="172"/>
      <c r="F16" s="172"/>
      <c r="G16" s="172"/>
      <c r="H16" s="172">
        <v>2100000</v>
      </c>
      <c r="I16" s="172"/>
      <c r="J16" s="172">
        <v>2200000</v>
      </c>
      <c r="K16" s="172"/>
      <c r="L16" s="172"/>
      <c r="M16" s="172"/>
      <c r="N16" s="172"/>
      <c r="O16" s="172"/>
      <c r="P16" s="172"/>
      <c r="Q16" s="1864"/>
    </row>
    <row r="17" spans="1:17" ht="34.5" customHeight="1">
      <c r="A17" s="35" t="s">
        <v>1184</v>
      </c>
      <c r="B17" s="134" t="s">
        <v>1185</v>
      </c>
      <c r="C17" s="38"/>
      <c r="D17" s="57"/>
      <c r="E17" s="38"/>
      <c r="F17" s="38"/>
      <c r="G17" s="38"/>
      <c r="H17" s="38"/>
      <c r="I17" s="38"/>
      <c r="J17" s="38"/>
      <c r="K17" s="38"/>
      <c r="L17" s="38"/>
      <c r="M17" s="38"/>
      <c r="N17" s="38"/>
      <c r="O17" s="38"/>
      <c r="P17" s="38"/>
      <c r="Q17" s="161"/>
    </row>
    <row r="18" spans="1:17" ht="23.25" customHeight="1">
      <c r="A18" s="35"/>
      <c r="B18" s="1867" t="s">
        <v>1186</v>
      </c>
      <c r="C18" s="1867"/>
      <c r="D18" s="28"/>
      <c r="E18" s="1887"/>
      <c r="F18" s="1887"/>
      <c r="G18" s="1887"/>
      <c r="H18" s="1887"/>
      <c r="I18" s="1887"/>
      <c r="J18" s="1887"/>
      <c r="K18" s="1887"/>
      <c r="L18" s="1887"/>
      <c r="M18" s="1887"/>
      <c r="N18" s="1887"/>
      <c r="O18" s="1887"/>
      <c r="P18" s="1887"/>
      <c r="Q18" s="165"/>
    </row>
    <row r="19" spans="1:17" ht="30" customHeight="1">
      <c r="A19" s="38">
        <v>1</v>
      </c>
      <c r="B19" s="65" t="s">
        <v>1187</v>
      </c>
      <c r="C19" s="38" t="s">
        <v>1432</v>
      </c>
      <c r="D19" s="57"/>
      <c r="E19" s="173">
        <v>600000</v>
      </c>
      <c r="F19" s="173">
        <v>600000</v>
      </c>
      <c r="G19" s="173">
        <v>450000</v>
      </c>
      <c r="H19" s="173">
        <v>500000</v>
      </c>
      <c r="I19" s="173">
        <v>500000</v>
      </c>
      <c r="J19" s="173">
        <v>500000</v>
      </c>
      <c r="K19" s="173">
        <v>500000</v>
      </c>
      <c r="L19" s="173">
        <v>520000</v>
      </c>
      <c r="M19" s="173">
        <v>490000</v>
      </c>
      <c r="N19" s="173">
        <v>380000</v>
      </c>
      <c r="O19" s="173">
        <v>360000</v>
      </c>
      <c r="P19" s="173">
        <v>350000</v>
      </c>
      <c r="Q19" s="1864"/>
    </row>
    <row r="20" spans="1:17" ht="30" customHeight="1">
      <c r="A20" s="38">
        <v>2</v>
      </c>
      <c r="B20" s="65" t="s">
        <v>1189</v>
      </c>
      <c r="C20" s="38" t="s">
        <v>1432</v>
      </c>
      <c r="D20" s="57"/>
      <c r="E20" s="173">
        <v>600000</v>
      </c>
      <c r="F20" s="173">
        <v>600000</v>
      </c>
      <c r="G20" s="173">
        <v>450000</v>
      </c>
      <c r="H20" s="174"/>
      <c r="I20" s="173">
        <v>500000</v>
      </c>
      <c r="J20" s="173">
        <v>450000</v>
      </c>
      <c r="K20" s="173">
        <v>500000</v>
      </c>
      <c r="L20" s="174"/>
      <c r="M20" s="173"/>
      <c r="N20" s="173">
        <v>380000</v>
      </c>
      <c r="O20" s="173">
        <v>360000</v>
      </c>
      <c r="P20" s="173"/>
      <c r="Q20" s="1864"/>
    </row>
    <row r="21" spans="1:17" ht="30" customHeight="1">
      <c r="A21" s="38">
        <v>3</v>
      </c>
      <c r="B21" s="65" t="s">
        <v>1190</v>
      </c>
      <c r="C21" s="38" t="s">
        <v>1432</v>
      </c>
      <c r="D21" s="57"/>
      <c r="E21" s="173"/>
      <c r="F21" s="173"/>
      <c r="G21" s="173">
        <v>300000</v>
      </c>
      <c r="H21" s="174"/>
      <c r="I21" s="173"/>
      <c r="J21" s="173">
        <v>250000</v>
      </c>
      <c r="K21" s="173"/>
      <c r="L21" s="174"/>
      <c r="M21" s="173"/>
      <c r="N21" s="174"/>
      <c r="O21" s="173"/>
      <c r="P21" s="173"/>
      <c r="Q21" s="1864"/>
    </row>
    <row r="22" spans="1:17" ht="30" customHeight="1">
      <c r="A22" s="38">
        <v>4</v>
      </c>
      <c r="B22" s="65" t="s">
        <v>1416</v>
      </c>
      <c r="C22" s="38" t="s">
        <v>1432</v>
      </c>
      <c r="D22" s="57"/>
      <c r="E22" s="173"/>
      <c r="F22" s="173"/>
      <c r="G22" s="173"/>
      <c r="H22" s="173">
        <v>500000</v>
      </c>
      <c r="I22" s="173"/>
      <c r="J22" s="174"/>
      <c r="K22" s="173"/>
      <c r="L22" s="174"/>
      <c r="M22" s="173"/>
      <c r="N22" s="174"/>
      <c r="O22" s="173"/>
      <c r="P22" s="173"/>
      <c r="Q22" s="1864"/>
    </row>
    <row r="23" spans="1:17" ht="39.950000000000003" customHeight="1">
      <c r="A23" s="35" t="s">
        <v>1191</v>
      </c>
      <c r="B23" s="69" t="s">
        <v>1192</v>
      </c>
      <c r="C23" s="161"/>
      <c r="D23" s="46"/>
      <c r="E23" s="38"/>
      <c r="F23" s="38"/>
      <c r="G23" s="38"/>
      <c r="H23" s="38"/>
      <c r="I23" s="38"/>
      <c r="J23" s="38"/>
      <c r="K23" s="38"/>
      <c r="L23" s="38"/>
      <c r="M23" s="38"/>
      <c r="N23" s="38"/>
      <c r="O23" s="38"/>
      <c r="P23" s="38"/>
      <c r="Q23" s="161"/>
    </row>
    <row r="24" spans="1:17" ht="39.950000000000003" customHeight="1">
      <c r="A24" s="28"/>
      <c r="B24" s="1870" t="s">
        <v>1193</v>
      </c>
      <c r="C24" s="1870"/>
      <c r="D24" s="28"/>
      <c r="E24" s="1846"/>
      <c r="F24" s="1846"/>
      <c r="G24" s="1846"/>
      <c r="H24" s="1846"/>
      <c r="I24" s="1846"/>
      <c r="J24" s="1846"/>
      <c r="K24" s="1846"/>
      <c r="L24" s="1846"/>
      <c r="M24" s="1846"/>
      <c r="N24" s="1846"/>
      <c r="O24" s="1846"/>
      <c r="P24" s="1846"/>
      <c r="Q24" s="161"/>
    </row>
    <row r="25" spans="1:17" ht="39.950000000000003" customHeight="1">
      <c r="A25" s="57">
        <v>1</v>
      </c>
      <c r="B25" s="65" t="s">
        <v>1194</v>
      </c>
      <c r="C25" s="57" t="s">
        <v>152</v>
      </c>
      <c r="D25" s="57" t="s">
        <v>1195</v>
      </c>
      <c r="E25" s="175">
        <v>2450</v>
      </c>
      <c r="F25" s="175">
        <v>2450</v>
      </c>
      <c r="G25" s="175">
        <v>2300</v>
      </c>
      <c r="H25" s="175"/>
      <c r="I25" s="175"/>
      <c r="J25" s="175">
        <v>1500</v>
      </c>
      <c r="K25" s="175">
        <v>1950</v>
      </c>
      <c r="L25" s="173">
        <v>1780</v>
      </c>
      <c r="M25" s="175">
        <v>1880</v>
      </c>
      <c r="N25" s="175"/>
      <c r="O25" s="175">
        <v>1500</v>
      </c>
      <c r="P25" s="175"/>
      <c r="Q25" s="1872"/>
    </row>
    <row r="26" spans="1:17" ht="39.950000000000003" customHeight="1">
      <c r="A26" s="57">
        <v>2</v>
      </c>
      <c r="B26" s="65" t="s">
        <v>1196</v>
      </c>
      <c r="C26" s="57" t="s">
        <v>152</v>
      </c>
      <c r="D26" s="57" t="s">
        <v>1197</v>
      </c>
      <c r="E26" s="175"/>
      <c r="F26" s="175"/>
      <c r="G26" s="175">
        <v>2300</v>
      </c>
      <c r="H26" s="175">
        <v>2000</v>
      </c>
      <c r="I26" s="175">
        <v>2000</v>
      </c>
      <c r="J26" s="175">
        <v>1500</v>
      </c>
      <c r="K26" s="175">
        <v>1950</v>
      </c>
      <c r="L26" s="175"/>
      <c r="M26" s="175"/>
      <c r="N26" s="175"/>
      <c r="O26" s="175"/>
      <c r="P26" s="175"/>
      <c r="Q26" s="1872"/>
    </row>
    <row r="27" spans="1:17" ht="39.950000000000003" customHeight="1">
      <c r="A27" s="57">
        <v>3</v>
      </c>
      <c r="B27" s="65" t="s">
        <v>1198</v>
      </c>
      <c r="C27" s="57" t="s">
        <v>152</v>
      </c>
      <c r="D27" s="57" t="s">
        <v>1408</v>
      </c>
      <c r="E27" s="175"/>
      <c r="F27" s="175">
        <v>2100</v>
      </c>
      <c r="G27" s="175">
        <v>1800</v>
      </c>
      <c r="H27" s="175">
        <v>1800</v>
      </c>
      <c r="I27" s="175"/>
      <c r="J27" s="175"/>
      <c r="K27" s="175">
        <v>1260</v>
      </c>
      <c r="L27" s="175">
        <v>1450</v>
      </c>
      <c r="M27" s="175">
        <v>1220</v>
      </c>
      <c r="N27" s="175"/>
      <c r="O27" s="175">
        <v>1250</v>
      </c>
      <c r="P27" s="175"/>
      <c r="Q27" s="1872"/>
    </row>
    <row r="28" spans="1:17" ht="49.5" customHeight="1">
      <c r="A28" s="57">
        <v>4</v>
      </c>
      <c r="B28" s="65" t="s">
        <v>1200</v>
      </c>
      <c r="C28" s="57" t="s">
        <v>152</v>
      </c>
      <c r="D28" s="57" t="s">
        <v>1201</v>
      </c>
      <c r="E28" s="175"/>
      <c r="F28" s="175">
        <v>2000</v>
      </c>
      <c r="G28" s="175">
        <v>1300</v>
      </c>
      <c r="H28" s="175">
        <v>1500</v>
      </c>
      <c r="I28" s="175"/>
      <c r="J28" s="175"/>
      <c r="K28" s="175">
        <v>1018</v>
      </c>
      <c r="L28" s="175"/>
      <c r="M28" s="175"/>
      <c r="N28" s="175"/>
      <c r="O28" s="175"/>
      <c r="P28" s="175"/>
      <c r="Q28" s="1872"/>
    </row>
    <row r="29" spans="1:17" ht="39.950000000000003" customHeight="1">
      <c r="A29" s="28"/>
      <c r="B29" s="1870" t="s">
        <v>1202</v>
      </c>
      <c r="C29" s="1870"/>
      <c r="D29" s="28"/>
      <c r="E29" s="28"/>
      <c r="F29" s="28"/>
      <c r="G29" s="28"/>
      <c r="H29" s="28"/>
      <c r="I29" s="28"/>
      <c r="J29" s="28"/>
      <c r="K29" s="57"/>
      <c r="L29" s="28"/>
      <c r="M29" s="28"/>
      <c r="N29" s="28"/>
      <c r="O29" s="28"/>
      <c r="P29" s="28"/>
      <c r="Q29" s="166"/>
    </row>
    <row r="30" spans="1:17" ht="39.950000000000003" customHeight="1">
      <c r="A30" s="38">
        <v>1</v>
      </c>
      <c r="B30" s="65" t="s">
        <v>1203</v>
      </c>
      <c r="C30" s="38" t="s">
        <v>152</v>
      </c>
      <c r="D30" s="57" t="s">
        <v>1204</v>
      </c>
      <c r="E30" s="38"/>
      <c r="F30" s="38"/>
      <c r="G30" s="173"/>
      <c r="H30" s="175">
        <v>1500</v>
      </c>
      <c r="I30" s="173"/>
      <c r="J30" s="173"/>
      <c r="K30" s="173"/>
      <c r="L30" s="173"/>
      <c r="M30" s="173"/>
      <c r="N30" s="173"/>
      <c r="O30" s="173">
        <v>1560</v>
      </c>
      <c r="P30" s="173"/>
      <c r="Q30" s="1864" t="s">
        <v>1427</v>
      </c>
    </row>
    <row r="31" spans="1:17" ht="39.950000000000003" customHeight="1">
      <c r="A31" s="38">
        <v>2</v>
      </c>
      <c r="B31" s="65" t="s">
        <v>1206</v>
      </c>
      <c r="C31" s="38" t="s">
        <v>152</v>
      </c>
      <c r="D31" s="57" t="s">
        <v>1437</v>
      </c>
      <c r="E31" s="38"/>
      <c r="F31" s="38"/>
      <c r="G31" s="173"/>
      <c r="H31" s="173">
        <v>1800</v>
      </c>
      <c r="I31" s="173">
        <v>1525</v>
      </c>
      <c r="J31" s="38"/>
      <c r="K31" s="173"/>
      <c r="L31" s="173"/>
      <c r="M31" s="173"/>
      <c r="N31" s="173"/>
      <c r="O31" s="173"/>
      <c r="P31" s="173"/>
      <c r="Q31" s="1864"/>
    </row>
    <row r="32" spans="1:17" ht="39.950000000000003" customHeight="1">
      <c r="A32" s="38">
        <v>3</v>
      </c>
      <c r="B32" s="65" t="s">
        <v>1208</v>
      </c>
      <c r="C32" s="38" t="s">
        <v>152</v>
      </c>
      <c r="D32" s="57" t="s">
        <v>1433</v>
      </c>
      <c r="E32" s="173">
        <v>2500</v>
      </c>
      <c r="F32" s="173"/>
      <c r="G32" s="173"/>
      <c r="H32" s="173">
        <v>2250</v>
      </c>
      <c r="I32" s="173">
        <v>2250</v>
      </c>
      <c r="J32" s="173"/>
      <c r="K32" s="173"/>
      <c r="L32" s="173"/>
      <c r="M32" s="173"/>
      <c r="N32" s="173"/>
      <c r="O32" s="173"/>
      <c r="P32" s="173"/>
      <c r="Q32" s="1864"/>
    </row>
    <row r="33" spans="1:17" ht="39.950000000000003" customHeight="1">
      <c r="A33" s="38">
        <v>4</v>
      </c>
      <c r="B33" s="65" t="s">
        <v>1210</v>
      </c>
      <c r="C33" s="38" t="s">
        <v>152</v>
      </c>
      <c r="D33" s="57" t="s">
        <v>1211</v>
      </c>
      <c r="E33" s="173"/>
      <c r="F33" s="173">
        <v>2500</v>
      </c>
      <c r="G33" s="173"/>
      <c r="H33" s="173">
        <v>1850</v>
      </c>
      <c r="I33" s="173"/>
      <c r="J33" s="173"/>
      <c r="K33" s="173"/>
      <c r="L33" s="173"/>
      <c r="M33" s="173">
        <v>1363</v>
      </c>
      <c r="N33" s="173"/>
      <c r="O33" s="173">
        <v>1705</v>
      </c>
      <c r="P33" s="173">
        <v>1450</v>
      </c>
      <c r="Q33" s="1864"/>
    </row>
    <row r="34" spans="1:17" ht="39.950000000000003" customHeight="1">
      <c r="A34" s="38">
        <v>5</v>
      </c>
      <c r="B34" s="65" t="s">
        <v>1212</v>
      </c>
      <c r="C34" s="38" t="s">
        <v>152</v>
      </c>
      <c r="D34" s="57" t="s">
        <v>1213</v>
      </c>
      <c r="E34" s="173"/>
      <c r="F34" s="173"/>
      <c r="G34" s="173"/>
      <c r="H34" s="173"/>
      <c r="I34" s="173"/>
      <c r="J34" s="173"/>
      <c r="K34" s="173"/>
      <c r="L34" s="173"/>
      <c r="M34" s="173"/>
      <c r="N34" s="173"/>
      <c r="O34" s="173">
        <v>2450</v>
      </c>
      <c r="P34" s="173">
        <v>2230</v>
      </c>
      <c r="Q34" s="1864"/>
    </row>
    <row r="35" spans="1:17" ht="39.950000000000003" customHeight="1">
      <c r="A35" s="38">
        <v>6</v>
      </c>
      <c r="B35" s="65" t="s">
        <v>1214</v>
      </c>
      <c r="C35" s="38" t="s">
        <v>152</v>
      </c>
      <c r="D35" s="57" t="s">
        <v>1215</v>
      </c>
      <c r="E35" s="173"/>
      <c r="F35" s="173"/>
      <c r="G35" s="173"/>
      <c r="H35" s="173"/>
      <c r="I35" s="173">
        <v>6550</v>
      </c>
      <c r="J35" s="173"/>
      <c r="K35" s="173"/>
      <c r="L35" s="173"/>
      <c r="M35" s="173"/>
      <c r="N35" s="173"/>
      <c r="O35" s="173">
        <v>9185</v>
      </c>
      <c r="P35" s="173">
        <v>7900</v>
      </c>
      <c r="Q35" s="1864"/>
    </row>
    <row r="36" spans="1:17" ht="39.950000000000003" customHeight="1">
      <c r="A36" s="38">
        <v>7</v>
      </c>
      <c r="B36" s="65" t="s">
        <v>1428</v>
      </c>
      <c r="C36" s="38" t="s">
        <v>152</v>
      </c>
      <c r="D36" s="57" t="s">
        <v>1217</v>
      </c>
      <c r="E36" s="173"/>
      <c r="F36" s="173"/>
      <c r="G36" s="173"/>
      <c r="H36" s="173"/>
      <c r="I36" s="173">
        <v>13100</v>
      </c>
      <c r="J36" s="173"/>
      <c r="K36" s="173"/>
      <c r="L36" s="173"/>
      <c r="M36" s="173"/>
      <c r="N36" s="173"/>
      <c r="O36" s="173"/>
      <c r="P36" s="173">
        <v>13600</v>
      </c>
      <c r="Q36" s="1864"/>
    </row>
    <row r="37" spans="1:17" ht="39.950000000000003" customHeight="1">
      <c r="A37" s="38">
        <v>8</v>
      </c>
      <c r="B37" s="65" t="s">
        <v>1218</v>
      </c>
      <c r="C37" s="38" t="s">
        <v>152</v>
      </c>
      <c r="D37" s="57" t="s">
        <v>1219</v>
      </c>
      <c r="E37" s="173"/>
      <c r="F37" s="173"/>
      <c r="G37" s="173"/>
      <c r="H37" s="173"/>
      <c r="I37" s="173"/>
      <c r="J37" s="173"/>
      <c r="K37" s="173"/>
      <c r="L37" s="173"/>
      <c r="M37" s="173"/>
      <c r="N37" s="173"/>
      <c r="O37" s="173">
        <v>15902</v>
      </c>
      <c r="P37" s="173"/>
      <c r="Q37" s="1864"/>
    </row>
    <row r="38" spans="1:17" ht="35.1" customHeight="1">
      <c r="A38" s="35" t="s">
        <v>1220</v>
      </c>
      <c r="B38" s="69" t="s">
        <v>1221</v>
      </c>
      <c r="C38" s="161"/>
      <c r="D38" s="46"/>
      <c r="E38" s="38"/>
      <c r="F38" s="38"/>
      <c r="G38" s="38"/>
      <c r="H38" s="38"/>
      <c r="I38" s="38"/>
      <c r="J38" s="38"/>
      <c r="K38" s="38"/>
      <c r="L38" s="38"/>
      <c r="M38" s="38"/>
      <c r="N38" s="38"/>
      <c r="O38" s="38"/>
      <c r="P38" s="38"/>
      <c r="Q38" s="161"/>
    </row>
    <row r="39" spans="1:17" ht="35.1" customHeight="1">
      <c r="A39" s="38">
        <v>1</v>
      </c>
      <c r="B39" s="65" t="s">
        <v>1222</v>
      </c>
      <c r="C39" s="38" t="s">
        <v>152</v>
      </c>
      <c r="D39" s="57" t="s">
        <v>1223</v>
      </c>
      <c r="E39" s="172">
        <v>7000</v>
      </c>
      <c r="F39" s="172">
        <v>7000</v>
      </c>
      <c r="G39" s="172">
        <v>9500</v>
      </c>
      <c r="H39" s="172">
        <v>8500</v>
      </c>
      <c r="I39" s="172">
        <v>6000</v>
      </c>
      <c r="J39" s="172">
        <v>6500</v>
      </c>
      <c r="K39" s="172">
        <v>5500</v>
      </c>
      <c r="L39" s="172">
        <v>4000</v>
      </c>
      <c r="M39" s="172">
        <v>5000</v>
      </c>
      <c r="N39" s="172">
        <v>6500</v>
      </c>
      <c r="O39" s="172">
        <v>8200</v>
      </c>
      <c r="P39" s="172">
        <v>10300</v>
      </c>
      <c r="Q39" s="1864" t="s">
        <v>1458</v>
      </c>
    </row>
    <row r="40" spans="1:17" ht="35.1" customHeight="1">
      <c r="A40" s="38">
        <v>2</v>
      </c>
      <c r="B40" s="65" t="s">
        <v>1225</v>
      </c>
      <c r="C40" s="38" t="s">
        <v>1432</v>
      </c>
      <c r="D40" s="57" t="s">
        <v>1227</v>
      </c>
      <c r="E40" s="172">
        <v>550000</v>
      </c>
      <c r="F40" s="172"/>
      <c r="G40" s="172">
        <v>400000</v>
      </c>
      <c r="H40" s="172">
        <v>380000</v>
      </c>
      <c r="I40" s="172"/>
      <c r="J40" s="172">
        <v>310000</v>
      </c>
      <c r="K40" s="172">
        <v>300000</v>
      </c>
      <c r="L40" s="172"/>
      <c r="M40" s="172">
        <v>330000</v>
      </c>
      <c r="N40" s="172"/>
      <c r="O40" s="172"/>
      <c r="P40" s="172"/>
      <c r="Q40" s="1864"/>
    </row>
    <row r="41" spans="1:17" ht="35.1" customHeight="1">
      <c r="A41" s="38">
        <v>3</v>
      </c>
      <c r="B41" s="65" t="s">
        <v>1228</v>
      </c>
      <c r="C41" s="38" t="s">
        <v>1432</v>
      </c>
      <c r="D41" s="57" t="s">
        <v>1229</v>
      </c>
      <c r="E41" s="172"/>
      <c r="F41" s="172"/>
      <c r="G41" s="172"/>
      <c r="H41" s="172"/>
      <c r="I41" s="172"/>
      <c r="J41" s="172"/>
      <c r="K41" s="172">
        <v>390000</v>
      </c>
      <c r="L41" s="172"/>
      <c r="M41" s="172"/>
      <c r="N41" s="172"/>
      <c r="O41" s="172"/>
      <c r="P41" s="172"/>
      <c r="Q41" s="1864"/>
    </row>
    <row r="42" spans="1:17" ht="35.1" customHeight="1">
      <c r="A42" s="38">
        <v>4</v>
      </c>
      <c r="B42" s="65" t="s">
        <v>1230</v>
      </c>
      <c r="C42" s="38" t="s">
        <v>1432</v>
      </c>
      <c r="D42" s="57"/>
      <c r="E42" s="172">
        <v>550000</v>
      </c>
      <c r="F42" s="172"/>
      <c r="G42" s="172">
        <v>400000</v>
      </c>
      <c r="H42" s="172"/>
      <c r="I42" s="172"/>
      <c r="J42" s="172">
        <v>330000</v>
      </c>
      <c r="K42" s="172"/>
      <c r="L42" s="172"/>
      <c r="M42" s="172">
        <v>320000</v>
      </c>
      <c r="N42" s="172"/>
      <c r="O42" s="172"/>
      <c r="P42" s="172"/>
      <c r="Q42" s="1864"/>
    </row>
    <row r="43" spans="1:17" ht="35.1" customHeight="1">
      <c r="A43" s="38">
        <v>5</v>
      </c>
      <c r="B43" s="65" t="s">
        <v>1231</v>
      </c>
      <c r="C43" s="38" t="s">
        <v>1432</v>
      </c>
      <c r="D43" s="57" t="s">
        <v>1232</v>
      </c>
      <c r="E43" s="172">
        <v>600000</v>
      </c>
      <c r="F43" s="172">
        <v>600000</v>
      </c>
      <c r="G43" s="172">
        <v>450000</v>
      </c>
      <c r="H43" s="172">
        <v>450000</v>
      </c>
      <c r="I43" s="172">
        <v>450000</v>
      </c>
      <c r="J43" s="172">
        <v>500000</v>
      </c>
      <c r="K43" s="172">
        <v>470000</v>
      </c>
      <c r="L43" s="172">
        <v>480000</v>
      </c>
      <c r="M43" s="172">
        <v>450000</v>
      </c>
      <c r="N43" s="172">
        <v>380000</v>
      </c>
      <c r="O43" s="172">
        <v>525000</v>
      </c>
      <c r="P43" s="172">
        <v>580000</v>
      </c>
      <c r="Q43" s="1864"/>
    </row>
    <row r="44" spans="1:17" ht="35.1" customHeight="1">
      <c r="A44" s="38">
        <v>6</v>
      </c>
      <c r="B44" s="65" t="s">
        <v>1233</v>
      </c>
      <c r="C44" s="38" t="s">
        <v>1432</v>
      </c>
      <c r="D44" s="57" t="s">
        <v>1234</v>
      </c>
      <c r="E44" s="172"/>
      <c r="F44" s="172"/>
      <c r="G44" s="172">
        <v>450000</v>
      </c>
      <c r="H44" s="172">
        <v>380000</v>
      </c>
      <c r="I44" s="172"/>
      <c r="J44" s="172"/>
      <c r="K44" s="172"/>
      <c r="L44" s="172"/>
      <c r="M44" s="172">
        <v>370000</v>
      </c>
      <c r="N44" s="172"/>
      <c r="O44" s="172"/>
      <c r="P44" s="172"/>
      <c r="Q44" s="1864"/>
    </row>
    <row r="45" spans="1:17" ht="35.1" customHeight="1">
      <c r="A45" s="38">
        <v>7</v>
      </c>
      <c r="B45" s="65" t="s">
        <v>1235</v>
      </c>
      <c r="C45" s="38" t="s">
        <v>1432</v>
      </c>
      <c r="D45" s="57" t="s">
        <v>1236</v>
      </c>
      <c r="E45" s="172"/>
      <c r="F45" s="172">
        <v>550000</v>
      </c>
      <c r="G45" s="172">
        <v>400000</v>
      </c>
      <c r="H45" s="172">
        <v>380000</v>
      </c>
      <c r="I45" s="172"/>
      <c r="J45" s="172">
        <v>380000</v>
      </c>
      <c r="K45" s="172">
        <v>420000</v>
      </c>
      <c r="L45" s="172">
        <v>400000</v>
      </c>
      <c r="M45" s="172">
        <v>370000</v>
      </c>
      <c r="N45" s="172">
        <v>350000</v>
      </c>
      <c r="O45" s="172">
        <v>440000</v>
      </c>
      <c r="P45" s="172">
        <v>440000</v>
      </c>
      <c r="Q45" s="1864"/>
    </row>
    <row r="46" spans="1:17" ht="35.1" customHeight="1">
      <c r="A46" s="38">
        <v>8</v>
      </c>
      <c r="B46" s="65" t="s">
        <v>1237</v>
      </c>
      <c r="C46" s="38" t="s">
        <v>1432</v>
      </c>
      <c r="D46" s="57" t="s">
        <v>1238</v>
      </c>
      <c r="E46" s="172">
        <v>570000</v>
      </c>
      <c r="F46" s="172">
        <v>550000</v>
      </c>
      <c r="G46" s="172">
        <v>400000</v>
      </c>
      <c r="H46" s="172">
        <v>380000</v>
      </c>
      <c r="I46" s="172"/>
      <c r="J46" s="172">
        <v>380000</v>
      </c>
      <c r="K46" s="172"/>
      <c r="L46" s="172">
        <v>400000</v>
      </c>
      <c r="M46" s="172">
        <v>360000</v>
      </c>
      <c r="N46" s="172">
        <v>330000</v>
      </c>
      <c r="O46" s="172"/>
      <c r="P46" s="172"/>
      <c r="Q46" s="1864"/>
    </row>
    <row r="47" spans="1:17" ht="30.75" customHeight="1">
      <c r="A47" s="38"/>
      <c r="B47" s="162" t="s">
        <v>1239</v>
      </c>
      <c r="C47" s="38"/>
      <c r="D47" s="57"/>
      <c r="E47" s="38"/>
      <c r="F47" s="38"/>
      <c r="G47" s="38"/>
      <c r="H47" s="38"/>
      <c r="I47" s="38"/>
      <c r="J47" s="38"/>
      <c r="K47" s="38"/>
      <c r="L47" s="172"/>
      <c r="M47" s="38"/>
      <c r="N47" s="38"/>
      <c r="O47" s="38"/>
      <c r="P47" s="38"/>
      <c r="Q47" s="1864"/>
    </row>
    <row r="48" spans="1:17" ht="30.75" customHeight="1">
      <c r="A48" s="38">
        <v>1</v>
      </c>
      <c r="B48" s="39" t="s">
        <v>1240</v>
      </c>
      <c r="C48" s="38" t="s">
        <v>1432</v>
      </c>
      <c r="D48" s="57" t="s">
        <v>1241</v>
      </c>
      <c r="E48" s="38"/>
      <c r="F48" s="38"/>
      <c r="G48" s="38"/>
      <c r="H48" s="38"/>
      <c r="I48" s="38"/>
      <c r="J48" s="38"/>
      <c r="K48" s="38"/>
      <c r="L48" s="172"/>
      <c r="M48" s="38"/>
      <c r="N48" s="38"/>
      <c r="O48" s="172">
        <v>400000</v>
      </c>
      <c r="P48" s="38"/>
      <c r="Q48" s="1864"/>
    </row>
    <row r="49" spans="1:17" ht="30.75" customHeight="1">
      <c r="A49" s="38">
        <v>2</v>
      </c>
      <c r="B49" s="39" t="s">
        <v>1242</v>
      </c>
      <c r="C49" s="38" t="s">
        <v>1432</v>
      </c>
      <c r="D49" s="57" t="s">
        <v>1243</v>
      </c>
      <c r="E49" s="38"/>
      <c r="F49" s="38"/>
      <c r="G49" s="38"/>
      <c r="H49" s="38"/>
      <c r="I49" s="38"/>
      <c r="J49" s="38"/>
      <c r="K49" s="38"/>
      <c r="L49" s="172"/>
      <c r="M49" s="38"/>
      <c r="N49" s="38"/>
      <c r="O49" s="172">
        <v>400000</v>
      </c>
      <c r="P49" s="38"/>
      <c r="Q49" s="1864"/>
    </row>
    <row r="50" spans="1:17" ht="30.75" customHeight="1">
      <c r="A50" s="38">
        <v>3</v>
      </c>
      <c r="B50" s="39" t="s">
        <v>1244</v>
      </c>
      <c r="C50" s="38" t="s">
        <v>1432</v>
      </c>
      <c r="D50" s="57" t="s">
        <v>1245</v>
      </c>
      <c r="E50" s="38"/>
      <c r="F50" s="38"/>
      <c r="G50" s="38"/>
      <c r="H50" s="38"/>
      <c r="I50" s="38"/>
      <c r="J50" s="38"/>
      <c r="K50" s="38"/>
      <c r="L50" s="172"/>
      <c r="M50" s="38"/>
      <c r="N50" s="38"/>
      <c r="O50" s="172">
        <v>400000</v>
      </c>
      <c r="P50" s="38"/>
      <c r="Q50" s="1864"/>
    </row>
    <row r="51" spans="1:17" ht="39.950000000000003" customHeight="1">
      <c r="A51" s="35" t="s">
        <v>1246</v>
      </c>
      <c r="B51" s="134" t="s">
        <v>1247</v>
      </c>
      <c r="C51" s="35"/>
      <c r="D51" s="28"/>
      <c r="E51" s="1887"/>
      <c r="F51" s="1887"/>
      <c r="G51" s="1887"/>
      <c r="H51" s="1887"/>
      <c r="I51" s="1887"/>
      <c r="J51" s="1887"/>
      <c r="K51" s="1887"/>
      <c r="L51" s="1887"/>
      <c r="M51" s="1887"/>
      <c r="N51" s="1887"/>
      <c r="O51" s="1887"/>
      <c r="P51" s="1887"/>
      <c r="Q51" s="167"/>
    </row>
    <row r="52" spans="1:17" ht="39.950000000000003" customHeight="1">
      <c r="A52" s="85"/>
      <c r="B52" s="163" t="s">
        <v>70</v>
      </c>
      <c r="C52" s="38"/>
      <c r="D52" s="57"/>
      <c r="E52" s="172"/>
      <c r="F52" s="172"/>
      <c r="G52" s="172"/>
      <c r="H52" s="172"/>
      <c r="I52" s="172"/>
      <c r="J52" s="172"/>
      <c r="K52" s="172"/>
      <c r="L52" s="172"/>
      <c r="M52" s="172"/>
      <c r="N52" s="172"/>
      <c r="O52" s="172"/>
      <c r="P52" s="172"/>
      <c r="Q52" s="1864"/>
    </row>
    <row r="53" spans="1:17" ht="39.950000000000003" customHeight="1">
      <c r="A53" s="38">
        <v>1</v>
      </c>
      <c r="B53" s="65" t="s">
        <v>54</v>
      </c>
      <c r="C53" s="38" t="s">
        <v>419</v>
      </c>
      <c r="D53" s="57" t="s">
        <v>1248</v>
      </c>
      <c r="E53" s="172"/>
      <c r="F53" s="172">
        <v>19200</v>
      </c>
      <c r="G53" s="172">
        <v>18000</v>
      </c>
      <c r="H53" s="172"/>
      <c r="I53" s="172"/>
      <c r="J53" s="172"/>
      <c r="K53" s="172">
        <v>20500</v>
      </c>
      <c r="L53" s="172"/>
      <c r="M53" s="172">
        <v>19000</v>
      </c>
      <c r="N53" s="172">
        <v>16500</v>
      </c>
      <c r="O53" s="172">
        <v>18300</v>
      </c>
      <c r="P53" s="172">
        <v>19000</v>
      </c>
      <c r="Q53" s="1864"/>
    </row>
    <row r="54" spans="1:17" ht="39.950000000000003" customHeight="1">
      <c r="A54" s="38">
        <v>2</v>
      </c>
      <c r="B54" s="65" t="s">
        <v>58</v>
      </c>
      <c r="C54" s="38" t="s">
        <v>419</v>
      </c>
      <c r="D54" s="57" t="s">
        <v>16</v>
      </c>
      <c r="E54" s="172"/>
      <c r="F54" s="172">
        <f>F53</f>
        <v>19200</v>
      </c>
      <c r="G54" s="172">
        <v>18000</v>
      </c>
      <c r="H54" s="172"/>
      <c r="I54" s="172"/>
      <c r="J54" s="172"/>
      <c r="K54" s="172">
        <v>20500</v>
      </c>
      <c r="L54" s="172"/>
      <c r="M54" s="172">
        <v>19000</v>
      </c>
      <c r="N54" s="172">
        <v>16500</v>
      </c>
      <c r="O54" s="172">
        <v>18300</v>
      </c>
      <c r="P54" s="172">
        <v>19000</v>
      </c>
      <c r="Q54" s="1864"/>
    </row>
    <row r="55" spans="1:17" ht="39.950000000000003" customHeight="1">
      <c r="A55" s="38">
        <v>3</v>
      </c>
      <c r="B55" s="65" t="s">
        <v>59</v>
      </c>
      <c r="C55" s="38" t="s">
        <v>1249</v>
      </c>
      <c r="D55" s="57" t="s">
        <v>16</v>
      </c>
      <c r="E55" s="172"/>
      <c r="F55" s="172">
        <v>142000</v>
      </c>
      <c r="G55" s="172">
        <v>129000</v>
      </c>
      <c r="H55" s="172"/>
      <c r="I55" s="172"/>
      <c r="J55" s="172"/>
      <c r="K55" s="172">
        <v>115000</v>
      </c>
      <c r="L55" s="172">
        <v>112700</v>
      </c>
      <c r="M55" s="172">
        <v>126000</v>
      </c>
      <c r="N55" s="172">
        <v>105000</v>
      </c>
      <c r="O55" s="172">
        <v>128000</v>
      </c>
      <c r="P55" s="172">
        <v>128000</v>
      </c>
      <c r="Q55" s="1864"/>
    </row>
    <row r="56" spans="1:17" ht="39.950000000000003" customHeight="1">
      <c r="A56" s="38">
        <v>4</v>
      </c>
      <c r="B56" s="39" t="s">
        <v>83</v>
      </c>
      <c r="C56" s="38" t="s">
        <v>1249</v>
      </c>
      <c r="D56" s="57" t="s">
        <v>16</v>
      </c>
      <c r="E56" s="172"/>
      <c r="F56" s="172">
        <v>200000</v>
      </c>
      <c r="G56" s="172">
        <v>185000</v>
      </c>
      <c r="H56" s="172"/>
      <c r="I56" s="172"/>
      <c r="J56" s="172"/>
      <c r="K56" s="172">
        <v>178000</v>
      </c>
      <c r="L56" s="172">
        <v>160540</v>
      </c>
      <c r="M56" s="172">
        <v>180000</v>
      </c>
      <c r="N56" s="172">
        <v>165000</v>
      </c>
      <c r="O56" s="172">
        <v>175000</v>
      </c>
      <c r="P56" s="172">
        <v>184000</v>
      </c>
      <c r="Q56" s="1864"/>
    </row>
    <row r="57" spans="1:17" ht="39.950000000000003" customHeight="1">
      <c r="A57" s="38">
        <v>5</v>
      </c>
      <c r="B57" s="39" t="s">
        <v>84</v>
      </c>
      <c r="C57" s="38" t="s">
        <v>1249</v>
      </c>
      <c r="D57" s="57" t="s">
        <v>16</v>
      </c>
      <c r="E57" s="172"/>
      <c r="F57" s="172">
        <v>265000</v>
      </c>
      <c r="G57" s="172">
        <v>248000</v>
      </c>
      <c r="H57" s="172"/>
      <c r="I57" s="172"/>
      <c r="J57" s="172"/>
      <c r="K57" s="172">
        <v>235000</v>
      </c>
      <c r="L57" s="172">
        <v>217580</v>
      </c>
      <c r="M57" s="172">
        <v>244000</v>
      </c>
      <c r="N57" s="172">
        <v>225000</v>
      </c>
      <c r="O57" s="172">
        <v>225500</v>
      </c>
      <c r="P57" s="172">
        <v>250000</v>
      </c>
      <c r="Q57" s="1864"/>
    </row>
    <row r="58" spans="1:17" ht="39.950000000000003" customHeight="1">
      <c r="A58" s="38">
        <v>6</v>
      </c>
      <c r="B58" s="39" t="s">
        <v>90</v>
      </c>
      <c r="C58" s="38" t="s">
        <v>1249</v>
      </c>
      <c r="D58" s="57" t="s">
        <v>16</v>
      </c>
      <c r="E58" s="172"/>
      <c r="F58" s="172">
        <v>350000</v>
      </c>
      <c r="G58" s="172">
        <v>325000</v>
      </c>
      <c r="H58" s="172"/>
      <c r="I58" s="172"/>
      <c r="J58" s="172"/>
      <c r="K58" s="172">
        <v>310000</v>
      </c>
      <c r="L58" s="172">
        <v>283360</v>
      </c>
      <c r="M58" s="172">
        <v>318000</v>
      </c>
      <c r="N58" s="172">
        <v>280000</v>
      </c>
      <c r="O58" s="172">
        <v>316000</v>
      </c>
      <c r="P58" s="172">
        <v>325000</v>
      </c>
      <c r="Q58" s="1864"/>
    </row>
    <row r="59" spans="1:17" ht="39.950000000000003" customHeight="1">
      <c r="A59" s="38">
        <v>7</v>
      </c>
      <c r="B59" s="39" t="s">
        <v>91</v>
      </c>
      <c r="C59" s="38" t="s">
        <v>1249</v>
      </c>
      <c r="D59" s="57" t="s">
        <v>16</v>
      </c>
      <c r="E59" s="172"/>
      <c r="F59" s="172">
        <v>425000</v>
      </c>
      <c r="G59" s="172">
        <v>409000</v>
      </c>
      <c r="H59" s="172"/>
      <c r="I59" s="172"/>
      <c r="J59" s="172"/>
      <c r="K59" s="172">
        <v>400000</v>
      </c>
      <c r="L59" s="172">
        <v>357420</v>
      </c>
      <c r="M59" s="172">
        <v>405000</v>
      </c>
      <c r="N59" s="172">
        <v>355000</v>
      </c>
      <c r="O59" s="172">
        <v>401000</v>
      </c>
      <c r="P59" s="172">
        <v>405000</v>
      </c>
      <c r="Q59" s="1864"/>
    </row>
    <row r="60" spans="1:17" ht="39.950000000000003" customHeight="1">
      <c r="A60" s="38">
        <v>8</v>
      </c>
      <c r="B60" s="39" t="s">
        <v>92</v>
      </c>
      <c r="C60" s="38" t="s">
        <v>1249</v>
      </c>
      <c r="D60" s="57" t="s">
        <v>16</v>
      </c>
      <c r="E60" s="172"/>
      <c r="F60" s="172">
        <v>530000</v>
      </c>
      <c r="G60" s="172">
        <v>510000</v>
      </c>
      <c r="H60" s="172"/>
      <c r="I60" s="172"/>
      <c r="J60" s="172"/>
      <c r="K60" s="172">
        <v>600000</v>
      </c>
      <c r="L60" s="172">
        <v>441140</v>
      </c>
      <c r="M60" s="172">
        <v>496000</v>
      </c>
      <c r="N60" s="172"/>
      <c r="O60" s="172"/>
      <c r="P60" s="172"/>
      <c r="Q60" s="1864"/>
    </row>
    <row r="61" spans="1:17" ht="39.950000000000003" customHeight="1">
      <c r="A61" s="38">
        <v>9</v>
      </c>
      <c r="B61" s="39" t="s">
        <v>93</v>
      </c>
      <c r="C61" s="38" t="s">
        <v>1249</v>
      </c>
      <c r="D61" s="57" t="s">
        <v>16</v>
      </c>
      <c r="E61" s="172"/>
      <c r="F61" s="172">
        <v>625000</v>
      </c>
      <c r="G61" s="172">
        <v>610000</v>
      </c>
      <c r="H61" s="172"/>
      <c r="I61" s="172"/>
      <c r="J61" s="172"/>
      <c r="K61" s="172"/>
      <c r="L61" s="172"/>
      <c r="M61" s="172">
        <v>622440</v>
      </c>
      <c r="N61" s="172"/>
      <c r="O61" s="172"/>
      <c r="P61" s="172"/>
      <c r="Q61" s="1864"/>
    </row>
    <row r="62" spans="1:17" ht="39.950000000000003" customHeight="1">
      <c r="A62" s="38">
        <v>10</v>
      </c>
      <c r="B62" s="39" t="s">
        <v>1455</v>
      </c>
      <c r="C62" s="38" t="s">
        <v>1249</v>
      </c>
      <c r="D62" s="57" t="s">
        <v>16</v>
      </c>
      <c r="E62" s="172"/>
      <c r="F62" s="172"/>
      <c r="G62" s="172"/>
      <c r="H62" s="172"/>
      <c r="I62" s="172"/>
      <c r="J62" s="172"/>
      <c r="K62" s="172"/>
      <c r="L62" s="172"/>
      <c r="M62" s="172"/>
      <c r="N62" s="172"/>
      <c r="O62" s="172"/>
      <c r="P62" s="172"/>
      <c r="Q62" s="57"/>
    </row>
    <row r="63" spans="1:17" ht="39.950000000000003" customHeight="1">
      <c r="A63" s="85"/>
      <c r="B63" s="163" t="s">
        <v>80</v>
      </c>
      <c r="C63" s="38"/>
      <c r="D63" s="57"/>
      <c r="E63" s="172"/>
      <c r="F63" s="172"/>
      <c r="G63" s="172"/>
      <c r="H63" s="172"/>
      <c r="I63" s="172"/>
      <c r="J63" s="172"/>
      <c r="K63" s="172"/>
      <c r="L63" s="172"/>
      <c r="M63" s="172"/>
      <c r="N63" s="172"/>
      <c r="O63" s="172"/>
      <c r="P63" s="172"/>
      <c r="Q63" s="168"/>
    </row>
    <row r="64" spans="1:17" ht="39.950000000000003" customHeight="1">
      <c r="A64" s="38">
        <v>1</v>
      </c>
      <c r="B64" s="46" t="s">
        <v>54</v>
      </c>
      <c r="C64" s="38" t="s">
        <v>419</v>
      </c>
      <c r="D64" s="57" t="s">
        <v>1248</v>
      </c>
      <c r="E64" s="172">
        <v>17800</v>
      </c>
      <c r="F64" s="172">
        <v>19600</v>
      </c>
      <c r="G64" s="172">
        <v>18000</v>
      </c>
      <c r="H64" s="172">
        <v>16500</v>
      </c>
      <c r="I64" s="172">
        <v>20000</v>
      </c>
      <c r="J64" s="172">
        <v>19500</v>
      </c>
      <c r="K64" s="172"/>
      <c r="L64" s="172"/>
      <c r="M64" s="172"/>
      <c r="N64" s="172"/>
      <c r="O64" s="172"/>
      <c r="P64" s="172"/>
      <c r="Q64" s="1864"/>
    </row>
    <row r="65" spans="1:17" ht="39.950000000000003" customHeight="1">
      <c r="A65" s="38">
        <v>2</v>
      </c>
      <c r="B65" s="46" t="s">
        <v>58</v>
      </c>
      <c r="C65" s="38" t="s">
        <v>419</v>
      </c>
      <c r="D65" s="57" t="s">
        <v>16</v>
      </c>
      <c r="E65" s="172">
        <v>17800</v>
      </c>
      <c r="F65" s="172">
        <v>19600</v>
      </c>
      <c r="G65" s="172">
        <v>18000</v>
      </c>
      <c r="H65" s="172">
        <v>16500</v>
      </c>
      <c r="I65" s="172">
        <f>I64</f>
        <v>20000</v>
      </c>
      <c r="J65" s="172">
        <v>19500</v>
      </c>
      <c r="K65" s="172"/>
      <c r="L65" s="172"/>
      <c r="M65" s="172"/>
      <c r="N65" s="172"/>
      <c r="O65" s="172"/>
      <c r="P65" s="172"/>
      <c r="Q65" s="1864"/>
    </row>
    <row r="66" spans="1:17" ht="39.950000000000003" customHeight="1">
      <c r="A66" s="38">
        <v>3</v>
      </c>
      <c r="B66" s="46" t="s">
        <v>59</v>
      </c>
      <c r="C66" s="38" t="s">
        <v>1249</v>
      </c>
      <c r="D66" s="57" t="s">
        <v>16</v>
      </c>
      <c r="E66" s="172">
        <v>125000</v>
      </c>
      <c r="F66" s="172">
        <v>130000</v>
      </c>
      <c r="G66" s="172">
        <v>115000</v>
      </c>
      <c r="H66" s="172">
        <v>105000</v>
      </c>
      <c r="I66" s="172">
        <v>125455</v>
      </c>
      <c r="J66" s="172">
        <v>117000</v>
      </c>
      <c r="K66" s="172"/>
      <c r="L66" s="172"/>
      <c r="M66" s="172"/>
      <c r="N66" s="172"/>
      <c r="O66" s="172"/>
      <c r="P66" s="172"/>
      <c r="Q66" s="1864"/>
    </row>
    <row r="67" spans="1:17" ht="39.950000000000003" customHeight="1">
      <c r="A67" s="38">
        <v>4</v>
      </c>
      <c r="B67" s="46" t="s">
        <v>83</v>
      </c>
      <c r="C67" s="38" t="s">
        <v>1249</v>
      </c>
      <c r="D67" s="57" t="s">
        <v>16</v>
      </c>
      <c r="E67" s="172">
        <v>178000</v>
      </c>
      <c r="F67" s="172">
        <v>190000</v>
      </c>
      <c r="G67" s="172">
        <v>175000</v>
      </c>
      <c r="H67" s="172">
        <v>165000</v>
      </c>
      <c r="I67" s="172">
        <v>198182</v>
      </c>
      <c r="J67" s="172">
        <v>183000</v>
      </c>
      <c r="K67" s="172"/>
      <c r="L67" s="172"/>
      <c r="M67" s="172"/>
      <c r="N67" s="172"/>
      <c r="O67" s="172"/>
      <c r="P67" s="172"/>
      <c r="Q67" s="1864"/>
    </row>
    <row r="68" spans="1:17" ht="39.950000000000003" customHeight="1">
      <c r="A68" s="38">
        <v>5</v>
      </c>
      <c r="B68" s="46" t="s">
        <v>84</v>
      </c>
      <c r="C68" s="38" t="s">
        <v>1249</v>
      </c>
      <c r="D68" s="57" t="s">
        <v>16</v>
      </c>
      <c r="E68" s="172">
        <v>245000</v>
      </c>
      <c r="F68" s="172">
        <v>255000</v>
      </c>
      <c r="G68" s="172">
        <v>238000</v>
      </c>
      <c r="H68" s="172">
        <v>220000</v>
      </c>
      <c r="I68" s="172">
        <v>263636</v>
      </c>
      <c r="J68" s="172">
        <v>251000</v>
      </c>
      <c r="K68" s="172"/>
      <c r="L68" s="172"/>
      <c r="M68" s="172"/>
      <c r="N68" s="172"/>
      <c r="O68" s="172"/>
      <c r="P68" s="172"/>
      <c r="Q68" s="1864"/>
    </row>
    <row r="69" spans="1:17" ht="39.950000000000003" customHeight="1">
      <c r="A69" s="38">
        <v>6</v>
      </c>
      <c r="B69" s="46" t="s">
        <v>85</v>
      </c>
      <c r="C69" s="38" t="s">
        <v>1249</v>
      </c>
      <c r="D69" s="57" t="s">
        <v>16</v>
      </c>
      <c r="E69" s="172">
        <v>320000</v>
      </c>
      <c r="F69" s="172">
        <v>333000</v>
      </c>
      <c r="G69" s="172">
        <v>314000</v>
      </c>
      <c r="H69" s="172">
        <v>285000</v>
      </c>
      <c r="I69" s="172">
        <v>350000</v>
      </c>
      <c r="J69" s="172">
        <v>325000</v>
      </c>
      <c r="K69" s="172"/>
      <c r="L69" s="172"/>
      <c r="M69" s="172"/>
      <c r="N69" s="172"/>
      <c r="O69" s="172"/>
      <c r="P69" s="172"/>
      <c r="Q69" s="1864"/>
    </row>
    <row r="70" spans="1:17" ht="39.950000000000003" customHeight="1">
      <c r="A70" s="38">
        <v>7</v>
      </c>
      <c r="B70" s="46" t="s">
        <v>86</v>
      </c>
      <c r="C70" s="38" t="s">
        <v>1249</v>
      </c>
      <c r="D70" s="57" t="s">
        <v>16</v>
      </c>
      <c r="E70" s="172">
        <v>402000</v>
      </c>
      <c r="F70" s="172">
        <v>423000</v>
      </c>
      <c r="G70" s="172">
        <v>400000</v>
      </c>
      <c r="H70" s="172">
        <v>365000</v>
      </c>
      <c r="I70" s="172">
        <v>445455</v>
      </c>
      <c r="J70" s="172">
        <v>430000</v>
      </c>
      <c r="K70" s="172"/>
      <c r="L70" s="172"/>
      <c r="M70" s="172"/>
      <c r="N70" s="172"/>
      <c r="O70" s="172"/>
      <c r="P70" s="172"/>
      <c r="Q70" s="1864"/>
    </row>
    <row r="71" spans="1:17" ht="39.950000000000003" customHeight="1">
      <c r="A71" s="38">
        <v>8</v>
      </c>
      <c r="B71" s="46" t="s">
        <v>87</v>
      </c>
      <c r="C71" s="38" t="s">
        <v>1249</v>
      </c>
      <c r="D71" s="57" t="s">
        <v>16</v>
      </c>
      <c r="E71" s="172">
        <v>498000</v>
      </c>
      <c r="F71" s="172">
        <v>525000</v>
      </c>
      <c r="G71" s="172">
        <v>485000</v>
      </c>
      <c r="H71" s="172">
        <v>460000</v>
      </c>
      <c r="I71" s="172"/>
      <c r="J71" s="172">
        <v>515000</v>
      </c>
      <c r="K71" s="172"/>
      <c r="L71" s="172"/>
      <c r="M71" s="172"/>
      <c r="N71" s="172"/>
      <c r="O71" s="172"/>
      <c r="P71" s="172"/>
      <c r="Q71" s="1864"/>
    </row>
    <row r="72" spans="1:17" ht="39.950000000000003" customHeight="1">
      <c r="A72" s="38">
        <v>9</v>
      </c>
      <c r="B72" s="46" t="s">
        <v>88</v>
      </c>
      <c r="C72" s="38" t="s">
        <v>1249</v>
      </c>
      <c r="D72" s="57" t="s">
        <v>16</v>
      </c>
      <c r="E72" s="172"/>
      <c r="F72" s="172">
        <v>630000</v>
      </c>
      <c r="G72" s="172">
        <v>610000</v>
      </c>
      <c r="H72" s="172"/>
      <c r="I72" s="172"/>
      <c r="J72" s="172">
        <v>620000</v>
      </c>
      <c r="K72" s="172"/>
      <c r="L72" s="172"/>
      <c r="M72" s="172"/>
      <c r="N72" s="172"/>
      <c r="O72" s="172"/>
      <c r="P72" s="172"/>
      <c r="Q72" s="1864"/>
    </row>
    <row r="73" spans="1:17" ht="39.950000000000003" hidden="1" customHeight="1">
      <c r="A73" s="85"/>
      <c r="B73" s="163" t="s">
        <v>1250</v>
      </c>
      <c r="C73" s="38"/>
      <c r="D73" s="57"/>
      <c r="E73" s="172"/>
      <c r="F73" s="172"/>
      <c r="G73" s="172"/>
      <c r="H73" s="172"/>
      <c r="I73" s="172"/>
      <c r="J73" s="172"/>
      <c r="K73" s="172"/>
      <c r="L73" s="172"/>
      <c r="M73" s="172"/>
      <c r="N73" s="172"/>
      <c r="O73" s="172"/>
      <c r="P73" s="172"/>
      <c r="Q73" s="1864"/>
    </row>
    <row r="74" spans="1:17" ht="39.950000000000003" hidden="1" customHeight="1">
      <c r="A74" s="38">
        <v>1</v>
      </c>
      <c r="B74" s="65" t="s">
        <v>1251</v>
      </c>
      <c r="C74" s="38" t="s">
        <v>419</v>
      </c>
      <c r="D74" s="57" t="s">
        <v>1248</v>
      </c>
      <c r="E74" s="172"/>
      <c r="F74" s="172"/>
      <c r="G74" s="172"/>
      <c r="H74" s="172"/>
      <c r="I74" s="172"/>
      <c r="J74" s="172"/>
      <c r="K74" s="172"/>
      <c r="L74" s="172"/>
      <c r="M74" s="172"/>
      <c r="N74" s="172"/>
      <c r="O74" s="172"/>
      <c r="P74" s="172"/>
      <c r="Q74" s="1864"/>
    </row>
    <row r="75" spans="1:17" ht="39.950000000000003" hidden="1" customHeight="1">
      <c r="A75" s="38">
        <v>2</v>
      </c>
      <c r="B75" s="65" t="s">
        <v>1252</v>
      </c>
      <c r="C75" s="38" t="s">
        <v>419</v>
      </c>
      <c r="D75" s="57" t="s">
        <v>16</v>
      </c>
      <c r="E75" s="172"/>
      <c r="F75" s="172"/>
      <c r="G75" s="172"/>
      <c r="H75" s="172"/>
      <c r="I75" s="172"/>
      <c r="J75" s="172"/>
      <c r="K75" s="172"/>
      <c r="L75" s="172"/>
      <c r="M75" s="172"/>
      <c r="N75" s="172"/>
      <c r="O75" s="172"/>
      <c r="P75" s="172"/>
      <c r="Q75" s="1864"/>
    </row>
    <row r="76" spans="1:17" ht="39.950000000000003" hidden="1" customHeight="1">
      <c r="A76" s="38">
        <v>3</v>
      </c>
      <c r="B76" s="65" t="s">
        <v>89</v>
      </c>
      <c r="C76" s="38" t="s">
        <v>1249</v>
      </c>
      <c r="D76" s="57" t="s">
        <v>16</v>
      </c>
      <c r="E76" s="172"/>
      <c r="F76" s="172"/>
      <c r="G76" s="172"/>
      <c r="H76" s="172"/>
      <c r="I76" s="172"/>
      <c r="J76" s="172"/>
      <c r="K76" s="172"/>
      <c r="L76" s="172"/>
      <c r="M76" s="172"/>
      <c r="N76" s="172"/>
      <c r="O76" s="172"/>
      <c r="P76" s="172"/>
      <c r="Q76" s="1864"/>
    </row>
    <row r="77" spans="1:17" ht="39.950000000000003" hidden="1" customHeight="1">
      <c r="A77" s="38">
        <v>4</v>
      </c>
      <c r="B77" s="39" t="s">
        <v>1253</v>
      </c>
      <c r="C77" s="38" t="s">
        <v>1249</v>
      </c>
      <c r="D77" s="57" t="s">
        <v>16</v>
      </c>
      <c r="E77" s="172"/>
      <c r="F77" s="172"/>
      <c r="G77" s="172"/>
      <c r="H77" s="172"/>
      <c r="I77" s="172"/>
      <c r="J77" s="172"/>
      <c r="K77" s="172"/>
      <c r="L77" s="172"/>
      <c r="M77" s="172"/>
      <c r="N77" s="172"/>
      <c r="O77" s="172"/>
      <c r="P77" s="172"/>
      <c r="Q77" s="1864"/>
    </row>
    <row r="78" spans="1:17" ht="39.950000000000003" hidden="1" customHeight="1">
      <c r="A78" s="38">
        <v>5</v>
      </c>
      <c r="B78" s="39" t="s">
        <v>1254</v>
      </c>
      <c r="C78" s="38" t="s">
        <v>1249</v>
      </c>
      <c r="D78" s="57" t="s">
        <v>16</v>
      </c>
      <c r="E78" s="172"/>
      <c r="F78" s="172"/>
      <c r="G78" s="172"/>
      <c r="H78" s="172"/>
      <c r="I78" s="172"/>
      <c r="J78" s="172"/>
      <c r="K78" s="172"/>
      <c r="L78" s="172"/>
      <c r="M78" s="172"/>
      <c r="N78" s="172"/>
      <c r="O78" s="172"/>
      <c r="P78" s="172"/>
      <c r="Q78" s="1864"/>
    </row>
    <row r="79" spans="1:17" ht="39.950000000000003" hidden="1" customHeight="1">
      <c r="A79" s="38">
        <v>6</v>
      </c>
      <c r="B79" s="39" t="s">
        <v>1255</v>
      </c>
      <c r="C79" s="38" t="s">
        <v>1249</v>
      </c>
      <c r="D79" s="57" t="s">
        <v>16</v>
      </c>
      <c r="E79" s="172"/>
      <c r="F79" s="172"/>
      <c r="G79" s="172"/>
      <c r="H79" s="172"/>
      <c r="I79" s="172"/>
      <c r="J79" s="172"/>
      <c r="K79" s="172"/>
      <c r="L79" s="172"/>
      <c r="M79" s="172"/>
      <c r="N79" s="172"/>
      <c r="O79" s="172"/>
      <c r="P79" s="172"/>
      <c r="Q79" s="1864"/>
    </row>
    <row r="80" spans="1:17" ht="39.950000000000003" hidden="1" customHeight="1">
      <c r="A80" s="38">
        <v>7</v>
      </c>
      <c r="B80" s="39" t="s">
        <v>1256</v>
      </c>
      <c r="C80" s="38" t="s">
        <v>1249</v>
      </c>
      <c r="D80" s="57" t="s">
        <v>16</v>
      </c>
      <c r="E80" s="172"/>
      <c r="F80" s="172"/>
      <c r="G80" s="172"/>
      <c r="H80" s="172"/>
      <c r="I80" s="172"/>
      <c r="J80" s="172"/>
      <c r="K80" s="172"/>
      <c r="L80" s="172"/>
      <c r="M80" s="172"/>
      <c r="N80" s="172"/>
      <c r="O80" s="172"/>
      <c r="P80" s="172"/>
      <c r="Q80" s="1864"/>
    </row>
    <row r="81" spans="1:17" ht="39.950000000000003" customHeight="1">
      <c r="A81" s="38"/>
      <c r="B81" s="162" t="s">
        <v>1438</v>
      </c>
      <c r="C81" s="38"/>
      <c r="D81" s="57"/>
      <c r="E81" s="172"/>
      <c r="F81" s="172"/>
      <c r="G81" s="172"/>
      <c r="H81" s="172"/>
      <c r="I81" s="172"/>
      <c r="J81" s="172"/>
      <c r="K81" s="172"/>
      <c r="L81" s="172"/>
      <c r="M81" s="172"/>
      <c r="N81" s="172"/>
      <c r="O81" s="172"/>
      <c r="P81" s="172"/>
      <c r="Q81" s="57"/>
    </row>
    <row r="82" spans="1:17" ht="39.950000000000003" customHeight="1">
      <c r="A82" s="38">
        <v>1</v>
      </c>
      <c r="B82" s="39" t="s">
        <v>1439</v>
      </c>
      <c r="C82" s="38" t="s">
        <v>419</v>
      </c>
      <c r="D82" s="57"/>
      <c r="E82" s="172"/>
      <c r="F82" s="172"/>
      <c r="G82" s="172"/>
      <c r="H82" s="172"/>
      <c r="I82" s="172"/>
      <c r="J82" s="172"/>
      <c r="K82" s="172"/>
      <c r="L82" s="172">
        <v>15134</v>
      </c>
      <c r="M82" s="172"/>
      <c r="N82" s="172"/>
      <c r="O82" s="172"/>
      <c r="P82" s="172"/>
      <c r="Q82" s="57"/>
    </row>
    <row r="83" spans="1:17" ht="39.950000000000003" customHeight="1">
      <c r="A83" s="38">
        <v>2</v>
      </c>
      <c r="B83" s="39" t="s">
        <v>1440</v>
      </c>
      <c r="C83" s="38" t="s">
        <v>419</v>
      </c>
      <c r="D83" s="57"/>
      <c r="E83" s="172"/>
      <c r="F83" s="172"/>
      <c r="G83" s="172"/>
      <c r="H83" s="172"/>
      <c r="I83" s="172"/>
      <c r="J83" s="172"/>
      <c r="K83" s="172"/>
      <c r="L83" s="172">
        <v>15134</v>
      </c>
      <c r="M83" s="172"/>
      <c r="N83" s="172"/>
      <c r="O83" s="172"/>
      <c r="P83" s="172"/>
      <c r="Q83" s="57"/>
    </row>
    <row r="84" spans="1:17" ht="39.950000000000003" customHeight="1">
      <c r="A84" s="38">
        <v>3</v>
      </c>
      <c r="B84" s="39" t="s">
        <v>1441</v>
      </c>
      <c r="C84" s="38" t="s">
        <v>1249</v>
      </c>
      <c r="D84" s="57"/>
      <c r="E84" s="172"/>
      <c r="F84" s="172"/>
      <c r="G84" s="172"/>
      <c r="H84" s="172"/>
      <c r="I84" s="172"/>
      <c r="J84" s="172"/>
      <c r="K84" s="172"/>
      <c r="L84" s="172">
        <v>94760</v>
      </c>
      <c r="M84" s="172"/>
      <c r="N84" s="172"/>
      <c r="O84" s="172"/>
      <c r="P84" s="172"/>
      <c r="Q84" s="57"/>
    </row>
    <row r="85" spans="1:17" ht="39.950000000000003" customHeight="1">
      <c r="A85" s="38">
        <v>4</v>
      </c>
      <c r="B85" s="39" t="s">
        <v>1442</v>
      </c>
      <c r="C85" s="38" t="s">
        <v>1249</v>
      </c>
      <c r="D85" s="57"/>
      <c r="E85" s="172"/>
      <c r="F85" s="172"/>
      <c r="G85" s="172"/>
      <c r="H85" s="172"/>
      <c r="I85" s="172"/>
      <c r="J85" s="172"/>
      <c r="K85" s="172"/>
      <c r="L85" s="172">
        <v>144900</v>
      </c>
      <c r="M85" s="172"/>
      <c r="N85" s="172"/>
      <c r="O85" s="172"/>
      <c r="P85" s="172"/>
      <c r="Q85" s="57"/>
    </row>
    <row r="86" spans="1:17" ht="39.950000000000003" customHeight="1">
      <c r="A86" s="38">
        <v>5</v>
      </c>
      <c r="B86" s="39" t="s">
        <v>1443</v>
      </c>
      <c r="C86" s="38" t="s">
        <v>1249</v>
      </c>
      <c r="D86" s="57"/>
      <c r="E86" s="172"/>
      <c r="F86" s="172"/>
      <c r="G86" s="172"/>
      <c r="H86" s="172"/>
      <c r="I86" s="172"/>
      <c r="J86" s="172"/>
      <c r="K86" s="172"/>
      <c r="L86" s="172">
        <v>200100</v>
      </c>
      <c r="M86" s="172"/>
      <c r="N86" s="172"/>
      <c r="O86" s="172"/>
      <c r="P86" s="172"/>
      <c r="Q86" s="57"/>
    </row>
    <row r="87" spans="1:17" ht="39.950000000000003" customHeight="1">
      <c r="A87" s="38">
        <v>6</v>
      </c>
      <c r="B87" s="39" t="s">
        <v>1444</v>
      </c>
      <c r="C87" s="38" t="s">
        <v>1249</v>
      </c>
      <c r="D87" s="57"/>
      <c r="E87" s="172"/>
      <c r="F87" s="172"/>
      <c r="G87" s="172"/>
      <c r="H87" s="172"/>
      <c r="I87" s="172"/>
      <c r="J87" s="172"/>
      <c r="K87" s="172"/>
      <c r="L87" s="172">
        <v>259900</v>
      </c>
      <c r="M87" s="172"/>
      <c r="N87" s="172"/>
      <c r="O87" s="172"/>
      <c r="P87" s="172"/>
      <c r="Q87" s="57"/>
    </row>
    <row r="88" spans="1:17" ht="39.950000000000003" customHeight="1">
      <c r="A88" s="38">
        <v>7</v>
      </c>
      <c r="B88" s="39" t="s">
        <v>1445</v>
      </c>
      <c r="C88" s="38" t="s">
        <v>1249</v>
      </c>
      <c r="D88" s="57"/>
      <c r="E88" s="172"/>
      <c r="F88" s="172"/>
      <c r="G88" s="172"/>
      <c r="H88" s="172"/>
      <c r="I88" s="172"/>
      <c r="J88" s="172"/>
      <c r="K88" s="172"/>
      <c r="L88" s="172">
        <v>334420</v>
      </c>
      <c r="M88" s="172"/>
      <c r="N88" s="172"/>
      <c r="O88" s="172"/>
      <c r="P88" s="172"/>
      <c r="Q88" s="57"/>
    </row>
    <row r="89" spans="1:17" ht="39.950000000000003" customHeight="1">
      <c r="A89" s="85"/>
      <c r="B89" s="131" t="s">
        <v>1257</v>
      </c>
      <c r="C89" s="38"/>
      <c r="D89" s="57"/>
      <c r="E89" s="172"/>
      <c r="F89" s="172"/>
      <c r="G89" s="172"/>
      <c r="H89" s="172"/>
      <c r="I89" s="172"/>
      <c r="J89" s="172"/>
      <c r="K89" s="172"/>
      <c r="L89" s="172"/>
      <c r="M89" s="172"/>
      <c r="N89" s="172"/>
      <c r="O89" s="172"/>
      <c r="P89" s="172"/>
      <c r="Q89" s="1864"/>
    </row>
    <row r="90" spans="1:17" ht="33">
      <c r="A90" s="85"/>
      <c r="B90" s="46" t="s">
        <v>1258</v>
      </c>
      <c r="C90" s="38" t="s">
        <v>1249</v>
      </c>
      <c r="D90" s="57" t="s">
        <v>1259</v>
      </c>
      <c r="E90" s="172"/>
      <c r="F90" s="172"/>
      <c r="G90" s="172"/>
      <c r="H90" s="172"/>
      <c r="I90" s="172">
        <v>60000</v>
      </c>
      <c r="J90" s="172"/>
      <c r="K90" s="172"/>
      <c r="L90" s="172"/>
      <c r="M90" s="172"/>
      <c r="N90" s="172"/>
      <c r="O90" s="172"/>
      <c r="P90" s="172"/>
      <c r="Q90" s="1864"/>
    </row>
    <row r="91" spans="1:17" ht="33">
      <c r="A91" s="85"/>
      <c r="B91" s="46" t="s">
        <v>1258</v>
      </c>
      <c r="C91" s="38" t="s">
        <v>1249</v>
      </c>
      <c r="D91" s="57" t="s">
        <v>1260</v>
      </c>
      <c r="E91" s="172"/>
      <c r="F91" s="172"/>
      <c r="G91" s="172"/>
      <c r="H91" s="172"/>
      <c r="I91" s="172">
        <v>60000</v>
      </c>
      <c r="J91" s="172"/>
      <c r="K91" s="172"/>
      <c r="L91" s="172"/>
      <c r="M91" s="172"/>
      <c r="N91" s="172"/>
      <c r="O91" s="172"/>
      <c r="P91" s="172"/>
      <c r="Q91" s="1864"/>
    </row>
    <row r="92" spans="1:17" ht="33">
      <c r="A92" s="85"/>
      <c r="B92" s="46" t="s">
        <v>1258</v>
      </c>
      <c r="C92" s="38" t="s">
        <v>1249</v>
      </c>
      <c r="D92" s="57" t="s">
        <v>1261</v>
      </c>
      <c r="E92" s="172"/>
      <c r="F92" s="172"/>
      <c r="G92" s="172"/>
      <c r="H92" s="172"/>
      <c r="I92" s="172">
        <v>70000</v>
      </c>
      <c r="J92" s="172"/>
      <c r="K92" s="172"/>
      <c r="L92" s="172"/>
      <c r="M92" s="172"/>
      <c r="N92" s="172"/>
      <c r="O92" s="172"/>
      <c r="P92" s="172"/>
      <c r="Q92" s="1864"/>
    </row>
    <row r="93" spans="1:17" ht="33">
      <c r="A93" s="85"/>
      <c r="B93" s="46" t="s">
        <v>1258</v>
      </c>
      <c r="C93" s="38" t="s">
        <v>1249</v>
      </c>
      <c r="D93" s="57" t="s">
        <v>1262</v>
      </c>
      <c r="E93" s="172"/>
      <c r="F93" s="172"/>
      <c r="G93" s="172"/>
      <c r="H93" s="172"/>
      <c r="I93" s="172">
        <v>78000</v>
      </c>
      <c r="J93" s="172"/>
      <c r="K93" s="172"/>
      <c r="L93" s="172"/>
      <c r="M93" s="172"/>
      <c r="N93" s="172"/>
      <c r="O93" s="172"/>
      <c r="P93" s="172"/>
      <c r="Q93" s="1864"/>
    </row>
    <row r="94" spans="1:17" ht="33">
      <c r="A94" s="85"/>
      <c r="B94" s="46" t="s">
        <v>1258</v>
      </c>
      <c r="C94" s="38" t="s">
        <v>1249</v>
      </c>
      <c r="D94" s="57" t="s">
        <v>1263</v>
      </c>
      <c r="E94" s="172"/>
      <c r="F94" s="172"/>
      <c r="G94" s="172"/>
      <c r="H94" s="172"/>
      <c r="I94" s="172"/>
      <c r="J94" s="172"/>
      <c r="K94" s="172"/>
      <c r="L94" s="172"/>
      <c r="M94" s="172"/>
      <c r="N94" s="172"/>
      <c r="O94" s="172"/>
      <c r="P94" s="172"/>
      <c r="Q94" s="1864"/>
    </row>
    <row r="95" spans="1:17" ht="33">
      <c r="A95" s="85"/>
      <c r="B95" s="46" t="s">
        <v>1258</v>
      </c>
      <c r="C95" s="38" t="s">
        <v>1249</v>
      </c>
      <c r="D95" s="57" t="s">
        <v>1264</v>
      </c>
      <c r="E95" s="172"/>
      <c r="F95" s="172"/>
      <c r="G95" s="172"/>
      <c r="H95" s="172"/>
      <c r="I95" s="172">
        <v>100000</v>
      </c>
      <c r="J95" s="172"/>
      <c r="K95" s="172"/>
      <c r="L95" s="172"/>
      <c r="M95" s="172"/>
      <c r="N95" s="172"/>
      <c r="O95" s="172"/>
      <c r="P95" s="172"/>
      <c r="Q95" s="1864"/>
    </row>
    <row r="96" spans="1:17" ht="33">
      <c r="A96" s="85"/>
      <c r="B96" s="46" t="s">
        <v>1258</v>
      </c>
      <c r="C96" s="38" t="s">
        <v>1249</v>
      </c>
      <c r="D96" s="57" t="s">
        <v>1265</v>
      </c>
      <c r="E96" s="172"/>
      <c r="F96" s="172"/>
      <c r="G96" s="172"/>
      <c r="H96" s="172"/>
      <c r="I96" s="172">
        <v>115000</v>
      </c>
      <c r="J96" s="172"/>
      <c r="K96" s="172"/>
      <c r="L96" s="172"/>
      <c r="M96" s="172"/>
      <c r="N96" s="172"/>
      <c r="O96" s="172"/>
      <c r="P96" s="172"/>
      <c r="Q96" s="1864"/>
    </row>
    <row r="97" spans="1:17" ht="33">
      <c r="A97" s="85"/>
      <c r="B97" s="46" t="s">
        <v>1258</v>
      </c>
      <c r="C97" s="38" t="s">
        <v>1249</v>
      </c>
      <c r="D97" s="57" t="s">
        <v>1266</v>
      </c>
      <c r="E97" s="172"/>
      <c r="F97" s="172"/>
      <c r="G97" s="172"/>
      <c r="H97" s="172"/>
      <c r="I97" s="172">
        <v>100000</v>
      </c>
      <c r="J97" s="172"/>
      <c r="K97" s="172"/>
      <c r="L97" s="172"/>
      <c r="M97" s="172"/>
      <c r="N97" s="172"/>
      <c r="O97" s="172"/>
      <c r="P97" s="172"/>
      <c r="Q97" s="1864"/>
    </row>
    <row r="98" spans="1:17" ht="33">
      <c r="A98" s="85"/>
      <c r="B98" s="46" t="s">
        <v>1258</v>
      </c>
      <c r="C98" s="38" t="s">
        <v>1249</v>
      </c>
      <c r="D98" s="57" t="s">
        <v>1267</v>
      </c>
      <c r="E98" s="172"/>
      <c r="F98" s="172"/>
      <c r="G98" s="172"/>
      <c r="H98" s="172"/>
      <c r="I98" s="172">
        <v>105000</v>
      </c>
      <c r="J98" s="172"/>
      <c r="K98" s="172"/>
      <c r="L98" s="172"/>
      <c r="M98" s="172"/>
      <c r="N98" s="172"/>
      <c r="O98" s="172"/>
      <c r="P98" s="172"/>
      <c r="Q98" s="1864"/>
    </row>
    <row r="99" spans="1:17" ht="33">
      <c r="A99" s="85"/>
      <c r="B99" s="46" t="s">
        <v>1258</v>
      </c>
      <c r="C99" s="38" t="s">
        <v>1249</v>
      </c>
      <c r="D99" s="57" t="s">
        <v>1268</v>
      </c>
      <c r="E99" s="172"/>
      <c r="F99" s="172"/>
      <c r="G99" s="172"/>
      <c r="H99" s="172"/>
      <c r="I99" s="172">
        <v>138000</v>
      </c>
      <c r="J99" s="172"/>
      <c r="K99" s="172"/>
      <c r="L99" s="172"/>
      <c r="M99" s="172"/>
      <c r="N99" s="172"/>
      <c r="O99" s="172"/>
      <c r="P99" s="172"/>
      <c r="Q99" s="1864"/>
    </row>
    <row r="100" spans="1:17" ht="33">
      <c r="A100" s="85"/>
      <c r="B100" s="46" t="s">
        <v>1258</v>
      </c>
      <c r="C100" s="38" t="s">
        <v>1249</v>
      </c>
      <c r="D100" s="57" t="s">
        <v>1269</v>
      </c>
      <c r="E100" s="172"/>
      <c r="F100" s="172"/>
      <c r="G100" s="172"/>
      <c r="H100" s="172"/>
      <c r="I100" s="172">
        <v>145000</v>
      </c>
      <c r="J100" s="172"/>
      <c r="K100" s="172"/>
      <c r="L100" s="172"/>
      <c r="M100" s="172"/>
      <c r="N100" s="172"/>
      <c r="O100" s="172"/>
      <c r="P100" s="172"/>
      <c r="Q100" s="1864"/>
    </row>
    <row r="101" spans="1:17" ht="33">
      <c r="A101" s="85"/>
      <c r="B101" s="46" t="s">
        <v>1258</v>
      </c>
      <c r="C101" s="38" t="s">
        <v>1249</v>
      </c>
      <c r="D101" s="57" t="s">
        <v>1270</v>
      </c>
      <c r="E101" s="172"/>
      <c r="F101" s="172"/>
      <c r="G101" s="172"/>
      <c r="H101" s="172"/>
      <c r="I101" s="172">
        <v>165000</v>
      </c>
      <c r="J101" s="172"/>
      <c r="K101" s="172"/>
      <c r="L101" s="172"/>
      <c r="M101" s="172"/>
      <c r="N101" s="172"/>
      <c r="O101" s="172"/>
      <c r="P101" s="172"/>
      <c r="Q101" s="1864"/>
    </row>
    <row r="102" spans="1:17" ht="33">
      <c r="A102" s="85"/>
      <c r="B102" s="46" t="s">
        <v>1258</v>
      </c>
      <c r="C102" s="38" t="s">
        <v>1249</v>
      </c>
      <c r="D102" s="57" t="s">
        <v>1271</v>
      </c>
      <c r="E102" s="172"/>
      <c r="F102" s="172"/>
      <c r="G102" s="172"/>
      <c r="H102" s="172"/>
      <c r="I102" s="172">
        <v>176000</v>
      </c>
      <c r="J102" s="172"/>
      <c r="K102" s="172"/>
      <c r="L102" s="172"/>
      <c r="M102" s="172"/>
      <c r="N102" s="172"/>
      <c r="O102" s="172"/>
      <c r="P102" s="172"/>
      <c r="Q102" s="1864"/>
    </row>
    <row r="103" spans="1:17" ht="33">
      <c r="A103" s="85"/>
      <c r="B103" s="46" t="s">
        <v>1258</v>
      </c>
      <c r="C103" s="38" t="s">
        <v>1249</v>
      </c>
      <c r="D103" s="57" t="s">
        <v>1272</v>
      </c>
      <c r="E103" s="172"/>
      <c r="F103" s="172"/>
      <c r="G103" s="172"/>
      <c r="H103" s="172"/>
      <c r="I103" s="172">
        <v>207000</v>
      </c>
      <c r="J103" s="172"/>
      <c r="K103" s="172"/>
      <c r="L103" s="172"/>
      <c r="M103" s="172"/>
      <c r="N103" s="172"/>
      <c r="O103" s="172"/>
      <c r="P103" s="172"/>
      <c r="Q103" s="1864"/>
    </row>
    <row r="104" spans="1:17" ht="33">
      <c r="A104" s="85"/>
      <c r="B104" s="46" t="s">
        <v>1258</v>
      </c>
      <c r="C104" s="38" t="s">
        <v>1249</v>
      </c>
      <c r="D104" s="57" t="s">
        <v>1273</v>
      </c>
      <c r="E104" s="172"/>
      <c r="F104" s="172"/>
      <c r="G104" s="172"/>
      <c r="H104" s="172"/>
      <c r="I104" s="172">
        <v>208000</v>
      </c>
      <c r="J104" s="172"/>
      <c r="K104" s="172"/>
      <c r="L104" s="172"/>
      <c r="M104" s="172"/>
      <c r="N104" s="172"/>
      <c r="O104" s="172"/>
      <c r="P104" s="172"/>
      <c r="Q104" s="1864"/>
    </row>
    <row r="105" spans="1:17" ht="33">
      <c r="A105" s="85"/>
      <c r="B105" s="46" t="s">
        <v>1258</v>
      </c>
      <c r="C105" s="38" t="s">
        <v>1249</v>
      </c>
      <c r="D105" s="57" t="s">
        <v>1274</v>
      </c>
      <c r="E105" s="172"/>
      <c r="F105" s="172"/>
      <c r="G105" s="172"/>
      <c r="H105" s="172"/>
      <c r="I105" s="172">
        <v>222000</v>
      </c>
      <c r="J105" s="172"/>
      <c r="K105" s="172"/>
      <c r="L105" s="172"/>
      <c r="M105" s="172"/>
      <c r="N105" s="172"/>
      <c r="O105" s="172"/>
      <c r="P105" s="172"/>
      <c r="Q105" s="1864"/>
    </row>
    <row r="106" spans="1:17" ht="33">
      <c r="A106" s="85"/>
      <c r="B106" s="46" t="s">
        <v>1258</v>
      </c>
      <c r="C106" s="38" t="s">
        <v>1249</v>
      </c>
      <c r="D106" s="57" t="s">
        <v>1275</v>
      </c>
      <c r="E106" s="172"/>
      <c r="F106" s="172"/>
      <c r="G106" s="172"/>
      <c r="H106" s="172"/>
      <c r="I106" s="172">
        <v>260000</v>
      </c>
      <c r="J106" s="172"/>
      <c r="K106" s="172"/>
      <c r="L106" s="172"/>
      <c r="M106" s="172"/>
      <c r="N106" s="172"/>
      <c r="O106" s="172"/>
      <c r="P106" s="172"/>
      <c r="Q106" s="1864"/>
    </row>
    <row r="107" spans="1:17" ht="33">
      <c r="A107" s="85"/>
      <c r="B107" s="46" t="s">
        <v>1258</v>
      </c>
      <c r="C107" s="38" t="s">
        <v>1249</v>
      </c>
      <c r="D107" s="57" t="s">
        <v>1276</v>
      </c>
      <c r="E107" s="172"/>
      <c r="F107" s="172"/>
      <c r="G107" s="172"/>
      <c r="H107" s="172"/>
      <c r="I107" s="172">
        <v>160000</v>
      </c>
      <c r="J107" s="172"/>
      <c r="K107" s="172"/>
      <c r="L107" s="172"/>
      <c r="M107" s="172"/>
      <c r="N107" s="172"/>
      <c r="O107" s="172"/>
      <c r="P107" s="172"/>
      <c r="Q107" s="1864"/>
    </row>
    <row r="108" spans="1:17" ht="33">
      <c r="A108" s="85"/>
      <c r="B108" s="46" t="s">
        <v>1258</v>
      </c>
      <c r="C108" s="38" t="s">
        <v>1249</v>
      </c>
      <c r="D108" s="57" t="s">
        <v>1277</v>
      </c>
      <c r="E108" s="172"/>
      <c r="F108" s="172"/>
      <c r="G108" s="172"/>
      <c r="H108" s="172"/>
      <c r="I108" s="172">
        <v>175000</v>
      </c>
      <c r="J108" s="172"/>
      <c r="K108" s="172"/>
      <c r="L108" s="172"/>
      <c r="M108" s="172"/>
      <c r="N108" s="172"/>
      <c r="O108" s="172"/>
      <c r="P108" s="172"/>
      <c r="Q108" s="1864"/>
    </row>
    <row r="109" spans="1:17" ht="33">
      <c r="A109" s="85"/>
      <c r="B109" s="46" t="s">
        <v>1258</v>
      </c>
      <c r="C109" s="38" t="s">
        <v>1249</v>
      </c>
      <c r="D109" s="57" t="s">
        <v>1278</v>
      </c>
      <c r="E109" s="172"/>
      <c r="F109" s="172"/>
      <c r="G109" s="172"/>
      <c r="H109" s="172"/>
      <c r="I109" s="172">
        <v>205000</v>
      </c>
      <c r="J109" s="172"/>
      <c r="K109" s="172"/>
      <c r="L109" s="172"/>
      <c r="M109" s="172"/>
      <c r="N109" s="172"/>
      <c r="O109" s="172"/>
      <c r="P109" s="172"/>
      <c r="Q109" s="1864"/>
    </row>
    <row r="110" spans="1:17" ht="33">
      <c r="A110" s="85"/>
      <c r="B110" s="46" t="s">
        <v>1258</v>
      </c>
      <c r="C110" s="38" t="s">
        <v>1249</v>
      </c>
      <c r="D110" s="57" t="s">
        <v>1279</v>
      </c>
      <c r="E110" s="172"/>
      <c r="F110" s="172"/>
      <c r="G110" s="172"/>
      <c r="H110" s="172"/>
      <c r="I110" s="172"/>
      <c r="J110" s="172"/>
      <c r="K110" s="172"/>
      <c r="L110" s="172"/>
      <c r="M110" s="172"/>
      <c r="N110" s="172"/>
      <c r="O110" s="172"/>
      <c r="P110" s="172"/>
      <c r="Q110" s="1864"/>
    </row>
    <row r="111" spans="1:17" ht="33">
      <c r="A111" s="85"/>
      <c r="B111" s="46" t="s">
        <v>1258</v>
      </c>
      <c r="C111" s="38" t="s">
        <v>1249</v>
      </c>
      <c r="D111" s="57" t="s">
        <v>1280</v>
      </c>
      <c r="E111" s="172"/>
      <c r="F111" s="172"/>
      <c r="G111" s="172"/>
      <c r="H111" s="172"/>
      <c r="I111" s="172">
        <v>215000</v>
      </c>
      <c r="J111" s="172"/>
      <c r="K111" s="172"/>
      <c r="L111" s="172"/>
      <c r="M111" s="172"/>
      <c r="N111" s="172"/>
      <c r="O111" s="172"/>
      <c r="P111" s="172"/>
      <c r="Q111" s="1864"/>
    </row>
    <row r="112" spans="1:17" ht="33">
      <c r="A112" s="85"/>
      <c r="B112" s="46" t="s">
        <v>1258</v>
      </c>
      <c r="C112" s="38" t="s">
        <v>1249</v>
      </c>
      <c r="D112" s="57" t="s">
        <v>1281</v>
      </c>
      <c r="E112" s="172"/>
      <c r="F112" s="172"/>
      <c r="G112" s="172"/>
      <c r="H112" s="172"/>
      <c r="I112" s="172">
        <v>240000</v>
      </c>
      <c r="J112" s="172"/>
      <c r="K112" s="172"/>
      <c r="L112" s="172"/>
      <c r="M112" s="172"/>
      <c r="N112" s="172">
        <v>270822</v>
      </c>
      <c r="O112" s="172"/>
      <c r="P112" s="172"/>
      <c r="Q112" s="1864"/>
    </row>
    <row r="113" spans="1:17" ht="33">
      <c r="A113" s="85"/>
      <c r="B113" s="46" t="s">
        <v>1258</v>
      </c>
      <c r="C113" s="38" t="s">
        <v>1249</v>
      </c>
      <c r="D113" s="57" t="s">
        <v>1282</v>
      </c>
      <c r="E113" s="172"/>
      <c r="F113" s="172"/>
      <c r="G113" s="172"/>
      <c r="H113" s="172"/>
      <c r="I113" s="172"/>
      <c r="J113" s="172"/>
      <c r="K113" s="172"/>
      <c r="L113" s="172"/>
      <c r="M113" s="172"/>
      <c r="N113" s="172"/>
      <c r="O113" s="172"/>
      <c r="P113" s="172"/>
      <c r="Q113" s="1864"/>
    </row>
    <row r="114" spans="1:17" ht="33">
      <c r="A114" s="85"/>
      <c r="B114" s="46" t="s">
        <v>1258</v>
      </c>
      <c r="C114" s="38" t="s">
        <v>1249</v>
      </c>
      <c r="D114" s="57" t="s">
        <v>1283</v>
      </c>
      <c r="E114" s="172"/>
      <c r="F114" s="172"/>
      <c r="G114" s="172"/>
      <c r="H114" s="172"/>
      <c r="I114" s="172"/>
      <c r="J114" s="172"/>
      <c r="K114" s="172"/>
      <c r="L114" s="172"/>
      <c r="M114" s="172"/>
      <c r="N114" s="172"/>
      <c r="O114" s="172"/>
      <c r="P114" s="172"/>
      <c r="Q114" s="1864"/>
    </row>
    <row r="115" spans="1:17" ht="33">
      <c r="A115" s="85"/>
      <c r="B115" s="46" t="s">
        <v>1258</v>
      </c>
      <c r="C115" s="38" t="s">
        <v>1249</v>
      </c>
      <c r="D115" s="57" t="s">
        <v>1284</v>
      </c>
      <c r="E115" s="172"/>
      <c r="F115" s="172"/>
      <c r="G115" s="172"/>
      <c r="H115" s="172"/>
      <c r="I115" s="172">
        <v>180000</v>
      </c>
      <c r="J115" s="172"/>
      <c r="K115" s="172"/>
      <c r="L115" s="172"/>
      <c r="M115" s="172"/>
      <c r="N115" s="172"/>
      <c r="O115" s="172"/>
      <c r="P115" s="172"/>
      <c r="Q115" s="1864"/>
    </row>
    <row r="116" spans="1:17" ht="33">
      <c r="A116" s="85"/>
      <c r="B116" s="46" t="s">
        <v>1258</v>
      </c>
      <c r="C116" s="38" t="s">
        <v>1249</v>
      </c>
      <c r="D116" s="57" t="s">
        <v>1285</v>
      </c>
      <c r="E116" s="172"/>
      <c r="F116" s="172"/>
      <c r="G116" s="172"/>
      <c r="H116" s="172"/>
      <c r="I116" s="172"/>
      <c r="J116" s="172"/>
      <c r="K116" s="172"/>
      <c r="L116" s="172"/>
      <c r="M116" s="172"/>
      <c r="N116" s="172"/>
      <c r="O116" s="172"/>
      <c r="P116" s="172"/>
      <c r="Q116" s="1864"/>
    </row>
    <row r="117" spans="1:17" ht="33">
      <c r="A117" s="85"/>
      <c r="B117" s="46" t="s">
        <v>1258</v>
      </c>
      <c r="C117" s="38" t="s">
        <v>1249</v>
      </c>
      <c r="D117" s="57" t="s">
        <v>1286</v>
      </c>
      <c r="E117" s="172"/>
      <c r="F117" s="172"/>
      <c r="G117" s="172"/>
      <c r="H117" s="172"/>
      <c r="I117" s="172">
        <v>280000</v>
      </c>
      <c r="J117" s="172"/>
      <c r="K117" s="172"/>
      <c r="L117" s="172"/>
      <c r="M117" s="172"/>
      <c r="N117" s="172"/>
      <c r="O117" s="172"/>
      <c r="P117" s="172"/>
      <c r="Q117" s="1864"/>
    </row>
    <row r="118" spans="1:17" ht="33">
      <c r="A118" s="85"/>
      <c r="B118" s="46" t="s">
        <v>1258</v>
      </c>
      <c r="C118" s="38" t="s">
        <v>1249</v>
      </c>
      <c r="D118" s="57" t="s">
        <v>1287</v>
      </c>
      <c r="E118" s="172"/>
      <c r="F118" s="172"/>
      <c r="G118" s="172"/>
      <c r="H118" s="172"/>
      <c r="I118" s="172">
        <v>330000</v>
      </c>
      <c r="J118" s="172"/>
      <c r="K118" s="172"/>
      <c r="L118" s="172"/>
      <c r="M118" s="172"/>
      <c r="N118" s="172">
        <v>364414</v>
      </c>
      <c r="O118" s="172"/>
      <c r="P118" s="172"/>
      <c r="Q118" s="1864"/>
    </row>
    <row r="119" spans="1:17" ht="33">
      <c r="A119" s="85"/>
      <c r="B119" s="46" t="s">
        <v>1258</v>
      </c>
      <c r="C119" s="38" t="s">
        <v>1249</v>
      </c>
      <c r="D119" s="57" t="s">
        <v>1288</v>
      </c>
      <c r="E119" s="172"/>
      <c r="F119" s="172"/>
      <c r="G119" s="172"/>
      <c r="H119" s="172"/>
      <c r="I119" s="172">
        <v>280000</v>
      </c>
      <c r="J119" s="172"/>
      <c r="K119" s="172"/>
      <c r="L119" s="172"/>
      <c r="M119" s="172"/>
      <c r="N119" s="172"/>
      <c r="O119" s="172"/>
      <c r="P119" s="172"/>
      <c r="Q119" s="1864"/>
    </row>
    <row r="120" spans="1:17" ht="33">
      <c r="A120" s="85"/>
      <c r="B120" s="46" t="s">
        <v>1258</v>
      </c>
      <c r="C120" s="38" t="s">
        <v>1249</v>
      </c>
      <c r="D120" s="57" t="s">
        <v>1289</v>
      </c>
      <c r="E120" s="172"/>
      <c r="F120" s="172"/>
      <c r="G120" s="172"/>
      <c r="H120" s="172"/>
      <c r="I120" s="172">
        <v>360000</v>
      </c>
      <c r="J120" s="172"/>
      <c r="K120" s="172">
        <v>445000</v>
      </c>
      <c r="L120" s="172"/>
      <c r="M120" s="172"/>
      <c r="N120" s="172"/>
      <c r="O120" s="172"/>
      <c r="P120" s="172"/>
      <c r="Q120" s="1864"/>
    </row>
    <row r="121" spans="1:17" ht="33">
      <c r="A121" s="85"/>
      <c r="B121" s="46" t="s">
        <v>1258</v>
      </c>
      <c r="C121" s="38" t="s">
        <v>1249</v>
      </c>
      <c r="D121" s="57" t="s">
        <v>1290</v>
      </c>
      <c r="E121" s="172"/>
      <c r="F121" s="172"/>
      <c r="G121" s="172"/>
      <c r="H121" s="172"/>
      <c r="I121" s="172">
        <v>425000</v>
      </c>
      <c r="J121" s="172"/>
      <c r="K121" s="172">
        <v>530000</v>
      </c>
      <c r="L121" s="172"/>
      <c r="M121" s="172"/>
      <c r="N121" s="172">
        <v>458005</v>
      </c>
      <c r="O121" s="172"/>
      <c r="P121" s="172"/>
      <c r="Q121" s="1864"/>
    </row>
    <row r="122" spans="1:17" ht="33">
      <c r="A122" s="85"/>
      <c r="B122" s="46" t="s">
        <v>1258</v>
      </c>
      <c r="C122" s="38" t="s">
        <v>1249</v>
      </c>
      <c r="D122" s="57" t="s">
        <v>1291</v>
      </c>
      <c r="E122" s="172"/>
      <c r="F122" s="172"/>
      <c r="G122" s="172"/>
      <c r="H122" s="172"/>
      <c r="I122" s="172"/>
      <c r="J122" s="172"/>
      <c r="K122" s="172"/>
      <c r="L122" s="172"/>
      <c r="M122" s="172"/>
      <c r="N122" s="172">
        <v>585005</v>
      </c>
      <c r="O122" s="172"/>
      <c r="P122" s="172"/>
      <c r="Q122" s="1864"/>
    </row>
    <row r="123" spans="1:17" ht="33">
      <c r="A123" s="85"/>
      <c r="B123" s="46" t="s">
        <v>1258</v>
      </c>
      <c r="C123" s="38" t="s">
        <v>1249</v>
      </c>
      <c r="D123" s="57" t="s">
        <v>1292</v>
      </c>
      <c r="E123" s="172"/>
      <c r="F123" s="172"/>
      <c r="G123" s="172"/>
      <c r="H123" s="172"/>
      <c r="I123" s="172">
        <v>420000</v>
      </c>
      <c r="J123" s="172"/>
      <c r="K123" s="172"/>
      <c r="L123" s="172"/>
      <c r="M123" s="172"/>
      <c r="N123" s="172"/>
      <c r="O123" s="172"/>
      <c r="P123" s="38"/>
      <c r="Q123" s="1864"/>
    </row>
    <row r="124" spans="1:17" ht="33">
      <c r="A124" s="85"/>
      <c r="B124" s="46" t="s">
        <v>1258</v>
      </c>
      <c r="C124" s="38" t="s">
        <v>1249</v>
      </c>
      <c r="D124" s="57" t="s">
        <v>1293</v>
      </c>
      <c r="E124" s="172"/>
      <c r="F124" s="172"/>
      <c r="G124" s="172"/>
      <c r="H124" s="172"/>
      <c r="I124" s="172">
        <v>500000</v>
      </c>
      <c r="J124" s="172"/>
      <c r="K124" s="172"/>
      <c r="L124" s="172"/>
      <c r="M124" s="172"/>
      <c r="N124" s="172"/>
      <c r="O124" s="172"/>
      <c r="P124" s="172"/>
      <c r="Q124" s="1864"/>
    </row>
    <row r="125" spans="1:17" ht="33">
      <c r="A125" s="85"/>
      <c r="B125" s="46" t="s">
        <v>1258</v>
      </c>
      <c r="C125" s="38" t="s">
        <v>1249</v>
      </c>
      <c r="D125" s="57" t="s">
        <v>1294</v>
      </c>
      <c r="E125" s="38"/>
      <c r="F125" s="38"/>
      <c r="G125" s="38"/>
      <c r="H125" s="38"/>
      <c r="I125" s="172">
        <v>636000</v>
      </c>
      <c r="J125" s="38"/>
      <c r="K125" s="38"/>
      <c r="L125" s="38"/>
      <c r="M125" s="38"/>
      <c r="N125" s="38"/>
      <c r="O125" s="38"/>
      <c r="P125" s="38"/>
      <c r="Q125" s="1864"/>
    </row>
    <row r="126" spans="1:17" ht="35.1" customHeight="1">
      <c r="A126" s="35" t="s">
        <v>1295</v>
      </c>
      <c r="B126" s="134" t="s">
        <v>1296</v>
      </c>
      <c r="C126" s="38"/>
      <c r="D126" s="57"/>
      <c r="E126" s="38"/>
      <c r="F126" s="38"/>
      <c r="G126" s="38"/>
      <c r="H126" s="38"/>
      <c r="I126" s="172"/>
      <c r="J126" s="38"/>
      <c r="K126" s="38"/>
      <c r="L126" s="38"/>
      <c r="M126" s="38"/>
      <c r="N126" s="38"/>
      <c r="O126" s="38"/>
      <c r="P126" s="38"/>
      <c r="Q126" s="1864"/>
    </row>
    <row r="127" spans="1:17" ht="35.1" customHeight="1">
      <c r="A127" s="85"/>
      <c r="B127" s="134" t="s">
        <v>1297</v>
      </c>
      <c r="C127" s="38"/>
      <c r="D127" s="57"/>
      <c r="E127" s="172"/>
      <c r="F127" s="172"/>
      <c r="G127" s="172"/>
      <c r="H127" s="172"/>
      <c r="I127" s="172"/>
      <c r="J127" s="172"/>
      <c r="K127" s="172"/>
      <c r="L127" s="172"/>
      <c r="M127" s="172"/>
      <c r="N127" s="172"/>
      <c r="O127" s="172"/>
      <c r="P127" s="172"/>
      <c r="Q127" s="1864"/>
    </row>
    <row r="128" spans="1:17" ht="35.1" customHeight="1">
      <c r="A128" s="85"/>
      <c r="B128" s="141" t="s">
        <v>1298</v>
      </c>
      <c r="C128" s="136" t="s">
        <v>1004</v>
      </c>
      <c r="D128" s="137" t="s">
        <v>1299</v>
      </c>
      <c r="E128" s="177"/>
      <c r="F128" s="177">
        <v>152647</v>
      </c>
      <c r="G128" s="177"/>
      <c r="H128" s="177"/>
      <c r="I128" s="177"/>
      <c r="J128" s="177"/>
      <c r="K128" s="177"/>
      <c r="L128" s="177"/>
      <c r="M128" s="177"/>
      <c r="N128" s="177"/>
      <c r="O128" s="177"/>
      <c r="P128" s="177"/>
      <c r="Q128" s="1864"/>
    </row>
    <row r="129" spans="1:17" ht="35.1" customHeight="1">
      <c r="A129" s="85"/>
      <c r="B129" s="141" t="s">
        <v>1300</v>
      </c>
      <c r="C129" s="136" t="s">
        <v>1004</v>
      </c>
      <c r="D129" s="137" t="s">
        <v>1299</v>
      </c>
      <c r="E129" s="178"/>
      <c r="F129" s="177"/>
      <c r="G129" s="177"/>
      <c r="H129" s="177"/>
      <c r="I129" s="177"/>
      <c r="J129" s="177"/>
      <c r="K129" s="177"/>
      <c r="L129" s="177"/>
      <c r="M129" s="177"/>
      <c r="N129" s="177"/>
      <c r="O129" s="177"/>
      <c r="P129" s="177"/>
      <c r="Q129" s="1864"/>
    </row>
    <row r="130" spans="1:17" ht="35.1" customHeight="1">
      <c r="A130" s="85"/>
      <c r="B130" s="141" t="s">
        <v>1301</v>
      </c>
      <c r="C130" s="136" t="s">
        <v>1004</v>
      </c>
      <c r="D130" s="137" t="s">
        <v>1302</v>
      </c>
      <c r="E130" s="177"/>
      <c r="F130" s="177"/>
      <c r="G130" s="177"/>
      <c r="H130" s="177"/>
      <c r="I130" s="177"/>
      <c r="J130" s="177"/>
      <c r="K130" s="177"/>
      <c r="L130" s="177"/>
      <c r="M130" s="177"/>
      <c r="N130" s="177"/>
      <c r="O130" s="177">
        <v>70097</v>
      </c>
      <c r="P130" s="177"/>
      <c r="Q130" s="1864"/>
    </row>
    <row r="131" spans="1:17" ht="35.1" customHeight="1">
      <c r="A131" s="85"/>
      <c r="B131" s="141" t="s">
        <v>1418</v>
      </c>
      <c r="C131" s="136" t="s">
        <v>1004</v>
      </c>
      <c r="D131" s="137" t="s">
        <v>1304</v>
      </c>
      <c r="E131" s="177"/>
      <c r="F131" s="177"/>
      <c r="G131" s="177"/>
      <c r="H131" s="177"/>
      <c r="I131" s="177"/>
      <c r="J131" s="177"/>
      <c r="K131" s="177"/>
      <c r="L131" s="177">
        <v>50981</v>
      </c>
      <c r="M131" s="38"/>
      <c r="N131" s="177"/>
      <c r="O131" s="177"/>
      <c r="P131" s="177"/>
      <c r="Q131" s="1864"/>
    </row>
    <row r="132" spans="1:17" ht="35.1" customHeight="1">
      <c r="A132" s="85"/>
      <c r="B132" s="141" t="s">
        <v>1305</v>
      </c>
      <c r="C132" s="136" t="s">
        <v>1004</v>
      </c>
      <c r="D132" s="137" t="s">
        <v>1302</v>
      </c>
      <c r="E132" s="177"/>
      <c r="F132" s="177"/>
      <c r="G132" s="177"/>
      <c r="H132" s="177"/>
      <c r="I132" s="177"/>
      <c r="J132" s="177"/>
      <c r="K132" s="177"/>
      <c r="L132" s="177"/>
      <c r="M132" s="38"/>
      <c r="N132" s="177"/>
      <c r="O132" s="177">
        <v>82972</v>
      </c>
      <c r="P132" s="177"/>
      <c r="Q132" s="1864"/>
    </row>
    <row r="133" spans="1:17" ht="35.1" customHeight="1">
      <c r="A133" s="85"/>
      <c r="B133" s="141" t="s">
        <v>1306</v>
      </c>
      <c r="C133" s="136" t="s">
        <v>1004</v>
      </c>
      <c r="D133" s="137" t="s">
        <v>1302</v>
      </c>
      <c r="E133" s="177"/>
      <c r="F133" s="177"/>
      <c r="G133" s="177">
        <v>94400</v>
      </c>
      <c r="H133" s="177"/>
      <c r="I133" s="177"/>
      <c r="J133" s="177"/>
      <c r="K133" s="177">
        <v>80200</v>
      </c>
      <c r="L133" s="177"/>
      <c r="M133" s="38"/>
      <c r="N133" s="177"/>
      <c r="O133" s="177"/>
      <c r="P133" s="177"/>
      <c r="Q133" s="1864"/>
    </row>
    <row r="134" spans="1:17" ht="35.1" customHeight="1">
      <c r="A134" s="85"/>
      <c r="B134" s="141" t="s">
        <v>1307</v>
      </c>
      <c r="C134" s="136" t="s">
        <v>1004</v>
      </c>
      <c r="D134" s="137" t="s">
        <v>1302</v>
      </c>
      <c r="E134" s="177"/>
      <c r="F134" s="177"/>
      <c r="G134" s="177"/>
      <c r="H134" s="177"/>
      <c r="I134" s="177"/>
      <c r="J134" s="177"/>
      <c r="K134" s="177"/>
      <c r="L134" s="177"/>
      <c r="M134" s="38"/>
      <c r="N134" s="177"/>
      <c r="O134" s="177"/>
      <c r="P134" s="177"/>
      <c r="Q134" s="1864"/>
    </row>
    <row r="135" spans="1:17" ht="35.1" customHeight="1">
      <c r="A135" s="85"/>
      <c r="B135" s="141" t="s">
        <v>1308</v>
      </c>
      <c r="C135" s="136" t="s">
        <v>1004</v>
      </c>
      <c r="D135" s="137" t="s">
        <v>1302</v>
      </c>
      <c r="E135" s="177"/>
      <c r="F135" s="177"/>
      <c r="G135" s="177">
        <v>116700</v>
      </c>
      <c r="H135" s="177"/>
      <c r="I135" s="177"/>
      <c r="J135" s="177"/>
      <c r="K135" s="177"/>
      <c r="L135" s="177"/>
      <c r="M135" s="38"/>
      <c r="N135" s="177"/>
      <c r="O135" s="177"/>
      <c r="P135" s="177"/>
      <c r="Q135" s="1864"/>
    </row>
    <row r="136" spans="1:17" ht="35.1" customHeight="1">
      <c r="A136" s="85"/>
      <c r="B136" s="141" t="s">
        <v>1402</v>
      </c>
      <c r="C136" s="136" t="s">
        <v>419</v>
      </c>
      <c r="D136" s="137"/>
      <c r="E136" s="177"/>
      <c r="F136" s="177"/>
      <c r="G136" s="177"/>
      <c r="H136" s="177"/>
      <c r="I136" s="177"/>
      <c r="J136" s="177"/>
      <c r="K136" s="177"/>
      <c r="L136" s="177"/>
      <c r="M136" s="177"/>
      <c r="N136" s="177"/>
      <c r="O136" s="177"/>
      <c r="P136" s="177"/>
      <c r="Q136" s="1864"/>
    </row>
    <row r="137" spans="1:17" ht="35.1" customHeight="1">
      <c r="A137" s="85"/>
      <c r="B137" s="141" t="s">
        <v>1403</v>
      </c>
      <c r="C137" s="136" t="s">
        <v>419</v>
      </c>
      <c r="D137" s="137"/>
      <c r="E137" s="177"/>
      <c r="F137" s="177"/>
      <c r="G137" s="177"/>
      <c r="H137" s="177"/>
      <c r="I137" s="177"/>
      <c r="J137" s="177"/>
      <c r="K137" s="177"/>
      <c r="L137" s="177"/>
      <c r="M137" s="177"/>
      <c r="N137" s="177"/>
      <c r="O137" s="177"/>
      <c r="P137" s="177"/>
      <c r="Q137" s="1864"/>
    </row>
    <row r="138" spans="1:17" ht="35.1" customHeight="1">
      <c r="A138" s="85"/>
      <c r="B138" s="141" t="s">
        <v>1310</v>
      </c>
      <c r="C138" s="136" t="s">
        <v>1004</v>
      </c>
      <c r="D138" s="137"/>
      <c r="E138" s="177"/>
      <c r="F138" s="177"/>
      <c r="G138" s="177"/>
      <c r="H138" s="177"/>
      <c r="I138" s="177"/>
      <c r="J138" s="177"/>
      <c r="K138" s="177">
        <v>72100</v>
      </c>
      <c r="L138" s="177"/>
      <c r="M138" s="177"/>
      <c r="N138" s="177"/>
      <c r="O138" s="177"/>
      <c r="P138" s="177"/>
      <c r="Q138" s="1864"/>
    </row>
    <row r="139" spans="1:17" ht="35.1" customHeight="1">
      <c r="A139" s="85"/>
      <c r="B139" s="141" t="s">
        <v>1311</v>
      </c>
      <c r="C139" s="136" t="s">
        <v>1004</v>
      </c>
      <c r="D139" s="137"/>
      <c r="E139" s="177"/>
      <c r="F139" s="177"/>
      <c r="G139" s="177"/>
      <c r="H139" s="177"/>
      <c r="I139" s="177"/>
      <c r="J139" s="177"/>
      <c r="K139" s="177">
        <v>62450</v>
      </c>
      <c r="L139" s="177"/>
      <c r="M139" s="177"/>
      <c r="N139" s="177"/>
      <c r="O139" s="177"/>
      <c r="P139" s="177"/>
      <c r="Q139" s="1864"/>
    </row>
    <row r="140" spans="1:17" ht="35.1" customHeight="1">
      <c r="A140" s="85"/>
      <c r="B140" s="141" t="s">
        <v>1312</v>
      </c>
      <c r="C140" s="136" t="s">
        <v>1004</v>
      </c>
      <c r="D140" s="137" t="s">
        <v>1302</v>
      </c>
      <c r="E140" s="177"/>
      <c r="F140" s="177"/>
      <c r="G140" s="177"/>
      <c r="H140" s="177"/>
      <c r="I140" s="177"/>
      <c r="J140" s="177"/>
      <c r="K140" s="177"/>
      <c r="L140" s="177"/>
      <c r="M140" s="38"/>
      <c r="N140" s="177"/>
      <c r="O140" s="177"/>
      <c r="P140" s="177"/>
      <c r="Q140" s="1864"/>
    </row>
    <row r="141" spans="1:17" ht="35.1" customHeight="1">
      <c r="A141" s="85"/>
      <c r="B141" s="141" t="s">
        <v>1313</v>
      </c>
      <c r="C141" s="136" t="s">
        <v>1004</v>
      </c>
      <c r="D141" s="137" t="s">
        <v>1314</v>
      </c>
      <c r="E141" s="177"/>
      <c r="F141" s="177"/>
      <c r="G141" s="177"/>
      <c r="H141" s="177"/>
      <c r="I141" s="177" t="s">
        <v>1448</v>
      </c>
      <c r="J141" s="177"/>
      <c r="K141" s="177"/>
      <c r="L141" s="177"/>
      <c r="M141" s="38"/>
      <c r="N141" s="177"/>
      <c r="O141" s="177"/>
      <c r="P141" s="177"/>
      <c r="Q141" s="1864"/>
    </row>
    <row r="142" spans="1:17" ht="35.1" customHeight="1">
      <c r="A142" s="85"/>
      <c r="B142" s="141" t="s">
        <v>1315</v>
      </c>
      <c r="C142" s="136" t="s">
        <v>1004</v>
      </c>
      <c r="D142" s="137" t="s">
        <v>1316</v>
      </c>
      <c r="E142" s="177"/>
      <c r="F142" s="177"/>
      <c r="G142" s="177"/>
      <c r="H142" s="177"/>
      <c r="I142" s="177"/>
      <c r="J142" s="177"/>
      <c r="K142" s="177"/>
      <c r="L142" s="177"/>
      <c r="M142" s="38"/>
      <c r="N142" s="177"/>
      <c r="O142" s="177"/>
      <c r="P142" s="177"/>
      <c r="Q142" s="1864"/>
    </row>
    <row r="143" spans="1:17" ht="35.1" customHeight="1">
      <c r="A143" s="85"/>
      <c r="B143" s="141" t="s">
        <v>1317</v>
      </c>
      <c r="C143" s="136" t="s">
        <v>1004</v>
      </c>
      <c r="D143" s="137" t="s">
        <v>1318</v>
      </c>
      <c r="E143" s="177"/>
      <c r="F143" s="177"/>
      <c r="G143" s="177"/>
      <c r="H143" s="177"/>
      <c r="I143" s="177"/>
      <c r="J143" s="177"/>
      <c r="K143" s="177"/>
      <c r="L143" s="177"/>
      <c r="M143" s="38"/>
      <c r="N143" s="177"/>
      <c r="O143" s="177"/>
      <c r="P143" s="177"/>
      <c r="Q143" s="1864"/>
    </row>
    <row r="144" spans="1:17" ht="35.1" customHeight="1">
      <c r="A144" s="85"/>
      <c r="B144" s="134" t="s">
        <v>1319</v>
      </c>
      <c r="C144" s="38"/>
      <c r="D144" s="57"/>
      <c r="E144" s="38"/>
      <c r="F144" s="38"/>
      <c r="G144" s="38"/>
      <c r="H144" s="38"/>
      <c r="I144" s="38"/>
      <c r="J144" s="38"/>
      <c r="K144" s="38"/>
      <c r="L144" s="38"/>
      <c r="M144" s="177"/>
      <c r="N144" s="38"/>
      <c r="O144" s="38"/>
      <c r="P144" s="38"/>
      <c r="Q144" s="1864"/>
    </row>
    <row r="145" spans="1:17" ht="35.1" customHeight="1">
      <c r="A145" s="38"/>
      <c r="B145" s="141" t="s">
        <v>1320</v>
      </c>
      <c r="C145" s="136" t="s">
        <v>1004</v>
      </c>
      <c r="D145" s="137" t="s">
        <v>1302</v>
      </c>
      <c r="E145" s="177"/>
      <c r="F145" s="177"/>
      <c r="G145" s="177">
        <v>113900</v>
      </c>
      <c r="H145" s="177"/>
      <c r="I145" s="177"/>
      <c r="J145" s="177"/>
      <c r="K145" s="177">
        <v>70500</v>
      </c>
      <c r="L145" s="177"/>
      <c r="M145" s="178"/>
      <c r="N145" s="177"/>
      <c r="O145" s="177"/>
      <c r="P145" s="177"/>
      <c r="Q145" s="1864"/>
    </row>
    <row r="146" spans="1:17" ht="35.1" customHeight="1">
      <c r="A146" s="38"/>
      <c r="B146" s="141" t="s">
        <v>1321</v>
      </c>
      <c r="C146" s="136" t="s">
        <v>1004</v>
      </c>
      <c r="D146" s="137" t="s">
        <v>1302</v>
      </c>
      <c r="E146" s="177"/>
      <c r="F146" s="177"/>
      <c r="G146" s="177">
        <v>144400</v>
      </c>
      <c r="H146" s="177"/>
      <c r="I146" s="177"/>
      <c r="J146" s="177"/>
      <c r="K146" s="177">
        <v>71500</v>
      </c>
      <c r="L146" s="177"/>
      <c r="M146" s="178"/>
      <c r="N146" s="177"/>
      <c r="O146" s="177"/>
      <c r="P146" s="177"/>
      <c r="Q146" s="1864"/>
    </row>
    <row r="147" spans="1:17" ht="35.1" customHeight="1">
      <c r="A147" s="38"/>
      <c r="B147" s="141" t="s">
        <v>1322</v>
      </c>
      <c r="C147" s="136" t="s">
        <v>1004</v>
      </c>
      <c r="D147" s="137" t="s">
        <v>1299</v>
      </c>
      <c r="E147" s="178"/>
      <c r="F147" s="177">
        <v>152647</v>
      </c>
      <c r="G147" s="177"/>
      <c r="H147" s="177"/>
      <c r="I147" s="177"/>
      <c r="J147" s="177"/>
      <c r="K147" s="177"/>
      <c r="L147" s="177"/>
      <c r="M147" s="178"/>
      <c r="N147" s="177"/>
      <c r="O147" s="177"/>
      <c r="P147" s="177"/>
      <c r="Q147" s="1864"/>
    </row>
    <row r="148" spans="1:17" ht="35.1" customHeight="1">
      <c r="A148" s="38"/>
      <c r="B148" s="141" t="s">
        <v>1323</v>
      </c>
      <c r="C148" s="136" t="s">
        <v>1004</v>
      </c>
      <c r="D148" s="137" t="s">
        <v>1299</v>
      </c>
      <c r="E148" s="178"/>
      <c r="F148" s="178"/>
      <c r="G148" s="178"/>
      <c r="H148" s="178"/>
      <c r="I148" s="178"/>
      <c r="J148" s="178"/>
      <c r="K148" s="178"/>
      <c r="L148" s="178"/>
      <c r="M148" s="178"/>
      <c r="N148" s="178"/>
      <c r="O148" s="178"/>
      <c r="P148" s="178"/>
      <c r="Q148" s="1864"/>
    </row>
    <row r="149" spans="1:17" ht="35.1" customHeight="1">
      <c r="A149" s="38"/>
      <c r="B149" s="141" t="s">
        <v>1324</v>
      </c>
      <c r="C149" s="136" t="s">
        <v>1004</v>
      </c>
      <c r="D149" s="137" t="s">
        <v>1302</v>
      </c>
      <c r="E149" s="178"/>
      <c r="F149" s="178"/>
      <c r="G149" s="178"/>
      <c r="H149" s="178"/>
      <c r="I149" s="178"/>
      <c r="J149" s="178"/>
      <c r="K149" s="178"/>
      <c r="L149" s="178"/>
      <c r="M149" s="178"/>
      <c r="N149" s="178"/>
      <c r="O149" s="178">
        <v>98422</v>
      </c>
      <c r="P149" s="178"/>
      <c r="Q149" s="1864"/>
    </row>
    <row r="150" spans="1:17" ht="35.1" customHeight="1">
      <c r="A150" s="38"/>
      <c r="B150" s="141" t="s">
        <v>1419</v>
      </c>
      <c r="C150" s="136" t="s">
        <v>1004</v>
      </c>
      <c r="D150" s="137" t="s">
        <v>1304</v>
      </c>
      <c r="E150" s="178"/>
      <c r="F150" s="178"/>
      <c r="G150" s="178"/>
      <c r="H150" s="178"/>
      <c r="I150" s="178"/>
      <c r="J150" s="178"/>
      <c r="K150" s="178"/>
      <c r="L150" s="178">
        <v>70909</v>
      </c>
      <c r="M150" s="38"/>
      <c r="N150" s="178"/>
      <c r="O150" s="178"/>
      <c r="P150" s="178"/>
      <c r="Q150" s="1864"/>
    </row>
    <row r="151" spans="1:17" ht="35.1" customHeight="1">
      <c r="A151" s="38"/>
      <c r="B151" s="141" t="s">
        <v>1326</v>
      </c>
      <c r="C151" s="136" t="s">
        <v>1004</v>
      </c>
      <c r="D151" s="137" t="s">
        <v>1316</v>
      </c>
      <c r="E151" s="178"/>
      <c r="F151" s="178"/>
      <c r="G151" s="178"/>
      <c r="H151" s="178"/>
      <c r="I151" s="178"/>
      <c r="J151" s="178"/>
      <c r="K151" s="178"/>
      <c r="L151" s="178"/>
      <c r="M151" s="38"/>
      <c r="N151" s="178"/>
      <c r="O151" s="178">
        <v>129322</v>
      </c>
      <c r="P151" s="178"/>
      <c r="Q151" s="1864"/>
    </row>
    <row r="152" spans="1:17" ht="35.1" customHeight="1">
      <c r="A152" s="38"/>
      <c r="B152" s="141" t="s">
        <v>1327</v>
      </c>
      <c r="C152" s="136" t="s">
        <v>1004</v>
      </c>
      <c r="D152" s="137" t="s">
        <v>1302</v>
      </c>
      <c r="E152" s="178"/>
      <c r="F152" s="178"/>
      <c r="G152" s="178"/>
      <c r="H152" s="178"/>
      <c r="I152" s="178"/>
      <c r="J152" s="178"/>
      <c r="K152" s="178"/>
      <c r="L152" s="178"/>
      <c r="M152" s="38"/>
      <c r="N152" s="178"/>
      <c r="O152" s="178">
        <v>82972</v>
      </c>
      <c r="P152" s="178"/>
      <c r="Q152" s="1864"/>
    </row>
    <row r="153" spans="1:17" ht="35.1" customHeight="1">
      <c r="A153" s="38"/>
      <c r="B153" s="141" t="s">
        <v>1328</v>
      </c>
      <c r="C153" s="136" t="s">
        <v>1004</v>
      </c>
      <c r="D153" s="137" t="s">
        <v>1302</v>
      </c>
      <c r="E153" s="178"/>
      <c r="F153" s="178"/>
      <c r="G153" s="178">
        <v>119400</v>
      </c>
      <c r="H153" s="178"/>
      <c r="I153" s="178"/>
      <c r="J153" s="178"/>
      <c r="K153" s="178"/>
      <c r="L153" s="178"/>
      <c r="M153" s="38"/>
      <c r="N153" s="178"/>
      <c r="O153" s="178"/>
      <c r="P153" s="178"/>
      <c r="Q153" s="1864"/>
    </row>
    <row r="154" spans="1:17" ht="35.1" customHeight="1">
      <c r="A154" s="38"/>
      <c r="B154" s="141" t="s">
        <v>1329</v>
      </c>
      <c r="C154" s="136" t="s">
        <v>1004</v>
      </c>
      <c r="D154" s="137" t="s">
        <v>1302</v>
      </c>
      <c r="E154" s="178"/>
      <c r="F154" s="178"/>
      <c r="G154" s="178">
        <v>155600</v>
      </c>
      <c r="H154" s="178"/>
      <c r="I154" s="178"/>
      <c r="J154" s="178"/>
      <c r="K154" s="178"/>
      <c r="L154" s="178"/>
      <c r="M154" s="38"/>
      <c r="N154" s="178"/>
      <c r="O154" s="178"/>
      <c r="P154" s="178"/>
      <c r="Q154" s="1864"/>
    </row>
    <row r="155" spans="1:17" ht="35.1" customHeight="1">
      <c r="A155" s="38"/>
      <c r="B155" s="141" t="s">
        <v>1404</v>
      </c>
      <c r="C155" s="136" t="s">
        <v>419</v>
      </c>
      <c r="D155" s="137"/>
      <c r="E155" s="178"/>
      <c r="F155" s="178"/>
      <c r="G155" s="178"/>
      <c r="H155" s="178"/>
      <c r="I155" s="178"/>
      <c r="J155" s="178"/>
      <c r="K155" s="178"/>
      <c r="L155" s="178"/>
      <c r="M155" s="178"/>
      <c r="N155" s="178"/>
      <c r="O155" s="178"/>
      <c r="P155" s="178"/>
      <c r="Q155" s="1864"/>
    </row>
    <row r="156" spans="1:17" ht="35.1" customHeight="1">
      <c r="A156" s="38"/>
      <c r="B156" s="141" t="s">
        <v>925</v>
      </c>
      <c r="C156" s="136" t="s">
        <v>1004</v>
      </c>
      <c r="D156" s="137"/>
      <c r="E156" s="178"/>
      <c r="F156" s="178"/>
      <c r="G156" s="178"/>
      <c r="H156" s="178"/>
      <c r="I156" s="178"/>
      <c r="J156" s="178"/>
      <c r="K156" s="178">
        <v>80100</v>
      </c>
      <c r="L156" s="178"/>
      <c r="M156" s="178"/>
      <c r="N156" s="178"/>
      <c r="O156" s="178"/>
      <c r="P156" s="178"/>
      <c r="Q156" s="1864"/>
    </row>
    <row r="157" spans="1:17" ht="35.1" customHeight="1">
      <c r="A157" s="38"/>
      <c r="B157" s="141" t="s">
        <v>926</v>
      </c>
      <c r="C157" s="136" t="s">
        <v>1004</v>
      </c>
      <c r="D157" s="137"/>
      <c r="E157" s="178"/>
      <c r="F157" s="178"/>
      <c r="G157" s="178"/>
      <c r="H157" s="178"/>
      <c r="I157" s="178"/>
      <c r="J157" s="178"/>
      <c r="K157" s="178">
        <v>72000</v>
      </c>
      <c r="L157" s="178"/>
      <c r="M157" s="178"/>
      <c r="N157" s="178"/>
      <c r="O157" s="178"/>
      <c r="P157" s="178"/>
      <c r="Q157" s="1864"/>
    </row>
    <row r="158" spans="1:17" ht="35.1" customHeight="1">
      <c r="A158" s="38"/>
      <c r="B158" s="141" t="s">
        <v>1330</v>
      </c>
      <c r="C158" s="136" t="s">
        <v>1004</v>
      </c>
      <c r="D158" s="137" t="s">
        <v>1302</v>
      </c>
      <c r="E158" s="178"/>
      <c r="F158" s="178"/>
      <c r="G158" s="178"/>
      <c r="H158" s="178"/>
      <c r="I158" s="178"/>
      <c r="J158" s="178"/>
      <c r="K158" s="178"/>
      <c r="L158" s="178"/>
      <c r="M158" s="38"/>
      <c r="N158" s="178"/>
      <c r="O158" s="178"/>
      <c r="P158" s="178"/>
      <c r="Q158" s="1864"/>
    </row>
    <row r="159" spans="1:17" ht="35.1" customHeight="1">
      <c r="A159" s="38"/>
      <c r="B159" s="141" t="s">
        <v>1331</v>
      </c>
      <c r="C159" s="136" t="s">
        <v>1004</v>
      </c>
      <c r="D159" s="137" t="s">
        <v>1302</v>
      </c>
      <c r="E159" s="178"/>
      <c r="F159" s="178"/>
      <c r="G159" s="178"/>
      <c r="H159" s="178"/>
      <c r="I159" s="178"/>
      <c r="J159" s="178"/>
      <c r="K159" s="178"/>
      <c r="L159" s="178"/>
      <c r="M159" s="38"/>
      <c r="N159" s="178"/>
      <c r="O159" s="178"/>
      <c r="P159" s="178"/>
      <c r="Q159" s="1864"/>
    </row>
    <row r="160" spans="1:17" ht="35.1" customHeight="1">
      <c r="A160" s="38"/>
      <c r="B160" s="141" t="s">
        <v>1331</v>
      </c>
      <c r="C160" s="136" t="s">
        <v>1004</v>
      </c>
      <c r="D160" s="137" t="s">
        <v>1332</v>
      </c>
      <c r="E160" s="178"/>
      <c r="F160" s="178"/>
      <c r="G160" s="178"/>
      <c r="H160" s="178"/>
      <c r="I160" s="178"/>
      <c r="J160" s="178"/>
      <c r="K160" s="178"/>
      <c r="L160" s="178"/>
      <c r="M160" s="38"/>
      <c r="N160" s="178"/>
      <c r="O160" s="178"/>
      <c r="P160" s="178"/>
      <c r="Q160" s="1864"/>
    </row>
    <row r="161" spans="1:17" ht="35.1" customHeight="1">
      <c r="A161" s="38"/>
      <c r="B161" s="141" t="s">
        <v>1405</v>
      </c>
      <c r="C161" s="136" t="s">
        <v>419</v>
      </c>
      <c r="D161" s="137"/>
      <c r="E161" s="178"/>
      <c r="F161" s="178"/>
      <c r="G161" s="178"/>
      <c r="H161" s="178"/>
      <c r="I161" s="178"/>
      <c r="J161" s="178"/>
      <c r="K161" s="178"/>
      <c r="L161" s="178"/>
      <c r="M161" s="178"/>
      <c r="N161" s="178"/>
      <c r="O161" s="178"/>
      <c r="P161" s="178"/>
      <c r="Q161" s="1864"/>
    </row>
    <row r="162" spans="1:17" ht="35.1" customHeight="1">
      <c r="A162" s="38"/>
      <c r="B162" s="134" t="s">
        <v>1333</v>
      </c>
      <c r="C162" s="38"/>
      <c r="D162" s="57"/>
      <c r="E162" s="38"/>
      <c r="F162" s="38"/>
      <c r="G162" s="38"/>
      <c r="H162" s="38"/>
      <c r="I162" s="38"/>
      <c r="J162" s="38"/>
      <c r="K162" s="38"/>
      <c r="L162" s="38"/>
      <c r="M162" s="178"/>
      <c r="N162" s="38"/>
      <c r="O162" s="38"/>
      <c r="P162" s="38"/>
      <c r="Q162" s="1864"/>
    </row>
    <row r="163" spans="1:17" ht="35.1" customHeight="1">
      <c r="A163" s="85"/>
      <c r="B163" s="141" t="s">
        <v>1334</v>
      </c>
      <c r="C163" s="38" t="s">
        <v>419</v>
      </c>
      <c r="D163" s="57"/>
      <c r="E163" s="178"/>
      <c r="F163" s="178">
        <v>8000</v>
      </c>
      <c r="G163" s="178">
        <v>5700</v>
      </c>
      <c r="H163" s="178">
        <v>12100</v>
      </c>
      <c r="I163" s="178">
        <v>9091</v>
      </c>
      <c r="J163" s="178"/>
      <c r="K163" s="178">
        <v>6550</v>
      </c>
      <c r="L163" s="178">
        <v>4800</v>
      </c>
      <c r="M163" s="178"/>
      <c r="N163" s="178"/>
      <c r="O163" s="178">
        <v>5614</v>
      </c>
      <c r="P163" s="178">
        <v>7000</v>
      </c>
      <c r="Q163" s="1864"/>
    </row>
    <row r="164" spans="1:17" ht="35.1" customHeight="1">
      <c r="A164" s="38"/>
      <c r="B164" s="141" t="s">
        <v>1335</v>
      </c>
      <c r="C164" s="38" t="s">
        <v>419</v>
      </c>
      <c r="D164" s="57"/>
      <c r="E164" s="178"/>
      <c r="F164" s="178">
        <v>10750</v>
      </c>
      <c r="G164" s="178">
        <v>7000</v>
      </c>
      <c r="H164" s="178">
        <v>16665</v>
      </c>
      <c r="I164" s="178">
        <v>13636</v>
      </c>
      <c r="J164" s="178"/>
      <c r="K164" s="178">
        <v>6200</v>
      </c>
      <c r="L164" s="178">
        <v>5800</v>
      </c>
      <c r="M164" s="178"/>
      <c r="N164" s="178"/>
      <c r="O164" s="178">
        <v>6541</v>
      </c>
      <c r="P164" s="178">
        <v>11000</v>
      </c>
      <c r="Q164" s="1864"/>
    </row>
    <row r="165" spans="1:17" ht="35.25" customHeight="1">
      <c r="A165" s="35" t="s">
        <v>1336</v>
      </c>
      <c r="B165" s="134" t="s">
        <v>1337</v>
      </c>
      <c r="C165" s="35"/>
      <c r="D165" s="28"/>
      <c r="E165" s="35"/>
      <c r="F165" s="35"/>
      <c r="G165" s="35"/>
      <c r="H165" s="35"/>
      <c r="I165" s="35"/>
      <c r="J165" s="35"/>
      <c r="K165" s="38"/>
      <c r="L165" s="35"/>
      <c r="M165" s="35"/>
      <c r="N165" s="35"/>
      <c r="O165" s="35"/>
      <c r="P165" s="35"/>
      <c r="Q165" s="1864"/>
    </row>
    <row r="166" spans="1:17" ht="35.1" customHeight="1">
      <c r="A166" s="85"/>
      <c r="B166" s="1867" t="s">
        <v>1338</v>
      </c>
      <c r="C166" s="1868"/>
      <c r="D166" s="57"/>
      <c r="E166" s="177"/>
      <c r="F166" s="177"/>
      <c r="G166" s="177"/>
      <c r="H166" s="177"/>
      <c r="I166" s="177"/>
      <c r="J166" s="177"/>
      <c r="K166" s="177"/>
      <c r="L166" s="177"/>
      <c r="M166" s="177"/>
      <c r="N166" s="177"/>
      <c r="O166" s="177"/>
      <c r="P166" s="177"/>
      <c r="Q166" s="1864"/>
    </row>
    <row r="167" spans="1:17" ht="35.1" customHeight="1">
      <c r="A167" s="38"/>
      <c r="B167" s="65" t="s">
        <v>1339</v>
      </c>
      <c r="C167" s="38" t="s">
        <v>152</v>
      </c>
      <c r="D167" s="57" t="s">
        <v>1340</v>
      </c>
      <c r="E167" s="177"/>
      <c r="F167" s="177"/>
      <c r="G167" s="177"/>
      <c r="H167" s="177">
        <v>14000</v>
      </c>
      <c r="I167" s="177"/>
      <c r="J167" s="177"/>
      <c r="K167" s="177">
        <v>12000</v>
      </c>
      <c r="L167" s="177"/>
      <c r="M167" s="177">
        <v>15000</v>
      </c>
      <c r="N167" s="177"/>
      <c r="O167" s="177">
        <v>12000</v>
      </c>
      <c r="P167" s="177"/>
      <c r="Q167" s="1864"/>
    </row>
    <row r="168" spans="1:17" ht="35.1" customHeight="1">
      <c r="A168" s="38"/>
      <c r="B168" s="65" t="s">
        <v>1411</v>
      </c>
      <c r="C168" s="38" t="s">
        <v>152</v>
      </c>
      <c r="D168" s="57"/>
      <c r="E168" s="177"/>
      <c r="F168" s="177"/>
      <c r="G168" s="177"/>
      <c r="H168" s="177"/>
      <c r="I168" s="177"/>
      <c r="J168" s="177"/>
      <c r="K168" s="177"/>
      <c r="L168" s="177"/>
      <c r="M168" s="177">
        <v>27273</v>
      </c>
      <c r="N168" s="177"/>
      <c r="O168" s="177"/>
      <c r="P168" s="177"/>
      <c r="Q168" s="1864"/>
    </row>
    <row r="169" spans="1:17" ht="35.1" customHeight="1">
      <c r="A169" s="38"/>
      <c r="B169" s="65" t="s">
        <v>1412</v>
      </c>
      <c r="C169" s="38" t="s">
        <v>152</v>
      </c>
      <c r="D169" s="57"/>
      <c r="E169" s="177"/>
      <c r="F169" s="177"/>
      <c r="G169" s="177"/>
      <c r="H169" s="177"/>
      <c r="I169" s="177"/>
      <c r="J169" s="177"/>
      <c r="K169" s="177"/>
      <c r="L169" s="177"/>
      <c r="M169" s="177">
        <v>27272.726999999999</v>
      </c>
      <c r="N169" s="177"/>
      <c r="O169" s="177"/>
      <c r="P169" s="177"/>
      <c r="Q169" s="1864"/>
    </row>
    <row r="170" spans="1:17" ht="35.1" customHeight="1">
      <c r="A170" s="38"/>
      <c r="B170" s="65" t="s">
        <v>397</v>
      </c>
      <c r="C170" s="38" t="s">
        <v>152</v>
      </c>
      <c r="D170" s="57"/>
      <c r="E170" s="177"/>
      <c r="F170" s="177"/>
      <c r="G170" s="177"/>
      <c r="H170" s="177"/>
      <c r="I170" s="177">
        <v>30000</v>
      </c>
      <c r="J170" s="177"/>
      <c r="K170" s="177">
        <v>22000</v>
      </c>
      <c r="L170" s="177"/>
      <c r="M170" s="177"/>
      <c r="N170" s="177"/>
      <c r="O170" s="177">
        <v>23000</v>
      </c>
      <c r="P170" s="177">
        <v>28000</v>
      </c>
      <c r="Q170" s="1864"/>
    </row>
    <row r="171" spans="1:17" ht="35.1" customHeight="1">
      <c r="A171" s="38"/>
      <c r="B171" s="65" t="s">
        <v>492</v>
      </c>
      <c r="C171" s="38" t="s">
        <v>152</v>
      </c>
      <c r="D171" s="57" t="s">
        <v>1413</v>
      </c>
      <c r="E171" s="177"/>
      <c r="F171" s="177"/>
      <c r="G171" s="177"/>
      <c r="H171" s="177"/>
      <c r="I171" s="177"/>
      <c r="J171" s="177"/>
      <c r="K171" s="177"/>
      <c r="L171" s="177"/>
      <c r="M171" s="177">
        <v>37000</v>
      </c>
      <c r="N171" s="177"/>
      <c r="O171" s="177"/>
      <c r="P171" s="177"/>
      <c r="Q171" s="1864"/>
    </row>
    <row r="172" spans="1:17" ht="35.1" customHeight="1">
      <c r="A172" s="85"/>
      <c r="B172" s="65" t="s">
        <v>412</v>
      </c>
      <c r="C172" s="38" t="s">
        <v>152</v>
      </c>
      <c r="D172" s="57"/>
      <c r="E172" s="177"/>
      <c r="F172" s="177"/>
      <c r="G172" s="38"/>
      <c r="H172" s="38"/>
      <c r="I172" s="38"/>
      <c r="J172" s="38"/>
      <c r="K172" s="38"/>
      <c r="L172" s="38"/>
      <c r="M172" s="38"/>
      <c r="N172" s="38"/>
      <c r="O172" s="38"/>
      <c r="P172" s="38"/>
      <c r="Q172" s="1864"/>
    </row>
    <row r="173" spans="1:17" ht="30" customHeight="1">
      <c r="A173" s="35" t="s">
        <v>1341</v>
      </c>
      <c r="B173" s="134" t="s">
        <v>1342</v>
      </c>
      <c r="C173" s="35"/>
      <c r="D173" s="28"/>
      <c r="E173" s="35"/>
      <c r="F173" s="35"/>
      <c r="G173" s="35"/>
      <c r="H173" s="35"/>
      <c r="I173" s="35"/>
      <c r="J173" s="35"/>
      <c r="K173" s="38"/>
      <c r="L173" s="35"/>
      <c r="M173" s="35"/>
      <c r="N173" s="35"/>
      <c r="O173" s="35"/>
      <c r="P173" s="35"/>
      <c r="Q173" s="1864"/>
    </row>
    <row r="174" spans="1:17" ht="35.1" customHeight="1">
      <c r="A174" s="85"/>
      <c r="B174" s="46" t="s">
        <v>1343</v>
      </c>
      <c r="C174" s="38" t="s">
        <v>1434</v>
      </c>
      <c r="D174" s="57" t="s">
        <v>1345</v>
      </c>
      <c r="E174" s="179"/>
      <c r="F174" s="179">
        <v>105000</v>
      </c>
      <c r="G174" s="179">
        <v>114000</v>
      </c>
      <c r="H174" s="179"/>
      <c r="I174" s="179"/>
      <c r="J174" s="179">
        <v>105000</v>
      </c>
      <c r="K174" s="179"/>
      <c r="L174" s="179"/>
      <c r="M174" s="179"/>
      <c r="N174" s="179"/>
      <c r="O174" s="179"/>
      <c r="P174" s="179"/>
      <c r="Q174" s="1864"/>
    </row>
    <row r="175" spans="1:17" ht="35.1" customHeight="1">
      <c r="A175" s="35"/>
      <c r="B175" s="46" t="s">
        <v>1346</v>
      </c>
      <c r="C175" s="38" t="s">
        <v>1434</v>
      </c>
      <c r="D175" s="57" t="s">
        <v>1347</v>
      </c>
      <c r="E175" s="179"/>
      <c r="F175" s="179"/>
      <c r="G175" s="179"/>
      <c r="H175" s="179"/>
      <c r="I175" s="179"/>
      <c r="J175" s="179">
        <v>80000</v>
      </c>
      <c r="K175" s="179"/>
      <c r="L175" s="179"/>
      <c r="M175" s="179"/>
      <c r="N175" s="179"/>
      <c r="O175" s="179"/>
      <c r="P175" s="179"/>
      <c r="Q175" s="1864"/>
    </row>
    <row r="176" spans="1:17" ht="35.1" customHeight="1">
      <c r="A176" s="35"/>
      <c r="B176" s="46" t="s">
        <v>1346</v>
      </c>
      <c r="C176" s="38" t="s">
        <v>1434</v>
      </c>
      <c r="D176" s="57" t="s">
        <v>1348</v>
      </c>
      <c r="E176" s="179"/>
      <c r="F176" s="179"/>
      <c r="G176" s="179"/>
      <c r="H176" s="179"/>
      <c r="I176" s="179"/>
      <c r="J176" s="179">
        <v>95000</v>
      </c>
      <c r="K176" s="179"/>
      <c r="L176" s="179"/>
      <c r="M176" s="179"/>
      <c r="N176" s="179"/>
      <c r="O176" s="179"/>
      <c r="P176" s="179"/>
      <c r="Q176" s="1864"/>
    </row>
    <row r="177" spans="1:17" ht="35.1" customHeight="1">
      <c r="A177" s="38"/>
      <c r="B177" s="46" t="s">
        <v>1349</v>
      </c>
      <c r="C177" s="38" t="s">
        <v>1434</v>
      </c>
      <c r="D177" s="57" t="s">
        <v>1345</v>
      </c>
      <c r="E177" s="179"/>
      <c r="F177" s="179">
        <v>105000</v>
      </c>
      <c r="G177" s="179">
        <v>114000</v>
      </c>
      <c r="H177" s="179">
        <v>125000</v>
      </c>
      <c r="I177" s="179"/>
      <c r="J177" s="179">
        <f>J174</f>
        <v>105000</v>
      </c>
      <c r="K177" s="179"/>
      <c r="L177" s="179"/>
      <c r="M177" s="179"/>
      <c r="N177" s="179"/>
      <c r="O177" s="179"/>
      <c r="P177" s="179"/>
      <c r="Q177" s="1864"/>
    </row>
    <row r="178" spans="1:17" ht="35.1" customHeight="1">
      <c r="A178" s="38"/>
      <c r="B178" s="46" t="s">
        <v>1349</v>
      </c>
      <c r="C178" s="38" t="s">
        <v>1434</v>
      </c>
      <c r="D178" s="57" t="s">
        <v>1350</v>
      </c>
      <c r="E178" s="179"/>
      <c r="F178" s="179"/>
      <c r="G178" s="179"/>
      <c r="H178" s="179">
        <v>132000</v>
      </c>
      <c r="I178" s="179"/>
      <c r="J178" s="179"/>
      <c r="K178" s="179"/>
      <c r="L178" s="179"/>
      <c r="M178" s="179"/>
      <c r="N178" s="179"/>
      <c r="O178" s="179"/>
      <c r="P178" s="179"/>
      <c r="Q178" s="1864"/>
    </row>
    <row r="179" spans="1:17" ht="35.1" customHeight="1">
      <c r="A179" s="38"/>
      <c r="B179" s="46" t="s">
        <v>1346</v>
      </c>
      <c r="C179" s="38" t="s">
        <v>1434</v>
      </c>
      <c r="D179" s="57" t="s">
        <v>1351</v>
      </c>
      <c r="E179" s="179"/>
      <c r="F179" s="179"/>
      <c r="G179" s="179"/>
      <c r="H179" s="179">
        <v>142000</v>
      </c>
      <c r="I179" s="179"/>
      <c r="J179" s="179"/>
      <c r="K179" s="179"/>
      <c r="L179" s="179"/>
      <c r="M179" s="179"/>
      <c r="N179" s="179"/>
      <c r="O179" s="179"/>
      <c r="P179" s="179"/>
      <c r="Q179" s="1864"/>
    </row>
    <row r="180" spans="1:17" ht="35.1" customHeight="1">
      <c r="A180" s="38"/>
      <c r="B180" s="46" t="s">
        <v>1352</v>
      </c>
      <c r="C180" s="38" t="s">
        <v>1434</v>
      </c>
      <c r="D180" s="57" t="s">
        <v>1350</v>
      </c>
      <c r="E180" s="179"/>
      <c r="F180" s="179">
        <v>89300</v>
      </c>
      <c r="G180" s="38"/>
      <c r="H180" s="179"/>
      <c r="I180" s="179"/>
      <c r="J180" s="179"/>
      <c r="K180" s="179"/>
      <c r="L180" s="179"/>
      <c r="M180" s="179"/>
      <c r="N180" s="179"/>
      <c r="O180" s="38"/>
      <c r="P180" s="179"/>
      <c r="Q180" s="1864"/>
    </row>
    <row r="181" spans="1:17" ht="35.1" customHeight="1">
      <c r="A181" s="38"/>
      <c r="B181" s="46" t="s">
        <v>1352</v>
      </c>
      <c r="C181" s="38" t="s">
        <v>1434</v>
      </c>
      <c r="D181" s="57" t="s">
        <v>1345</v>
      </c>
      <c r="E181" s="179"/>
      <c r="F181" s="179">
        <v>115000</v>
      </c>
      <c r="G181" s="179">
        <v>122000</v>
      </c>
      <c r="H181" s="179"/>
      <c r="I181" s="179"/>
      <c r="J181" s="179"/>
      <c r="K181" s="179">
        <v>120000</v>
      </c>
      <c r="L181" s="179"/>
      <c r="M181" s="179"/>
      <c r="N181" s="179"/>
      <c r="O181" s="179">
        <v>130000</v>
      </c>
      <c r="P181" s="179"/>
      <c r="Q181" s="1864"/>
    </row>
    <row r="182" spans="1:17" ht="35.1" customHeight="1">
      <c r="A182" s="38"/>
      <c r="B182" s="46" t="s">
        <v>1353</v>
      </c>
      <c r="C182" s="38" t="s">
        <v>1434</v>
      </c>
      <c r="D182" s="57" t="s">
        <v>1345</v>
      </c>
      <c r="E182" s="179"/>
      <c r="F182" s="179">
        <v>88500</v>
      </c>
      <c r="G182" s="179"/>
      <c r="H182" s="179"/>
      <c r="I182" s="179"/>
      <c r="J182" s="179"/>
      <c r="K182" s="179"/>
      <c r="L182" s="179"/>
      <c r="M182" s="179"/>
      <c r="N182" s="179"/>
      <c r="O182" s="179"/>
      <c r="P182" s="179"/>
      <c r="Q182" s="1864"/>
    </row>
    <row r="183" spans="1:17" ht="35.1" customHeight="1">
      <c r="A183" s="38"/>
      <c r="B183" s="46" t="s">
        <v>1354</v>
      </c>
      <c r="C183" s="38" t="s">
        <v>1434</v>
      </c>
      <c r="D183" s="57" t="s">
        <v>1355</v>
      </c>
      <c r="E183" s="179"/>
      <c r="F183" s="179">
        <v>79000</v>
      </c>
      <c r="G183" s="179"/>
      <c r="H183" s="179"/>
      <c r="I183" s="179">
        <v>85000</v>
      </c>
      <c r="J183" s="179"/>
      <c r="K183" s="179"/>
      <c r="L183" s="179"/>
      <c r="M183" s="179"/>
      <c r="N183" s="179"/>
      <c r="O183" s="179"/>
      <c r="P183" s="179"/>
      <c r="Q183" s="1864"/>
    </row>
    <row r="184" spans="1:17" ht="35.1" customHeight="1">
      <c r="A184" s="38"/>
      <c r="B184" s="46" t="s">
        <v>1356</v>
      </c>
      <c r="C184" s="38" t="s">
        <v>1434</v>
      </c>
      <c r="D184" s="57" t="s">
        <v>1357</v>
      </c>
      <c r="E184" s="179"/>
      <c r="F184" s="179"/>
      <c r="G184" s="179"/>
      <c r="H184" s="179"/>
      <c r="I184" s="179"/>
      <c r="J184" s="179"/>
      <c r="K184" s="179"/>
      <c r="L184" s="179"/>
      <c r="M184" s="179"/>
      <c r="N184" s="179"/>
      <c r="O184" s="179"/>
      <c r="P184" s="179">
        <v>118800</v>
      </c>
      <c r="Q184" s="1864"/>
    </row>
    <row r="185" spans="1:17" ht="35.1" customHeight="1">
      <c r="A185" s="38"/>
      <c r="B185" s="46" t="s">
        <v>1358</v>
      </c>
      <c r="C185" s="38" t="s">
        <v>1434</v>
      </c>
      <c r="D185" s="57" t="s">
        <v>1359</v>
      </c>
      <c r="E185" s="179"/>
      <c r="F185" s="179">
        <v>82000</v>
      </c>
      <c r="G185" s="179"/>
      <c r="H185" s="179"/>
      <c r="I185" s="179">
        <v>105000</v>
      </c>
      <c r="J185" s="179"/>
      <c r="K185" s="179"/>
      <c r="L185" s="179"/>
      <c r="M185" s="179"/>
      <c r="N185" s="179"/>
      <c r="O185" s="179"/>
      <c r="P185" s="179">
        <v>129800</v>
      </c>
      <c r="Q185" s="1864"/>
    </row>
    <row r="186" spans="1:17" ht="35.1" customHeight="1">
      <c r="A186" s="38"/>
      <c r="B186" s="46" t="s">
        <v>1360</v>
      </c>
      <c r="C186" s="38" t="s">
        <v>1434</v>
      </c>
      <c r="D186" s="57" t="s">
        <v>1361</v>
      </c>
      <c r="E186" s="179"/>
      <c r="F186" s="179">
        <v>82200</v>
      </c>
      <c r="G186" s="179"/>
      <c r="H186" s="179"/>
      <c r="I186" s="179">
        <v>115000</v>
      </c>
      <c r="J186" s="179"/>
      <c r="K186" s="179"/>
      <c r="L186" s="179"/>
      <c r="M186" s="179"/>
      <c r="N186" s="179"/>
      <c r="O186" s="179"/>
      <c r="P186" s="179">
        <v>133100</v>
      </c>
      <c r="Q186" s="1864"/>
    </row>
    <row r="187" spans="1:17" ht="35.1" customHeight="1">
      <c r="A187" s="38"/>
      <c r="B187" s="46" t="s">
        <v>1360</v>
      </c>
      <c r="C187" s="38" t="s">
        <v>1434</v>
      </c>
      <c r="D187" s="57" t="s">
        <v>1362</v>
      </c>
      <c r="E187" s="179"/>
      <c r="F187" s="179"/>
      <c r="G187" s="179"/>
      <c r="H187" s="179"/>
      <c r="I187" s="179">
        <v>128000</v>
      </c>
      <c r="J187" s="179"/>
      <c r="K187" s="179"/>
      <c r="L187" s="179"/>
      <c r="M187" s="179"/>
      <c r="N187" s="179"/>
      <c r="O187" s="179"/>
      <c r="P187" s="179">
        <v>149600</v>
      </c>
      <c r="Q187" s="1864"/>
    </row>
    <row r="188" spans="1:17" ht="35.1" customHeight="1">
      <c r="A188" s="38"/>
      <c r="B188" s="46" t="s">
        <v>1363</v>
      </c>
      <c r="C188" s="38" t="s">
        <v>1434</v>
      </c>
      <c r="D188" s="57" t="s">
        <v>1364</v>
      </c>
      <c r="E188" s="179"/>
      <c r="F188" s="179"/>
      <c r="G188" s="179"/>
      <c r="H188" s="179"/>
      <c r="I188" s="179"/>
      <c r="J188" s="179"/>
      <c r="K188" s="179"/>
      <c r="L188" s="179"/>
      <c r="M188" s="179"/>
      <c r="N188" s="179"/>
      <c r="O188" s="179"/>
      <c r="P188" s="179"/>
      <c r="Q188" s="1864"/>
    </row>
    <row r="189" spans="1:17" ht="35.1" customHeight="1">
      <c r="A189" s="38"/>
      <c r="B189" s="46" t="s">
        <v>1365</v>
      </c>
      <c r="C189" s="38" t="s">
        <v>1434</v>
      </c>
      <c r="D189" s="57" t="s">
        <v>1366</v>
      </c>
      <c r="E189" s="179"/>
      <c r="F189" s="179"/>
      <c r="G189" s="179"/>
      <c r="H189" s="179"/>
      <c r="I189" s="179">
        <v>155000</v>
      </c>
      <c r="J189" s="179"/>
      <c r="K189" s="179"/>
      <c r="L189" s="179"/>
      <c r="M189" s="179"/>
      <c r="N189" s="179"/>
      <c r="O189" s="179"/>
      <c r="P189" s="179"/>
      <c r="Q189" s="1864"/>
    </row>
    <row r="190" spans="1:17" ht="35.1" customHeight="1">
      <c r="A190" s="38"/>
      <c r="B190" s="46" t="s">
        <v>1367</v>
      </c>
      <c r="C190" s="38" t="s">
        <v>1434</v>
      </c>
      <c r="D190" s="57" t="s">
        <v>1368</v>
      </c>
      <c r="E190" s="38"/>
      <c r="F190" s="38"/>
      <c r="G190" s="38"/>
      <c r="H190" s="38"/>
      <c r="I190" s="179">
        <v>165000</v>
      </c>
      <c r="J190" s="38"/>
      <c r="K190" s="38"/>
      <c r="L190" s="38"/>
      <c r="M190" s="38"/>
      <c r="N190" s="38"/>
      <c r="O190" s="38"/>
      <c r="P190" s="38"/>
      <c r="Q190" s="1864"/>
    </row>
    <row r="191" spans="1:17" ht="35.1" customHeight="1">
      <c r="A191" s="38"/>
      <c r="B191" s="46" t="s">
        <v>1369</v>
      </c>
      <c r="C191" s="38" t="s">
        <v>1434</v>
      </c>
      <c r="D191" s="57" t="s">
        <v>1345</v>
      </c>
      <c r="E191" s="179"/>
      <c r="F191" s="179"/>
      <c r="G191" s="179">
        <v>110000</v>
      </c>
      <c r="H191" s="38"/>
      <c r="I191" s="179"/>
      <c r="J191" s="179"/>
      <c r="K191" s="179"/>
      <c r="L191" s="179"/>
      <c r="M191" s="179"/>
      <c r="N191" s="179"/>
      <c r="O191" s="179"/>
      <c r="P191" s="179"/>
      <c r="Q191" s="1864"/>
    </row>
    <row r="192" spans="1:17" ht="35.1" customHeight="1">
      <c r="A192" s="38"/>
      <c r="B192" s="46" t="s">
        <v>1370</v>
      </c>
      <c r="C192" s="38" t="s">
        <v>1434</v>
      </c>
      <c r="D192" s="57" t="s">
        <v>1345</v>
      </c>
      <c r="E192" s="179"/>
      <c r="F192" s="179"/>
      <c r="G192" s="179">
        <v>110000</v>
      </c>
      <c r="H192" s="179"/>
      <c r="I192" s="179"/>
      <c r="J192" s="179"/>
      <c r="K192" s="179"/>
      <c r="L192" s="179"/>
      <c r="M192" s="179"/>
      <c r="N192" s="179"/>
      <c r="O192" s="179"/>
      <c r="P192" s="179"/>
      <c r="Q192" s="1864"/>
    </row>
    <row r="193" spans="1:17" ht="35.1" customHeight="1">
      <c r="A193" s="38"/>
      <c r="B193" s="46" t="s">
        <v>1371</v>
      </c>
      <c r="C193" s="38" t="s">
        <v>1434</v>
      </c>
      <c r="D193" s="57" t="s">
        <v>1345</v>
      </c>
      <c r="E193" s="179"/>
      <c r="F193" s="179"/>
      <c r="G193" s="179">
        <v>115000</v>
      </c>
      <c r="H193" s="179"/>
      <c r="I193" s="179"/>
      <c r="J193" s="179"/>
      <c r="K193" s="179"/>
      <c r="L193" s="179"/>
      <c r="M193" s="179"/>
      <c r="N193" s="179"/>
      <c r="O193" s="179"/>
      <c r="P193" s="179"/>
      <c r="Q193" s="1864"/>
    </row>
    <row r="194" spans="1:17" ht="35.1" customHeight="1">
      <c r="A194" s="38"/>
      <c r="B194" s="46" t="s">
        <v>1372</v>
      </c>
      <c r="C194" s="38" t="s">
        <v>1434</v>
      </c>
      <c r="D194" s="57" t="s">
        <v>1347</v>
      </c>
      <c r="E194" s="179"/>
      <c r="F194" s="179"/>
      <c r="G194" s="38"/>
      <c r="H194" s="179"/>
      <c r="I194" s="179"/>
      <c r="J194" s="179"/>
      <c r="K194" s="179"/>
      <c r="L194" s="179"/>
      <c r="M194" s="179">
        <v>110000</v>
      </c>
      <c r="N194" s="179"/>
      <c r="O194" s="179"/>
      <c r="P194" s="179"/>
      <c r="Q194" s="1864"/>
    </row>
    <row r="195" spans="1:17" ht="35.1" customHeight="1">
      <c r="A195" s="38"/>
      <c r="B195" s="46" t="s">
        <v>1372</v>
      </c>
      <c r="C195" s="38" t="s">
        <v>1434</v>
      </c>
      <c r="D195" s="57" t="s">
        <v>1348</v>
      </c>
      <c r="E195" s="179"/>
      <c r="F195" s="179">
        <v>70200</v>
      </c>
      <c r="G195" s="38"/>
      <c r="H195" s="179"/>
      <c r="I195" s="179"/>
      <c r="J195" s="179"/>
      <c r="K195" s="38"/>
      <c r="L195" s="38"/>
      <c r="M195" s="179"/>
      <c r="N195" s="179"/>
      <c r="O195" s="179"/>
      <c r="P195" s="179"/>
      <c r="Q195" s="1864"/>
    </row>
    <row r="196" spans="1:17" ht="35.1" customHeight="1">
      <c r="A196" s="38"/>
      <c r="B196" s="46" t="s">
        <v>1373</v>
      </c>
      <c r="C196" s="38" t="s">
        <v>1434</v>
      </c>
      <c r="D196" s="57" t="s">
        <v>1345</v>
      </c>
      <c r="E196" s="179"/>
      <c r="F196" s="179">
        <v>73500</v>
      </c>
      <c r="G196" s="179">
        <v>115000</v>
      </c>
      <c r="H196" s="179"/>
      <c r="I196" s="179"/>
      <c r="J196" s="179"/>
      <c r="K196" s="179">
        <v>130000</v>
      </c>
      <c r="L196" s="179">
        <v>125000</v>
      </c>
      <c r="M196" s="179">
        <v>123000</v>
      </c>
      <c r="N196" s="179"/>
      <c r="O196" s="179"/>
      <c r="P196" s="179"/>
      <c r="Q196" s="1864"/>
    </row>
    <row r="197" spans="1:17" ht="35.1" customHeight="1">
      <c r="A197" s="38"/>
      <c r="B197" s="46" t="s">
        <v>1374</v>
      </c>
      <c r="C197" s="38" t="s">
        <v>1434</v>
      </c>
      <c r="D197" s="57" t="s">
        <v>1345</v>
      </c>
      <c r="E197" s="179"/>
      <c r="F197" s="179"/>
      <c r="G197" s="179">
        <v>115000</v>
      </c>
      <c r="H197" s="179"/>
      <c r="I197" s="179"/>
      <c r="J197" s="179"/>
      <c r="K197" s="179"/>
      <c r="L197" s="179"/>
      <c r="M197" s="179"/>
      <c r="N197" s="179"/>
      <c r="O197" s="179"/>
      <c r="P197" s="179"/>
      <c r="Q197" s="1864"/>
    </row>
    <row r="198" spans="1:17" ht="35.1" customHeight="1">
      <c r="A198" s="38"/>
      <c r="B198" s="46" t="s">
        <v>1375</v>
      </c>
      <c r="C198" s="38" t="s">
        <v>1434</v>
      </c>
      <c r="D198" s="57" t="s">
        <v>1345</v>
      </c>
      <c r="E198" s="179"/>
      <c r="F198" s="179"/>
      <c r="G198" s="38"/>
      <c r="H198" s="179"/>
      <c r="I198" s="179"/>
      <c r="J198" s="179"/>
      <c r="K198" s="38"/>
      <c r="L198" s="179">
        <v>129000</v>
      </c>
      <c r="M198" s="179"/>
      <c r="N198" s="179"/>
      <c r="O198" s="179"/>
      <c r="P198" s="179"/>
      <c r="Q198" s="1864"/>
    </row>
    <row r="199" spans="1:17" ht="35.1" customHeight="1">
      <c r="A199" s="38"/>
      <c r="B199" s="46" t="s">
        <v>1376</v>
      </c>
      <c r="C199" s="38" t="s">
        <v>1434</v>
      </c>
      <c r="D199" s="57" t="s">
        <v>1345</v>
      </c>
      <c r="E199" s="179"/>
      <c r="F199" s="179"/>
      <c r="G199" s="179"/>
      <c r="H199" s="38"/>
      <c r="I199" s="179"/>
      <c r="J199" s="179"/>
      <c r="K199" s="179"/>
      <c r="L199" s="179"/>
      <c r="M199" s="179"/>
      <c r="N199" s="179"/>
      <c r="O199" s="179"/>
      <c r="P199" s="179"/>
      <c r="Q199" s="1864"/>
    </row>
    <row r="200" spans="1:17" ht="35.1" customHeight="1">
      <c r="A200" s="38"/>
      <c r="B200" s="46" t="s">
        <v>1377</v>
      </c>
      <c r="C200" s="38" t="s">
        <v>1434</v>
      </c>
      <c r="D200" s="57" t="s">
        <v>1347</v>
      </c>
      <c r="E200" s="179"/>
      <c r="F200" s="179"/>
      <c r="G200" s="179"/>
      <c r="H200" s="38"/>
      <c r="I200" s="179"/>
      <c r="J200" s="179">
        <v>80000</v>
      </c>
      <c r="K200" s="179"/>
      <c r="L200" s="179"/>
      <c r="M200" s="179">
        <v>79000</v>
      </c>
      <c r="N200" s="179"/>
      <c r="O200" s="179"/>
      <c r="P200" s="179"/>
      <c r="Q200" s="1864"/>
    </row>
    <row r="201" spans="1:17" ht="35.1" customHeight="1">
      <c r="A201" s="38"/>
      <c r="B201" s="46" t="s">
        <v>1377</v>
      </c>
      <c r="C201" s="38" t="s">
        <v>1434</v>
      </c>
      <c r="D201" s="57" t="s">
        <v>1348</v>
      </c>
      <c r="E201" s="179"/>
      <c r="F201" s="179"/>
      <c r="G201" s="38"/>
      <c r="H201" s="179"/>
      <c r="I201" s="179"/>
      <c r="J201" s="179">
        <v>95000</v>
      </c>
      <c r="K201" s="179"/>
      <c r="L201" s="179"/>
      <c r="M201" s="179"/>
      <c r="N201" s="179"/>
      <c r="O201" s="179"/>
      <c r="P201" s="179"/>
      <c r="Q201" s="1864"/>
    </row>
    <row r="202" spans="1:17" ht="35.1" customHeight="1">
      <c r="A202" s="38"/>
      <c r="B202" s="46" t="s">
        <v>1377</v>
      </c>
      <c r="C202" s="38" t="s">
        <v>1434</v>
      </c>
      <c r="D202" s="57" t="s">
        <v>1345</v>
      </c>
      <c r="E202" s="179"/>
      <c r="F202" s="179">
        <v>95000</v>
      </c>
      <c r="G202" s="179">
        <v>104000</v>
      </c>
      <c r="H202" s="179"/>
      <c r="I202" s="179"/>
      <c r="J202" s="179"/>
      <c r="K202" s="179"/>
      <c r="L202" s="179"/>
      <c r="M202" s="179"/>
      <c r="N202" s="179"/>
      <c r="O202" s="179"/>
      <c r="P202" s="179"/>
      <c r="Q202" s="1864"/>
    </row>
    <row r="203" spans="1:17" ht="35.1" customHeight="1">
      <c r="A203" s="38"/>
      <c r="B203" s="46" t="s">
        <v>1378</v>
      </c>
      <c r="C203" s="38" t="s">
        <v>1434</v>
      </c>
      <c r="D203" s="57" t="s">
        <v>1350</v>
      </c>
      <c r="E203" s="179"/>
      <c r="F203" s="38"/>
      <c r="G203" s="179"/>
      <c r="H203" s="179"/>
      <c r="I203" s="179"/>
      <c r="J203" s="179"/>
      <c r="K203" s="179"/>
      <c r="L203" s="179"/>
      <c r="M203" s="179"/>
      <c r="N203" s="179"/>
      <c r="O203" s="179"/>
      <c r="P203" s="179">
        <v>166100</v>
      </c>
      <c r="Q203" s="1864"/>
    </row>
    <row r="204" spans="1:17" ht="35.1" customHeight="1">
      <c r="A204" s="38"/>
      <c r="B204" s="46" t="s">
        <v>1379</v>
      </c>
      <c r="C204" s="38" t="s">
        <v>1434</v>
      </c>
      <c r="D204" s="57" t="s">
        <v>1351</v>
      </c>
      <c r="E204" s="179"/>
      <c r="F204" s="179"/>
      <c r="G204" s="179"/>
      <c r="H204" s="179"/>
      <c r="I204" s="179"/>
      <c r="J204" s="179"/>
      <c r="K204" s="179"/>
      <c r="L204" s="179"/>
      <c r="M204" s="179"/>
      <c r="N204" s="179"/>
      <c r="O204" s="179"/>
      <c r="P204" s="179">
        <v>180400</v>
      </c>
      <c r="Q204" s="1864"/>
    </row>
    <row r="205" spans="1:17" ht="35.1" customHeight="1">
      <c r="A205" s="38"/>
      <c r="B205" s="46" t="s">
        <v>1380</v>
      </c>
      <c r="C205" s="38" t="s">
        <v>1434</v>
      </c>
      <c r="D205" s="57" t="s">
        <v>1345</v>
      </c>
      <c r="E205" s="179"/>
      <c r="F205" s="179"/>
      <c r="G205" s="179">
        <v>120000</v>
      </c>
      <c r="H205" s="179"/>
      <c r="I205" s="179"/>
      <c r="J205" s="179"/>
      <c r="K205" s="179">
        <v>130000</v>
      </c>
      <c r="L205" s="179"/>
      <c r="M205" s="179"/>
      <c r="N205" s="179"/>
      <c r="O205" s="179"/>
      <c r="P205" s="179"/>
      <c r="Q205" s="1864"/>
    </row>
    <row r="206" spans="1:17" ht="35.1" customHeight="1">
      <c r="A206" s="38"/>
      <c r="B206" s="46" t="s">
        <v>1424</v>
      </c>
      <c r="C206" s="38" t="s">
        <v>1434</v>
      </c>
      <c r="D206" s="57" t="s">
        <v>1350</v>
      </c>
      <c r="E206" s="179"/>
      <c r="F206" s="179"/>
      <c r="G206" s="179"/>
      <c r="H206" s="179"/>
      <c r="I206" s="179"/>
      <c r="J206" s="179"/>
      <c r="K206" s="179">
        <v>145000</v>
      </c>
      <c r="L206" s="179"/>
      <c r="M206" s="179"/>
      <c r="N206" s="179"/>
      <c r="O206" s="179"/>
      <c r="P206" s="179"/>
      <c r="Q206" s="1864"/>
    </row>
    <row r="207" spans="1:17" ht="35.1" customHeight="1">
      <c r="A207" s="38"/>
      <c r="B207" s="46" t="s">
        <v>1381</v>
      </c>
      <c r="C207" s="38" t="s">
        <v>1434</v>
      </c>
      <c r="D207" s="57" t="s">
        <v>1345</v>
      </c>
      <c r="E207" s="179"/>
      <c r="F207" s="179"/>
      <c r="G207" s="179"/>
      <c r="H207" s="179"/>
      <c r="I207" s="179"/>
      <c r="J207" s="179"/>
      <c r="K207" s="179"/>
      <c r="L207" s="179"/>
      <c r="M207" s="179"/>
      <c r="N207" s="179"/>
      <c r="O207" s="179"/>
      <c r="P207" s="179"/>
      <c r="Q207" s="1864"/>
    </row>
    <row r="208" spans="1:17" ht="35.1" customHeight="1">
      <c r="A208" s="38"/>
      <c r="B208" s="46" t="s">
        <v>1382</v>
      </c>
      <c r="C208" s="38" t="s">
        <v>1434</v>
      </c>
      <c r="D208" s="57" t="s">
        <v>1350</v>
      </c>
      <c r="E208" s="179"/>
      <c r="F208" s="179"/>
      <c r="G208" s="179"/>
      <c r="H208" s="179"/>
      <c r="I208" s="179"/>
      <c r="J208" s="179"/>
      <c r="K208" s="179"/>
      <c r="L208" s="179"/>
      <c r="M208" s="179"/>
      <c r="N208" s="179"/>
      <c r="O208" s="179"/>
      <c r="P208" s="179"/>
      <c r="Q208" s="1864"/>
    </row>
    <row r="209" spans="1:17" ht="35.1" customHeight="1">
      <c r="A209" s="38"/>
      <c r="B209" s="46" t="s">
        <v>1383</v>
      </c>
      <c r="C209" s="38" t="s">
        <v>1434</v>
      </c>
      <c r="D209" s="57" t="s">
        <v>1350</v>
      </c>
      <c r="E209" s="179"/>
      <c r="F209" s="179"/>
      <c r="G209" s="179"/>
      <c r="H209" s="179"/>
      <c r="I209" s="179"/>
      <c r="J209" s="179"/>
      <c r="K209" s="179"/>
      <c r="L209" s="179"/>
      <c r="M209" s="179"/>
      <c r="N209" s="179"/>
      <c r="O209" s="179"/>
      <c r="P209" s="179"/>
      <c r="Q209" s="1864"/>
    </row>
    <row r="210" spans="1:17" ht="35.1" customHeight="1">
      <c r="A210" s="38"/>
      <c r="B210" s="46" t="s">
        <v>1384</v>
      </c>
      <c r="C210" s="38" t="s">
        <v>1434</v>
      </c>
      <c r="D210" s="57" t="s">
        <v>1350</v>
      </c>
      <c r="E210" s="179"/>
      <c r="F210" s="179">
        <v>91200</v>
      </c>
      <c r="G210" s="179"/>
      <c r="H210" s="179"/>
      <c r="I210" s="179"/>
      <c r="J210" s="179"/>
      <c r="K210" s="179"/>
      <c r="L210" s="179"/>
      <c r="M210" s="179"/>
      <c r="N210" s="179"/>
      <c r="O210" s="179"/>
      <c r="P210" s="179"/>
      <c r="Q210" s="1864"/>
    </row>
    <row r="211" spans="1:17" ht="30" customHeight="1">
      <c r="A211" s="35" t="s">
        <v>1385</v>
      </c>
      <c r="B211" s="134"/>
      <c r="C211" s="35"/>
      <c r="D211" s="28"/>
      <c r="E211" s="35"/>
      <c r="F211" s="35"/>
      <c r="G211" s="35"/>
      <c r="H211" s="35"/>
      <c r="I211" s="38"/>
      <c r="J211" s="38"/>
      <c r="K211" s="38"/>
      <c r="L211" s="38"/>
      <c r="M211" s="38"/>
      <c r="N211" s="38"/>
      <c r="O211" s="38"/>
      <c r="P211" s="38"/>
      <c r="Q211" s="1864"/>
    </row>
    <row r="212" spans="1:17" ht="30" customHeight="1">
      <c r="A212" s="85"/>
      <c r="B212" s="1869" t="s">
        <v>866</v>
      </c>
      <c r="C212" s="1869"/>
      <c r="D212" s="57"/>
      <c r="E212" s="38"/>
      <c r="F212" s="38"/>
      <c r="G212" s="38"/>
      <c r="H212" s="38"/>
      <c r="I212" s="38"/>
      <c r="J212" s="38"/>
      <c r="K212" s="38"/>
      <c r="L212" s="38"/>
      <c r="M212" s="38"/>
      <c r="N212" s="38"/>
      <c r="O212" s="38"/>
      <c r="P212" s="38"/>
      <c r="Q212" s="1864"/>
    </row>
    <row r="213" spans="1:17" ht="30" customHeight="1">
      <c r="A213" s="85"/>
      <c r="B213" s="65" t="s">
        <v>1386</v>
      </c>
      <c r="C213" s="38" t="s">
        <v>1387</v>
      </c>
      <c r="D213" s="57" t="s">
        <v>1388</v>
      </c>
      <c r="E213" s="179"/>
      <c r="F213" s="179"/>
      <c r="G213" s="179">
        <v>2200000</v>
      </c>
      <c r="H213" s="179"/>
      <c r="I213" s="179"/>
      <c r="J213" s="179"/>
      <c r="K213" s="179"/>
      <c r="L213" s="179"/>
      <c r="M213" s="179"/>
      <c r="N213" s="179"/>
      <c r="O213" s="179"/>
      <c r="P213" s="179"/>
      <c r="Q213" s="1864"/>
    </row>
    <row r="214" spans="1:17" ht="30" customHeight="1">
      <c r="A214" s="85"/>
      <c r="B214" s="65" t="s">
        <v>868</v>
      </c>
      <c r="C214" s="38" t="s">
        <v>1387</v>
      </c>
      <c r="D214" s="57" t="s">
        <v>1389</v>
      </c>
      <c r="E214" s="174"/>
      <c r="F214" s="174"/>
      <c r="G214" s="179">
        <v>3000000</v>
      </c>
      <c r="H214" s="179"/>
      <c r="I214" s="179"/>
      <c r="J214" s="179"/>
      <c r="K214" s="179"/>
      <c r="L214" s="179"/>
      <c r="M214" s="179"/>
      <c r="N214" s="179"/>
      <c r="O214" s="179"/>
      <c r="P214" s="179"/>
      <c r="Q214" s="1864"/>
    </row>
    <row r="215" spans="1:17" ht="30" customHeight="1">
      <c r="A215" s="85"/>
      <c r="B215" s="65" t="s">
        <v>869</v>
      </c>
      <c r="C215" s="38" t="s">
        <v>1387</v>
      </c>
      <c r="D215" s="57" t="s">
        <v>1390</v>
      </c>
      <c r="E215" s="174"/>
      <c r="F215" s="174"/>
      <c r="G215" s="179">
        <v>4100000</v>
      </c>
      <c r="H215" s="179"/>
      <c r="I215" s="179"/>
      <c r="J215" s="179"/>
      <c r="K215" s="179"/>
      <c r="L215" s="179"/>
      <c r="M215" s="179"/>
      <c r="N215" s="179"/>
      <c r="O215" s="179"/>
      <c r="P215" s="179"/>
      <c r="Q215" s="1864"/>
    </row>
    <row r="216" spans="1:17" ht="30" customHeight="1">
      <c r="A216" s="85"/>
      <c r="B216" s="65" t="s">
        <v>870</v>
      </c>
      <c r="C216" s="38" t="s">
        <v>1387</v>
      </c>
      <c r="D216" s="57" t="s">
        <v>1391</v>
      </c>
      <c r="E216" s="174"/>
      <c r="F216" s="174"/>
      <c r="G216" s="179">
        <v>5300000</v>
      </c>
      <c r="H216" s="179"/>
      <c r="I216" s="179"/>
      <c r="J216" s="179"/>
      <c r="K216" s="179"/>
      <c r="L216" s="179"/>
      <c r="M216" s="179"/>
      <c r="N216" s="179"/>
      <c r="O216" s="179"/>
      <c r="P216" s="179"/>
      <c r="Q216" s="1864"/>
    </row>
    <row r="217" spans="1:17" ht="30" customHeight="1">
      <c r="A217" s="85"/>
      <c r="B217" s="65" t="s">
        <v>871</v>
      </c>
      <c r="C217" s="38" t="s">
        <v>1387</v>
      </c>
      <c r="D217" s="57" t="s">
        <v>1388</v>
      </c>
      <c r="E217" s="174"/>
      <c r="F217" s="174"/>
      <c r="G217" s="179">
        <v>2700000</v>
      </c>
      <c r="H217" s="179"/>
      <c r="I217" s="179"/>
      <c r="J217" s="179"/>
      <c r="K217" s="179"/>
      <c r="L217" s="179"/>
      <c r="M217" s="179"/>
      <c r="N217" s="179"/>
      <c r="O217" s="179"/>
      <c r="P217" s="179"/>
      <c r="Q217" s="1864"/>
    </row>
    <row r="218" spans="1:17" ht="30" customHeight="1">
      <c r="A218" s="85"/>
      <c r="B218" s="65" t="s">
        <v>872</v>
      </c>
      <c r="C218" s="38" t="s">
        <v>1387</v>
      </c>
      <c r="D218" s="57" t="s">
        <v>1389</v>
      </c>
      <c r="E218" s="174"/>
      <c r="F218" s="174"/>
      <c r="G218" s="179">
        <v>4450000</v>
      </c>
      <c r="H218" s="179"/>
      <c r="I218" s="179"/>
      <c r="J218" s="179"/>
      <c r="K218" s="38"/>
      <c r="L218" s="179"/>
      <c r="M218" s="179"/>
      <c r="N218" s="179"/>
      <c r="O218" s="179"/>
      <c r="P218" s="179"/>
      <c r="Q218" s="1864"/>
    </row>
    <row r="219" spans="1:17" ht="30" customHeight="1">
      <c r="A219" s="85"/>
      <c r="B219" s="65" t="s">
        <v>873</v>
      </c>
      <c r="C219" s="38" t="s">
        <v>1387</v>
      </c>
      <c r="D219" s="57" t="s">
        <v>1390</v>
      </c>
      <c r="E219" s="174"/>
      <c r="F219" s="174"/>
      <c r="G219" s="179">
        <v>6420000</v>
      </c>
      <c r="H219" s="179"/>
      <c r="I219" s="179"/>
      <c r="J219" s="179"/>
      <c r="K219" s="179"/>
      <c r="L219" s="179"/>
      <c r="M219" s="179"/>
      <c r="N219" s="179"/>
      <c r="O219" s="179"/>
      <c r="P219" s="179"/>
      <c r="Q219" s="1864"/>
    </row>
    <row r="220" spans="1:17" ht="30" customHeight="1">
      <c r="A220" s="85"/>
      <c r="B220" s="65" t="s">
        <v>874</v>
      </c>
      <c r="C220" s="38" t="s">
        <v>1387</v>
      </c>
      <c r="D220" s="57" t="s">
        <v>1391</v>
      </c>
      <c r="E220" s="174"/>
      <c r="F220" s="174"/>
      <c r="G220" s="179">
        <v>8350000</v>
      </c>
      <c r="H220" s="179"/>
      <c r="I220" s="179"/>
      <c r="J220" s="179"/>
      <c r="K220" s="179"/>
      <c r="L220" s="179"/>
      <c r="M220" s="179"/>
      <c r="N220" s="179"/>
      <c r="O220" s="179"/>
      <c r="P220" s="179"/>
      <c r="Q220" s="1864"/>
    </row>
    <row r="221" spans="1:17" ht="30" customHeight="1">
      <c r="A221" s="85"/>
      <c r="B221" s="163" t="s">
        <v>875</v>
      </c>
      <c r="C221" s="38"/>
      <c r="D221" s="57"/>
      <c r="E221" s="174"/>
      <c r="F221" s="174"/>
      <c r="G221" s="179"/>
      <c r="H221" s="179"/>
      <c r="I221" s="179"/>
      <c r="J221" s="179"/>
      <c r="K221" s="179"/>
      <c r="L221" s="179"/>
      <c r="M221" s="179"/>
      <c r="N221" s="179"/>
      <c r="O221" s="179"/>
      <c r="P221" s="179"/>
      <c r="Q221" s="1864"/>
    </row>
    <row r="222" spans="1:17" ht="30" customHeight="1">
      <c r="A222" s="85"/>
      <c r="B222" s="65" t="s">
        <v>867</v>
      </c>
      <c r="C222" s="38" t="s">
        <v>1387</v>
      </c>
      <c r="D222" s="57" t="s">
        <v>1388</v>
      </c>
      <c r="E222" s="174"/>
      <c r="F222" s="174"/>
      <c r="G222" s="179">
        <v>2600000</v>
      </c>
      <c r="H222" s="179"/>
      <c r="I222" s="179"/>
      <c r="J222" s="179"/>
      <c r="K222" s="179"/>
      <c r="L222" s="179"/>
      <c r="M222" s="179"/>
      <c r="N222" s="179"/>
      <c r="O222" s="179"/>
      <c r="P222" s="179"/>
      <c r="Q222" s="1864"/>
    </row>
    <row r="223" spans="1:17" ht="30" customHeight="1">
      <c r="A223" s="85"/>
      <c r="B223" s="65" t="s">
        <v>868</v>
      </c>
      <c r="C223" s="38" t="s">
        <v>1387</v>
      </c>
      <c r="D223" s="57" t="s">
        <v>1389</v>
      </c>
      <c r="E223" s="179"/>
      <c r="F223" s="179"/>
      <c r="G223" s="179">
        <v>3600000</v>
      </c>
      <c r="H223" s="179"/>
      <c r="I223" s="179"/>
      <c r="J223" s="179"/>
      <c r="K223" s="179"/>
      <c r="L223" s="179"/>
      <c r="M223" s="179"/>
      <c r="N223" s="179"/>
      <c r="O223" s="179"/>
      <c r="P223" s="179"/>
      <c r="Q223" s="1864"/>
    </row>
    <row r="224" spans="1:17" ht="30" customHeight="1">
      <c r="A224" s="85"/>
      <c r="B224" s="65" t="s">
        <v>869</v>
      </c>
      <c r="C224" s="38" t="s">
        <v>1387</v>
      </c>
      <c r="D224" s="57" t="s">
        <v>1390</v>
      </c>
      <c r="E224" s="174"/>
      <c r="F224" s="174"/>
      <c r="G224" s="179">
        <v>4600000</v>
      </c>
      <c r="H224" s="179"/>
      <c r="I224" s="179"/>
      <c r="J224" s="179"/>
      <c r="K224" s="179"/>
      <c r="L224" s="179"/>
      <c r="M224" s="179"/>
      <c r="N224" s="179"/>
      <c r="O224" s="179"/>
      <c r="P224" s="179"/>
      <c r="Q224" s="1864"/>
    </row>
    <row r="225" spans="1:17" ht="30" customHeight="1">
      <c r="A225" s="85"/>
      <c r="B225" s="65" t="s">
        <v>870</v>
      </c>
      <c r="C225" s="38" t="s">
        <v>1387</v>
      </c>
      <c r="D225" s="57" t="s">
        <v>1391</v>
      </c>
      <c r="E225" s="174"/>
      <c r="F225" s="174"/>
      <c r="G225" s="179">
        <v>5700000</v>
      </c>
      <c r="H225" s="179"/>
      <c r="I225" s="179"/>
      <c r="J225" s="179"/>
      <c r="K225" s="179"/>
      <c r="L225" s="179"/>
      <c r="M225" s="179"/>
      <c r="N225" s="179"/>
      <c r="O225" s="179"/>
      <c r="P225" s="179"/>
      <c r="Q225" s="1864"/>
    </row>
    <row r="226" spans="1:17" ht="30" customHeight="1">
      <c r="A226" s="85"/>
      <c r="B226" s="65" t="s">
        <v>871</v>
      </c>
      <c r="C226" s="38" t="s">
        <v>1387</v>
      </c>
      <c r="D226" s="57" t="s">
        <v>1388</v>
      </c>
      <c r="E226" s="174"/>
      <c r="F226" s="174"/>
      <c r="G226" s="179">
        <v>2750000</v>
      </c>
      <c r="H226" s="179"/>
      <c r="I226" s="179"/>
      <c r="J226" s="179"/>
      <c r="K226" s="179"/>
      <c r="L226" s="179"/>
      <c r="M226" s="179"/>
      <c r="N226" s="179"/>
      <c r="O226" s="179"/>
      <c r="P226" s="179"/>
      <c r="Q226" s="1864"/>
    </row>
    <row r="227" spans="1:17" ht="30" customHeight="1">
      <c r="A227" s="85"/>
      <c r="B227" s="65" t="s">
        <v>872</v>
      </c>
      <c r="C227" s="38" t="s">
        <v>1387</v>
      </c>
      <c r="D227" s="57" t="s">
        <v>1389</v>
      </c>
      <c r="E227" s="179"/>
      <c r="F227" s="179"/>
      <c r="G227" s="179">
        <v>4500000</v>
      </c>
      <c r="H227" s="179"/>
      <c r="I227" s="179"/>
      <c r="J227" s="179"/>
      <c r="K227" s="179"/>
      <c r="L227" s="179"/>
      <c r="M227" s="179"/>
      <c r="N227" s="179"/>
      <c r="O227" s="179"/>
      <c r="P227" s="179"/>
      <c r="Q227" s="1864"/>
    </row>
    <row r="228" spans="1:17" ht="30" customHeight="1">
      <c r="A228" s="85"/>
      <c r="B228" s="65" t="s">
        <v>873</v>
      </c>
      <c r="C228" s="38" t="s">
        <v>1387</v>
      </c>
      <c r="D228" s="57" t="s">
        <v>1390</v>
      </c>
      <c r="E228" s="179"/>
      <c r="F228" s="179"/>
      <c r="G228" s="179">
        <v>6500000</v>
      </c>
      <c r="H228" s="179"/>
      <c r="I228" s="179"/>
      <c r="J228" s="179"/>
      <c r="K228" s="179"/>
      <c r="L228" s="179"/>
      <c r="M228" s="179"/>
      <c r="N228" s="179"/>
      <c r="O228" s="179"/>
      <c r="P228" s="179"/>
      <c r="Q228" s="1864"/>
    </row>
    <row r="229" spans="1:17" ht="30" customHeight="1">
      <c r="A229" s="85"/>
      <c r="B229" s="65" t="s">
        <v>874</v>
      </c>
      <c r="C229" s="38" t="s">
        <v>1387</v>
      </c>
      <c r="D229" s="57" t="s">
        <v>1391</v>
      </c>
      <c r="E229" s="179"/>
      <c r="F229" s="179"/>
      <c r="G229" s="179">
        <v>8500000</v>
      </c>
      <c r="H229" s="179"/>
      <c r="I229" s="179"/>
      <c r="J229" s="179"/>
      <c r="K229" s="179"/>
      <c r="L229" s="179"/>
      <c r="M229" s="179"/>
      <c r="N229" s="179"/>
      <c r="O229" s="179"/>
      <c r="P229" s="179"/>
      <c r="Q229" s="1864"/>
    </row>
    <row r="230" spans="1:17" ht="35.1" customHeight="1">
      <c r="A230" s="35" t="s">
        <v>1392</v>
      </c>
      <c r="B230" s="134" t="s">
        <v>1393</v>
      </c>
      <c r="C230" s="38"/>
      <c r="D230" s="57"/>
      <c r="E230" s="38"/>
      <c r="F230" s="38"/>
      <c r="G230" s="38"/>
      <c r="H230" s="38"/>
      <c r="I230" s="38"/>
      <c r="J230" s="38"/>
      <c r="K230" s="38"/>
      <c r="L230" s="38"/>
      <c r="M230" s="38"/>
      <c r="N230" s="38"/>
      <c r="O230" s="38"/>
      <c r="P230" s="38"/>
      <c r="Q230" s="1864"/>
    </row>
    <row r="231" spans="1:17" ht="35.1" customHeight="1">
      <c r="A231" s="35"/>
      <c r="B231" s="65" t="s">
        <v>1394</v>
      </c>
      <c r="C231" s="38" t="s">
        <v>249</v>
      </c>
      <c r="D231" s="57"/>
      <c r="E231" s="180"/>
      <c r="F231" s="180">
        <v>6500000</v>
      </c>
      <c r="G231" s="180">
        <v>5800000</v>
      </c>
      <c r="H231" s="38"/>
      <c r="I231" s="180">
        <v>6500000</v>
      </c>
      <c r="J231" s="180">
        <v>5600000</v>
      </c>
      <c r="K231" s="180">
        <v>6000000</v>
      </c>
      <c r="L231" s="180">
        <v>6500000</v>
      </c>
      <c r="M231" s="180">
        <v>6000000</v>
      </c>
      <c r="N231" s="180">
        <v>5500000</v>
      </c>
      <c r="O231" s="180">
        <v>4600000</v>
      </c>
      <c r="P231" s="180"/>
      <c r="Q231" s="1864"/>
    </row>
    <row r="232" spans="1:17" ht="35.1" customHeight="1">
      <c r="A232" s="38"/>
      <c r="B232" s="39" t="s">
        <v>1395</v>
      </c>
      <c r="C232" s="38" t="s">
        <v>249</v>
      </c>
      <c r="D232" s="57"/>
      <c r="E232" s="180"/>
      <c r="F232" s="180">
        <v>6500000</v>
      </c>
      <c r="G232" s="180">
        <v>6500000</v>
      </c>
      <c r="H232" s="180">
        <v>7000000</v>
      </c>
      <c r="I232" s="180"/>
      <c r="J232" s="180">
        <v>6700000</v>
      </c>
      <c r="K232" s="180">
        <v>6300000</v>
      </c>
      <c r="L232" s="180"/>
      <c r="M232" s="180">
        <v>6000000</v>
      </c>
      <c r="N232" s="180"/>
      <c r="O232" s="38"/>
      <c r="P232" s="180"/>
      <c r="Q232" s="1864"/>
    </row>
    <row r="233" spans="1:17" ht="35.1" customHeight="1">
      <c r="A233" s="38"/>
      <c r="B233" s="39" t="s">
        <v>1396</v>
      </c>
      <c r="C233" s="38" t="s">
        <v>249</v>
      </c>
      <c r="D233" s="57"/>
      <c r="E233" s="38"/>
      <c r="F233" s="38"/>
      <c r="G233" s="180">
        <v>9000000</v>
      </c>
      <c r="H233" s="180">
        <v>7000000</v>
      </c>
      <c r="I233" s="38"/>
      <c r="J233" s="180">
        <v>9500000</v>
      </c>
      <c r="K233" s="38"/>
      <c r="L233" s="38"/>
      <c r="M233" s="38"/>
      <c r="N233" s="38"/>
      <c r="O233" s="38"/>
      <c r="P233" s="38"/>
      <c r="Q233" s="1864"/>
    </row>
    <row r="234" spans="1:17">
      <c r="Q234" s="169"/>
    </row>
    <row r="235" spans="1:17">
      <c r="B235" s="13"/>
      <c r="C235" s="13"/>
      <c r="D235" s="158"/>
      <c r="G235" s="13"/>
      <c r="H235" s="13"/>
      <c r="I235" s="13"/>
      <c r="J235" s="13"/>
      <c r="K235" s="13"/>
      <c r="L235" s="13"/>
      <c r="M235" s="13"/>
      <c r="N235" s="13"/>
      <c r="O235" s="13"/>
      <c r="P235" s="13"/>
      <c r="Q235" s="169"/>
    </row>
    <row r="236" spans="1:17">
      <c r="B236" s="13"/>
      <c r="C236" s="13"/>
      <c r="D236" s="158"/>
      <c r="G236" s="13"/>
      <c r="H236" s="13"/>
      <c r="I236" s="13"/>
      <c r="J236" s="13"/>
      <c r="K236" s="13"/>
      <c r="L236" s="13"/>
      <c r="M236" s="13"/>
      <c r="N236" s="13"/>
      <c r="O236" s="13"/>
      <c r="P236" s="13"/>
      <c r="Q236" s="169"/>
    </row>
    <row r="237" spans="1:17">
      <c r="B237" s="13"/>
      <c r="C237" s="13"/>
      <c r="D237" s="158"/>
      <c r="G237" s="13"/>
      <c r="H237" s="13"/>
      <c r="I237" s="13"/>
      <c r="J237" s="13"/>
      <c r="K237" s="13"/>
      <c r="L237" s="13"/>
      <c r="M237" s="13"/>
      <c r="N237" s="13"/>
      <c r="O237" s="13"/>
      <c r="P237" s="13"/>
      <c r="Q237" s="169"/>
    </row>
  </sheetData>
  <mergeCells count="32">
    <mergeCell ref="Q165:Q172"/>
    <mergeCell ref="Q173:Q210"/>
    <mergeCell ref="Q211:Q229"/>
    <mergeCell ref="Q230:Q233"/>
    <mergeCell ref="Q52:Q61"/>
    <mergeCell ref="Q64:Q72"/>
    <mergeCell ref="Q73:Q80"/>
    <mergeCell ref="Q89:Q125"/>
    <mergeCell ref="Q126:Q164"/>
    <mergeCell ref="Q9:Q16"/>
    <mergeCell ref="Q19:Q22"/>
    <mergeCell ref="Q25:Q28"/>
    <mergeCell ref="Q30:Q37"/>
    <mergeCell ref="Q39:Q50"/>
    <mergeCell ref="E51:P51"/>
    <mergeCell ref="B166:C166"/>
    <mergeCell ref="B212:C212"/>
    <mergeCell ref="A5:A6"/>
    <mergeCell ref="B5:B6"/>
    <mergeCell ref="C5:C6"/>
    <mergeCell ref="D5:D6"/>
    <mergeCell ref="B18:C18"/>
    <mergeCell ref="E18:P18"/>
    <mergeCell ref="B24:C24"/>
    <mergeCell ref="E24:P24"/>
    <mergeCell ref="B29:C29"/>
    <mergeCell ref="B1:Q1"/>
    <mergeCell ref="B2:Q2"/>
    <mergeCell ref="B3:Q3"/>
    <mergeCell ref="E5:P5"/>
    <mergeCell ref="E8:P8"/>
    <mergeCell ref="Q5:Q6"/>
  </mergeCells>
  <conditionalFormatting sqref="B128">
    <cfRule type="duplicateValues" dxfId="209" priority="25"/>
  </conditionalFormatting>
  <conditionalFormatting sqref="B129">
    <cfRule type="duplicateValues" dxfId="208" priority="20"/>
  </conditionalFormatting>
  <conditionalFormatting sqref="B133:B135">
    <cfRule type="duplicateValues" dxfId="207" priority="15"/>
    <cfRule type="duplicateValues" dxfId="206" priority="16"/>
  </conditionalFormatting>
  <conditionalFormatting sqref="B136">
    <cfRule type="duplicateValues" dxfId="205" priority="11"/>
    <cfRule type="duplicateValues" dxfId="204" priority="12"/>
  </conditionalFormatting>
  <conditionalFormatting sqref="B137">
    <cfRule type="duplicateValues" dxfId="203" priority="2"/>
    <cfRule type="duplicateValues" dxfId="202" priority="3"/>
  </conditionalFormatting>
  <conditionalFormatting sqref="B138:B139">
    <cfRule type="duplicateValues" dxfId="201" priority="7"/>
  </conditionalFormatting>
  <conditionalFormatting sqref="B141">
    <cfRule type="duplicateValues" dxfId="200" priority="19"/>
  </conditionalFormatting>
  <conditionalFormatting sqref="B142">
    <cfRule type="duplicateValues" dxfId="199" priority="10"/>
  </conditionalFormatting>
  <conditionalFormatting sqref="B143">
    <cfRule type="duplicateValues" dxfId="198" priority="9"/>
  </conditionalFormatting>
  <conditionalFormatting sqref="B145:B146">
    <cfRule type="duplicateValues" dxfId="197" priority="22"/>
  </conditionalFormatting>
  <conditionalFormatting sqref="B145:B147">
    <cfRule type="duplicateValues" dxfId="196" priority="21"/>
  </conditionalFormatting>
  <conditionalFormatting sqref="B147">
    <cfRule type="duplicateValues" dxfId="195" priority="24"/>
  </conditionalFormatting>
  <conditionalFormatting sqref="B148:B149">
    <cfRule type="duplicateValues" dxfId="194" priority="27"/>
  </conditionalFormatting>
  <conditionalFormatting sqref="B149">
    <cfRule type="duplicateValues" dxfId="193" priority="23"/>
    <cfRule type="duplicateValues" dxfId="192" priority="26"/>
  </conditionalFormatting>
  <conditionalFormatting sqref="B150">
    <cfRule type="duplicateValues" dxfId="191" priority="1"/>
  </conditionalFormatting>
  <conditionalFormatting sqref="B151:B152">
    <cfRule type="duplicateValues" dxfId="190" priority="30"/>
  </conditionalFormatting>
  <conditionalFormatting sqref="B153:B155">
    <cfRule type="duplicateValues" dxfId="189" priority="13"/>
    <cfRule type="duplicateValues" dxfId="188" priority="14"/>
  </conditionalFormatting>
  <conditionalFormatting sqref="B156:B157">
    <cfRule type="duplicateValues" dxfId="187" priority="6"/>
  </conditionalFormatting>
  <conditionalFormatting sqref="B158">
    <cfRule type="duplicateValues" dxfId="186" priority="18"/>
  </conditionalFormatting>
  <conditionalFormatting sqref="B159">
    <cfRule type="duplicateValues" dxfId="185" priority="17"/>
  </conditionalFormatting>
  <conditionalFormatting sqref="B160">
    <cfRule type="duplicateValues" dxfId="184" priority="8"/>
  </conditionalFormatting>
  <conditionalFormatting sqref="B161">
    <cfRule type="duplicateValues" dxfId="183" priority="4"/>
    <cfRule type="duplicateValues" dxfId="182" priority="5"/>
  </conditionalFormatting>
  <conditionalFormatting sqref="B163">
    <cfRule type="duplicateValues" dxfId="181" priority="29"/>
  </conditionalFormatting>
  <conditionalFormatting sqref="B164">
    <cfRule type="duplicateValues" dxfId="180" priority="28"/>
  </conditionalFormatting>
  <printOptions horizontalCentered="1"/>
  <pageMargins left="0.7" right="0.7" top="0.75" bottom="0.75" header="0.3" footer="0.3"/>
  <pageSetup paperSize="9" scale="47" orientation="landscape" r:id="rId1"/>
  <headerFooter>
    <oddFooter>&amp;CPage &amp;P&amp;RGia VLXD thang 7 nam 2023 phu luc 1 ktra</oddFooter>
  </headerFooter>
  <rowBreaks count="2" manualBreakCount="2">
    <brk id="23" max="16" man="1"/>
    <brk id="46"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7"/>
  <sheetViews>
    <sheetView view="pageBreakPreview" zoomScaleNormal="85" zoomScaleSheetLayoutView="100" workbookViewId="0">
      <pane xSplit="4" ySplit="7" topLeftCell="E50" activePane="bottomRight" state="frozen"/>
      <selection pane="topRight"/>
      <selection pane="bottomLeft"/>
      <selection pane="bottomRight" activeCell="B73" sqref="B73"/>
    </sheetView>
  </sheetViews>
  <sheetFormatPr defaultColWidth="9.140625" defaultRowHeight="16.5"/>
  <cols>
    <col min="1" max="1" width="7.85546875" style="1623" customWidth="1"/>
    <col min="2" max="2" width="36" style="1624" customWidth="1"/>
    <col min="3" max="3" width="9.28515625" style="1625" customWidth="1"/>
    <col min="4" max="4" width="22.85546875" style="1626" customWidth="1"/>
    <col min="5" max="5" width="19.28515625" style="1582" customWidth="1"/>
    <col min="6" max="6" width="15.7109375" style="1582" customWidth="1"/>
    <col min="7" max="9" width="15.7109375" style="1623" customWidth="1"/>
    <col min="10" max="10" width="14.28515625" style="1623" customWidth="1"/>
    <col min="11" max="11" width="14" style="1625" customWidth="1"/>
    <col min="12" max="12" width="14.28515625" style="1625" customWidth="1"/>
    <col min="13" max="15" width="15.7109375" style="1623" customWidth="1"/>
    <col min="16" max="16" width="14.42578125" style="1625" customWidth="1"/>
    <col min="17" max="17" width="17.140625" style="1582" customWidth="1"/>
    <col min="18" max="25" width="9.140625" style="1582"/>
    <col min="26" max="26" width="2" style="1582" customWidth="1"/>
    <col min="27" max="16384" width="9.140625" style="1582"/>
  </cols>
  <sheetData>
    <row r="1" spans="1:17">
      <c r="A1" s="1581"/>
      <c r="B1" s="1888" t="s">
        <v>1149</v>
      </c>
      <c r="C1" s="1888"/>
      <c r="D1" s="1888"/>
      <c r="E1" s="1888"/>
      <c r="F1" s="1888"/>
      <c r="G1" s="1888"/>
      <c r="H1" s="1888"/>
      <c r="I1" s="1888"/>
      <c r="J1" s="1888"/>
      <c r="K1" s="1888"/>
      <c r="L1" s="1888"/>
      <c r="M1" s="1888"/>
      <c r="N1" s="1888"/>
      <c r="O1" s="1888"/>
      <c r="P1" s="1888"/>
      <c r="Q1" s="1888"/>
    </row>
    <row r="2" spans="1:17" ht="24.75" customHeight="1">
      <c r="A2" s="1583"/>
      <c r="B2" s="1889" t="s">
        <v>1472</v>
      </c>
      <c r="C2" s="1889"/>
      <c r="D2" s="1889"/>
      <c r="E2" s="1889"/>
      <c r="F2" s="1889"/>
      <c r="G2" s="1889"/>
      <c r="H2" s="1889"/>
      <c r="I2" s="1889"/>
      <c r="J2" s="1889"/>
      <c r="K2" s="1889"/>
      <c r="L2" s="1889"/>
      <c r="M2" s="1889"/>
      <c r="N2" s="1889"/>
      <c r="O2" s="1889"/>
      <c r="P2" s="1889"/>
      <c r="Q2" s="1889"/>
    </row>
    <row r="3" spans="1:17">
      <c r="A3" s="1583"/>
      <c r="B3" s="1890" t="s">
        <v>1473</v>
      </c>
      <c r="C3" s="1890"/>
      <c r="D3" s="1890"/>
      <c r="E3" s="1890"/>
      <c r="F3" s="1890"/>
      <c r="G3" s="1890"/>
      <c r="H3" s="1890"/>
      <c r="I3" s="1890"/>
      <c r="J3" s="1890"/>
      <c r="K3" s="1890"/>
      <c r="L3" s="1890"/>
      <c r="M3" s="1890"/>
      <c r="N3" s="1890"/>
      <c r="O3" s="1890"/>
      <c r="P3" s="1890"/>
      <c r="Q3" s="1890"/>
    </row>
    <row r="4" spans="1:17">
      <c r="A4" s="1583"/>
      <c r="B4" s="1584"/>
      <c r="C4" s="1585"/>
      <c r="D4" s="1585"/>
      <c r="E4" s="1586"/>
      <c r="F4" s="1586"/>
      <c r="G4" s="1587"/>
      <c r="H4" s="1587"/>
      <c r="I4" s="1587"/>
      <c r="J4" s="1587"/>
      <c r="K4" s="1585"/>
      <c r="L4" s="1585"/>
      <c r="M4" s="1587"/>
      <c r="N4" s="1587"/>
      <c r="O4" s="1587"/>
      <c r="P4" s="1585"/>
      <c r="Q4" s="1586"/>
    </row>
    <row r="5" spans="1:17" ht="69.95" customHeight="1">
      <c r="A5" s="1892" t="s">
        <v>1152</v>
      </c>
      <c r="B5" s="1892" t="s">
        <v>1153</v>
      </c>
      <c r="C5" s="1892" t="s">
        <v>1154</v>
      </c>
      <c r="D5" s="1892" t="s">
        <v>1155</v>
      </c>
      <c r="E5" s="1891" t="s">
        <v>1156</v>
      </c>
      <c r="F5" s="1891"/>
      <c r="G5" s="1891"/>
      <c r="H5" s="1891"/>
      <c r="I5" s="1891"/>
      <c r="J5" s="1891"/>
      <c r="K5" s="1891"/>
      <c r="L5" s="1891"/>
      <c r="M5" s="1891"/>
      <c r="N5" s="1891"/>
      <c r="O5" s="1891"/>
      <c r="P5" s="1891"/>
      <c r="Q5" s="1892" t="s">
        <v>10</v>
      </c>
    </row>
    <row r="6" spans="1:17" ht="69.95" customHeight="1">
      <c r="A6" s="1892"/>
      <c r="B6" s="1892"/>
      <c r="C6" s="1892"/>
      <c r="D6" s="1892"/>
      <c r="E6" s="1588" t="s">
        <v>1157</v>
      </c>
      <c r="F6" s="1589" t="s">
        <v>1158</v>
      </c>
      <c r="G6" s="1588" t="s">
        <v>1159</v>
      </c>
      <c r="H6" s="1590" t="s">
        <v>1160</v>
      </c>
      <c r="I6" s="1588" t="s">
        <v>1161</v>
      </c>
      <c r="J6" s="1590" t="s">
        <v>1162</v>
      </c>
      <c r="K6" s="1590" t="s">
        <v>1163</v>
      </c>
      <c r="L6" s="1590" t="s">
        <v>1164</v>
      </c>
      <c r="M6" s="1590" t="s">
        <v>1165</v>
      </c>
      <c r="N6" s="1590" t="s">
        <v>1166</v>
      </c>
      <c r="O6" s="1590" t="s">
        <v>1167</v>
      </c>
      <c r="P6" s="1589" t="s">
        <v>1168</v>
      </c>
      <c r="Q6" s="1892"/>
    </row>
    <row r="7" spans="1:17" ht="27" customHeight="1">
      <c r="A7" s="1591"/>
      <c r="B7" s="1591" t="s">
        <v>1169</v>
      </c>
      <c r="C7" s="1591" t="s">
        <v>1170</v>
      </c>
      <c r="D7" s="1591" t="s">
        <v>1171</v>
      </c>
      <c r="E7" s="1591">
        <v>1</v>
      </c>
      <c r="F7" s="1591">
        <v>2</v>
      </c>
      <c r="G7" s="1591">
        <v>3</v>
      </c>
      <c r="H7" s="1591">
        <v>4</v>
      </c>
      <c r="I7" s="1591">
        <v>5</v>
      </c>
      <c r="J7" s="1591">
        <v>6</v>
      </c>
      <c r="K7" s="1591">
        <v>7</v>
      </c>
      <c r="L7" s="1591">
        <v>8</v>
      </c>
      <c r="M7" s="1591">
        <v>9</v>
      </c>
      <c r="N7" s="1591">
        <v>10</v>
      </c>
      <c r="O7" s="1591">
        <v>11</v>
      </c>
      <c r="P7" s="1591">
        <v>12</v>
      </c>
      <c r="Q7" s="1592"/>
    </row>
    <row r="8" spans="1:17" ht="30" customHeight="1">
      <c r="A8" s="1593" t="s">
        <v>1172</v>
      </c>
      <c r="B8" s="1594" t="s">
        <v>1173</v>
      </c>
      <c r="C8" s="1594"/>
      <c r="D8" s="1595"/>
      <c r="E8" s="1892"/>
      <c r="F8" s="1892"/>
      <c r="G8" s="1892"/>
      <c r="H8" s="1892"/>
      <c r="I8" s="1892"/>
      <c r="J8" s="1892"/>
      <c r="K8" s="1892"/>
      <c r="L8" s="1892"/>
      <c r="M8" s="1892"/>
      <c r="N8" s="1892"/>
      <c r="O8" s="1892"/>
      <c r="P8" s="1892"/>
      <c r="Q8" s="1596"/>
    </row>
    <row r="9" spans="1:17" ht="72.75" customHeight="1">
      <c r="A9" s="1597">
        <v>1</v>
      </c>
      <c r="B9" s="1598" t="s">
        <v>1461</v>
      </c>
      <c r="C9" s="1597" t="s">
        <v>15</v>
      </c>
      <c r="D9" s="1595" t="s">
        <v>1462</v>
      </c>
      <c r="E9" s="1599"/>
      <c r="F9" s="1599">
        <v>2300000</v>
      </c>
      <c r="G9" s="1599">
        <v>2200000</v>
      </c>
      <c r="H9" s="1599">
        <v>2300000</v>
      </c>
      <c r="I9" s="1599">
        <v>2400000</v>
      </c>
      <c r="J9" s="1599">
        <v>2300000</v>
      </c>
      <c r="K9" s="1599">
        <v>2300000</v>
      </c>
      <c r="L9" s="1599">
        <v>2198800</v>
      </c>
      <c r="M9" s="1599">
        <v>2300000</v>
      </c>
      <c r="N9" s="1599">
        <v>2000000</v>
      </c>
      <c r="O9" s="1599">
        <v>2040000</v>
      </c>
      <c r="P9" s="1599">
        <v>2100000</v>
      </c>
      <c r="Q9" s="1898"/>
    </row>
    <row r="10" spans="1:17" ht="69" customHeight="1">
      <c r="A10" s="1597">
        <v>2</v>
      </c>
      <c r="B10" s="1600" t="s">
        <v>1463</v>
      </c>
      <c r="C10" s="1597" t="s">
        <v>15</v>
      </c>
      <c r="D10" s="1595" t="s">
        <v>1462</v>
      </c>
      <c r="E10" s="1599"/>
      <c r="F10" s="1599"/>
      <c r="G10" s="1599"/>
      <c r="H10" s="1599"/>
      <c r="I10" s="1599"/>
      <c r="J10" s="1599"/>
      <c r="K10" s="1599"/>
      <c r="L10" s="1599"/>
      <c r="M10" s="1599"/>
      <c r="N10" s="1599"/>
      <c r="O10" s="1599"/>
      <c r="P10" s="1601"/>
      <c r="Q10" s="1898"/>
    </row>
    <row r="11" spans="1:17" ht="70.5" customHeight="1">
      <c r="A11" s="1597">
        <v>3</v>
      </c>
      <c r="B11" s="1600" t="s">
        <v>1464</v>
      </c>
      <c r="C11" s="1597" t="s">
        <v>15</v>
      </c>
      <c r="D11" s="1595" t="s">
        <v>1462</v>
      </c>
      <c r="E11" s="1599"/>
      <c r="F11" s="1599">
        <v>2350000</v>
      </c>
      <c r="G11" s="1599">
        <v>2200000</v>
      </c>
      <c r="H11" s="1599"/>
      <c r="I11" s="1599">
        <v>2300000</v>
      </c>
      <c r="J11" s="1599">
        <v>2100000</v>
      </c>
      <c r="K11" s="1599"/>
      <c r="L11" s="1599">
        <v>2208000</v>
      </c>
      <c r="M11" s="1599">
        <v>2018518.5190000001</v>
      </c>
      <c r="N11" s="1599">
        <v>1800000</v>
      </c>
      <c r="O11" s="1599">
        <v>2000000</v>
      </c>
      <c r="P11" s="1599">
        <v>2160000</v>
      </c>
      <c r="Q11" s="1898"/>
    </row>
    <row r="12" spans="1:17" ht="69.75" customHeight="1">
      <c r="A12" s="1597">
        <v>4</v>
      </c>
      <c r="B12" s="1600" t="s">
        <v>1465</v>
      </c>
      <c r="C12" s="1597" t="s">
        <v>15</v>
      </c>
      <c r="D12" s="1595" t="s">
        <v>1462</v>
      </c>
      <c r="E12" s="1599">
        <v>2260000</v>
      </c>
      <c r="F12" s="1599">
        <v>2290000</v>
      </c>
      <c r="G12" s="1599">
        <v>2200000</v>
      </c>
      <c r="H12" s="1599"/>
      <c r="I12" s="1599"/>
      <c r="J12" s="1599">
        <v>2300000</v>
      </c>
      <c r="K12" s="1599"/>
      <c r="L12" s="1599"/>
      <c r="M12" s="1599"/>
      <c r="N12" s="1599"/>
      <c r="O12" s="1599"/>
      <c r="P12" s="1601"/>
      <c r="Q12" s="1898"/>
    </row>
    <row r="13" spans="1:17" ht="69" customHeight="1">
      <c r="A13" s="1597">
        <v>5</v>
      </c>
      <c r="B13" s="1600" t="s">
        <v>1466</v>
      </c>
      <c r="C13" s="1597" t="s">
        <v>15</v>
      </c>
      <c r="D13" s="1595" t="s">
        <v>1462</v>
      </c>
      <c r="E13" s="1599">
        <v>2140000</v>
      </c>
      <c r="F13" s="1599"/>
      <c r="G13" s="1599">
        <v>2100000</v>
      </c>
      <c r="H13" s="1599"/>
      <c r="I13" s="1599"/>
      <c r="J13" s="1599"/>
      <c r="K13" s="1599"/>
      <c r="L13" s="1599">
        <v>1959600</v>
      </c>
      <c r="M13" s="1599">
        <v>2100000</v>
      </c>
      <c r="N13" s="1599"/>
      <c r="O13" s="1599">
        <v>1900000</v>
      </c>
      <c r="P13" s="1599">
        <v>2000000</v>
      </c>
      <c r="Q13" s="1898"/>
    </row>
    <row r="14" spans="1:17" ht="69" customHeight="1">
      <c r="A14" s="1597">
        <v>6</v>
      </c>
      <c r="B14" s="1600" t="s">
        <v>1467</v>
      </c>
      <c r="C14" s="1597" t="s">
        <v>15</v>
      </c>
      <c r="D14" s="1595" t="s">
        <v>1462</v>
      </c>
      <c r="E14" s="1599"/>
      <c r="F14" s="1599"/>
      <c r="G14" s="1599"/>
      <c r="H14" s="1599"/>
      <c r="I14" s="1599"/>
      <c r="J14" s="1599"/>
      <c r="K14" s="1599">
        <v>2100000</v>
      </c>
      <c r="L14" s="1599"/>
      <c r="M14" s="1599">
        <v>1851851.852</v>
      </c>
      <c r="N14" s="1599"/>
      <c r="O14" s="1599"/>
      <c r="P14" s="1599"/>
      <c r="Q14" s="1898"/>
    </row>
    <row r="15" spans="1:17" ht="67.5" customHeight="1">
      <c r="A15" s="1597">
        <v>7</v>
      </c>
      <c r="B15" s="1600" t="s">
        <v>1468</v>
      </c>
      <c r="C15" s="1597" t="s">
        <v>15</v>
      </c>
      <c r="D15" s="1595" t="s">
        <v>1462</v>
      </c>
      <c r="E15" s="1599"/>
      <c r="F15" s="1599"/>
      <c r="G15" s="1599"/>
      <c r="H15" s="1599"/>
      <c r="I15" s="1599"/>
      <c r="J15" s="1599"/>
      <c r="K15" s="1599"/>
      <c r="L15" s="1599"/>
      <c r="M15" s="1599">
        <v>1900000</v>
      </c>
      <c r="N15" s="1599"/>
      <c r="O15" s="1599"/>
      <c r="P15" s="1599"/>
      <c r="Q15" s="1898"/>
    </row>
    <row r="16" spans="1:17" ht="65.25" customHeight="1">
      <c r="A16" s="1597">
        <v>8</v>
      </c>
      <c r="B16" s="1600" t="s">
        <v>1469</v>
      </c>
      <c r="C16" s="1597" t="s">
        <v>15</v>
      </c>
      <c r="D16" s="1595" t="s">
        <v>1462</v>
      </c>
      <c r="E16" s="1599"/>
      <c r="F16" s="1599"/>
      <c r="G16" s="1599"/>
      <c r="H16" s="1599">
        <v>2100000</v>
      </c>
      <c r="I16" s="1599"/>
      <c r="J16" s="1599">
        <v>2200000</v>
      </c>
      <c r="K16" s="1599"/>
      <c r="L16" s="1599"/>
      <c r="M16" s="1599"/>
      <c r="N16" s="1599"/>
      <c r="O16" s="1599"/>
      <c r="P16" s="1599"/>
      <c r="Q16" s="1898"/>
    </row>
    <row r="17" spans="1:17" ht="34.5" customHeight="1">
      <c r="A17" s="1593" t="s">
        <v>1184</v>
      </c>
      <c r="B17" s="1602" t="s">
        <v>1185</v>
      </c>
      <c r="C17" s="1597"/>
      <c r="D17" s="1595"/>
      <c r="E17" s="1597"/>
      <c r="F17" s="1597"/>
      <c r="G17" s="1597"/>
      <c r="H17" s="1597"/>
      <c r="I17" s="1597"/>
      <c r="J17" s="1597"/>
      <c r="K17" s="1597"/>
      <c r="L17" s="1597"/>
      <c r="M17" s="1597"/>
      <c r="N17" s="1597"/>
      <c r="O17" s="1597"/>
      <c r="P17" s="1597"/>
      <c r="Q17" s="1603"/>
    </row>
    <row r="18" spans="1:17" ht="23.25" customHeight="1">
      <c r="A18" s="1593"/>
      <c r="B18" s="1894" t="s">
        <v>1186</v>
      </c>
      <c r="C18" s="1894"/>
      <c r="D18" s="1591"/>
      <c r="E18" s="1893"/>
      <c r="F18" s="1893"/>
      <c r="G18" s="1893"/>
      <c r="H18" s="1893"/>
      <c r="I18" s="1893"/>
      <c r="J18" s="1893"/>
      <c r="K18" s="1893"/>
      <c r="L18" s="1893"/>
      <c r="M18" s="1893"/>
      <c r="N18" s="1893"/>
      <c r="O18" s="1893"/>
      <c r="P18" s="1893"/>
      <c r="Q18" s="1604"/>
    </row>
    <row r="19" spans="1:17" ht="30" customHeight="1">
      <c r="A19" s="1597">
        <v>1</v>
      </c>
      <c r="B19" s="1605" t="s">
        <v>1187</v>
      </c>
      <c r="C19" s="1597" t="s">
        <v>1479</v>
      </c>
      <c r="D19" s="1595"/>
      <c r="E19" s="1606">
        <v>600000</v>
      </c>
      <c r="F19" s="1606">
        <v>600000</v>
      </c>
      <c r="G19" s="1606">
        <v>450000</v>
      </c>
      <c r="H19" s="1606">
        <v>500000</v>
      </c>
      <c r="I19" s="1606">
        <v>500000</v>
      </c>
      <c r="J19" s="1606">
        <v>500000</v>
      </c>
      <c r="K19" s="1606">
        <v>500000</v>
      </c>
      <c r="L19" s="1606">
        <v>520000</v>
      </c>
      <c r="M19" s="1606">
        <v>490000</v>
      </c>
      <c r="N19" s="1606">
        <v>380000</v>
      </c>
      <c r="O19" s="1606">
        <v>360000</v>
      </c>
      <c r="P19" s="1606">
        <v>400000</v>
      </c>
      <c r="Q19" s="1898"/>
    </row>
    <row r="20" spans="1:17" ht="30" customHeight="1">
      <c r="A20" s="1597">
        <v>2</v>
      </c>
      <c r="B20" s="1605" t="s">
        <v>1189</v>
      </c>
      <c r="C20" s="1597" t="s">
        <v>1479</v>
      </c>
      <c r="D20" s="1595"/>
      <c r="E20" s="1606">
        <v>600000</v>
      </c>
      <c r="F20" s="1606">
        <v>600000</v>
      </c>
      <c r="G20" s="1606">
        <v>450000</v>
      </c>
      <c r="H20" s="1607"/>
      <c r="I20" s="1606">
        <v>500000</v>
      </c>
      <c r="J20" s="1606">
        <v>450000</v>
      </c>
      <c r="K20" s="1606">
        <v>500000</v>
      </c>
      <c r="L20" s="1607"/>
      <c r="M20" s="1606"/>
      <c r="N20" s="1606">
        <v>380000</v>
      </c>
      <c r="O20" s="1606">
        <v>360000</v>
      </c>
      <c r="P20" s="1606"/>
      <c r="Q20" s="1898"/>
    </row>
    <row r="21" spans="1:17" ht="30" customHeight="1">
      <c r="A21" s="1597">
        <v>3</v>
      </c>
      <c r="B21" s="1605" t="s">
        <v>1190</v>
      </c>
      <c r="C21" s="1597" t="s">
        <v>1479</v>
      </c>
      <c r="D21" s="1595"/>
      <c r="E21" s="1606"/>
      <c r="F21" s="1606"/>
      <c r="G21" s="1606">
        <v>300000</v>
      </c>
      <c r="H21" s="1607"/>
      <c r="I21" s="1606"/>
      <c r="J21" s="1606">
        <v>250000</v>
      </c>
      <c r="K21" s="1606"/>
      <c r="L21" s="1607"/>
      <c r="M21" s="1606"/>
      <c r="N21" s="1607"/>
      <c r="O21" s="1606"/>
      <c r="P21" s="1606"/>
      <c r="Q21" s="1898"/>
    </row>
    <row r="22" spans="1:17" ht="30" customHeight="1">
      <c r="A22" s="1597">
        <v>4</v>
      </c>
      <c r="B22" s="1605" t="s">
        <v>1416</v>
      </c>
      <c r="C22" s="1597" t="s">
        <v>1479</v>
      </c>
      <c r="D22" s="1595"/>
      <c r="E22" s="1606"/>
      <c r="F22" s="1606"/>
      <c r="G22" s="1606"/>
      <c r="H22" s="1606">
        <v>500000</v>
      </c>
      <c r="I22" s="1606"/>
      <c r="J22" s="1607"/>
      <c r="K22" s="1606"/>
      <c r="L22" s="1607"/>
      <c r="M22" s="1606"/>
      <c r="N22" s="1607"/>
      <c r="O22" s="1606"/>
      <c r="P22" s="1606"/>
      <c r="Q22" s="1898"/>
    </row>
    <row r="23" spans="1:17" ht="39.950000000000003" customHeight="1">
      <c r="A23" s="1593" t="s">
        <v>1191</v>
      </c>
      <c r="B23" s="1594" t="s">
        <v>1192</v>
      </c>
      <c r="C23" s="1603"/>
      <c r="D23" s="1600"/>
      <c r="E23" s="1597"/>
      <c r="F23" s="1597"/>
      <c r="G23" s="1597"/>
      <c r="H23" s="1597"/>
      <c r="I23" s="1597"/>
      <c r="J23" s="1597"/>
      <c r="K23" s="1597"/>
      <c r="L23" s="1597"/>
      <c r="M23" s="1597"/>
      <c r="N23" s="1597"/>
      <c r="O23" s="1597"/>
      <c r="P23" s="1597"/>
      <c r="Q23" s="1603"/>
    </row>
    <row r="24" spans="1:17" ht="39.950000000000003" customHeight="1">
      <c r="A24" s="1591"/>
      <c r="B24" s="1897" t="s">
        <v>1193</v>
      </c>
      <c r="C24" s="1897"/>
      <c r="D24" s="1591"/>
      <c r="E24" s="1892"/>
      <c r="F24" s="1892"/>
      <c r="G24" s="1892"/>
      <c r="H24" s="1892"/>
      <c r="I24" s="1892"/>
      <c r="J24" s="1892"/>
      <c r="K24" s="1892"/>
      <c r="L24" s="1892"/>
      <c r="M24" s="1892"/>
      <c r="N24" s="1892"/>
      <c r="O24" s="1892"/>
      <c r="P24" s="1892"/>
      <c r="Q24" s="1603"/>
    </row>
    <row r="25" spans="1:17" ht="39.950000000000003" customHeight="1">
      <c r="A25" s="1595">
        <v>1</v>
      </c>
      <c r="B25" s="1605" t="s">
        <v>1194</v>
      </c>
      <c r="C25" s="1595" t="s">
        <v>152</v>
      </c>
      <c r="D25" s="1595" t="s">
        <v>1195</v>
      </c>
      <c r="E25" s="1608">
        <v>2450</v>
      </c>
      <c r="F25" s="1608">
        <v>2450</v>
      </c>
      <c r="G25" s="1608">
        <v>2300</v>
      </c>
      <c r="H25" s="1608"/>
      <c r="I25" s="1608"/>
      <c r="J25" s="1608">
        <v>1500</v>
      </c>
      <c r="K25" s="1608">
        <v>1950</v>
      </c>
      <c r="L25" s="1606">
        <v>1780</v>
      </c>
      <c r="M25" s="1608">
        <v>1880</v>
      </c>
      <c r="N25" s="1608"/>
      <c r="O25" s="1608">
        <v>1500</v>
      </c>
      <c r="P25" s="1608"/>
      <c r="Q25" s="1899"/>
    </row>
    <row r="26" spans="1:17" ht="39.950000000000003" customHeight="1">
      <c r="A26" s="1595">
        <v>2</v>
      </c>
      <c r="B26" s="1605" t="s">
        <v>1196</v>
      </c>
      <c r="C26" s="1595" t="s">
        <v>152</v>
      </c>
      <c r="D26" s="1595" t="s">
        <v>1197</v>
      </c>
      <c r="E26" s="1608"/>
      <c r="F26" s="1608"/>
      <c r="G26" s="1608">
        <v>2300</v>
      </c>
      <c r="H26" s="1608">
        <v>2000</v>
      </c>
      <c r="I26" s="1608">
        <v>2000</v>
      </c>
      <c r="J26" s="1608">
        <v>1500</v>
      </c>
      <c r="K26" s="1608">
        <v>1950</v>
      </c>
      <c r="L26" s="1608"/>
      <c r="M26" s="1608"/>
      <c r="N26" s="1608"/>
      <c r="O26" s="1608"/>
      <c r="P26" s="1608"/>
      <c r="Q26" s="1899"/>
    </row>
    <row r="27" spans="1:17" ht="39.950000000000003" customHeight="1">
      <c r="A27" s="1595">
        <v>3</v>
      </c>
      <c r="B27" s="1605" t="s">
        <v>1198</v>
      </c>
      <c r="C27" s="1595" t="s">
        <v>152</v>
      </c>
      <c r="D27" s="1595" t="s">
        <v>1408</v>
      </c>
      <c r="E27" s="1608"/>
      <c r="F27" s="1608">
        <v>2100</v>
      </c>
      <c r="G27" s="1608">
        <v>1800</v>
      </c>
      <c r="H27" s="1608">
        <v>1800</v>
      </c>
      <c r="I27" s="1608"/>
      <c r="J27" s="1608"/>
      <c r="K27" s="1608">
        <v>1260</v>
      </c>
      <c r="L27" s="1608">
        <v>1450</v>
      </c>
      <c r="M27" s="1608"/>
      <c r="N27" s="1608"/>
      <c r="O27" s="1608">
        <v>1250</v>
      </c>
      <c r="P27" s="1608"/>
      <c r="Q27" s="1899"/>
    </row>
    <row r="28" spans="1:17" ht="49.5" customHeight="1">
      <c r="A28" s="1595">
        <v>4</v>
      </c>
      <c r="B28" s="1605" t="s">
        <v>1200</v>
      </c>
      <c r="C28" s="1595" t="s">
        <v>152</v>
      </c>
      <c r="D28" s="1595" t="s">
        <v>1201</v>
      </c>
      <c r="E28" s="1608"/>
      <c r="F28" s="1608">
        <v>2000</v>
      </c>
      <c r="G28" s="1608">
        <v>1300</v>
      </c>
      <c r="H28" s="1608">
        <v>1500</v>
      </c>
      <c r="I28" s="1608"/>
      <c r="J28" s="1608"/>
      <c r="K28" s="1608">
        <v>1018</v>
      </c>
      <c r="L28" s="1608"/>
      <c r="M28" s="1608"/>
      <c r="N28" s="1608"/>
      <c r="O28" s="1608"/>
      <c r="P28" s="1608"/>
      <c r="Q28" s="1899"/>
    </row>
    <row r="29" spans="1:17" ht="39.950000000000003" customHeight="1">
      <c r="A29" s="1591"/>
      <c r="B29" s="1897" t="s">
        <v>1202</v>
      </c>
      <c r="C29" s="1897"/>
      <c r="D29" s="1591"/>
      <c r="E29" s="1591"/>
      <c r="F29" s="1591"/>
      <c r="G29" s="1591"/>
      <c r="H29" s="1591"/>
      <c r="I29" s="1591"/>
      <c r="J29" s="1591"/>
      <c r="K29" s="1595"/>
      <c r="L29" s="1591"/>
      <c r="M29" s="1591"/>
      <c r="N29" s="1591"/>
      <c r="O29" s="1591"/>
      <c r="P29" s="1591"/>
      <c r="Q29" s="1609"/>
    </row>
    <row r="30" spans="1:17" ht="39.950000000000003" customHeight="1">
      <c r="A30" s="1597">
        <v>1</v>
      </c>
      <c r="B30" s="1605" t="s">
        <v>1203</v>
      </c>
      <c r="C30" s="1597" t="s">
        <v>152</v>
      </c>
      <c r="D30" s="1595" t="s">
        <v>1204</v>
      </c>
      <c r="E30" s="1597"/>
      <c r="F30" s="1597"/>
      <c r="G30" s="1606"/>
      <c r="H30" s="1608">
        <v>1500</v>
      </c>
      <c r="I30" s="1606"/>
      <c r="J30" s="1606"/>
      <c r="K30" s="1606"/>
      <c r="L30" s="1606"/>
      <c r="M30" s="1606"/>
      <c r="N30" s="1606"/>
      <c r="O30" s="1606">
        <v>1560</v>
      </c>
      <c r="P30" s="1606"/>
      <c r="Q30" s="1898" t="s">
        <v>1427</v>
      </c>
    </row>
    <row r="31" spans="1:17" ht="39.950000000000003" customHeight="1">
      <c r="A31" s="1597">
        <v>2</v>
      </c>
      <c r="B31" s="1605" t="s">
        <v>1206</v>
      </c>
      <c r="C31" s="1597" t="s">
        <v>152</v>
      </c>
      <c r="D31" s="1595" t="s">
        <v>1437</v>
      </c>
      <c r="E31" s="1597"/>
      <c r="F31" s="1597"/>
      <c r="G31" s="1606"/>
      <c r="H31" s="1606">
        <v>1800</v>
      </c>
      <c r="I31" s="1606">
        <v>1525</v>
      </c>
      <c r="J31" s="1597"/>
      <c r="K31" s="1606"/>
      <c r="L31" s="1606"/>
      <c r="M31" s="1606"/>
      <c r="N31" s="1606"/>
      <c r="O31" s="1606"/>
      <c r="P31" s="1606"/>
      <c r="Q31" s="1898"/>
    </row>
    <row r="32" spans="1:17" ht="39.950000000000003" customHeight="1">
      <c r="A32" s="1597">
        <v>3</v>
      </c>
      <c r="B32" s="1605" t="s">
        <v>1208</v>
      </c>
      <c r="C32" s="1597" t="s">
        <v>152</v>
      </c>
      <c r="D32" s="1595" t="s">
        <v>1433</v>
      </c>
      <c r="E32" s="1606">
        <v>2500</v>
      </c>
      <c r="F32" s="1606"/>
      <c r="G32" s="1606"/>
      <c r="H32" s="1606">
        <v>2250</v>
      </c>
      <c r="I32" s="1606">
        <v>2250</v>
      </c>
      <c r="J32" s="1606"/>
      <c r="K32" s="1606"/>
      <c r="L32" s="1606"/>
      <c r="M32" s="1606"/>
      <c r="N32" s="1606"/>
      <c r="O32" s="1606"/>
      <c r="P32" s="1606"/>
      <c r="Q32" s="1898"/>
    </row>
    <row r="33" spans="1:17" ht="39.950000000000003" customHeight="1">
      <c r="A33" s="1597">
        <v>4</v>
      </c>
      <c r="B33" s="1605" t="s">
        <v>1210</v>
      </c>
      <c r="C33" s="1597" t="s">
        <v>152</v>
      </c>
      <c r="D33" s="1595" t="s">
        <v>1211</v>
      </c>
      <c r="E33" s="1606"/>
      <c r="F33" s="1606">
        <v>2500</v>
      </c>
      <c r="G33" s="1606"/>
      <c r="H33" s="1606">
        <v>1850</v>
      </c>
      <c r="I33" s="1606"/>
      <c r="J33" s="1606"/>
      <c r="K33" s="1606"/>
      <c r="L33" s="1606"/>
      <c r="M33" s="1606">
        <v>1545</v>
      </c>
      <c r="N33" s="1606"/>
      <c r="O33" s="1606">
        <v>1705</v>
      </c>
      <c r="P33" s="1606">
        <v>1450</v>
      </c>
      <c r="Q33" s="1898"/>
    </row>
    <row r="34" spans="1:17" ht="39.950000000000003" customHeight="1">
      <c r="A34" s="1597">
        <v>5</v>
      </c>
      <c r="B34" s="1605" t="s">
        <v>1212</v>
      </c>
      <c r="C34" s="1597" t="s">
        <v>152</v>
      </c>
      <c r="D34" s="1595" t="s">
        <v>1213</v>
      </c>
      <c r="E34" s="1606"/>
      <c r="F34" s="1606"/>
      <c r="G34" s="1606"/>
      <c r="H34" s="1606"/>
      <c r="I34" s="1606"/>
      <c r="J34" s="1606"/>
      <c r="K34" s="1606"/>
      <c r="L34" s="1606"/>
      <c r="M34" s="1606"/>
      <c r="N34" s="1606"/>
      <c r="O34" s="1606">
        <v>2450</v>
      </c>
      <c r="P34" s="1606">
        <v>2230</v>
      </c>
      <c r="Q34" s="1898"/>
    </row>
    <row r="35" spans="1:17" ht="39.950000000000003" customHeight="1">
      <c r="A35" s="1597">
        <v>6</v>
      </c>
      <c r="B35" s="1605" t="s">
        <v>1214</v>
      </c>
      <c r="C35" s="1597" t="s">
        <v>152</v>
      </c>
      <c r="D35" s="1595" t="s">
        <v>1215</v>
      </c>
      <c r="E35" s="1606"/>
      <c r="F35" s="1606"/>
      <c r="G35" s="1606"/>
      <c r="H35" s="1606"/>
      <c r="I35" s="1606">
        <v>6550</v>
      </c>
      <c r="J35" s="1606"/>
      <c r="K35" s="1606"/>
      <c r="L35" s="1606"/>
      <c r="M35" s="1606"/>
      <c r="N35" s="1606"/>
      <c r="O35" s="1606">
        <v>9185</v>
      </c>
      <c r="P35" s="1606">
        <v>7900</v>
      </c>
      <c r="Q35" s="1898"/>
    </row>
    <row r="36" spans="1:17" ht="39.950000000000003" customHeight="1">
      <c r="A36" s="1597">
        <v>7</v>
      </c>
      <c r="B36" s="1605" t="s">
        <v>1428</v>
      </c>
      <c r="C36" s="1597" t="s">
        <v>152</v>
      </c>
      <c r="D36" s="1595" t="s">
        <v>1217</v>
      </c>
      <c r="E36" s="1606"/>
      <c r="F36" s="1606"/>
      <c r="G36" s="1606"/>
      <c r="H36" s="1606"/>
      <c r="I36" s="1606">
        <v>13100</v>
      </c>
      <c r="J36" s="1606"/>
      <c r="K36" s="1606"/>
      <c r="L36" s="1606"/>
      <c r="M36" s="1606"/>
      <c r="N36" s="1606"/>
      <c r="O36" s="1606"/>
      <c r="P36" s="1606">
        <v>13600</v>
      </c>
      <c r="Q36" s="1898"/>
    </row>
    <row r="37" spans="1:17" ht="39.950000000000003" customHeight="1">
      <c r="A37" s="1597">
        <v>8</v>
      </c>
      <c r="B37" s="1605" t="s">
        <v>1218</v>
      </c>
      <c r="C37" s="1597" t="s">
        <v>152</v>
      </c>
      <c r="D37" s="1595" t="s">
        <v>1219</v>
      </c>
      <c r="E37" s="1606"/>
      <c r="F37" s="1606"/>
      <c r="G37" s="1606"/>
      <c r="H37" s="1606"/>
      <c r="I37" s="1606"/>
      <c r="J37" s="1606"/>
      <c r="K37" s="1606"/>
      <c r="L37" s="1606"/>
      <c r="M37" s="1606"/>
      <c r="N37" s="1606"/>
      <c r="O37" s="1606">
        <v>15902</v>
      </c>
      <c r="P37" s="1606"/>
      <c r="Q37" s="1898"/>
    </row>
    <row r="38" spans="1:17" ht="35.1" customHeight="1">
      <c r="A38" s="1593" t="s">
        <v>1220</v>
      </c>
      <c r="B38" s="1594" t="s">
        <v>1221</v>
      </c>
      <c r="C38" s="1603"/>
      <c r="D38" s="1600"/>
      <c r="E38" s="1597"/>
      <c r="F38" s="1597"/>
      <c r="G38" s="1597"/>
      <c r="H38" s="1597"/>
      <c r="I38" s="1597"/>
      <c r="J38" s="1597"/>
      <c r="K38" s="1597"/>
      <c r="L38" s="1597"/>
      <c r="M38" s="1597"/>
      <c r="N38" s="1597"/>
      <c r="O38" s="1597"/>
      <c r="P38" s="1597"/>
      <c r="Q38" s="1603"/>
    </row>
    <row r="39" spans="1:17" ht="35.1" customHeight="1">
      <c r="A39" s="1597">
        <v>1</v>
      </c>
      <c r="B39" s="1605" t="s">
        <v>1222</v>
      </c>
      <c r="C39" s="1597" t="s">
        <v>152</v>
      </c>
      <c r="D39" s="1595" t="s">
        <v>1223</v>
      </c>
      <c r="E39" s="1599">
        <v>7000</v>
      </c>
      <c r="F39" s="1599">
        <v>7000</v>
      </c>
      <c r="G39" s="1599">
        <v>10000</v>
      </c>
      <c r="H39" s="1599">
        <v>8500</v>
      </c>
      <c r="I39" s="1599">
        <v>6000</v>
      </c>
      <c r="J39" s="1599">
        <v>6500</v>
      </c>
      <c r="K39" s="1599">
        <v>5500</v>
      </c>
      <c r="L39" s="1599">
        <v>4000</v>
      </c>
      <c r="M39" s="1599">
        <v>3900</v>
      </c>
      <c r="N39" s="1599">
        <v>6500</v>
      </c>
      <c r="O39" s="1599">
        <v>8200</v>
      </c>
      <c r="P39" s="1599">
        <v>10300</v>
      </c>
      <c r="Q39" s="1898" t="s">
        <v>1458</v>
      </c>
    </row>
    <row r="40" spans="1:17" ht="35.1" customHeight="1">
      <c r="A40" s="1597">
        <v>2</v>
      </c>
      <c r="B40" s="1605" t="s">
        <v>1225</v>
      </c>
      <c r="C40" s="1597" t="s">
        <v>1479</v>
      </c>
      <c r="D40" s="1595" t="s">
        <v>1227</v>
      </c>
      <c r="E40" s="1599">
        <v>550000</v>
      </c>
      <c r="F40" s="1599"/>
      <c r="G40" s="1599">
        <v>400000</v>
      </c>
      <c r="H40" s="1599">
        <v>380000</v>
      </c>
      <c r="I40" s="1599"/>
      <c r="J40" s="1599">
        <v>310000</v>
      </c>
      <c r="K40" s="1599">
        <v>300000</v>
      </c>
      <c r="L40" s="1599"/>
      <c r="M40" s="1599">
        <v>330000</v>
      </c>
      <c r="N40" s="1599"/>
      <c r="O40" s="1599"/>
      <c r="P40" s="1599"/>
      <c r="Q40" s="1898"/>
    </row>
    <row r="41" spans="1:17" ht="35.1" customHeight="1">
      <c r="A41" s="1597">
        <v>3</v>
      </c>
      <c r="B41" s="1605" t="s">
        <v>1228</v>
      </c>
      <c r="C41" s="1597" t="s">
        <v>1479</v>
      </c>
      <c r="D41" s="1595" t="s">
        <v>1229</v>
      </c>
      <c r="E41" s="1599"/>
      <c r="F41" s="1599"/>
      <c r="G41" s="1599"/>
      <c r="H41" s="1599"/>
      <c r="I41" s="1599"/>
      <c r="J41" s="1599"/>
      <c r="K41" s="1599">
        <v>390000</v>
      </c>
      <c r="L41" s="1599"/>
      <c r="M41" s="1599"/>
      <c r="N41" s="1599"/>
      <c r="O41" s="1599"/>
      <c r="P41" s="1599"/>
      <c r="Q41" s="1898"/>
    </row>
    <row r="42" spans="1:17" ht="35.1" customHeight="1">
      <c r="A42" s="1597">
        <v>4</v>
      </c>
      <c r="B42" s="1605" t="s">
        <v>1230</v>
      </c>
      <c r="C42" s="1597" t="s">
        <v>1479</v>
      </c>
      <c r="D42" s="1595"/>
      <c r="E42" s="1599">
        <v>550000</v>
      </c>
      <c r="F42" s="1599"/>
      <c r="G42" s="1599">
        <v>400000</v>
      </c>
      <c r="H42" s="1599"/>
      <c r="I42" s="1599"/>
      <c r="J42" s="1599">
        <v>330000</v>
      </c>
      <c r="K42" s="1599"/>
      <c r="L42" s="1599"/>
      <c r="M42" s="1599">
        <v>320000</v>
      </c>
      <c r="N42" s="1599"/>
      <c r="O42" s="1599"/>
      <c r="P42" s="1599"/>
      <c r="Q42" s="1898"/>
    </row>
    <row r="43" spans="1:17" ht="35.1" customHeight="1">
      <c r="A43" s="1597">
        <v>5</v>
      </c>
      <c r="B43" s="1605" t="s">
        <v>1231</v>
      </c>
      <c r="C43" s="1597" t="s">
        <v>1479</v>
      </c>
      <c r="D43" s="1595" t="s">
        <v>1232</v>
      </c>
      <c r="E43" s="1599">
        <v>600000</v>
      </c>
      <c r="F43" s="1599">
        <v>600000</v>
      </c>
      <c r="G43" s="1599">
        <v>450000</v>
      </c>
      <c r="H43" s="1599">
        <v>450000</v>
      </c>
      <c r="I43" s="1599">
        <v>450000</v>
      </c>
      <c r="J43" s="1599">
        <v>500000</v>
      </c>
      <c r="K43" s="1599">
        <v>470000</v>
      </c>
      <c r="L43" s="1599">
        <v>480000</v>
      </c>
      <c r="M43" s="1599">
        <v>450000</v>
      </c>
      <c r="N43" s="1599">
        <v>360000</v>
      </c>
      <c r="O43" s="1599">
        <v>500000</v>
      </c>
      <c r="P43" s="1599">
        <v>580000</v>
      </c>
      <c r="Q43" s="1898"/>
    </row>
    <row r="44" spans="1:17" ht="35.1" customHeight="1">
      <c r="A44" s="1597">
        <v>6</v>
      </c>
      <c r="B44" s="1605" t="s">
        <v>1233</v>
      </c>
      <c r="C44" s="1597" t="s">
        <v>1479</v>
      </c>
      <c r="D44" s="1595" t="s">
        <v>1234</v>
      </c>
      <c r="E44" s="1599"/>
      <c r="F44" s="1599"/>
      <c r="G44" s="1599">
        <v>450000</v>
      </c>
      <c r="H44" s="1599">
        <v>380000</v>
      </c>
      <c r="I44" s="1599"/>
      <c r="J44" s="1599"/>
      <c r="K44" s="1599"/>
      <c r="L44" s="1599"/>
      <c r="M44" s="1599">
        <v>350000</v>
      </c>
      <c r="N44" s="1599"/>
      <c r="O44" s="1599"/>
      <c r="P44" s="1599"/>
      <c r="Q44" s="1898"/>
    </row>
    <row r="45" spans="1:17" ht="35.1" customHeight="1">
      <c r="A45" s="1597">
        <v>7</v>
      </c>
      <c r="B45" s="1605" t="s">
        <v>1235</v>
      </c>
      <c r="C45" s="1597" t="s">
        <v>1479</v>
      </c>
      <c r="D45" s="1595" t="s">
        <v>1236</v>
      </c>
      <c r="E45" s="1599"/>
      <c r="F45" s="1599">
        <v>550000</v>
      </c>
      <c r="G45" s="1599">
        <v>400000</v>
      </c>
      <c r="H45" s="1599">
        <v>380000</v>
      </c>
      <c r="I45" s="1599"/>
      <c r="J45" s="1599">
        <v>380000</v>
      </c>
      <c r="K45" s="1599">
        <v>420000</v>
      </c>
      <c r="L45" s="1599">
        <v>400000</v>
      </c>
      <c r="M45" s="1599">
        <v>350000</v>
      </c>
      <c r="N45" s="1599">
        <v>350000</v>
      </c>
      <c r="O45" s="1599">
        <v>440000</v>
      </c>
      <c r="P45" s="1599">
        <v>440000</v>
      </c>
      <c r="Q45" s="1898"/>
    </row>
    <row r="46" spans="1:17" ht="35.1" customHeight="1">
      <c r="A46" s="1597">
        <v>8</v>
      </c>
      <c r="B46" s="1605" t="s">
        <v>1237</v>
      </c>
      <c r="C46" s="1597" t="s">
        <v>1479</v>
      </c>
      <c r="D46" s="1595" t="s">
        <v>1238</v>
      </c>
      <c r="E46" s="1599">
        <v>570000</v>
      </c>
      <c r="F46" s="1599">
        <v>550000</v>
      </c>
      <c r="G46" s="1599">
        <v>400000</v>
      </c>
      <c r="H46" s="1599">
        <v>380000</v>
      </c>
      <c r="I46" s="1599"/>
      <c r="J46" s="1599">
        <v>380000</v>
      </c>
      <c r="K46" s="1599"/>
      <c r="L46" s="1599">
        <v>400000</v>
      </c>
      <c r="M46" s="1599">
        <v>360000</v>
      </c>
      <c r="N46" s="1599">
        <v>330000</v>
      </c>
      <c r="O46" s="1599"/>
      <c r="P46" s="1599"/>
      <c r="Q46" s="1898"/>
    </row>
    <row r="47" spans="1:17" ht="30.75" customHeight="1">
      <c r="A47" s="1597"/>
      <c r="B47" s="1610" t="s">
        <v>1239</v>
      </c>
      <c r="C47" s="1597"/>
      <c r="D47" s="1595"/>
      <c r="E47" s="1597"/>
      <c r="F47" s="1597"/>
      <c r="G47" s="1597"/>
      <c r="H47" s="1597"/>
      <c r="I47" s="1597"/>
      <c r="J47" s="1597"/>
      <c r="K47" s="1597"/>
      <c r="L47" s="1599"/>
      <c r="M47" s="1597"/>
      <c r="N47" s="1597"/>
      <c r="O47" s="1597"/>
      <c r="P47" s="1597"/>
      <c r="Q47" s="1898"/>
    </row>
    <row r="48" spans="1:17" ht="30.75" customHeight="1">
      <c r="A48" s="1597">
        <v>1</v>
      </c>
      <c r="B48" s="1598" t="s">
        <v>1240</v>
      </c>
      <c r="C48" s="1597" t="s">
        <v>1479</v>
      </c>
      <c r="D48" s="1595" t="s">
        <v>1241</v>
      </c>
      <c r="E48" s="1597"/>
      <c r="F48" s="1597"/>
      <c r="G48" s="1597"/>
      <c r="H48" s="1597"/>
      <c r="I48" s="1597"/>
      <c r="J48" s="1597"/>
      <c r="K48" s="1597"/>
      <c r="L48" s="1599"/>
      <c r="M48" s="1597"/>
      <c r="N48" s="1597"/>
      <c r="O48" s="1599">
        <v>400000</v>
      </c>
      <c r="P48" s="1597"/>
      <c r="Q48" s="1898"/>
    </row>
    <row r="49" spans="1:17" ht="30.75" customHeight="1">
      <c r="A49" s="1597">
        <v>2</v>
      </c>
      <c r="B49" s="1598" t="s">
        <v>1242</v>
      </c>
      <c r="C49" s="1597" t="s">
        <v>1479</v>
      </c>
      <c r="D49" s="1595" t="s">
        <v>1243</v>
      </c>
      <c r="E49" s="1597"/>
      <c r="F49" s="1597"/>
      <c r="G49" s="1597"/>
      <c r="H49" s="1597"/>
      <c r="I49" s="1597"/>
      <c r="J49" s="1597"/>
      <c r="K49" s="1597"/>
      <c r="L49" s="1599"/>
      <c r="M49" s="1597"/>
      <c r="N49" s="1597"/>
      <c r="O49" s="1599">
        <v>400000</v>
      </c>
      <c r="P49" s="1597"/>
      <c r="Q49" s="1898"/>
    </row>
    <row r="50" spans="1:17" ht="30.75" customHeight="1">
      <c r="A50" s="1597">
        <v>3</v>
      </c>
      <c r="B50" s="1598" t="s">
        <v>1244</v>
      </c>
      <c r="C50" s="1597" t="s">
        <v>1479</v>
      </c>
      <c r="D50" s="1595" t="s">
        <v>1245</v>
      </c>
      <c r="E50" s="1597"/>
      <c r="F50" s="1597"/>
      <c r="G50" s="1597"/>
      <c r="H50" s="1597"/>
      <c r="I50" s="1597"/>
      <c r="J50" s="1597"/>
      <c r="K50" s="1597"/>
      <c r="L50" s="1599"/>
      <c r="M50" s="1597"/>
      <c r="N50" s="1597"/>
      <c r="O50" s="1599">
        <v>400000</v>
      </c>
      <c r="P50" s="1597"/>
      <c r="Q50" s="1898"/>
    </row>
    <row r="51" spans="1:17" ht="39.950000000000003" customHeight="1">
      <c r="A51" s="1593" t="s">
        <v>1246</v>
      </c>
      <c r="B51" s="1602" t="s">
        <v>1247</v>
      </c>
      <c r="C51" s="1593"/>
      <c r="D51" s="1591"/>
      <c r="E51" s="1893"/>
      <c r="F51" s="1893"/>
      <c r="G51" s="1893"/>
      <c r="H51" s="1893"/>
      <c r="I51" s="1893"/>
      <c r="J51" s="1893"/>
      <c r="K51" s="1893"/>
      <c r="L51" s="1893"/>
      <c r="M51" s="1893"/>
      <c r="N51" s="1893"/>
      <c r="O51" s="1893"/>
      <c r="P51" s="1893"/>
      <c r="Q51" s="1611"/>
    </row>
    <row r="52" spans="1:17" ht="39.950000000000003" customHeight="1">
      <c r="A52" s="1612"/>
      <c r="B52" s="1613" t="s">
        <v>70</v>
      </c>
      <c r="C52" s="1597"/>
      <c r="D52" s="1595"/>
      <c r="E52" s="1599"/>
      <c r="F52" s="1599"/>
      <c r="G52" s="1599"/>
      <c r="H52" s="1599"/>
      <c r="I52" s="1599"/>
      <c r="J52" s="1599"/>
      <c r="K52" s="1599"/>
      <c r="L52" s="1599"/>
      <c r="M52" s="1599"/>
      <c r="N52" s="1599"/>
      <c r="O52" s="1599"/>
      <c r="P52" s="1599"/>
      <c r="Q52" s="1898"/>
    </row>
    <row r="53" spans="1:17" ht="39.950000000000003" customHeight="1">
      <c r="A53" s="1597">
        <v>1</v>
      </c>
      <c r="B53" s="1605" t="s">
        <v>54</v>
      </c>
      <c r="C53" s="1597" t="s">
        <v>419</v>
      </c>
      <c r="D53" s="1595" t="s">
        <v>1248</v>
      </c>
      <c r="E53" s="1599"/>
      <c r="F53" s="1599">
        <v>19200</v>
      </c>
      <c r="G53" s="1599">
        <v>18200</v>
      </c>
      <c r="H53" s="1599"/>
      <c r="I53" s="1599"/>
      <c r="J53" s="1599"/>
      <c r="K53" s="1599">
        <v>20500</v>
      </c>
      <c r="L53" s="1599"/>
      <c r="M53" s="1599">
        <v>17900</v>
      </c>
      <c r="N53" s="1599">
        <v>15500</v>
      </c>
      <c r="O53" s="1599">
        <v>17800</v>
      </c>
      <c r="P53" s="1599">
        <v>19800</v>
      </c>
      <c r="Q53" s="1898"/>
    </row>
    <row r="54" spans="1:17" ht="39.950000000000003" customHeight="1">
      <c r="A54" s="1597">
        <v>2</v>
      </c>
      <c r="B54" s="1605" t="s">
        <v>58</v>
      </c>
      <c r="C54" s="1597" t="s">
        <v>419</v>
      </c>
      <c r="D54" s="1595" t="s">
        <v>16</v>
      </c>
      <c r="E54" s="1599"/>
      <c r="F54" s="1599">
        <f>F53</f>
        <v>19200</v>
      </c>
      <c r="G54" s="1599">
        <v>18200</v>
      </c>
      <c r="H54" s="1599"/>
      <c r="I54" s="1599"/>
      <c r="J54" s="1599"/>
      <c r="K54" s="1599">
        <v>20500</v>
      </c>
      <c r="L54" s="1599"/>
      <c r="M54" s="1599">
        <v>17900</v>
      </c>
      <c r="N54" s="1599">
        <v>15500</v>
      </c>
      <c r="O54" s="1599">
        <v>17800</v>
      </c>
      <c r="P54" s="1599">
        <v>19800</v>
      </c>
      <c r="Q54" s="1898"/>
    </row>
    <row r="55" spans="1:17" ht="39.950000000000003" customHeight="1">
      <c r="A55" s="1597">
        <v>3</v>
      </c>
      <c r="B55" s="1605" t="s">
        <v>59</v>
      </c>
      <c r="C55" s="1597" t="s">
        <v>1249</v>
      </c>
      <c r="D55" s="1595" t="s">
        <v>16</v>
      </c>
      <c r="E55" s="1599"/>
      <c r="F55" s="1599">
        <v>142000</v>
      </c>
      <c r="G55" s="1599">
        <v>129000</v>
      </c>
      <c r="H55" s="1599"/>
      <c r="I55" s="1599"/>
      <c r="J55" s="1599"/>
      <c r="K55" s="1599">
        <v>115000</v>
      </c>
      <c r="L55" s="1599">
        <v>112700</v>
      </c>
      <c r="M55" s="1599">
        <v>122000</v>
      </c>
      <c r="N55" s="1599">
        <v>105000</v>
      </c>
      <c r="O55" s="1599">
        <v>124500</v>
      </c>
      <c r="P55" s="1599">
        <v>130000</v>
      </c>
      <c r="Q55" s="1898"/>
    </row>
    <row r="56" spans="1:17" ht="39.950000000000003" customHeight="1">
      <c r="A56" s="1597">
        <v>4</v>
      </c>
      <c r="B56" s="1598" t="s">
        <v>83</v>
      </c>
      <c r="C56" s="1597" t="s">
        <v>1249</v>
      </c>
      <c r="D56" s="1595" t="s">
        <v>16</v>
      </c>
      <c r="E56" s="1599"/>
      <c r="F56" s="1599">
        <v>200000</v>
      </c>
      <c r="G56" s="1599">
        <v>185000</v>
      </c>
      <c r="H56" s="1599"/>
      <c r="I56" s="1599"/>
      <c r="J56" s="1599"/>
      <c r="K56" s="1599">
        <v>178000</v>
      </c>
      <c r="L56" s="1599">
        <v>160540</v>
      </c>
      <c r="M56" s="1599">
        <v>173000</v>
      </c>
      <c r="N56" s="1599">
        <v>153000</v>
      </c>
      <c r="O56" s="1599">
        <v>169800</v>
      </c>
      <c r="P56" s="1599">
        <v>179000</v>
      </c>
      <c r="Q56" s="1898"/>
    </row>
    <row r="57" spans="1:17" ht="39.950000000000003" customHeight="1">
      <c r="A57" s="1597">
        <v>5</v>
      </c>
      <c r="B57" s="1598" t="s">
        <v>84</v>
      </c>
      <c r="C57" s="1597" t="s">
        <v>1249</v>
      </c>
      <c r="D57" s="1595" t="s">
        <v>16</v>
      </c>
      <c r="E57" s="1599"/>
      <c r="F57" s="1599">
        <v>265000</v>
      </c>
      <c r="G57" s="1599">
        <v>248000</v>
      </c>
      <c r="H57" s="1599"/>
      <c r="I57" s="1599"/>
      <c r="J57" s="1599"/>
      <c r="K57" s="1599">
        <v>235000</v>
      </c>
      <c r="L57" s="1599">
        <v>217580</v>
      </c>
      <c r="M57" s="1599">
        <v>236500</v>
      </c>
      <c r="N57" s="1599">
        <v>209000</v>
      </c>
      <c r="O57" s="1599">
        <v>218400</v>
      </c>
      <c r="P57" s="1599">
        <v>241000</v>
      </c>
      <c r="Q57" s="1898"/>
    </row>
    <row r="58" spans="1:17" ht="39.950000000000003" customHeight="1">
      <c r="A58" s="1597">
        <v>6</v>
      </c>
      <c r="B58" s="1598" t="s">
        <v>90</v>
      </c>
      <c r="C58" s="1597" t="s">
        <v>1249</v>
      </c>
      <c r="D58" s="1595" t="s">
        <v>16</v>
      </c>
      <c r="E58" s="1599"/>
      <c r="F58" s="1599">
        <v>350000</v>
      </c>
      <c r="G58" s="1599">
        <v>325000</v>
      </c>
      <c r="H58" s="1599"/>
      <c r="I58" s="1599"/>
      <c r="J58" s="1599"/>
      <c r="K58" s="1599">
        <v>310000</v>
      </c>
      <c r="L58" s="1599">
        <v>283360</v>
      </c>
      <c r="M58" s="1599">
        <v>308000</v>
      </c>
      <c r="N58" s="1599">
        <v>273000</v>
      </c>
      <c r="O58" s="1599">
        <v>306700</v>
      </c>
      <c r="P58" s="1599">
        <v>310000</v>
      </c>
      <c r="Q58" s="1898"/>
    </row>
    <row r="59" spans="1:17" ht="39.950000000000003" customHeight="1">
      <c r="A59" s="1597">
        <v>7</v>
      </c>
      <c r="B59" s="1598" t="s">
        <v>91</v>
      </c>
      <c r="C59" s="1597" t="s">
        <v>1249</v>
      </c>
      <c r="D59" s="1595" t="s">
        <v>16</v>
      </c>
      <c r="E59" s="1599"/>
      <c r="F59" s="1599">
        <v>425000</v>
      </c>
      <c r="G59" s="1599">
        <v>409000</v>
      </c>
      <c r="H59" s="1599"/>
      <c r="I59" s="1599"/>
      <c r="J59" s="1599"/>
      <c r="K59" s="1599">
        <v>400000</v>
      </c>
      <c r="L59" s="1599">
        <v>357420</v>
      </c>
      <c r="M59" s="1599">
        <v>390000</v>
      </c>
      <c r="N59" s="1599">
        <v>345000</v>
      </c>
      <c r="O59" s="1599">
        <v>389300</v>
      </c>
      <c r="P59" s="1599">
        <v>394000</v>
      </c>
      <c r="Q59" s="1898"/>
    </row>
    <row r="60" spans="1:17" ht="39.950000000000003" customHeight="1">
      <c r="A60" s="1597">
        <v>8</v>
      </c>
      <c r="B60" s="1598" t="s">
        <v>92</v>
      </c>
      <c r="C60" s="1597" t="s">
        <v>1249</v>
      </c>
      <c r="D60" s="1595" t="s">
        <v>16</v>
      </c>
      <c r="E60" s="1599"/>
      <c r="F60" s="1599">
        <v>530000</v>
      </c>
      <c r="G60" s="1599">
        <v>510000</v>
      </c>
      <c r="H60" s="1599"/>
      <c r="I60" s="1599"/>
      <c r="J60" s="1599"/>
      <c r="K60" s="1599">
        <v>600000</v>
      </c>
      <c r="L60" s="1599">
        <v>441140</v>
      </c>
      <c r="M60" s="1599">
        <v>482000</v>
      </c>
      <c r="N60" s="1599"/>
      <c r="O60" s="1599"/>
      <c r="P60" s="1599"/>
      <c r="Q60" s="1898"/>
    </row>
    <row r="61" spans="1:17" ht="39.950000000000003" customHeight="1">
      <c r="A61" s="1597">
        <v>9</v>
      </c>
      <c r="B61" s="1598" t="s">
        <v>93</v>
      </c>
      <c r="C61" s="1597" t="s">
        <v>1249</v>
      </c>
      <c r="D61" s="1595" t="s">
        <v>16</v>
      </c>
      <c r="E61" s="1599"/>
      <c r="F61" s="1599">
        <v>625000</v>
      </c>
      <c r="G61" s="1599">
        <v>610000</v>
      </c>
      <c r="H61" s="1599"/>
      <c r="I61" s="1599"/>
      <c r="J61" s="1599"/>
      <c r="K61" s="1599"/>
      <c r="L61" s="1599"/>
      <c r="M61" s="1599">
        <v>622440</v>
      </c>
      <c r="N61" s="1599"/>
      <c r="O61" s="1599"/>
      <c r="P61" s="1599"/>
      <c r="Q61" s="1898"/>
    </row>
    <row r="62" spans="1:17" ht="39.950000000000003" hidden="1" customHeight="1">
      <c r="A62" s="1597">
        <v>10</v>
      </c>
      <c r="B62" s="1598" t="s">
        <v>1455</v>
      </c>
      <c r="C62" s="1597" t="s">
        <v>1249</v>
      </c>
      <c r="D62" s="1595" t="s">
        <v>16</v>
      </c>
      <c r="E62" s="1599"/>
      <c r="F62" s="1599"/>
      <c r="G62" s="1599"/>
      <c r="H62" s="1599"/>
      <c r="I62" s="1599"/>
      <c r="J62" s="1599"/>
      <c r="K62" s="1599"/>
      <c r="L62" s="1599"/>
      <c r="M62" s="1599"/>
      <c r="N62" s="1599"/>
      <c r="O62" s="1599"/>
      <c r="P62" s="1599"/>
      <c r="Q62" s="1595"/>
    </row>
    <row r="63" spans="1:17" ht="39.950000000000003" customHeight="1">
      <c r="A63" s="1612"/>
      <c r="B63" s="1613" t="s">
        <v>80</v>
      </c>
      <c r="C63" s="1597"/>
      <c r="D63" s="1595"/>
      <c r="E63" s="1599"/>
      <c r="F63" s="1599"/>
      <c r="G63" s="1599"/>
      <c r="H63" s="1599"/>
      <c r="I63" s="1599"/>
      <c r="J63" s="1599"/>
      <c r="K63" s="1599"/>
      <c r="L63" s="1599"/>
      <c r="M63" s="1599"/>
      <c r="N63" s="1599"/>
      <c r="O63" s="1599"/>
      <c r="P63" s="1599"/>
      <c r="Q63" s="1614"/>
    </row>
    <row r="64" spans="1:17" ht="39.950000000000003" customHeight="1">
      <c r="A64" s="1597">
        <v>1</v>
      </c>
      <c r="B64" s="1600" t="s">
        <v>54</v>
      </c>
      <c r="C64" s="1597" t="s">
        <v>419</v>
      </c>
      <c r="D64" s="1595" t="s">
        <v>1248</v>
      </c>
      <c r="E64" s="1599">
        <v>17800</v>
      </c>
      <c r="F64" s="1599">
        <v>18000</v>
      </c>
      <c r="G64" s="1599">
        <v>18200</v>
      </c>
      <c r="H64" s="1599">
        <v>16500</v>
      </c>
      <c r="I64" s="1599">
        <v>20000</v>
      </c>
      <c r="J64" s="1599">
        <v>19500</v>
      </c>
      <c r="K64" s="1599"/>
      <c r="L64" s="1599"/>
      <c r="M64" s="1599"/>
      <c r="N64" s="1599"/>
      <c r="O64" s="1599"/>
      <c r="P64" s="1599"/>
      <c r="Q64" s="1898"/>
    </row>
    <row r="65" spans="1:17" ht="39.950000000000003" customHeight="1">
      <c r="A65" s="1597">
        <v>2</v>
      </c>
      <c r="B65" s="1600" t="s">
        <v>58</v>
      </c>
      <c r="C65" s="1597" t="s">
        <v>419</v>
      </c>
      <c r="D65" s="1595" t="s">
        <v>16</v>
      </c>
      <c r="E65" s="1599">
        <v>17800</v>
      </c>
      <c r="F65" s="1599">
        <v>18000</v>
      </c>
      <c r="G65" s="1599">
        <v>18200</v>
      </c>
      <c r="H65" s="1599">
        <v>16500</v>
      </c>
      <c r="I65" s="1599">
        <f>I64</f>
        <v>20000</v>
      </c>
      <c r="J65" s="1599">
        <v>19500</v>
      </c>
      <c r="K65" s="1599"/>
      <c r="L65" s="1599"/>
      <c r="M65" s="1599"/>
      <c r="N65" s="1599"/>
      <c r="O65" s="1599"/>
      <c r="P65" s="1599"/>
      <c r="Q65" s="1898"/>
    </row>
    <row r="66" spans="1:17" ht="39.950000000000003" customHeight="1">
      <c r="A66" s="1597">
        <v>3</v>
      </c>
      <c r="B66" s="1600" t="s">
        <v>59</v>
      </c>
      <c r="C66" s="1597" t="s">
        <v>1249</v>
      </c>
      <c r="D66" s="1595" t="s">
        <v>16</v>
      </c>
      <c r="E66" s="1599">
        <v>125000</v>
      </c>
      <c r="F66" s="1599">
        <v>130000</v>
      </c>
      <c r="G66" s="1599">
        <v>115000</v>
      </c>
      <c r="H66" s="1599">
        <v>105000</v>
      </c>
      <c r="I66" s="1599">
        <v>125455</v>
      </c>
      <c r="J66" s="1599">
        <v>117000</v>
      </c>
      <c r="K66" s="1599"/>
      <c r="L66" s="1599"/>
      <c r="M66" s="1599"/>
      <c r="N66" s="1599"/>
      <c r="O66" s="1599"/>
      <c r="P66" s="1599"/>
      <c r="Q66" s="1898"/>
    </row>
    <row r="67" spans="1:17" ht="39.950000000000003" customHeight="1">
      <c r="A67" s="1597">
        <v>4</v>
      </c>
      <c r="B67" s="1600" t="s">
        <v>83</v>
      </c>
      <c r="C67" s="1597" t="s">
        <v>1249</v>
      </c>
      <c r="D67" s="1595" t="s">
        <v>16</v>
      </c>
      <c r="E67" s="1599">
        <v>178000</v>
      </c>
      <c r="F67" s="1599">
        <v>185000</v>
      </c>
      <c r="G67" s="1599">
        <v>175000</v>
      </c>
      <c r="H67" s="1599">
        <v>165000</v>
      </c>
      <c r="I67" s="1599">
        <v>198182</v>
      </c>
      <c r="J67" s="1599">
        <v>183000</v>
      </c>
      <c r="K67" s="1599"/>
      <c r="L67" s="1599"/>
      <c r="M67" s="1599"/>
      <c r="N67" s="1599"/>
      <c r="O67" s="1599"/>
      <c r="P67" s="1599"/>
      <c r="Q67" s="1898"/>
    </row>
    <row r="68" spans="1:17" ht="39.950000000000003" customHeight="1">
      <c r="A68" s="1597">
        <v>5</v>
      </c>
      <c r="B68" s="1600" t="s">
        <v>84</v>
      </c>
      <c r="C68" s="1597" t="s">
        <v>1249</v>
      </c>
      <c r="D68" s="1595" t="s">
        <v>16</v>
      </c>
      <c r="E68" s="1599">
        <v>245000</v>
      </c>
      <c r="F68" s="1599">
        <v>250000</v>
      </c>
      <c r="G68" s="1599">
        <v>238000</v>
      </c>
      <c r="H68" s="1599">
        <v>220000</v>
      </c>
      <c r="I68" s="1599">
        <v>263636</v>
      </c>
      <c r="J68" s="1599">
        <v>251000</v>
      </c>
      <c r="K68" s="1599"/>
      <c r="L68" s="1599"/>
      <c r="M68" s="1599"/>
      <c r="N68" s="1599"/>
      <c r="O68" s="1599"/>
      <c r="P68" s="1599"/>
      <c r="Q68" s="1898"/>
    </row>
    <row r="69" spans="1:17" ht="39.950000000000003" customHeight="1">
      <c r="A69" s="1597">
        <v>6</v>
      </c>
      <c r="B69" s="1600" t="s">
        <v>85</v>
      </c>
      <c r="C69" s="1597" t="s">
        <v>1249</v>
      </c>
      <c r="D69" s="1595" t="s">
        <v>16</v>
      </c>
      <c r="E69" s="1599">
        <v>320000</v>
      </c>
      <c r="F69" s="1599">
        <v>325000</v>
      </c>
      <c r="G69" s="1599">
        <v>314000</v>
      </c>
      <c r="H69" s="1599">
        <v>285000</v>
      </c>
      <c r="I69" s="1599">
        <v>350000</v>
      </c>
      <c r="J69" s="1599">
        <v>325000</v>
      </c>
      <c r="K69" s="1599"/>
      <c r="L69" s="1599"/>
      <c r="M69" s="1599"/>
      <c r="N69" s="1599"/>
      <c r="O69" s="1599"/>
      <c r="P69" s="1599"/>
      <c r="Q69" s="1898"/>
    </row>
    <row r="70" spans="1:17" ht="39.950000000000003" customHeight="1">
      <c r="A70" s="1597">
        <v>7</v>
      </c>
      <c r="B70" s="1600" t="s">
        <v>86</v>
      </c>
      <c r="C70" s="1597" t="s">
        <v>1249</v>
      </c>
      <c r="D70" s="1595" t="s">
        <v>16</v>
      </c>
      <c r="E70" s="1599">
        <v>402000</v>
      </c>
      <c r="F70" s="1599">
        <v>413000</v>
      </c>
      <c r="G70" s="1599">
        <v>400000</v>
      </c>
      <c r="H70" s="1599">
        <v>365000</v>
      </c>
      <c r="I70" s="1599">
        <v>445455</v>
      </c>
      <c r="J70" s="1599">
        <v>430000</v>
      </c>
      <c r="K70" s="1599"/>
      <c r="L70" s="1599"/>
      <c r="M70" s="1599"/>
      <c r="N70" s="1599"/>
      <c r="O70" s="1599"/>
      <c r="P70" s="1599"/>
      <c r="Q70" s="1898"/>
    </row>
    <row r="71" spans="1:17" ht="39.950000000000003" customHeight="1">
      <c r="A71" s="1597">
        <v>8</v>
      </c>
      <c r="B71" s="1600" t="s">
        <v>87</v>
      </c>
      <c r="C71" s="1597" t="s">
        <v>1249</v>
      </c>
      <c r="D71" s="1595" t="s">
        <v>16</v>
      </c>
      <c r="E71" s="1599">
        <v>498000</v>
      </c>
      <c r="F71" s="1599">
        <v>505000</v>
      </c>
      <c r="G71" s="1599">
        <v>485000</v>
      </c>
      <c r="H71" s="1599">
        <v>460000</v>
      </c>
      <c r="I71" s="1599"/>
      <c r="J71" s="1599">
        <v>515000</v>
      </c>
      <c r="K71" s="1599"/>
      <c r="L71" s="1599"/>
      <c r="M71" s="1599"/>
      <c r="N71" s="1599"/>
      <c r="O71" s="1599"/>
      <c r="P71" s="1599"/>
      <c r="Q71" s="1898"/>
    </row>
    <row r="72" spans="1:17" ht="39.950000000000003" customHeight="1">
      <c r="A72" s="1597">
        <v>9</v>
      </c>
      <c r="B72" s="1600" t="s">
        <v>88</v>
      </c>
      <c r="C72" s="1597" t="s">
        <v>1249</v>
      </c>
      <c r="D72" s="1595" t="s">
        <v>16</v>
      </c>
      <c r="E72" s="1599"/>
      <c r="F72" s="1599">
        <v>620000</v>
      </c>
      <c r="G72" s="1599">
        <v>610000</v>
      </c>
      <c r="H72" s="1599"/>
      <c r="I72" s="1599"/>
      <c r="J72" s="1599">
        <v>620000</v>
      </c>
      <c r="K72" s="1599"/>
      <c r="L72" s="1599"/>
      <c r="M72" s="1599"/>
      <c r="N72" s="1599"/>
      <c r="O72" s="1599"/>
      <c r="P72" s="1599"/>
      <c r="Q72" s="1898"/>
    </row>
    <row r="73" spans="1:17" ht="39.950000000000003" customHeight="1">
      <c r="A73" s="1612"/>
      <c r="B73" s="1613" t="s">
        <v>1250</v>
      </c>
      <c r="C73" s="1597"/>
      <c r="D73" s="1595"/>
      <c r="E73" s="1599"/>
      <c r="F73" s="1599"/>
      <c r="G73" s="1599"/>
      <c r="H73" s="1599"/>
      <c r="I73" s="1599"/>
      <c r="J73" s="1599"/>
      <c r="K73" s="1599"/>
      <c r="L73" s="1599"/>
      <c r="M73" s="1599"/>
      <c r="N73" s="1599"/>
      <c r="O73" s="1599"/>
      <c r="P73" s="1599"/>
      <c r="Q73" s="1898"/>
    </row>
    <row r="74" spans="1:17" ht="39.950000000000003" customHeight="1">
      <c r="A74" s="1597">
        <v>1</v>
      </c>
      <c r="B74" s="1605" t="s">
        <v>1251</v>
      </c>
      <c r="C74" s="1597" t="s">
        <v>419</v>
      </c>
      <c r="D74" s="1595" t="s">
        <v>1248</v>
      </c>
      <c r="E74" s="1599"/>
      <c r="F74" s="1599"/>
      <c r="G74" s="1599"/>
      <c r="H74" s="1599"/>
      <c r="I74" s="1599"/>
      <c r="J74" s="1599"/>
      <c r="K74" s="1599"/>
      <c r="L74" s="1599"/>
      <c r="M74" s="1599"/>
      <c r="N74" s="1599"/>
      <c r="O74" s="1599"/>
      <c r="P74" s="1599"/>
      <c r="Q74" s="1898"/>
    </row>
    <row r="75" spans="1:17" ht="39.950000000000003" customHeight="1">
      <c r="A75" s="1597">
        <v>2</v>
      </c>
      <c r="B75" s="1605" t="s">
        <v>1252</v>
      </c>
      <c r="C75" s="1597" t="s">
        <v>419</v>
      </c>
      <c r="D75" s="1595" t="s">
        <v>16</v>
      </c>
      <c r="E75" s="1599"/>
      <c r="F75" s="1599"/>
      <c r="G75" s="1599"/>
      <c r="H75" s="1599"/>
      <c r="I75" s="1599"/>
      <c r="J75" s="1599"/>
      <c r="K75" s="1599"/>
      <c r="L75" s="1599"/>
      <c r="M75" s="1599"/>
      <c r="N75" s="1599"/>
      <c r="O75" s="1599"/>
      <c r="P75" s="1599"/>
      <c r="Q75" s="1898"/>
    </row>
    <row r="76" spans="1:17" ht="39.950000000000003" customHeight="1">
      <c r="A76" s="1597">
        <v>3</v>
      </c>
      <c r="B76" s="1605" t="s">
        <v>89</v>
      </c>
      <c r="C76" s="1597" t="s">
        <v>1249</v>
      </c>
      <c r="D76" s="1595" t="s">
        <v>16</v>
      </c>
      <c r="E76" s="1599"/>
      <c r="F76" s="1599"/>
      <c r="G76" s="1599"/>
      <c r="H76" s="1599"/>
      <c r="I76" s="1599"/>
      <c r="J76" s="1599"/>
      <c r="K76" s="1599"/>
      <c r="L76" s="1599"/>
      <c r="M76" s="1599"/>
      <c r="N76" s="1599"/>
      <c r="O76" s="1599"/>
      <c r="P76" s="1599"/>
      <c r="Q76" s="1898"/>
    </row>
    <row r="77" spans="1:17" ht="39.950000000000003" customHeight="1">
      <c r="A77" s="1597">
        <v>4</v>
      </c>
      <c r="B77" s="1598" t="s">
        <v>1253</v>
      </c>
      <c r="C77" s="1597" t="s">
        <v>1249</v>
      </c>
      <c r="D77" s="1595" t="s">
        <v>16</v>
      </c>
      <c r="E77" s="1599"/>
      <c r="F77" s="1599"/>
      <c r="G77" s="1599"/>
      <c r="H77" s="1599"/>
      <c r="I77" s="1599"/>
      <c r="J77" s="1599"/>
      <c r="K77" s="1599"/>
      <c r="L77" s="1599"/>
      <c r="M77" s="1599"/>
      <c r="N77" s="1599"/>
      <c r="O77" s="1599"/>
      <c r="P77" s="1599"/>
      <c r="Q77" s="1898"/>
    </row>
    <row r="78" spans="1:17" ht="39.950000000000003" customHeight="1">
      <c r="A78" s="1597">
        <v>5</v>
      </c>
      <c r="B78" s="1598" t="s">
        <v>1254</v>
      </c>
      <c r="C78" s="1597" t="s">
        <v>1249</v>
      </c>
      <c r="D78" s="1595" t="s">
        <v>16</v>
      </c>
      <c r="E78" s="1599"/>
      <c r="F78" s="1599"/>
      <c r="G78" s="1599"/>
      <c r="H78" s="1599"/>
      <c r="I78" s="1599"/>
      <c r="J78" s="1599"/>
      <c r="K78" s="1599"/>
      <c r="L78" s="1599"/>
      <c r="M78" s="1599"/>
      <c r="N78" s="1599"/>
      <c r="O78" s="1599"/>
      <c r="P78" s="1599"/>
      <c r="Q78" s="1898"/>
    </row>
    <row r="79" spans="1:17" ht="39.950000000000003" customHeight="1">
      <c r="A79" s="1597">
        <v>6</v>
      </c>
      <c r="B79" s="1598" t="s">
        <v>1255</v>
      </c>
      <c r="C79" s="1597" t="s">
        <v>1249</v>
      </c>
      <c r="D79" s="1595" t="s">
        <v>16</v>
      </c>
      <c r="E79" s="1599"/>
      <c r="F79" s="1599"/>
      <c r="G79" s="1599"/>
      <c r="H79" s="1599"/>
      <c r="I79" s="1599"/>
      <c r="J79" s="1599"/>
      <c r="K79" s="1599"/>
      <c r="L79" s="1599"/>
      <c r="M79" s="1599"/>
      <c r="N79" s="1599"/>
      <c r="O79" s="1599"/>
      <c r="P79" s="1599"/>
      <c r="Q79" s="1898"/>
    </row>
    <row r="80" spans="1:17" ht="39.950000000000003" customHeight="1">
      <c r="A80" s="1597">
        <v>7</v>
      </c>
      <c r="B80" s="1598" t="s">
        <v>1256</v>
      </c>
      <c r="C80" s="1597" t="s">
        <v>1249</v>
      </c>
      <c r="D80" s="1595" t="s">
        <v>16</v>
      </c>
      <c r="E80" s="1599"/>
      <c r="F80" s="1599"/>
      <c r="G80" s="1599"/>
      <c r="H80" s="1599"/>
      <c r="I80" s="1599"/>
      <c r="J80" s="1599"/>
      <c r="K80" s="1599"/>
      <c r="L80" s="1599"/>
      <c r="M80" s="1599"/>
      <c r="N80" s="1599"/>
      <c r="O80" s="1599"/>
      <c r="P80" s="1599"/>
      <c r="Q80" s="1898"/>
    </row>
    <row r="81" spans="1:17" ht="39.950000000000003" customHeight="1">
      <c r="A81" s="1597"/>
      <c r="B81" s="1610" t="s">
        <v>1438</v>
      </c>
      <c r="C81" s="1597"/>
      <c r="D81" s="1595"/>
      <c r="E81" s="1599"/>
      <c r="F81" s="1599"/>
      <c r="G81" s="1599"/>
      <c r="H81" s="1599"/>
      <c r="I81" s="1599"/>
      <c r="J81" s="1599"/>
      <c r="K81" s="1599"/>
      <c r="L81" s="1599"/>
      <c r="M81" s="1599"/>
      <c r="N81" s="1599"/>
      <c r="O81" s="1599"/>
      <c r="P81" s="1599"/>
      <c r="Q81" s="1595"/>
    </row>
    <row r="82" spans="1:17" ht="39.950000000000003" customHeight="1">
      <c r="A82" s="1597">
        <v>1</v>
      </c>
      <c r="B82" s="1598" t="s">
        <v>1439</v>
      </c>
      <c r="C82" s="1597" t="s">
        <v>419</v>
      </c>
      <c r="D82" s="1595"/>
      <c r="E82" s="1599"/>
      <c r="F82" s="1599"/>
      <c r="G82" s="1599"/>
      <c r="H82" s="1599"/>
      <c r="I82" s="1599"/>
      <c r="J82" s="1599"/>
      <c r="K82" s="1599"/>
      <c r="L82" s="1599">
        <v>15134</v>
      </c>
      <c r="M82" s="1599"/>
      <c r="N82" s="1599"/>
      <c r="O82" s="1599"/>
      <c r="P82" s="1599"/>
      <c r="Q82" s="1595"/>
    </row>
    <row r="83" spans="1:17" ht="39.950000000000003" customHeight="1">
      <c r="A83" s="1597">
        <v>2</v>
      </c>
      <c r="B83" s="1598" t="s">
        <v>1440</v>
      </c>
      <c r="C83" s="1597" t="s">
        <v>419</v>
      </c>
      <c r="D83" s="1595"/>
      <c r="E83" s="1599"/>
      <c r="F83" s="1599"/>
      <c r="G83" s="1599"/>
      <c r="H83" s="1599"/>
      <c r="I83" s="1599"/>
      <c r="J83" s="1599"/>
      <c r="K83" s="1599"/>
      <c r="L83" s="1599">
        <v>15134</v>
      </c>
      <c r="M83" s="1599"/>
      <c r="N83" s="1599"/>
      <c r="O83" s="1599"/>
      <c r="P83" s="1599"/>
      <c r="Q83" s="1595"/>
    </row>
    <row r="84" spans="1:17" ht="39.950000000000003" customHeight="1">
      <c r="A84" s="1597">
        <v>3</v>
      </c>
      <c r="B84" s="1598" t="s">
        <v>1441</v>
      </c>
      <c r="C84" s="1597" t="s">
        <v>1249</v>
      </c>
      <c r="D84" s="1595"/>
      <c r="E84" s="1599"/>
      <c r="F84" s="1599"/>
      <c r="G84" s="1599"/>
      <c r="H84" s="1599"/>
      <c r="I84" s="1599"/>
      <c r="J84" s="1599"/>
      <c r="K84" s="1599"/>
      <c r="L84" s="1599">
        <v>94760</v>
      </c>
      <c r="M84" s="1599"/>
      <c r="N84" s="1599"/>
      <c r="O84" s="1599"/>
      <c r="P84" s="1599"/>
      <c r="Q84" s="1595"/>
    </row>
    <row r="85" spans="1:17" ht="39.950000000000003" customHeight="1">
      <c r="A85" s="1597">
        <v>4</v>
      </c>
      <c r="B85" s="1598" t="s">
        <v>1442</v>
      </c>
      <c r="C85" s="1597" t="s">
        <v>1249</v>
      </c>
      <c r="D85" s="1595"/>
      <c r="E85" s="1599"/>
      <c r="F85" s="1599"/>
      <c r="G85" s="1599"/>
      <c r="H85" s="1599"/>
      <c r="I85" s="1599"/>
      <c r="J85" s="1599"/>
      <c r="K85" s="1599"/>
      <c r="L85" s="1599">
        <v>144900</v>
      </c>
      <c r="M85" s="1599"/>
      <c r="N85" s="1599"/>
      <c r="O85" s="1599"/>
      <c r="P85" s="1599"/>
      <c r="Q85" s="1595"/>
    </row>
    <row r="86" spans="1:17" ht="39.950000000000003" customHeight="1">
      <c r="A86" s="1597">
        <v>5</v>
      </c>
      <c r="B86" s="1598" t="s">
        <v>1443</v>
      </c>
      <c r="C86" s="1597" t="s">
        <v>1249</v>
      </c>
      <c r="D86" s="1595"/>
      <c r="E86" s="1599"/>
      <c r="F86" s="1599"/>
      <c r="G86" s="1599"/>
      <c r="H86" s="1599"/>
      <c r="I86" s="1599"/>
      <c r="J86" s="1599"/>
      <c r="K86" s="1599"/>
      <c r="L86" s="1599">
        <v>200100</v>
      </c>
      <c r="M86" s="1599"/>
      <c r="N86" s="1599"/>
      <c r="O86" s="1599"/>
      <c r="P86" s="1599"/>
      <c r="Q86" s="1595"/>
    </row>
    <row r="87" spans="1:17" ht="39.950000000000003" customHeight="1">
      <c r="A87" s="1597">
        <v>6</v>
      </c>
      <c r="B87" s="1598" t="s">
        <v>1444</v>
      </c>
      <c r="C87" s="1597" t="s">
        <v>1249</v>
      </c>
      <c r="D87" s="1595"/>
      <c r="E87" s="1599"/>
      <c r="F87" s="1599"/>
      <c r="G87" s="1599"/>
      <c r="H87" s="1599"/>
      <c r="I87" s="1599"/>
      <c r="J87" s="1599"/>
      <c r="K87" s="1599"/>
      <c r="L87" s="1599">
        <v>259900</v>
      </c>
      <c r="M87" s="1599"/>
      <c r="N87" s="1599"/>
      <c r="O87" s="1599"/>
      <c r="P87" s="1599"/>
      <c r="Q87" s="1595"/>
    </row>
    <row r="88" spans="1:17" ht="39.950000000000003" customHeight="1">
      <c r="A88" s="1597">
        <v>7</v>
      </c>
      <c r="B88" s="1598" t="s">
        <v>1445</v>
      </c>
      <c r="C88" s="1597" t="s">
        <v>1249</v>
      </c>
      <c r="D88" s="1595"/>
      <c r="E88" s="1599"/>
      <c r="F88" s="1599"/>
      <c r="G88" s="1599"/>
      <c r="H88" s="1599"/>
      <c r="I88" s="1599"/>
      <c r="J88" s="1599"/>
      <c r="K88" s="1599"/>
      <c r="L88" s="1599">
        <v>334420</v>
      </c>
      <c r="M88" s="1599"/>
      <c r="N88" s="1599"/>
      <c r="O88" s="1599"/>
      <c r="P88" s="1599"/>
      <c r="Q88" s="1595"/>
    </row>
    <row r="89" spans="1:17" ht="39.950000000000003" customHeight="1">
      <c r="A89" s="1612"/>
      <c r="B89" s="1615" t="s">
        <v>1257</v>
      </c>
      <c r="C89" s="1597"/>
      <c r="D89" s="1595"/>
      <c r="E89" s="1599"/>
      <c r="F89" s="1599"/>
      <c r="G89" s="1599"/>
      <c r="H89" s="1599"/>
      <c r="I89" s="1599"/>
      <c r="J89" s="1599"/>
      <c r="K89" s="1599"/>
      <c r="L89" s="1599"/>
      <c r="M89" s="1599"/>
      <c r="N89" s="1599"/>
      <c r="O89" s="1599"/>
      <c r="P89" s="1599"/>
      <c r="Q89" s="1898"/>
    </row>
    <row r="90" spans="1:17" ht="33">
      <c r="A90" s="1612"/>
      <c r="B90" s="1600" t="s">
        <v>1258</v>
      </c>
      <c r="C90" s="1597" t="s">
        <v>1249</v>
      </c>
      <c r="D90" s="1595" t="s">
        <v>1259</v>
      </c>
      <c r="E90" s="1599"/>
      <c r="F90" s="1599"/>
      <c r="G90" s="1599"/>
      <c r="H90" s="1599"/>
      <c r="I90" s="1599">
        <v>60000</v>
      </c>
      <c r="J90" s="1599"/>
      <c r="K90" s="1599"/>
      <c r="L90" s="1599"/>
      <c r="M90" s="1599"/>
      <c r="N90" s="1599"/>
      <c r="O90" s="1599"/>
      <c r="P90" s="1599"/>
      <c r="Q90" s="1898"/>
    </row>
    <row r="91" spans="1:17" ht="33">
      <c r="A91" s="1612"/>
      <c r="B91" s="1600" t="s">
        <v>1258</v>
      </c>
      <c r="C91" s="1597" t="s">
        <v>1249</v>
      </c>
      <c r="D91" s="1595" t="s">
        <v>1260</v>
      </c>
      <c r="E91" s="1599"/>
      <c r="F91" s="1599"/>
      <c r="G91" s="1599"/>
      <c r="H91" s="1599"/>
      <c r="I91" s="1599">
        <v>60000</v>
      </c>
      <c r="J91" s="1599"/>
      <c r="K91" s="1599"/>
      <c r="L91" s="1599"/>
      <c r="M91" s="1599"/>
      <c r="N91" s="1599"/>
      <c r="O91" s="1599"/>
      <c r="P91" s="1599"/>
      <c r="Q91" s="1898"/>
    </row>
    <row r="92" spans="1:17" ht="33">
      <c r="A92" s="1612"/>
      <c r="B92" s="1600" t="s">
        <v>1258</v>
      </c>
      <c r="C92" s="1597" t="s">
        <v>1249</v>
      </c>
      <c r="D92" s="1595" t="s">
        <v>1261</v>
      </c>
      <c r="E92" s="1599"/>
      <c r="F92" s="1599"/>
      <c r="G92" s="1599"/>
      <c r="H92" s="1599"/>
      <c r="I92" s="1599">
        <v>70000</v>
      </c>
      <c r="J92" s="1599"/>
      <c r="K92" s="1599"/>
      <c r="L92" s="1599"/>
      <c r="M92" s="1599"/>
      <c r="N92" s="1599"/>
      <c r="O92" s="1599"/>
      <c r="P92" s="1599"/>
      <c r="Q92" s="1898"/>
    </row>
    <row r="93" spans="1:17" ht="33">
      <c r="A93" s="1612"/>
      <c r="B93" s="1600" t="s">
        <v>1258</v>
      </c>
      <c r="C93" s="1597" t="s">
        <v>1249</v>
      </c>
      <c r="D93" s="1595" t="s">
        <v>1262</v>
      </c>
      <c r="E93" s="1599"/>
      <c r="F93" s="1599"/>
      <c r="G93" s="1599"/>
      <c r="H93" s="1599"/>
      <c r="I93" s="1599">
        <v>78000</v>
      </c>
      <c r="J93" s="1599"/>
      <c r="K93" s="1599"/>
      <c r="L93" s="1599"/>
      <c r="M93" s="1599"/>
      <c r="N93" s="1599"/>
      <c r="O93" s="1599"/>
      <c r="P93" s="1599"/>
      <c r="Q93" s="1898"/>
    </row>
    <row r="94" spans="1:17" ht="33" hidden="1">
      <c r="A94" s="1612"/>
      <c r="B94" s="1600" t="s">
        <v>1258</v>
      </c>
      <c r="C94" s="1597" t="s">
        <v>1249</v>
      </c>
      <c r="D94" s="1595" t="s">
        <v>1263</v>
      </c>
      <c r="E94" s="1599"/>
      <c r="F94" s="1599"/>
      <c r="G94" s="1599"/>
      <c r="H94" s="1599"/>
      <c r="I94" s="1599"/>
      <c r="J94" s="1599"/>
      <c r="K94" s="1599"/>
      <c r="L94" s="1599"/>
      <c r="M94" s="1599"/>
      <c r="N94" s="1599"/>
      <c r="O94" s="1599"/>
      <c r="P94" s="1599"/>
      <c r="Q94" s="1898"/>
    </row>
    <row r="95" spans="1:17" ht="33">
      <c r="A95" s="1612"/>
      <c r="B95" s="1600" t="s">
        <v>1258</v>
      </c>
      <c r="C95" s="1597" t="s">
        <v>1249</v>
      </c>
      <c r="D95" s="1595" t="s">
        <v>1264</v>
      </c>
      <c r="E95" s="1599"/>
      <c r="F95" s="1599"/>
      <c r="G95" s="1599"/>
      <c r="H95" s="1599"/>
      <c r="I95" s="1599">
        <v>100000</v>
      </c>
      <c r="J95" s="1599"/>
      <c r="K95" s="1599"/>
      <c r="L95" s="1599"/>
      <c r="M95" s="1599"/>
      <c r="N95" s="1599"/>
      <c r="O95" s="1599"/>
      <c r="P95" s="1599"/>
      <c r="Q95" s="1898"/>
    </row>
    <row r="96" spans="1:17" ht="33">
      <c r="A96" s="1612"/>
      <c r="B96" s="1600" t="s">
        <v>1258</v>
      </c>
      <c r="C96" s="1597" t="s">
        <v>1249</v>
      </c>
      <c r="D96" s="1595" t="s">
        <v>1265</v>
      </c>
      <c r="E96" s="1599"/>
      <c r="F96" s="1599"/>
      <c r="G96" s="1599"/>
      <c r="H96" s="1599"/>
      <c r="I96" s="1599">
        <v>115000</v>
      </c>
      <c r="J96" s="1599"/>
      <c r="K96" s="1599"/>
      <c r="L96" s="1599"/>
      <c r="M96" s="1599"/>
      <c r="N96" s="1599"/>
      <c r="O96" s="1599"/>
      <c r="P96" s="1599"/>
      <c r="Q96" s="1898"/>
    </row>
    <row r="97" spans="1:17" ht="33">
      <c r="A97" s="1612"/>
      <c r="B97" s="1600" t="s">
        <v>1258</v>
      </c>
      <c r="C97" s="1597" t="s">
        <v>1249</v>
      </c>
      <c r="D97" s="1595" t="s">
        <v>1266</v>
      </c>
      <c r="E97" s="1599"/>
      <c r="F97" s="1599"/>
      <c r="G97" s="1599"/>
      <c r="H97" s="1599"/>
      <c r="I97" s="1599">
        <v>100000</v>
      </c>
      <c r="J97" s="1599"/>
      <c r="K97" s="1599"/>
      <c r="L97" s="1599"/>
      <c r="M97" s="1599"/>
      <c r="N97" s="1599"/>
      <c r="O97" s="1599"/>
      <c r="P97" s="1599"/>
      <c r="Q97" s="1898"/>
    </row>
    <row r="98" spans="1:17" ht="33">
      <c r="A98" s="1612"/>
      <c r="B98" s="1600" t="s">
        <v>1258</v>
      </c>
      <c r="C98" s="1597" t="s">
        <v>1249</v>
      </c>
      <c r="D98" s="1595" t="s">
        <v>1267</v>
      </c>
      <c r="E98" s="1599"/>
      <c r="F98" s="1599"/>
      <c r="G98" s="1599"/>
      <c r="H98" s="1599"/>
      <c r="I98" s="1599">
        <v>105000</v>
      </c>
      <c r="J98" s="1599"/>
      <c r="K98" s="1599"/>
      <c r="L98" s="1599"/>
      <c r="M98" s="1599"/>
      <c r="N98" s="1599"/>
      <c r="O98" s="1599"/>
      <c r="P98" s="1599"/>
      <c r="Q98" s="1898"/>
    </row>
    <row r="99" spans="1:17" ht="33">
      <c r="A99" s="1612"/>
      <c r="B99" s="1600" t="s">
        <v>1258</v>
      </c>
      <c r="C99" s="1597" t="s">
        <v>1249</v>
      </c>
      <c r="D99" s="1595" t="s">
        <v>1268</v>
      </c>
      <c r="E99" s="1599"/>
      <c r="F99" s="1599"/>
      <c r="G99" s="1599"/>
      <c r="H99" s="1599"/>
      <c r="I99" s="1599">
        <v>138000</v>
      </c>
      <c r="J99" s="1599"/>
      <c r="K99" s="1599"/>
      <c r="L99" s="1599"/>
      <c r="M99" s="1599"/>
      <c r="N99" s="1599"/>
      <c r="O99" s="1599"/>
      <c r="P99" s="1599"/>
      <c r="Q99" s="1898"/>
    </row>
    <row r="100" spans="1:17" ht="33">
      <c r="A100" s="1612"/>
      <c r="B100" s="1600" t="s">
        <v>1258</v>
      </c>
      <c r="C100" s="1597" t="s">
        <v>1249</v>
      </c>
      <c r="D100" s="1595" t="s">
        <v>1269</v>
      </c>
      <c r="E100" s="1599"/>
      <c r="F100" s="1599"/>
      <c r="G100" s="1599"/>
      <c r="H100" s="1599"/>
      <c r="I100" s="1599">
        <v>145000</v>
      </c>
      <c r="J100" s="1599"/>
      <c r="K100" s="1599"/>
      <c r="L100" s="1599"/>
      <c r="M100" s="1599"/>
      <c r="N100" s="1599"/>
      <c r="O100" s="1599"/>
      <c r="P100" s="1599"/>
      <c r="Q100" s="1898"/>
    </row>
    <row r="101" spans="1:17" ht="33">
      <c r="A101" s="1612"/>
      <c r="B101" s="1600" t="s">
        <v>1258</v>
      </c>
      <c r="C101" s="1597" t="s">
        <v>1249</v>
      </c>
      <c r="D101" s="1595" t="s">
        <v>1270</v>
      </c>
      <c r="E101" s="1599"/>
      <c r="F101" s="1599"/>
      <c r="G101" s="1599"/>
      <c r="H101" s="1599"/>
      <c r="I101" s="1599">
        <v>165000</v>
      </c>
      <c r="J101" s="1599"/>
      <c r="K101" s="1599"/>
      <c r="L101" s="1599"/>
      <c r="M101" s="1599"/>
      <c r="N101" s="1599"/>
      <c r="O101" s="1599"/>
      <c r="P101" s="1599"/>
      <c r="Q101" s="1898"/>
    </row>
    <row r="102" spans="1:17" ht="33">
      <c r="A102" s="1612"/>
      <c r="B102" s="1600" t="s">
        <v>1258</v>
      </c>
      <c r="C102" s="1597" t="s">
        <v>1249</v>
      </c>
      <c r="D102" s="1595" t="s">
        <v>1271</v>
      </c>
      <c r="E102" s="1599"/>
      <c r="F102" s="1599"/>
      <c r="G102" s="1599"/>
      <c r="H102" s="1599"/>
      <c r="I102" s="1599">
        <v>176000</v>
      </c>
      <c r="J102" s="1599"/>
      <c r="K102" s="1599"/>
      <c r="L102" s="1599"/>
      <c r="M102" s="1599"/>
      <c r="N102" s="1599"/>
      <c r="O102" s="1599"/>
      <c r="P102" s="1599"/>
      <c r="Q102" s="1898"/>
    </row>
    <row r="103" spans="1:17" ht="33">
      <c r="A103" s="1612"/>
      <c r="B103" s="1600" t="s">
        <v>1258</v>
      </c>
      <c r="C103" s="1597" t="s">
        <v>1249</v>
      </c>
      <c r="D103" s="1595" t="s">
        <v>1272</v>
      </c>
      <c r="E103" s="1599"/>
      <c r="F103" s="1599"/>
      <c r="G103" s="1599"/>
      <c r="H103" s="1599"/>
      <c r="I103" s="1599">
        <v>207000</v>
      </c>
      <c r="J103" s="1599"/>
      <c r="K103" s="1599"/>
      <c r="L103" s="1599"/>
      <c r="M103" s="1599"/>
      <c r="N103" s="1599"/>
      <c r="O103" s="1599"/>
      <c r="P103" s="1599"/>
      <c r="Q103" s="1898"/>
    </row>
    <row r="104" spans="1:17" ht="33">
      <c r="A104" s="1612"/>
      <c r="B104" s="1600" t="s">
        <v>1258</v>
      </c>
      <c r="C104" s="1597" t="s">
        <v>1249</v>
      </c>
      <c r="D104" s="1595" t="s">
        <v>1273</v>
      </c>
      <c r="E104" s="1599"/>
      <c r="F104" s="1599"/>
      <c r="G104" s="1599"/>
      <c r="H104" s="1599"/>
      <c r="I104" s="1599">
        <v>208000</v>
      </c>
      <c r="J104" s="1599"/>
      <c r="K104" s="1599"/>
      <c r="L104" s="1599"/>
      <c r="M104" s="1599"/>
      <c r="N104" s="1599"/>
      <c r="O104" s="1599"/>
      <c r="P104" s="1599"/>
      <c r="Q104" s="1898"/>
    </row>
    <row r="105" spans="1:17" ht="33">
      <c r="A105" s="1612"/>
      <c r="B105" s="1600" t="s">
        <v>1258</v>
      </c>
      <c r="C105" s="1597" t="s">
        <v>1249</v>
      </c>
      <c r="D105" s="1595" t="s">
        <v>1274</v>
      </c>
      <c r="E105" s="1599"/>
      <c r="F105" s="1599"/>
      <c r="G105" s="1599"/>
      <c r="H105" s="1599"/>
      <c r="I105" s="1599">
        <v>222000</v>
      </c>
      <c r="J105" s="1599"/>
      <c r="K105" s="1599"/>
      <c r="L105" s="1599"/>
      <c r="M105" s="1599"/>
      <c r="N105" s="1599"/>
      <c r="O105" s="1599"/>
      <c r="P105" s="1599"/>
      <c r="Q105" s="1898"/>
    </row>
    <row r="106" spans="1:17" ht="33">
      <c r="A106" s="1612"/>
      <c r="B106" s="1600" t="s">
        <v>1258</v>
      </c>
      <c r="C106" s="1597" t="s">
        <v>1249</v>
      </c>
      <c r="D106" s="1595" t="s">
        <v>1275</v>
      </c>
      <c r="E106" s="1599"/>
      <c r="F106" s="1599"/>
      <c r="G106" s="1599"/>
      <c r="H106" s="1599"/>
      <c r="I106" s="1599">
        <v>260000</v>
      </c>
      <c r="J106" s="1599"/>
      <c r="K106" s="1599"/>
      <c r="L106" s="1599"/>
      <c r="M106" s="1599"/>
      <c r="N106" s="1599"/>
      <c r="O106" s="1599"/>
      <c r="P106" s="1599"/>
      <c r="Q106" s="1898"/>
    </row>
    <row r="107" spans="1:17" ht="33">
      <c r="A107" s="1612"/>
      <c r="B107" s="1600" t="s">
        <v>1258</v>
      </c>
      <c r="C107" s="1597" t="s">
        <v>1249</v>
      </c>
      <c r="D107" s="1595" t="s">
        <v>1276</v>
      </c>
      <c r="E107" s="1599"/>
      <c r="F107" s="1599"/>
      <c r="G107" s="1599"/>
      <c r="H107" s="1599"/>
      <c r="I107" s="1599">
        <v>160000</v>
      </c>
      <c r="J107" s="1599"/>
      <c r="K107" s="1599"/>
      <c r="L107" s="1599"/>
      <c r="M107" s="1599"/>
      <c r="N107" s="1599"/>
      <c r="O107" s="1599"/>
      <c r="P107" s="1599"/>
      <c r="Q107" s="1898"/>
    </row>
    <row r="108" spans="1:17" ht="33">
      <c r="A108" s="1612"/>
      <c r="B108" s="1600" t="s">
        <v>1258</v>
      </c>
      <c r="C108" s="1597" t="s">
        <v>1249</v>
      </c>
      <c r="D108" s="1595" t="s">
        <v>1277</v>
      </c>
      <c r="E108" s="1599"/>
      <c r="F108" s="1599"/>
      <c r="G108" s="1599"/>
      <c r="H108" s="1599"/>
      <c r="I108" s="1599">
        <v>175000</v>
      </c>
      <c r="J108" s="1599"/>
      <c r="K108" s="1599"/>
      <c r="L108" s="1599"/>
      <c r="M108" s="1599"/>
      <c r="N108" s="1599"/>
      <c r="O108" s="1599"/>
      <c r="P108" s="1599"/>
      <c r="Q108" s="1898"/>
    </row>
    <row r="109" spans="1:17" ht="33">
      <c r="A109" s="1612"/>
      <c r="B109" s="1600" t="s">
        <v>1258</v>
      </c>
      <c r="C109" s="1597" t="s">
        <v>1249</v>
      </c>
      <c r="D109" s="1595" t="s">
        <v>1278</v>
      </c>
      <c r="E109" s="1599"/>
      <c r="F109" s="1599"/>
      <c r="G109" s="1599"/>
      <c r="H109" s="1599"/>
      <c r="I109" s="1599">
        <v>205000</v>
      </c>
      <c r="J109" s="1599"/>
      <c r="K109" s="1599"/>
      <c r="L109" s="1599"/>
      <c r="M109" s="1599"/>
      <c r="N109" s="1599"/>
      <c r="O109" s="1599"/>
      <c r="P109" s="1599"/>
      <c r="Q109" s="1898"/>
    </row>
    <row r="110" spans="1:17" ht="33" hidden="1">
      <c r="A110" s="1612"/>
      <c r="B110" s="1600" t="s">
        <v>1258</v>
      </c>
      <c r="C110" s="1597" t="s">
        <v>1249</v>
      </c>
      <c r="D110" s="1595" t="s">
        <v>1279</v>
      </c>
      <c r="E110" s="1599"/>
      <c r="F110" s="1599"/>
      <c r="G110" s="1599"/>
      <c r="H110" s="1599"/>
      <c r="I110" s="1599"/>
      <c r="J110" s="1599"/>
      <c r="K110" s="1599"/>
      <c r="L110" s="1599"/>
      <c r="M110" s="1599"/>
      <c r="N110" s="1599"/>
      <c r="O110" s="1599"/>
      <c r="P110" s="1599"/>
      <c r="Q110" s="1898"/>
    </row>
    <row r="111" spans="1:17" ht="33">
      <c r="A111" s="1612"/>
      <c r="B111" s="1600" t="s">
        <v>1258</v>
      </c>
      <c r="C111" s="1597" t="s">
        <v>1249</v>
      </c>
      <c r="D111" s="1595" t="s">
        <v>1280</v>
      </c>
      <c r="E111" s="1599"/>
      <c r="F111" s="1599"/>
      <c r="G111" s="1599"/>
      <c r="H111" s="1599"/>
      <c r="I111" s="1599">
        <v>215000</v>
      </c>
      <c r="J111" s="1599"/>
      <c r="K111" s="1599"/>
      <c r="L111" s="1599"/>
      <c r="M111" s="1599"/>
      <c r="N111" s="1599"/>
      <c r="O111" s="1599"/>
      <c r="P111" s="1599"/>
      <c r="Q111" s="1898"/>
    </row>
    <row r="112" spans="1:17" ht="33">
      <c r="A112" s="1612"/>
      <c r="B112" s="1600" t="s">
        <v>1258</v>
      </c>
      <c r="C112" s="1597" t="s">
        <v>1249</v>
      </c>
      <c r="D112" s="1595" t="s">
        <v>1281</v>
      </c>
      <c r="E112" s="1599"/>
      <c r="F112" s="1599"/>
      <c r="G112" s="1599"/>
      <c r="H112" s="1599"/>
      <c r="I112" s="1599">
        <v>240000</v>
      </c>
      <c r="J112" s="1599"/>
      <c r="K112" s="1599"/>
      <c r="L112" s="1599"/>
      <c r="M112" s="1599"/>
      <c r="N112" s="1599">
        <v>247688</v>
      </c>
      <c r="O112" s="1599"/>
      <c r="P112" s="1599"/>
      <c r="Q112" s="1898"/>
    </row>
    <row r="113" spans="1:17" ht="33" hidden="1">
      <c r="A113" s="1612"/>
      <c r="B113" s="1600" t="s">
        <v>1258</v>
      </c>
      <c r="C113" s="1597" t="s">
        <v>1249</v>
      </c>
      <c r="D113" s="1595" t="s">
        <v>1282</v>
      </c>
      <c r="E113" s="1599"/>
      <c r="F113" s="1599"/>
      <c r="G113" s="1599"/>
      <c r="H113" s="1599"/>
      <c r="I113" s="1599"/>
      <c r="J113" s="1599"/>
      <c r="K113" s="1599"/>
      <c r="L113" s="1599"/>
      <c r="M113" s="1599"/>
      <c r="N113" s="1599"/>
      <c r="O113" s="1599"/>
      <c r="P113" s="1599"/>
      <c r="Q113" s="1898"/>
    </row>
    <row r="114" spans="1:17" ht="33" hidden="1">
      <c r="A114" s="1612"/>
      <c r="B114" s="1600" t="s">
        <v>1258</v>
      </c>
      <c r="C114" s="1597" t="s">
        <v>1249</v>
      </c>
      <c r="D114" s="1595" t="s">
        <v>1283</v>
      </c>
      <c r="E114" s="1599"/>
      <c r="F114" s="1599"/>
      <c r="G114" s="1599"/>
      <c r="H114" s="1599"/>
      <c r="I114" s="1599"/>
      <c r="J114" s="1599"/>
      <c r="K114" s="1599"/>
      <c r="L114" s="1599"/>
      <c r="M114" s="1599"/>
      <c r="N114" s="1599"/>
      <c r="O114" s="1599"/>
      <c r="P114" s="1599"/>
      <c r="Q114" s="1898"/>
    </row>
    <row r="115" spans="1:17" ht="33">
      <c r="A115" s="1612"/>
      <c r="B115" s="1600" t="s">
        <v>1258</v>
      </c>
      <c r="C115" s="1597" t="s">
        <v>1249</v>
      </c>
      <c r="D115" s="1595" t="s">
        <v>1284</v>
      </c>
      <c r="E115" s="1599"/>
      <c r="F115" s="1599"/>
      <c r="G115" s="1599"/>
      <c r="H115" s="1599"/>
      <c r="I115" s="1599">
        <v>180000</v>
      </c>
      <c r="J115" s="1599"/>
      <c r="K115" s="1599"/>
      <c r="L115" s="1599"/>
      <c r="M115" s="1599"/>
      <c r="N115" s="1599"/>
      <c r="O115" s="1599"/>
      <c r="P115" s="1599"/>
      <c r="Q115" s="1898"/>
    </row>
    <row r="116" spans="1:17" ht="33" hidden="1">
      <c r="A116" s="1612"/>
      <c r="B116" s="1600" t="s">
        <v>1258</v>
      </c>
      <c r="C116" s="1597" t="s">
        <v>1249</v>
      </c>
      <c r="D116" s="1595" t="s">
        <v>1285</v>
      </c>
      <c r="E116" s="1599"/>
      <c r="F116" s="1599"/>
      <c r="G116" s="1599"/>
      <c r="H116" s="1599"/>
      <c r="I116" s="1599"/>
      <c r="J116" s="1599"/>
      <c r="K116" s="1599"/>
      <c r="L116" s="1599"/>
      <c r="M116" s="1599"/>
      <c r="N116" s="1599"/>
      <c r="O116" s="1599"/>
      <c r="P116" s="1599"/>
      <c r="Q116" s="1898"/>
    </row>
    <row r="117" spans="1:17" ht="33">
      <c r="A117" s="1612"/>
      <c r="B117" s="1600" t="s">
        <v>1258</v>
      </c>
      <c r="C117" s="1597" t="s">
        <v>1249</v>
      </c>
      <c r="D117" s="1595" t="s">
        <v>1286</v>
      </c>
      <c r="E117" s="1599"/>
      <c r="F117" s="1599"/>
      <c r="G117" s="1599"/>
      <c r="H117" s="1599"/>
      <c r="I117" s="1599">
        <v>280000</v>
      </c>
      <c r="J117" s="1599"/>
      <c r="K117" s="1599"/>
      <c r="L117" s="1599"/>
      <c r="M117" s="1599"/>
      <c r="N117" s="1599"/>
      <c r="O117" s="1599"/>
      <c r="P117" s="1599"/>
      <c r="Q117" s="1898"/>
    </row>
    <row r="118" spans="1:17" ht="33">
      <c r="A118" s="1612"/>
      <c r="B118" s="1600" t="s">
        <v>1258</v>
      </c>
      <c r="C118" s="1597" t="s">
        <v>1249</v>
      </c>
      <c r="D118" s="1595" t="s">
        <v>1287</v>
      </c>
      <c r="E118" s="1599"/>
      <c r="F118" s="1599"/>
      <c r="G118" s="1599"/>
      <c r="H118" s="1599"/>
      <c r="I118" s="1599">
        <v>330000</v>
      </c>
      <c r="J118" s="1599"/>
      <c r="K118" s="1599"/>
      <c r="L118" s="1599"/>
      <c r="M118" s="1599"/>
      <c r="N118" s="1599">
        <v>333285</v>
      </c>
      <c r="O118" s="1599"/>
      <c r="P118" s="1599"/>
      <c r="Q118" s="1898"/>
    </row>
    <row r="119" spans="1:17" ht="33">
      <c r="A119" s="1612"/>
      <c r="B119" s="1600" t="s">
        <v>1258</v>
      </c>
      <c r="C119" s="1597" t="s">
        <v>1249</v>
      </c>
      <c r="D119" s="1595" t="s">
        <v>1288</v>
      </c>
      <c r="E119" s="1599"/>
      <c r="F119" s="1599"/>
      <c r="G119" s="1599"/>
      <c r="H119" s="1599"/>
      <c r="I119" s="1599">
        <v>280000</v>
      </c>
      <c r="J119" s="1599"/>
      <c r="K119" s="1599"/>
      <c r="L119" s="1599"/>
      <c r="M119" s="1599"/>
      <c r="N119" s="1599"/>
      <c r="O119" s="1599"/>
      <c r="P119" s="1599"/>
      <c r="Q119" s="1898"/>
    </row>
    <row r="120" spans="1:17" ht="33">
      <c r="A120" s="1612"/>
      <c r="B120" s="1600" t="s">
        <v>1258</v>
      </c>
      <c r="C120" s="1597" t="s">
        <v>1249</v>
      </c>
      <c r="D120" s="1595" t="s">
        <v>1289</v>
      </c>
      <c r="E120" s="1599"/>
      <c r="F120" s="1599"/>
      <c r="G120" s="1599"/>
      <c r="H120" s="1599"/>
      <c r="I120" s="1599">
        <v>360000</v>
      </c>
      <c r="J120" s="1599"/>
      <c r="K120" s="1599">
        <v>445000</v>
      </c>
      <c r="L120" s="1599"/>
      <c r="M120" s="1599"/>
      <c r="N120" s="1599"/>
      <c r="O120" s="1599"/>
      <c r="P120" s="1599"/>
      <c r="Q120" s="1898"/>
    </row>
    <row r="121" spans="1:17" ht="33">
      <c r="A121" s="1612"/>
      <c r="B121" s="1600" t="s">
        <v>1258</v>
      </c>
      <c r="C121" s="1597" t="s">
        <v>1249</v>
      </c>
      <c r="D121" s="1595" t="s">
        <v>1290</v>
      </c>
      <c r="E121" s="1599"/>
      <c r="F121" s="1599"/>
      <c r="G121" s="1599"/>
      <c r="H121" s="1599"/>
      <c r="I121" s="1599">
        <v>425000</v>
      </c>
      <c r="J121" s="1599"/>
      <c r="K121" s="1599">
        <v>530000</v>
      </c>
      <c r="L121" s="1599"/>
      <c r="M121" s="1599"/>
      <c r="N121" s="1599">
        <v>418881</v>
      </c>
      <c r="O121" s="1599"/>
      <c r="P121" s="1599"/>
      <c r="Q121" s="1898"/>
    </row>
    <row r="122" spans="1:17" ht="33">
      <c r="A122" s="1612"/>
      <c r="B122" s="1600" t="s">
        <v>1258</v>
      </c>
      <c r="C122" s="1597" t="s">
        <v>1249</v>
      </c>
      <c r="D122" s="1595" t="s">
        <v>1291</v>
      </c>
      <c r="E122" s="1599"/>
      <c r="F122" s="1599"/>
      <c r="G122" s="1599"/>
      <c r="H122" s="1599"/>
      <c r="I122" s="1599"/>
      <c r="J122" s="1599"/>
      <c r="K122" s="1599"/>
      <c r="L122" s="1599"/>
      <c r="M122" s="1599"/>
      <c r="N122" s="1599">
        <v>535032</v>
      </c>
      <c r="O122" s="1599"/>
      <c r="P122" s="1599"/>
      <c r="Q122" s="1898"/>
    </row>
    <row r="123" spans="1:17" ht="33">
      <c r="A123" s="1612"/>
      <c r="B123" s="1600" t="s">
        <v>1258</v>
      </c>
      <c r="C123" s="1597" t="s">
        <v>1249</v>
      </c>
      <c r="D123" s="1595" t="s">
        <v>1292</v>
      </c>
      <c r="E123" s="1599"/>
      <c r="F123" s="1599"/>
      <c r="G123" s="1599"/>
      <c r="H123" s="1599"/>
      <c r="I123" s="1599">
        <v>420000</v>
      </c>
      <c r="J123" s="1599"/>
      <c r="K123" s="1599"/>
      <c r="L123" s="1599"/>
      <c r="M123" s="1599"/>
      <c r="N123" s="1599"/>
      <c r="O123" s="1599"/>
      <c r="P123" s="1597"/>
      <c r="Q123" s="1898"/>
    </row>
    <row r="124" spans="1:17" ht="33">
      <c r="A124" s="1612"/>
      <c r="B124" s="1600" t="s">
        <v>1258</v>
      </c>
      <c r="C124" s="1597" t="s">
        <v>1249</v>
      </c>
      <c r="D124" s="1595" t="s">
        <v>1293</v>
      </c>
      <c r="E124" s="1599"/>
      <c r="F124" s="1599"/>
      <c r="G124" s="1599"/>
      <c r="H124" s="1599"/>
      <c r="I124" s="1599">
        <v>500000</v>
      </c>
      <c r="J124" s="1599"/>
      <c r="K124" s="1599"/>
      <c r="L124" s="1599"/>
      <c r="M124" s="1599"/>
      <c r="N124" s="1599"/>
      <c r="O124" s="1599"/>
      <c r="P124" s="1599"/>
      <c r="Q124" s="1898"/>
    </row>
    <row r="125" spans="1:17" ht="33">
      <c r="A125" s="1612"/>
      <c r="B125" s="1600" t="s">
        <v>1258</v>
      </c>
      <c r="C125" s="1597" t="s">
        <v>1249</v>
      </c>
      <c r="D125" s="1595" t="s">
        <v>1294</v>
      </c>
      <c r="E125" s="1597"/>
      <c r="F125" s="1597"/>
      <c r="G125" s="1597"/>
      <c r="H125" s="1597"/>
      <c r="I125" s="1599">
        <v>636000</v>
      </c>
      <c r="J125" s="1597"/>
      <c r="K125" s="1597"/>
      <c r="L125" s="1597"/>
      <c r="M125" s="1597"/>
      <c r="N125" s="1597"/>
      <c r="O125" s="1597"/>
      <c r="P125" s="1597"/>
      <c r="Q125" s="1898"/>
    </row>
    <row r="126" spans="1:17" ht="35.1" customHeight="1">
      <c r="A126" s="1593" t="s">
        <v>1295</v>
      </c>
      <c r="B126" s="1602" t="s">
        <v>1296</v>
      </c>
      <c r="C126" s="1597"/>
      <c r="D126" s="1595"/>
      <c r="E126" s="1597"/>
      <c r="F126" s="1597"/>
      <c r="G126" s="1597"/>
      <c r="H126" s="1597"/>
      <c r="I126" s="1599"/>
      <c r="J126" s="1597"/>
      <c r="K126" s="1597"/>
      <c r="L126" s="1597"/>
      <c r="M126" s="1597"/>
      <c r="N126" s="1597"/>
      <c r="O126" s="1597"/>
      <c r="P126" s="1597"/>
      <c r="Q126" s="1898"/>
    </row>
    <row r="127" spans="1:17" ht="35.1" customHeight="1">
      <c r="A127" s="1612"/>
      <c r="B127" s="1602" t="s">
        <v>1297</v>
      </c>
      <c r="C127" s="1597"/>
      <c r="D127" s="1595"/>
      <c r="E127" s="1599"/>
      <c r="F127" s="1599"/>
      <c r="G127" s="1599"/>
      <c r="H127" s="1599"/>
      <c r="I127" s="1599"/>
      <c r="J127" s="1599"/>
      <c r="K127" s="1599"/>
      <c r="L127" s="1599"/>
      <c r="M127" s="1599"/>
      <c r="N127" s="1599"/>
      <c r="O127" s="1599"/>
      <c r="P127" s="1599"/>
      <c r="Q127" s="1898"/>
    </row>
    <row r="128" spans="1:17" ht="35.1" customHeight="1">
      <c r="A128" s="1612"/>
      <c r="B128" s="1616" t="s">
        <v>1298</v>
      </c>
      <c r="C128" s="1617" t="s">
        <v>1004</v>
      </c>
      <c r="D128" s="1618" t="s">
        <v>1299</v>
      </c>
      <c r="E128" s="1619"/>
      <c r="F128" s="1619">
        <v>152647</v>
      </c>
      <c r="G128" s="1619"/>
      <c r="H128" s="1619"/>
      <c r="I128" s="1619"/>
      <c r="J128" s="1619"/>
      <c r="K128" s="1619"/>
      <c r="L128" s="1619"/>
      <c r="M128" s="1619"/>
      <c r="N128" s="1619"/>
      <c r="O128" s="1619"/>
      <c r="P128" s="1619"/>
      <c r="Q128" s="1898"/>
    </row>
    <row r="129" spans="1:17" ht="35.1" hidden="1" customHeight="1">
      <c r="A129" s="1612"/>
      <c r="B129" s="1616" t="s">
        <v>1300</v>
      </c>
      <c r="C129" s="1617" t="s">
        <v>1004</v>
      </c>
      <c r="D129" s="1618" t="s">
        <v>1299</v>
      </c>
      <c r="E129" s="1620"/>
      <c r="F129" s="1619"/>
      <c r="G129" s="1619"/>
      <c r="H129" s="1619"/>
      <c r="I129" s="1619"/>
      <c r="J129" s="1619"/>
      <c r="K129" s="1619"/>
      <c r="L129" s="1619"/>
      <c r="M129" s="1619"/>
      <c r="N129" s="1619"/>
      <c r="O129" s="1619"/>
      <c r="P129" s="1619"/>
      <c r="Q129" s="1898"/>
    </row>
    <row r="130" spans="1:17" ht="35.1" customHeight="1">
      <c r="A130" s="1612"/>
      <c r="B130" s="1616" t="s">
        <v>1301</v>
      </c>
      <c r="C130" s="1617" t="s">
        <v>1004</v>
      </c>
      <c r="D130" s="1618" t="s">
        <v>1302</v>
      </c>
      <c r="E130" s="1619"/>
      <c r="F130" s="1619"/>
      <c r="G130" s="1619"/>
      <c r="H130" s="1619"/>
      <c r="I130" s="1619"/>
      <c r="J130" s="1619"/>
      <c r="K130" s="1619"/>
      <c r="L130" s="1619"/>
      <c r="M130" s="1619"/>
      <c r="N130" s="1619"/>
      <c r="O130" s="1619">
        <v>70097</v>
      </c>
      <c r="P130" s="1619"/>
      <c r="Q130" s="1898"/>
    </row>
    <row r="131" spans="1:17" ht="35.1" customHeight="1">
      <c r="A131" s="1612"/>
      <c r="B131" s="1616" t="s">
        <v>1418</v>
      </c>
      <c r="C131" s="1617" t="s">
        <v>1004</v>
      </c>
      <c r="D131" s="1618" t="s">
        <v>1304</v>
      </c>
      <c r="E131" s="1619"/>
      <c r="F131" s="1619"/>
      <c r="G131" s="1619"/>
      <c r="H131" s="1619"/>
      <c r="I131" s="1619"/>
      <c r="J131" s="1619"/>
      <c r="K131" s="1619"/>
      <c r="L131" s="1619">
        <v>50981</v>
      </c>
      <c r="M131" s="1597"/>
      <c r="N131" s="1619"/>
      <c r="O131" s="1619"/>
      <c r="P131" s="1619"/>
      <c r="Q131" s="1898"/>
    </row>
    <row r="132" spans="1:17" ht="35.1" customHeight="1">
      <c r="A132" s="1612"/>
      <c r="B132" s="1616" t="s">
        <v>1305</v>
      </c>
      <c r="C132" s="1617" t="s">
        <v>1004</v>
      </c>
      <c r="D132" s="1618" t="s">
        <v>1302</v>
      </c>
      <c r="E132" s="1619"/>
      <c r="F132" s="1619"/>
      <c r="G132" s="1619"/>
      <c r="H132" s="1619"/>
      <c r="I132" s="1619"/>
      <c r="J132" s="1619"/>
      <c r="K132" s="1619"/>
      <c r="L132" s="1619"/>
      <c r="M132" s="1597"/>
      <c r="N132" s="1619"/>
      <c r="O132" s="1619">
        <v>82972</v>
      </c>
      <c r="P132" s="1619"/>
      <c r="Q132" s="1898"/>
    </row>
    <row r="133" spans="1:17" ht="35.1" customHeight="1">
      <c r="A133" s="1612"/>
      <c r="B133" s="1616" t="s">
        <v>1306</v>
      </c>
      <c r="C133" s="1617" t="s">
        <v>1004</v>
      </c>
      <c r="D133" s="1618" t="s">
        <v>1302</v>
      </c>
      <c r="E133" s="1619"/>
      <c r="F133" s="1619"/>
      <c r="G133" s="1619">
        <v>94400</v>
      </c>
      <c r="H133" s="1619"/>
      <c r="I133" s="1619"/>
      <c r="J133" s="1619"/>
      <c r="K133" s="1619">
        <v>80200</v>
      </c>
      <c r="L133" s="1619"/>
      <c r="M133" s="1597"/>
      <c r="N133" s="1619"/>
      <c r="O133" s="1619"/>
      <c r="P133" s="1619"/>
      <c r="Q133" s="1898"/>
    </row>
    <row r="134" spans="1:17" ht="35.1" hidden="1" customHeight="1">
      <c r="A134" s="1612"/>
      <c r="B134" s="1616" t="s">
        <v>1307</v>
      </c>
      <c r="C134" s="1617" t="s">
        <v>1004</v>
      </c>
      <c r="D134" s="1618" t="s">
        <v>1302</v>
      </c>
      <c r="E134" s="1619"/>
      <c r="F134" s="1619"/>
      <c r="G134" s="1619"/>
      <c r="H134" s="1619"/>
      <c r="I134" s="1619"/>
      <c r="J134" s="1619"/>
      <c r="K134" s="1619"/>
      <c r="L134" s="1619"/>
      <c r="M134" s="1597"/>
      <c r="N134" s="1619"/>
      <c r="O134" s="1619"/>
      <c r="P134" s="1619"/>
      <c r="Q134" s="1898"/>
    </row>
    <row r="135" spans="1:17" ht="35.1" customHeight="1">
      <c r="A135" s="1612"/>
      <c r="B135" s="1616" t="s">
        <v>1308</v>
      </c>
      <c r="C135" s="1617" t="s">
        <v>1004</v>
      </c>
      <c r="D135" s="1618" t="s">
        <v>1302</v>
      </c>
      <c r="E135" s="1619"/>
      <c r="F135" s="1619"/>
      <c r="G135" s="1619">
        <v>116700</v>
      </c>
      <c r="H135" s="1619"/>
      <c r="I135" s="1619"/>
      <c r="J135" s="1619"/>
      <c r="K135" s="1619"/>
      <c r="L135" s="1619"/>
      <c r="M135" s="1597"/>
      <c r="N135" s="1619"/>
      <c r="O135" s="1619"/>
      <c r="P135" s="1619"/>
      <c r="Q135" s="1898"/>
    </row>
    <row r="136" spans="1:17" ht="35.1" hidden="1" customHeight="1">
      <c r="A136" s="1612"/>
      <c r="B136" s="1616" t="s">
        <v>1402</v>
      </c>
      <c r="C136" s="1617" t="s">
        <v>419</v>
      </c>
      <c r="D136" s="1618"/>
      <c r="E136" s="1619"/>
      <c r="F136" s="1619"/>
      <c r="G136" s="1619"/>
      <c r="H136" s="1619"/>
      <c r="I136" s="1619"/>
      <c r="J136" s="1619"/>
      <c r="K136" s="1619"/>
      <c r="L136" s="1619"/>
      <c r="M136" s="1619"/>
      <c r="N136" s="1619"/>
      <c r="O136" s="1619"/>
      <c r="P136" s="1619"/>
      <c r="Q136" s="1898"/>
    </row>
    <row r="137" spans="1:17" ht="35.1" hidden="1" customHeight="1">
      <c r="A137" s="1612"/>
      <c r="B137" s="1616" t="s">
        <v>1403</v>
      </c>
      <c r="C137" s="1617" t="s">
        <v>419</v>
      </c>
      <c r="D137" s="1618"/>
      <c r="E137" s="1619"/>
      <c r="F137" s="1619"/>
      <c r="G137" s="1619"/>
      <c r="H137" s="1619"/>
      <c r="I137" s="1619"/>
      <c r="J137" s="1619"/>
      <c r="K137" s="1619"/>
      <c r="L137" s="1619"/>
      <c r="M137" s="1619"/>
      <c r="N137" s="1619"/>
      <c r="O137" s="1619"/>
      <c r="P137" s="1619"/>
      <c r="Q137" s="1898"/>
    </row>
    <row r="138" spans="1:17" ht="35.1" customHeight="1">
      <c r="A138" s="1612"/>
      <c r="B138" s="1616" t="s">
        <v>1310</v>
      </c>
      <c r="C138" s="1617" t="s">
        <v>1004</v>
      </c>
      <c r="D138" s="1618"/>
      <c r="E138" s="1619"/>
      <c r="F138" s="1619"/>
      <c r="G138" s="1619"/>
      <c r="H138" s="1619"/>
      <c r="I138" s="1619"/>
      <c r="J138" s="1619"/>
      <c r="K138" s="1619">
        <v>72100</v>
      </c>
      <c r="L138" s="1619"/>
      <c r="M138" s="1619"/>
      <c r="N138" s="1619"/>
      <c r="O138" s="1619"/>
      <c r="P138" s="1619"/>
      <c r="Q138" s="1898"/>
    </row>
    <row r="139" spans="1:17" ht="35.1" customHeight="1">
      <c r="A139" s="1612"/>
      <c r="B139" s="1616" t="s">
        <v>1311</v>
      </c>
      <c r="C139" s="1617" t="s">
        <v>1004</v>
      </c>
      <c r="D139" s="1618"/>
      <c r="E139" s="1619"/>
      <c r="F139" s="1619"/>
      <c r="G139" s="1619"/>
      <c r="H139" s="1619"/>
      <c r="I139" s="1619"/>
      <c r="J139" s="1619"/>
      <c r="K139" s="1619">
        <v>62450</v>
      </c>
      <c r="L139" s="1619"/>
      <c r="M139" s="1619"/>
      <c r="N139" s="1619"/>
      <c r="O139" s="1619"/>
      <c r="P139" s="1619"/>
      <c r="Q139" s="1898"/>
    </row>
    <row r="140" spans="1:17" ht="35.1" hidden="1" customHeight="1">
      <c r="A140" s="1612"/>
      <c r="B140" s="1616" t="s">
        <v>1312</v>
      </c>
      <c r="C140" s="1617" t="s">
        <v>1004</v>
      </c>
      <c r="D140" s="1618" t="s">
        <v>1302</v>
      </c>
      <c r="E140" s="1619"/>
      <c r="F140" s="1619"/>
      <c r="G140" s="1619"/>
      <c r="H140" s="1619"/>
      <c r="I140" s="1619"/>
      <c r="J140" s="1619"/>
      <c r="K140" s="1619"/>
      <c r="L140" s="1619"/>
      <c r="M140" s="1597"/>
      <c r="N140" s="1619"/>
      <c r="O140" s="1619"/>
      <c r="P140" s="1619"/>
      <c r="Q140" s="1898"/>
    </row>
    <row r="141" spans="1:17" ht="35.1" hidden="1" customHeight="1">
      <c r="A141" s="1612"/>
      <c r="B141" s="1616" t="s">
        <v>1313</v>
      </c>
      <c r="C141" s="1617" t="s">
        <v>1004</v>
      </c>
      <c r="D141" s="1618" t="s">
        <v>1314</v>
      </c>
      <c r="E141" s="1619"/>
      <c r="F141" s="1619"/>
      <c r="G141" s="1619"/>
      <c r="H141" s="1619"/>
      <c r="I141" s="1619" t="s">
        <v>1448</v>
      </c>
      <c r="J141" s="1619"/>
      <c r="K141" s="1619"/>
      <c r="L141" s="1619"/>
      <c r="M141" s="1597"/>
      <c r="N141" s="1619"/>
      <c r="O141" s="1619"/>
      <c r="P141" s="1619"/>
      <c r="Q141" s="1898"/>
    </row>
    <row r="142" spans="1:17" ht="35.1" hidden="1" customHeight="1">
      <c r="A142" s="1612"/>
      <c r="B142" s="1616" t="s">
        <v>1315</v>
      </c>
      <c r="C142" s="1617" t="s">
        <v>1004</v>
      </c>
      <c r="D142" s="1618" t="s">
        <v>1316</v>
      </c>
      <c r="E142" s="1619"/>
      <c r="F142" s="1619"/>
      <c r="G142" s="1619"/>
      <c r="H142" s="1619"/>
      <c r="I142" s="1619"/>
      <c r="J142" s="1619"/>
      <c r="K142" s="1619"/>
      <c r="L142" s="1619"/>
      <c r="M142" s="1597"/>
      <c r="N142" s="1619"/>
      <c r="O142" s="1619"/>
      <c r="P142" s="1619"/>
      <c r="Q142" s="1898"/>
    </row>
    <row r="143" spans="1:17" ht="35.1" hidden="1" customHeight="1">
      <c r="A143" s="1612"/>
      <c r="B143" s="1616" t="s">
        <v>1317</v>
      </c>
      <c r="C143" s="1617" t="s">
        <v>1004</v>
      </c>
      <c r="D143" s="1618" t="s">
        <v>1318</v>
      </c>
      <c r="E143" s="1619"/>
      <c r="F143" s="1619"/>
      <c r="G143" s="1619"/>
      <c r="H143" s="1619"/>
      <c r="I143" s="1619"/>
      <c r="J143" s="1619"/>
      <c r="K143" s="1619"/>
      <c r="L143" s="1619"/>
      <c r="M143" s="1597"/>
      <c r="N143" s="1619"/>
      <c r="O143" s="1619"/>
      <c r="P143" s="1619"/>
      <c r="Q143" s="1898"/>
    </row>
    <row r="144" spans="1:17" ht="35.1" customHeight="1">
      <c r="A144" s="1612"/>
      <c r="B144" s="1602" t="s">
        <v>1319</v>
      </c>
      <c r="C144" s="1597"/>
      <c r="D144" s="1595"/>
      <c r="E144" s="1597"/>
      <c r="F144" s="1597"/>
      <c r="G144" s="1597"/>
      <c r="H144" s="1597"/>
      <c r="I144" s="1597"/>
      <c r="J144" s="1597"/>
      <c r="K144" s="1597"/>
      <c r="L144" s="1597"/>
      <c r="M144" s="1619"/>
      <c r="N144" s="1597"/>
      <c r="O144" s="1597"/>
      <c r="P144" s="1597"/>
      <c r="Q144" s="1898"/>
    </row>
    <row r="145" spans="1:17" ht="35.1" customHeight="1">
      <c r="A145" s="1597"/>
      <c r="B145" s="1616" t="s">
        <v>1320</v>
      </c>
      <c r="C145" s="1617" t="s">
        <v>1004</v>
      </c>
      <c r="D145" s="1618" t="s">
        <v>1302</v>
      </c>
      <c r="E145" s="1619"/>
      <c r="F145" s="1619"/>
      <c r="G145" s="1619">
        <v>113900</v>
      </c>
      <c r="H145" s="1619"/>
      <c r="I145" s="1619"/>
      <c r="J145" s="1619"/>
      <c r="K145" s="1619">
        <v>70500</v>
      </c>
      <c r="L145" s="1619"/>
      <c r="M145" s="1620"/>
      <c r="N145" s="1619"/>
      <c r="O145" s="1619"/>
      <c r="P145" s="1619"/>
      <c r="Q145" s="1898"/>
    </row>
    <row r="146" spans="1:17" ht="35.1" customHeight="1">
      <c r="A146" s="1597"/>
      <c r="B146" s="1616" t="s">
        <v>1321</v>
      </c>
      <c r="C146" s="1617" t="s">
        <v>1004</v>
      </c>
      <c r="D146" s="1618" t="s">
        <v>1302</v>
      </c>
      <c r="E146" s="1619"/>
      <c r="F146" s="1619"/>
      <c r="G146" s="1619">
        <v>144400</v>
      </c>
      <c r="H146" s="1619"/>
      <c r="I146" s="1619"/>
      <c r="J146" s="1619"/>
      <c r="K146" s="1619">
        <v>71500</v>
      </c>
      <c r="L146" s="1619"/>
      <c r="M146" s="1620"/>
      <c r="N146" s="1619"/>
      <c r="O146" s="1619"/>
      <c r="P146" s="1619"/>
      <c r="Q146" s="1898"/>
    </row>
    <row r="147" spans="1:17" ht="35.1" customHeight="1">
      <c r="A147" s="1597"/>
      <c r="B147" s="1616" t="s">
        <v>1322</v>
      </c>
      <c r="C147" s="1617" t="s">
        <v>1004</v>
      </c>
      <c r="D147" s="1618" t="s">
        <v>1299</v>
      </c>
      <c r="E147" s="1620"/>
      <c r="F147" s="1619">
        <v>152647</v>
      </c>
      <c r="G147" s="1619"/>
      <c r="H147" s="1619"/>
      <c r="I147" s="1619"/>
      <c r="J147" s="1619"/>
      <c r="K147" s="1619"/>
      <c r="L147" s="1619"/>
      <c r="M147" s="1620"/>
      <c r="N147" s="1619"/>
      <c r="O147" s="1619"/>
      <c r="P147" s="1619"/>
      <c r="Q147" s="1898"/>
    </row>
    <row r="148" spans="1:17" ht="35.1" hidden="1" customHeight="1">
      <c r="A148" s="1597"/>
      <c r="B148" s="1616" t="s">
        <v>1323</v>
      </c>
      <c r="C148" s="1617" t="s">
        <v>1004</v>
      </c>
      <c r="D148" s="1618" t="s">
        <v>1299</v>
      </c>
      <c r="E148" s="1620"/>
      <c r="F148" s="1620"/>
      <c r="G148" s="1620"/>
      <c r="H148" s="1620"/>
      <c r="I148" s="1620"/>
      <c r="J148" s="1620"/>
      <c r="K148" s="1620"/>
      <c r="L148" s="1620"/>
      <c r="M148" s="1620"/>
      <c r="N148" s="1620"/>
      <c r="O148" s="1620"/>
      <c r="P148" s="1620"/>
      <c r="Q148" s="1898"/>
    </row>
    <row r="149" spans="1:17" ht="35.1" customHeight="1">
      <c r="A149" s="1597"/>
      <c r="B149" s="1616" t="s">
        <v>1324</v>
      </c>
      <c r="C149" s="1617" t="s">
        <v>1004</v>
      </c>
      <c r="D149" s="1618" t="s">
        <v>1302</v>
      </c>
      <c r="E149" s="1620"/>
      <c r="F149" s="1620"/>
      <c r="G149" s="1620"/>
      <c r="H149" s="1620"/>
      <c r="I149" s="1620"/>
      <c r="J149" s="1620"/>
      <c r="K149" s="1620"/>
      <c r="L149" s="1620"/>
      <c r="M149" s="1620"/>
      <c r="N149" s="1620"/>
      <c r="O149" s="1620">
        <v>98422</v>
      </c>
      <c r="P149" s="1620"/>
      <c r="Q149" s="1898"/>
    </row>
    <row r="150" spans="1:17" ht="35.1" customHeight="1">
      <c r="A150" s="1597"/>
      <c r="B150" s="1616" t="s">
        <v>1419</v>
      </c>
      <c r="C150" s="1617" t="s">
        <v>1004</v>
      </c>
      <c r="D150" s="1618" t="s">
        <v>1304</v>
      </c>
      <c r="E150" s="1620"/>
      <c r="F150" s="1620"/>
      <c r="G150" s="1620"/>
      <c r="H150" s="1620"/>
      <c r="I150" s="1620"/>
      <c r="J150" s="1620"/>
      <c r="K150" s="1620"/>
      <c r="L150" s="1620">
        <v>70909</v>
      </c>
      <c r="M150" s="1597"/>
      <c r="N150" s="1620"/>
      <c r="O150" s="1620"/>
      <c r="P150" s="1620"/>
      <c r="Q150" s="1898"/>
    </row>
    <row r="151" spans="1:17" ht="35.1" customHeight="1">
      <c r="A151" s="1597"/>
      <c r="B151" s="1616" t="s">
        <v>1326</v>
      </c>
      <c r="C151" s="1617" t="s">
        <v>1004</v>
      </c>
      <c r="D151" s="1618" t="s">
        <v>1316</v>
      </c>
      <c r="E151" s="1620"/>
      <c r="F151" s="1620"/>
      <c r="G151" s="1620"/>
      <c r="H151" s="1620"/>
      <c r="I151" s="1620"/>
      <c r="J151" s="1620"/>
      <c r="K151" s="1620"/>
      <c r="L151" s="1620"/>
      <c r="M151" s="1597"/>
      <c r="N151" s="1620"/>
      <c r="O151" s="1620">
        <v>129322</v>
      </c>
      <c r="P151" s="1620"/>
      <c r="Q151" s="1898"/>
    </row>
    <row r="152" spans="1:17" ht="35.1" customHeight="1">
      <c r="A152" s="1597"/>
      <c r="B152" s="1616" t="s">
        <v>1327</v>
      </c>
      <c r="C152" s="1617" t="s">
        <v>1004</v>
      </c>
      <c r="D152" s="1618" t="s">
        <v>1302</v>
      </c>
      <c r="E152" s="1620"/>
      <c r="F152" s="1620"/>
      <c r="G152" s="1620"/>
      <c r="H152" s="1620"/>
      <c r="I152" s="1620"/>
      <c r="J152" s="1620"/>
      <c r="K152" s="1620"/>
      <c r="L152" s="1620"/>
      <c r="M152" s="1597"/>
      <c r="N152" s="1620"/>
      <c r="O152" s="1620">
        <v>82972</v>
      </c>
      <c r="P152" s="1620"/>
      <c r="Q152" s="1898"/>
    </row>
    <row r="153" spans="1:17" ht="35.1" customHeight="1">
      <c r="A153" s="1597"/>
      <c r="B153" s="1616" t="s">
        <v>1328</v>
      </c>
      <c r="C153" s="1617" t="s">
        <v>1004</v>
      </c>
      <c r="D153" s="1618" t="s">
        <v>1302</v>
      </c>
      <c r="E153" s="1620"/>
      <c r="F153" s="1620"/>
      <c r="G153" s="1620">
        <v>119400</v>
      </c>
      <c r="H153" s="1620"/>
      <c r="I153" s="1620"/>
      <c r="J153" s="1620"/>
      <c r="K153" s="1620"/>
      <c r="L153" s="1620"/>
      <c r="M153" s="1597"/>
      <c r="N153" s="1620"/>
      <c r="O153" s="1620"/>
      <c r="P153" s="1620"/>
      <c r="Q153" s="1898"/>
    </row>
    <row r="154" spans="1:17" ht="35.1" customHeight="1">
      <c r="A154" s="1597"/>
      <c r="B154" s="1616" t="s">
        <v>1329</v>
      </c>
      <c r="C154" s="1617" t="s">
        <v>1004</v>
      </c>
      <c r="D154" s="1618" t="s">
        <v>1302</v>
      </c>
      <c r="E154" s="1620"/>
      <c r="F154" s="1620"/>
      <c r="G154" s="1620">
        <v>155600</v>
      </c>
      <c r="H154" s="1620"/>
      <c r="I154" s="1620"/>
      <c r="J154" s="1620"/>
      <c r="K154" s="1620"/>
      <c r="L154" s="1620"/>
      <c r="M154" s="1597"/>
      <c r="N154" s="1620"/>
      <c r="O154" s="1620"/>
      <c r="P154" s="1620"/>
      <c r="Q154" s="1898"/>
    </row>
    <row r="155" spans="1:17" ht="35.1" hidden="1" customHeight="1">
      <c r="A155" s="1597"/>
      <c r="B155" s="1616" t="s">
        <v>1404</v>
      </c>
      <c r="C155" s="1617" t="s">
        <v>419</v>
      </c>
      <c r="D155" s="1618"/>
      <c r="E155" s="1620"/>
      <c r="F155" s="1620"/>
      <c r="G155" s="1620"/>
      <c r="H155" s="1620"/>
      <c r="I155" s="1620"/>
      <c r="J155" s="1620"/>
      <c r="K155" s="1620"/>
      <c r="L155" s="1620"/>
      <c r="M155" s="1620"/>
      <c r="N155" s="1620"/>
      <c r="O155" s="1620"/>
      <c r="P155" s="1620"/>
      <c r="Q155" s="1898"/>
    </row>
    <row r="156" spans="1:17" ht="35.1" customHeight="1">
      <c r="A156" s="1597"/>
      <c r="B156" s="1616" t="s">
        <v>925</v>
      </c>
      <c r="C156" s="1617" t="s">
        <v>1004</v>
      </c>
      <c r="D156" s="1618"/>
      <c r="E156" s="1620"/>
      <c r="F156" s="1620"/>
      <c r="G156" s="1620"/>
      <c r="H156" s="1620"/>
      <c r="I156" s="1620"/>
      <c r="J156" s="1620"/>
      <c r="K156" s="1620">
        <v>80100</v>
      </c>
      <c r="L156" s="1620"/>
      <c r="M156" s="1620"/>
      <c r="N156" s="1620"/>
      <c r="O156" s="1620"/>
      <c r="P156" s="1620"/>
      <c r="Q156" s="1898"/>
    </row>
    <row r="157" spans="1:17" ht="35.1" customHeight="1">
      <c r="A157" s="1597"/>
      <c r="B157" s="1616" t="s">
        <v>926</v>
      </c>
      <c r="C157" s="1617" t="s">
        <v>1004</v>
      </c>
      <c r="D157" s="1618"/>
      <c r="E157" s="1620"/>
      <c r="F157" s="1620"/>
      <c r="G157" s="1620"/>
      <c r="H157" s="1620"/>
      <c r="I157" s="1620"/>
      <c r="J157" s="1620"/>
      <c r="K157" s="1620">
        <v>72000</v>
      </c>
      <c r="L157" s="1620"/>
      <c r="M157" s="1620"/>
      <c r="N157" s="1620"/>
      <c r="O157" s="1620"/>
      <c r="P157" s="1620"/>
      <c r="Q157" s="1898"/>
    </row>
    <row r="158" spans="1:17" ht="35.1" hidden="1" customHeight="1">
      <c r="A158" s="1597"/>
      <c r="B158" s="1616" t="s">
        <v>1330</v>
      </c>
      <c r="C158" s="1617" t="s">
        <v>1004</v>
      </c>
      <c r="D158" s="1618" t="s">
        <v>1302</v>
      </c>
      <c r="E158" s="1620"/>
      <c r="F158" s="1620"/>
      <c r="G158" s="1620"/>
      <c r="H158" s="1620"/>
      <c r="I158" s="1620"/>
      <c r="J158" s="1620"/>
      <c r="K158" s="1620"/>
      <c r="L158" s="1620"/>
      <c r="M158" s="1597"/>
      <c r="N158" s="1620"/>
      <c r="O158" s="1620"/>
      <c r="P158" s="1620"/>
      <c r="Q158" s="1898"/>
    </row>
    <row r="159" spans="1:17" ht="35.1" hidden="1" customHeight="1">
      <c r="A159" s="1597"/>
      <c r="B159" s="1616" t="s">
        <v>1331</v>
      </c>
      <c r="C159" s="1617" t="s">
        <v>1004</v>
      </c>
      <c r="D159" s="1618" t="s">
        <v>1302</v>
      </c>
      <c r="E159" s="1620"/>
      <c r="F159" s="1620"/>
      <c r="G159" s="1620"/>
      <c r="H159" s="1620"/>
      <c r="I159" s="1620"/>
      <c r="J159" s="1620"/>
      <c r="K159" s="1620"/>
      <c r="L159" s="1620"/>
      <c r="M159" s="1597"/>
      <c r="N159" s="1620"/>
      <c r="O159" s="1620"/>
      <c r="P159" s="1620"/>
      <c r="Q159" s="1898"/>
    </row>
    <row r="160" spans="1:17" ht="35.1" hidden="1" customHeight="1">
      <c r="A160" s="1597"/>
      <c r="B160" s="1616" t="s">
        <v>1331</v>
      </c>
      <c r="C160" s="1617" t="s">
        <v>1004</v>
      </c>
      <c r="D160" s="1618" t="s">
        <v>1332</v>
      </c>
      <c r="E160" s="1620"/>
      <c r="F160" s="1620"/>
      <c r="G160" s="1620"/>
      <c r="H160" s="1620"/>
      <c r="I160" s="1620"/>
      <c r="J160" s="1620"/>
      <c r="K160" s="1620"/>
      <c r="L160" s="1620"/>
      <c r="M160" s="1597"/>
      <c r="N160" s="1620"/>
      <c r="O160" s="1620"/>
      <c r="P160" s="1620"/>
      <c r="Q160" s="1898"/>
    </row>
    <row r="161" spans="1:17" ht="35.1" hidden="1" customHeight="1">
      <c r="A161" s="1597"/>
      <c r="B161" s="1616" t="s">
        <v>1405</v>
      </c>
      <c r="C161" s="1617" t="s">
        <v>419</v>
      </c>
      <c r="D161" s="1618"/>
      <c r="E161" s="1620"/>
      <c r="F161" s="1620"/>
      <c r="G161" s="1620"/>
      <c r="H161" s="1620"/>
      <c r="I161" s="1620"/>
      <c r="J161" s="1620"/>
      <c r="K161" s="1620"/>
      <c r="L161" s="1620"/>
      <c r="M161" s="1620"/>
      <c r="N161" s="1620"/>
      <c r="O161" s="1620"/>
      <c r="P161" s="1620"/>
      <c r="Q161" s="1898"/>
    </row>
    <row r="162" spans="1:17" ht="35.1" customHeight="1">
      <c r="A162" s="1597"/>
      <c r="B162" s="1602" t="s">
        <v>1333</v>
      </c>
      <c r="C162" s="1597"/>
      <c r="D162" s="1595"/>
      <c r="E162" s="1597"/>
      <c r="F162" s="1597"/>
      <c r="G162" s="1597"/>
      <c r="H162" s="1597"/>
      <c r="I162" s="1597"/>
      <c r="J162" s="1597"/>
      <c r="K162" s="1597"/>
      <c r="L162" s="1597"/>
      <c r="M162" s="1620"/>
      <c r="N162" s="1597"/>
      <c r="O162" s="1597"/>
      <c r="P162" s="1597"/>
      <c r="Q162" s="1898"/>
    </row>
    <row r="163" spans="1:17" ht="35.1" customHeight="1">
      <c r="A163" s="1612"/>
      <c r="B163" s="1616" t="s">
        <v>1334</v>
      </c>
      <c r="C163" s="1597" t="s">
        <v>419</v>
      </c>
      <c r="D163" s="1595"/>
      <c r="E163" s="1620"/>
      <c r="F163" s="1620">
        <v>8000</v>
      </c>
      <c r="G163" s="1620">
        <v>5700</v>
      </c>
      <c r="H163" s="1620">
        <v>12100</v>
      </c>
      <c r="I163" s="1620">
        <v>9091</v>
      </c>
      <c r="J163" s="1620"/>
      <c r="K163" s="1620">
        <v>6550</v>
      </c>
      <c r="L163" s="1620">
        <v>4800</v>
      </c>
      <c r="M163" s="1620"/>
      <c r="N163" s="1620"/>
      <c r="O163" s="1620">
        <v>5614</v>
      </c>
      <c r="P163" s="1620">
        <v>7000</v>
      </c>
      <c r="Q163" s="1898"/>
    </row>
    <row r="164" spans="1:17" ht="35.1" customHeight="1">
      <c r="A164" s="1597"/>
      <c r="B164" s="1616" t="s">
        <v>1335</v>
      </c>
      <c r="C164" s="1597" t="s">
        <v>419</v>
      </c>
      <c r="D164" s="1595"/>
      <c r="E164" s="1620"/>
      <c r="F164" s="1620">
        <v>10750</v>
      </c>
      <c r="G164" s="1620">
        <v>7000</v>
      </c>
      <c r="H164" s="1620">
        <v>16665</v>
      </c>
      <c r="I164" s="1620">
        <v>13636</v>
      </c>
      <c r="J164" s="1620"/>
      <c r="K164" s="1620">
        <v>6200</v>
      </c>
      <c r="L164" s="1620">
        <v>5800</v>
      </c>
      <c r="M164" s="1620"/>
      <c r="N164" s="1620"/>
      <c r="O164" s="1620">
        <v>6541</v>
      </c>
      <c r="P164" s="1620">
        <v>11000</v>
      </c>
      <c r="Q164" s="1898"/>
    </row>
    <row r="165" spans="1:17" ht="35.25" customHeight="1">
      <c r="A165" s="1593" t="s">
        <v>1336</v>
      </c>
      <c r="B165" s="1602" t="s">
        <v>1337</v>
      </c>
      <c r="C165" s="1593"/>
      <c r="D165" s="1591"/>
      <c r="E165" s="1593"/>
      <c r="F165" s="1593"/>
      <c r="G165" s="1593"/>
      <c r="H165" s="1593"/>
      <c r="I165" s="1593"/>
      <c r="J165" s="1593"/>
      <c r="K165" s="1597"/>
      <c r="L165" s="1593"/>
      <c r="M165" s="1593"/>
      <c r="N165" s="1593"/>
      <c r="O165" s="1593"/>
      <c r="P165" s="1593"/>
      <c r="Q165" s="1898"/>
    </row>
    <row r="166" spans="1:17" ht="35.1" customHeight="1">
      <c r="A166" s="1612"/>
      <c r="B166" s="1894" t="s">
        <v>1338</v>
      </c>
      <c r="C166" s="1895"/>
      <c r="D166" s="1595"/>
      <c r="E166" s="1619"/>
      <c r="F166" s="1619"/>
      <c r="G166" s="1619"/>
      <c r="H166" s="1619"/>
      <c r="I166" s="1619"/>
      <c r="J166" s="1619"/>
      <c r="K166" s="1619"/>
      <c r="L166" s="1619"/>
      <c r="M166" s="1619"/>
      <c r="N166" s="1619"/>
      <c r="O166" s="1619"/>
      <c r="P166" s="1619"/>
      <c r="Q166" s="1898"/>
    </row>
    <row r="167" spans="1:17" ht="35.1" customHeight="1">
      <c r="A167" s="1597"/>
      <c r="B167" s="1605" t="s">
        <v>1339</v>
      </c>
      <c r="C167" s="1597" t="s">
        <v>152</v>
      </c>
      <c r="D167" s="1595" t="s">
        <v>1340</v>
      </c>
      <c r="E167" s="1619"/>
      <c r="F167" s="1619"/>
      <c r="G167" s="1619"/>
      <c r="H167" s="1619">
        <v>14000</v>
      </c>
      <c r="I167" s="1619"/>
      <c r="J167" s="1619"/>
      <c r="K167" s="1619">
        <v>12000</v>
      </c>
      <c r="L167" s="1619"/>
      <c r="M167" s="1619">
        <v>15000</v>
      </c>
      <c r="N167" s="1619"/>
      <c r="O167" s="1619">
        <v>12000</v>
      </c>
      <c r="P167" s="1619"/>
      <c r="Q167" s="1898"/>
    </row>
    <row r="168" spans="1:17" ht="35.1" customHeight="1">
      <c r="A168" s="1597"/>
      <c r="B168" s="1605" t="s">
        <v>1411</v>
      </c>
      <c r="C168" s="1597" t="s">
        <v>152</v>
      </c>
      <c r="D168" s="1595"/>
      <c r="E168" s="1619"/>
      <c r="F168" s="1619"/>
      <c r="G168" s="1619"/>
      <c r="H168" s="1619"/>
      <c r="I168" s="1619"/>
      <c r="J168" s="1619"/>
      <c r="K168" s="1619"/>
      <c r="L168" s="1619"/>
      <c r="M168" s="1619">
        <v>27273</v>
      </c>
      <c r="N168" s="1619"/>
      <c r="O168" s="1619"/>
      <c r="P168" s="1619"/>
      <c r="Q168" s="1898"/>
    </row>
    <row r="169" spans="1:17" ht="35.1" customHeight="1">
      <c r="A169" s="1597"/>
      <c r="B169" s="1605" t="s">
        <v>1412</v>
      </c>
      <c r="C169" s="1597" t="s">
        <v>152</v>
      </c>
      <c r="D169" s="1595"/>
      <c r="E169" s="1619"/>
      <c r="F169" s="1619"/>
      <c r="G169" s="1619"/>
      <c r="H169" s="1619"/>
      <c r="I169" s="1619"/>
      <c r="J169" s="1619"/>
      <c r="K169" s="1619"/>
      <c r="L169" s="1619"/>
      <c r="M169" s="1619">
        <v>27272.726999999999</v>
      </c>
      <c r="N169" s="1619"/>
      <c r="O169" s="1619"/>
      <c r="P169" s="1619"/>
      <c r="Q169" s="1898"/>
    </row>
    <row r="170" spans="1:17" ht="35.1" customHeight="1">
      <c r="A170" s="1597"/>
      <c r="B170" s="1605" t="s">
        <v>397</v>
      </c>
      <c r="C170" s="1597" t="s">
        <v>152</v>
      </c>
      <c r="D170" s="1595"/>
      <c r="E170" s="1619"/>
      <c r="F170" s="1619"/>
      <c r="G170" s="1619"/>
      <c r="H170" s="1619"/>
      <c r="I170" s="1619">
        <v>30000</v>
      </c>
      <c r="J170" s="1619"/>
      <c r="K170" s="1619">
        <v>22000</v>
      </c>
      <c r="L170" s="1619"/>
      <c r="M170" s="1619"/>
      <c r="N170" s="1619"/>
      <c r="O170" s="1619">
        <v>23000</v>
      </c>
      <c r="P170" s="1619">
        <v>28000</v>
      </c>
      <c r="Q170" s="1898"/>
    </row>
    <row r="171" spans="1:17" ht="35.1" customHeight="1">
      <c r="A171" s="1597"/>
      <c r="B171" s="1605" t="s">
        <v>492</v>
      </c>
      <c r="C171" s="1597" t="s">
        <v>152</v>
      </c>
      <c r="D171" s="1595" t="s">
        <v>1413</v>
      </c>
      <c r="E171" s="1619"/>
      <c r="F171" s="1619"/>
      <c r="G171" s="1619"/>
      <c r="H171" s="1619"/>
      <c r="I171" s="1619"/>
      <c r="J171" s="1619"/>
      <c r="K171" s="1619"/>
      <c r="L171" s="1619"/>
      <c r="M171" s="1619">
        <v>37000</v>
      </c>
      <c r="N171" s="1619"/>
      <c r="O171" s="1619"/>
      <c r="P171" s="1619"/>
      <c r="Q171" s="1898"/>
    </row>
    <row r="172" spans="1:17" ht="35.1" hidden="1" customHeight="1">
      <c r="A172" s="1612"/>
      <c r="B172" s="1605" t="s">
        <v>412</v>
      </c>
      <c r="C172" s="1597" t="s">
        <v>152</v>
      </c>
      <c r="D172" s="1595"/>
      <c r="E172" s="1619"/>
      <c r="F172" s="1619"/>
      <c r="G172" s="1597"/>
      <c r="H172" s="1597"/>
      <c r="I172" s="1597"/>
      <c r="J172" s="1597"/>
      <c r="K172" s="1597"/>
      <c r="L172" s="1597"/>
      <c r="M172" s="1597"/>
      <c r="N172" s="1597"/>
      <c r="O172" s="1597"/>
      <c r="P172" s="1597"/>
      <c r="Q172" s="1898"/>
    </row>
    <row r="173" spans="1:17" ht="30" customHeight="1">
      <c r="A173" s="1593" t="s">
        <v>1341</v>
      </c>
      <c r="B173" s="1602" t="s">
        <v>1342</v>
      </c>
      <c r="C173" s="1593"/>
      <c r="D173" s="1591"/>
      <c r="E173" s="1593"/>
      <c r="F173" s="1593"/>
      <c r="G173" s="1593"/>
      <c r="H173" s="1593"/>
      <c r="I173" s="1593"/>
      <c r="J173" s="1593"/>
      <c r="K173" s="1597"/>
      <c r="L173" s="1593"/>
      <c r="M173" s="1593"/>
      <c r="N173" s="1593"/>
      <c r="O173" s="1593"/>
      <c r="P173" s="1593"/>
      <c r="Q173" s="1898"/>
    </row>
    <row r="174" spans="1:17" ht="35.1" customHeight="1">
      <c r="A174" s="1612"/>
      <c r="B174" s="1600" t="s">
        <v>1343</v>
      </c>
      <c r="C174" s="1597" t="s">
        <v>1480</v>
      </c>
      <c r="D174" s="1595" t="s">
        <v>1345</v>
      </c>
      <c r="E174" s="1621"/>
      <c r="F174" s="1621">
        <v>105000</v>
      </c>
      <c r="G174" s="1621">
        <v>114000</v>
      </c>
      <c r="H174" s="1621"/>
      <c r="I174" s="1621"/>
      <c r="J174" s="1621">
        <v>105000</v>
      </c>
      <c r="K174" s="1621"/>
      <c r="L174" s="1621"/>
      <c r="M174" s="1621"/>
      <c r="N174" s="1621"/>
      <c r="O174" s="1621"/>
      <c r="P174" s="1621"/>
      <c r="Q174" s="1898"/>
    </row>
    <row r="175" spans="1:17" ht="35.1" customHeight="1">
      <c r="A175" s="1593"/>
      <c r="B175" s="1600" t="s">
        <v>1346</v>
      </c>
      <c r="C175" s="1597" t="s">
        <v>1480</v>
      </c>
      <c r="D175" s="1595" t="s">
        <v>1347</v>
      </c>
      <c r="E175" s="1621"/>
      <c r="F175" s="1621"/>
      <c r="G175" s="1621"/>
      <c r="H175" s="1621"/>
      <c r="I175" s="1621"/>
      <c r="J175" s="1621">
        <v>80000</v>
      </c>
      <c r="K175" s="1621"/>
      <c r="L175" s="1621"/>
      <c r="M175" s="1621"/>
      <c r="N175" s="1621"/>
      <c r="O175" s="1621"/>
      <c r="P175" s="1621"/>
      <c r="Q175" s="1898"/>
    </row>
    <row r="176" spans="1:17" ht="35.1" customHeight="1">
      <c r="A176" s="1593"/>
      <c r="B176" s="1600" t="s">
        <v>1346</v>
      </c>
      <c r="C176" s="1597" t="s">
        <v>1480</v>
      </c>
      <c r="D176" s="1595" t="s">
        <v>1348</v>
      </c>
      <c r="E176" s="1621"/>
      <c r="F176" s="1621"/>
      <c r="G176" s="1621"/>
      <c r="H176" s="1621"/>
      <c r="I176" s="1621"/>
      <c r="J176" s="1621">
        <v>95000</v>
      </c>
      <c r="K176" s="1621"/>
      <c r="L176" s="1621"/>
      <c r="M176" s="1621"/>
      <c r="N176" s="1621"/>
      <c r="O176" s="1621"/>
      <c r="P176" s="1621"/>
      <c r="Q176" s="1898"/>
    </row>
    <row r="177" spans="1:17" ht="35.1" customHeight="1">
      <c r="A177" s="1597"/>
      <c r="B177" s="1600" t="s">
        <v>1349</v>
      </c>
      <c r="C177" s="1597" t="s">
        <v>1480</v>
      </c>
      <c r="D177" s="1595" t="s">
        <v>1345</v>
      </c>
      <c r="E177" s="1621"/>
      <c r="F177" s="1621">
        <v>105000</v>
      </c>
      <c r="G177" s="1621">
        <v>114000</v>
      </c>
      <c r="H177" s="1621">
        <v>125000</v>
      </c>
      <c r="I177" s="1621"/>
      <c r="J177" s="1621">
        <f>J174</f>
        <v>105000</v>
      </c>
      <c r="K177" s="1621"/>
      <c r="L177" s="1621"/>
      <c r="M177" s="1621"/>
      <c r="N177" s="1621"/>
      <c r="O177" s="1621"/>
      <c r="P177" s="1621"/>
      <c r="Q177" s="1898"/>
    </row>
    <row r="178" spans="1:17" ht="35.1" customHeight="1">
      <c r="A178" s="1597"/>
      <c r="B178" s="1600" t="s">
        <v>1349</v>
      </c>
      <c r="C178" s="1597" t="s">
        <v>1480</v>
      </c>
      <c r="D178" s="1595" t="s">
        <v>1350</v>
      </c>
      <c r="E178" s="1621"/>
      <c r="F178" s="1621"/>
      <c r="G178" s="1621"/>
      <c r="H178" s="1621">
        <v>132000</v>
      </c>
      <c r="I178" s="1621"/>
      <c r="J178" s="1621"/>
      <c r="K178" s="1621"/>
      <c r="L178" s="1621"/>
      <c r="M178" s="1621"/>
      <c r="N178" s="1621"/>
      <c r="O178" s="1621"/>
      <c r="P178" s="1621"/>
      <c r="Q178" s="1898"/>
    </row>
    <row r="179" spans="1:17" ht="35.1" customHeight="1">
      <c r="A179" s="1597"/>
      <c r="B179" s="1600" t="s">
        <v>1346</v>
      </c>
      <c r="C179" s="1597" t="s">
        <v>1480</v>
      </c>
      <c r="D179" s="1595" t="s">
        <v>1351</v>
      </c>
      <c r="E179" s="1621"/>
      <c r="F179" s="1621"/>
      <c r="G179" s="1621"/>
      <c r="H179" s="1621">
        <v>142000</v>
      </c>
      <c r="I179" s="1621"/>
      <c r="J179" s="1621"/>
      <c r="K179" s="1621"/>
      <c r="L179" s="1621"/>
      <c r="M179" s="1621"/>
      <c r="N179" s="1621"/>
      <c r="O179" s="1621"/>
      <c r="P179" s="1621"/>
      <c r="Q179" s="1898"/>
    </row>
    <row r="180" spans="1:17" ht="35.1" customHeight="1">
      <c r="A180" s="1597"/>
      <c r="B180" s="1600" t="s">
        <v>1352</v>
      </c>
      <c r="C180" s="1597" t="s">
        <v>1480</v>
      </c>
      <c r="D180" s="1595" t="s">
        <v>1350</v>
      </c>
      <c r="E180" s="1621"/>
      <c r="F180" s="1621">
        <v>89300</v>
      </c>
      <c r="G180" s="1597"/>
      <c r="H180" s="1621"/>
      <c r="I180" s="1621"/>
      <c r="J180" s="1621"/>
      <c r="K180" s="1621"/>
      <c r="L180" s="1621"/>
      <c r="M180" s="1621"/>
      <c r="N180" s="1621"/>
      <c r="O180" s="1597"/>
      <c r="P180" s="1621"/>
      <c r="Q180" s="1898"/>
    </row>
    <row r="181" spans="1:17" ht="35.1" customHeight="1">
      <c r="A181" s="1597"/>
      <c r="B181" s="1600" t="s">
        <v>1352</v>
      </c>
      <c r="C181" s="1597" t="s">
        <v>1480</v>
      </c>
      <c r="D181" s="1595" t="s">
        <v>1345</v>
      </c>
      <c r="E181" s="1621"/>
      <c r="F181" s="1621">
        <v>115000</v>
      </c>
      <c r="G181" s="1621">
        <v>122000</v>
      </c>
      <c r="H181" s="1621"/>
      <c r="I181" s="1621"/>
      <c r="J181" s="1621"/>
      <c r="K181" s="1621">
        <v>120000</v>
      </c>
      <c r="L181" s="1621"/>
      <c r="M181" s="1621"/>
      <c r="N181" s="1621">
        <v>113850</v>
      </c>
      <c r="O181" s="1621">
        <v>130000</v>
      </c>
      <c r="P181" s="1621"/>
      <c r="Q181" s="1898"/>
    </row>
    <row r="182" spans="1:17" ht="35.1" customHeight="1">
      <c r="A182" s="1597"/>
      <c r="B182" s="1600" t="s">
        <v>1353</v>
      </c>
      <c r="C182" s="1597" t="s">
        <v>1480</v>
      </c>
      <c r="D182" s="1595" t="s">
        <v>1345</v>
      </c>
      <c r="E182" s="1621"/>
      <c r="F182" s="1621">
        <v>88500</v>
      </c>
      <c r="G182" s="1621"/>
      <c r="H182" s="1621"/>
      <c r="I182" s="1621"/>
      <c r="J182" s="1621"/>
      <c r="K182" s="1621"/>
      <c r="L182" s="1621"/>
      <c r="M182" s="1621"/>
      <c r="N182" s="1621">
        <v>118250</v>
      </c>
      <c r="O182" s="1621"/>
      <c r="P182" s="1621"/>
      <c r="Q182" s="1898"/>
    </row>
    <row r="183" spans="1:17" ht="35.1" customHeight="1">
      <c r="A183" s="1597"/>
      <c r="B183" s="1600" t="s">
        <v>1354</v>
      </c>
      <c r="C183" s="1597" t="s">
        <v>1480</v>
      </c>
      <c r="D183" s="1595" t="s">
        <v>1355</v>
      </c>
      <c r="E183" s="1621"/>
      <c r="F183" s="1621">
        <v>79000</v>
      </c>
      <c r="G183" s="1621"/>
      <c r="H183" s="1621"/>
      <c r="I183" s="1621">
        <v>85000</v>
      </c>
      <c r="J183" s="1621"/>
      <c r="K183" s="1621"/>
      <c r="L183" s="1621"/>
      <c r="M183" s="1621"/>
      <c r="N183" s="1621"/>
      <c r="O183" s="1621"/>
      <c r="P183" s="1621"/>
      <c r="Q183" s="1898"/>
    </row>
    <row r="184" spans="1:17" ht="35.1" customHeight="1">
      <c r="A184" s="1597"/>
      <c r="B184" s="1600" t="s">
        <v>1356</v>
      </c>
      <c r="C184" s="1597" t="s">
        <v>1480</v>
      </c>
      <c r="D184" s="1595" t="s">
        <v>1357</v>
      </c>
      <c r="E184" s="1621"/>
      <c r="F184" s="1621"/>
      <c r="G184" s="1621"/>
      <c r="H184" s="1621"/>
      <c r="I184" s="1621"/>
      <c r="J184" s="1621"/>
      <c r="K184" s="1621"/>
      <c r="L184" s="1621"/>
      <c r="M184" s="1621"/>
      <c r="N184" s="1621"/>
      <c r="O184" s="1621"/>
      <c r="P184" s="1621">
        <v>118800</v>
      </c>
      <c r="Q184" s="1898"/>
    </row>
    <row r="185" spans="1:17" ht="35.1" customHeight="1">
      <c r="A185" s="1597"/>
      <c r="B185" s="1600" t="s">
        <v>1358</v>
      </c>
      <c r="C185" s="1597" t="s">
        <v>1480</v>
      </c>
      <c r="D185" s="1595" t="s">
        <v>1359</v>
      </c>
      <c r="E185" s="1621"/>
      <c r="F185" s="1621">
        <v>82000</v>
      </c>
      <c r="G185" s="1621"/>
      <c r="H185" s="1621"/>
      <c r="I185" s="1621">
        <v>105000</v>
      </c>
      <c r="J185" s="1621"/>
      <c r="K185" s="1621"/>
      <c r="L185" s="1621"/>
      <c r="M185" s="1621"/>
      <c r="N185" s="1621"/>
      <c r="O185" s="1621"/>
      <c r="P185" s="1621">
        <v>129800</v>
      </c>
      <c r="Q185" s="1898"/>
    </row>
    <row r="186" spans="1:17" ht="35.1" customHeight="1">
      <c r="A186" s="1597"/>
      <c r="B186" s="1600" t="s">
        <v>1360</v>
      </c>
      <c r="C186" s="1597" t="s">
        <v>1480</v>
      </c>
      <c r="D186" s="1595" t="s">
        <v>1361</v>
      </c>
      <c r="E186" s="1621"/>
      <c r="F186" s="1621">
        <v>82200</v>
      </c>
      <c r="G186" s="1621"/>
      <c r="H186" s="1621"/>
      <c r="I186" s="1621">
        <v>115000</v>
      </c>
      <c r="J186" s="1621"/>
      <c r="K186" s="1621"/>
      <c r="L186" s="1621"/>
      <c r="M186" s="1621"/>
      <c r="N186" s="1621"/>
      <c r="O186" s="1621"/>
      <c r="P186" s="1621">
        <v>133100</v>
      </c>
      <c r="Q186" s="1898"/>
    </row>
    <row r="187" spans="1:17" ht="35.1" customHeight="1">
      <c r="A187" s="1597"/>
      <c r="B187" s="1600" t="s">
        <v>1360</v>
      </c>
      <c r="C187" s="1597" t="s">
        <v>1480</v>
      </c>
      <c r="D187" s="1595" t="s">
        <v>1362</v>
      </c>
      <c r="E187" s="1621"/>
      <c r="F187" s="1621"/>
      <c r="G187" s="1621"/>
      <c r="H187" s="1621"/>
      <c r="I187" s="1621">
        <v>128000</v>
      </c>
      <c r="J187" s="1621"/>
      <c r="K187" s="1621"/>
      <c r="L187" s="1621"/>
      <c r="M187" s="1621"/>
      <c r="N187" s="1621"/>
      <c r="O187" s="1621"/>
      <c r="P187" s="1621">
        <v>149600</v>
      </c>
      <c r="Q187" s="1898"/>
    </row>
    <row r="188" spans="1:17" ht="35.1" hidden="1" customHeight="1">
      <c r="A188" s="1597"/>
      <c r="B188" s="1600" t="s">
        <v>1363</v>
      </c>
      <c r="C188" s="1597" t="s">
        <v>1480</v>
      </c>
      <c r="D188" s="1595" t="s">
        <v>1364</v>
      </c>
      <c r="E188" s="1621"/>
      <c r="F188" s="1621"/>
      <c r="G188" s="1621"/>
      <c r="H188" s="1621"/>
      <c r="I188" s="1621"/>
      <c r="J188" s="1621"/>
      <c r="K188" s="1621"/>
      <c r="L188" s="1621"/>
      <c r="M188" s="1621"/>
      <c r="N188" s="1621"/>
      <c r="O188" s="1621"/>
      <c r="P188" s="1621"/>
      <c r="Q188" s="1898"/>
    </row>
    <row r="189" spans="1:17" ht="35.1" customHeight="1">
      <c r="A189" s="1597"/>
      <c r="B189" s="1600" t="s">
        <v>1365</v>
      </c>
      <c r="C189" s="1597" t="s">
        <v>1480</v>
      </c>
      <c r="D189" s="1595" t="s">
        <v>1366</v>
      </c>
      <c r="E189" s="1621"/>
      <c r="F189" s="1621"/>
      <c r="G189" s="1621"/>
      <c r="H189" s="1621"/>
      <c r="I189" s="1621">
        <v>155000</v>
      </c>
      <c r="J189" s="1621"/>
      <c r="K189" s="1621"/>
      <c r="L189" s="1621"/>
      <c r="M189" s="1621"/>
      <c r="N189" s="1621"/>
      <c r="O189" s="1621"/>
      <c r="P189" s="1621"/>
      <c r="Q189" s="1898"/>
    </row>
    <row r="190" spans="1:17" ht="35.1" customHeight="1">
      <c r="A190" s="1597"/>
      <c r="B190" s="1600" t="s">
        <v>1367</v>
      </c>
      <c r="C190" s="1597" t="s">
        <v>1480</v>
      </c>
      <c r="D190" s="1595" t="s">
        <v>1368</v>
      </c>
      <c r="E190" s="1597"/>
      <c r="F190" s="1597"/>
      <c r="G190" s="1597"/>
      <c r="H190" s="1597"/>
      <c r="I190" s="1621">
        <v>165000</v>
      </c>
      <c r="J190" s="1597"/>
      <c r="K190" s="1597"/>
      <c r="L190" s="1597"/>
      <c r="M190" s="1597"/>
      <c r="N190" s="1597"/>
      <c r="O190" s="1597"/>
      <c r="P190" s="1597"/>
      <c r="Q190" s="1898"/>
    </row>
    <row r="191" spans="1:17" ht="35.1" customHeight="1">
      <c r="A191" s="1597"/>
      <c r="B191" s="1600" t="s">
        <v>1369</v>
      </c>
      <c r="C191" s="1597" t="s">
        <v>1480</v>
      </c>
      <c r="D191" s="1595" t="s">
        <v>1345</v>
      </c>
      <c r="E191" s="1621"/>
      <c r="F191" s="1621"/>
      <c r="G191" s="1621">
        <v>110000</v>
      </c>
      <c r="H191" s="1597"/>
      <c r="I191" s="1621"/>
      <c r="J191" s="1621"/>
      <c r="K191" s="1621"/>
      <c r="L191" s="1621"/>
      <c r="M191" s="1621"/>
      <c r="N191" s="1621"/>
      <c r="O191" s="1621"/>
      <c r="P191" s="1621"/>
      <c r="Q191" s="1898"/>
    </row>
    <row r="192" spans="1:17" ht="35.1" customHeight="1">
      <c r="A192" s="1597"/>
      <c r="B192" s="1600" t="s">
        <v>1370</v>
      </c>
      <c r="C192" s="1597" t="s">
        <v>1480</v>
      </c>
      <c r="D192" s="1595" t="s">
        <v>1345</v>
      </c>
      <c r="E192" s="1621"/>
      <c r="F192" s="1621"/>
      <c r="G192" s="1621">
        <v>110000</v>
      </c>
      <c r="H192" s="1621"/>
      <c r="I192" s="1621"/>
      <c r="J192" s="1621"/>
      <c r="K192" s="1621"/>
      <c r="L192" s="1621"/>
      <c r="M192" s="1621"/>
      <c r="N192" s="1621"/>
      <c r="O192" s="1621"/>
      <c r="P192" s="1621"/>
      <c r="Q192" s="1898"/>
    </row>
    <row r="193" spans="1:17" ht="35.1" customHeight="1">
      <c r="A193" s="1597"/>
      <c r="B193" s="1600" t="s">
        <v>1371</v>
      </c>
      <c r="C193" s="1597" t="s">
        <v>1480</v>
      </c>
      <c r="D193" s="1595" t="s">
        <v>1345</v>
      </c>
      <c r="E193" s="1621"/>
      <c r="F193" s="1621"/>
      <c r="G193" s="1621">
        <v>115000</v>
      </c>
      <c r="H193" s="1621"/>
      <c r="I193" s="1621"/>
      <c r="J193" s="1621"/>
      <c r="K193" s="1621"/>
      <c r="L193" s="1621"/>
      <c r="M193" s="1621"/>
      <c r="N193" s="1621"/>
      <c r="O193" s="1621"/>
      <c r="P193" s="1621"/>
      <c r="Q193" s="1898"/>
    </row>
    <row r="194" spans="1:17" ht="35.1" customHeight="1">
      <c r="A194" s="1597"/>
      <c r="B194" s="1600" t="s">
        <v>1372</v>
      </c>
      <c r="C194" s="1597" t="s">
        <v>1480</v>
      </c>
      <c r="D194" s="1595" t="s">
        <v>1347</v>
      </c>
      <c r="E194" s="1621"/>
      <c r="F194" s="1621"/>
      <c r="G194" s="1597"/>
      <c r="H194" s="1621"/>
      <c r="I194" s="1621"/>
      <c r="J194" s="1621"/>
      <c r="K194" s="1621"/>
      <c r="L194" s="1621"/>
      <c r="M194" s="1621">
        <v>110000</v>
      </c>
      <c r="N194" s="1621"/>
      <c r="O194" s="1621"/>
      <c r="P194" s="1621"/>
      <c r="Q194" s="1898"/>
    </row>
    <row r="195" spans="1:17" ht="35.1" customHeight="1">
      <c r="A195" s="1597"/>
      <c r="B195" s="1600" t="s">
        <v>1372</v>
      </c>
      <c r="C195" s="1597" t="s">
        <v>1480</v>
      </c>
      <c r="D195" s="1595" t="s">
        <v>1348</v>
      </c>
      <c r="E195" s="1621"/>
      <c r="F195" s="1621">
        <v>70200</v>
      </c>
      <c r="G195" s="1597"/>
      <c r="H195" s="1621"/>
      <c r="I195" s="1621"/>
      <c r="J195" s="1621"/>
      <c r="K195" s="1597"/>
      <c r="L195" s="1597"/>
      <c r="M195" s="1621"/>
      <c r="N195" s="1621"/>
      <c r="O195" s="1621"/>
      <c r="P195" s="1621"/>
      <c r="Q195" s="1898"/>
    </row>
    <row r="196" spans="1:17" ht="35.1" customHeight="1">
      <c r="A196" s="1597"/>
      <c r="B196" s="1600" t="s">
        <v>1373</v>
      </c>
      <c r="C196" s="1597" t="s">
        <v>1480</v>
      </c>
      <c r="D196" s="1595" t="s">
        <v>1345</v>
      </c>
      <c r="E196" s="1621"/>
      <c r="F196" s="1621">
        <v>73500</v>
      </c>
      <c r="G196" s="1621">
        <v>115000</v>
      </c>
      <c r="H196" s="1621"/>
      <c r="I196" s="1621"/>
      <c r="J196" s="1621"/>
      <c r="K196" s="1621">
        <v>130000</v>
      </c>
      <c r="L196" s="1621">
        <v>125000</v>
      </c>
      <c r="M196" s="1621">
        <v>123000</v>
      </c>
      <c r="N196" s="1621"/>
      <c r="O196" s="1621"/>
      <c r="P196" s="1621"/>
      <c r="Q196" s="1898"/>
    </row>
    <row r="197" spans="1:17" ht="35.1" customHeight="1">
      <c r="A197" s="1597"/>
      <c r="B197" s="1600" t="s">
        <v>1374</v>
      </c>
      <c r="C197" s="1597" t="s">
        <v>1480</v>
      </c>
      <c r="D197" s="1595" t="s">
        <v>1345</v>
      </c>
      <c r="E197" s="1621"/>
      <c r="F197" s="1621"/>
      <c r="G197" s="1621">
        <v>115000</v>
      </c>
      <c r="H197" s="1621"/>
      <c r="I197" s="1621"/>
      <c r="J197" s="1621"/>
      <c r="K197" s="1621"/>
      <c r="L197" s="1621"/>
      <c r="M197" s="1621"/>
      <c r="N197" s="1621"/>
      <c r="O197" s="1621"/>
      <c r="P197" s="1621"/>
      <c r="Q197" s="1898"/>
    </row>
    <row r="198" spans="1:17" ht="35.1" customHeight="1">
      <c r="A198" s="1597"/>
      <c r="B198" s="1600" t="s">
        <v>1375</v>
      </c>
      <c r="C198" s="1597" t="s">
        <v>1480</v>
      </c>
      <c r="D198" s="1595" t="s">
        <v>1345</v>
      </c>
      <c r="E198" s="1621"/>
      <c r="F198" s="1621"/>
      <c r="G198" s="1597"/>
      <c r="H198" s="1621"/>
      <c r="I198" s="1621"/>
      <c r="J198" s="1621"/>
      <c r="K198" s="1597"/>
      <c r="L198" s="1621">
        <v>129000</v>
      </c>
      <c r="M198" s="1621"/>
      <c r="N198" s="1621"/>
      <c r="O198" s="1621"/>
      <c r="P198" s="1621"/>
      <c r="Q198" s="1898"/>
    </row>
    <row r="199" spans="1:17" ht="35.1" hidden="1" customHeight="1">
      <c r="A199" s="1597"/>
      <c r="B199" s="1600" t="s">
        <v>1376</v>
      </c>
      <c r="C199" s="1597" t="s">
        <v>1480</v>
      </c>
      <c r="D199" s="1595" t="s">
        <v>1345</v>
      </c>
      <c r="E199" s="1621"/>
      <c r="F199" s="1621"/>
      <c r="G199" s="1621"/>
      <c r="H199" s="1597"/>
      <c r="I199" s="1621"/>
      <c r="J199" s="1621"/>
      <c r="K199" s="1621"/>
      <c r="L199" s="1621"/>
      <c r="M199" s="1621"/>
      <c r="N199" s="1621"/>
      <c r="O199" s="1621"/>
      <c r="P199" s="1621"/>
      <c r="Q199" s="1898"/>
    </row>
    <row r="200" spans="1:17" ht="35.1" customHeight="1">
      <c r="A200" s="1597"/>
      <c r="B200" s="1600" t="s">
        <v>1377</v>
      </c>
      <c r="C200" s="1597" t="s">
        <v>1480</v>
      </c>
      <c r="D200" s="1595" t="s">
        <v>1347</v>
      </c>
      <c r="E200" s="1621"/>
      <c r="F200" s="1621"/>
      <c r="G200" s="1621"/>
      <c r="H200" s="1597"/>
      <c r="I200" s="1621"/>
      <c r="J200" s="1621">
        <v>80000</v>
      </c>
      <c r="K200" s="1621"/>
      <c r="L200" s="1621"/>
      <c r="M200" s="1621">
        <v>79000</v>
      </c>
      <c r="N200" s="1621"/>
      <c r="O200" s="1621"/>
      <c r="P200" s="1621"/>
      <c r="Q200" s="1898"/>
    </row>
    <row r="201" spans="1:17" ht="35.1" customHeight="1">
      <c r="A201" s="1597"/>
      <c r="B201" s="1600" t="s">
        <v>1377</v>
      </c>
      <c r="C201" s="1597" t="s">
        <v>1480</v>
      </c>
      <c r="D201" s="1595" t="s">
        <v>1348</v>
      </c>
      <c r="E201" s="1621"/>
      <c r="F201" s="1621"/>
      <c r="G201" s="1597"/>
      <c r="H201" s="1621"/>
      <c r="I201" s="1621"/>
      <c r="J201" s="1621">
        <v>90000</v>
      </c>
      <c r="K201" s="1621"/>
      <c r="L201" s="1621"/>
      <c r="M201" s="1621"/>
      <c r="N201" s="1621"/>
      <c r="O201" s="1621"/>
      <c r="P201" s="1621"/>
      <c r="Q201" s="1898"/>
    </row>
    <row r="202" spans="1:17" ht="35.1" customHeight="1">
      <c r="A202" s="1597"/>
      <c r="B202" s="1600" t="s">
        <v>1377</v>
      </c>
      <c r="C202" s="1597" t="s">
        <v>1480</v>
      </c>
      <c r="D202" s="1595" t="s">
        <v>1345</v>
      </c>
      <c r="E202" s="1621"/>
      <c r="F202" s="1621">
        <v>95000</v>
      </c>
      <c r="G202" s="1621">
        <v>108000</v>
      </c>
      <c r="H202" s="1621"/>
      <c r="I202" s="1621"/>
      <c r="J202" s="1621"/>
      <c r="K202" s="1621"/>
      <c r="L202" s="1621"/>
      <c r="M202" s="1621"/>
      <c r="N202" s="1621"/>
      <c r="O202" s="1621"/>
      <c r="P202" s="1621"/>
      <c r="Q202" s="1898"/>
    </row>
    <row r="203" spans="1:17" ht="35.1" customHeight="1">
      <c r="A203" s="1597"/>
      <c r="B203" s="1600" t="s">
        <v>1378</v>
      </c>
      <c r="C203" s="1597" t="s">
        <v>1480</v>
      </c>
      <c r="D203" s="1595" t="s">
        <v>1350</v>
      </c>
      <c r="E203" s="1621"/>
      <c r="F203" s="1597"/>
      <c r="G203" s="1621"/>
      <c r="H203" s="1621"/>
      <c r="I203" s="1621"/>
      <c r="J203" s="1621"/>
      <c r="K203" s="1621"/>
      <c r="L203" s="1621"/>
      <c r="M203" s="1621"/>
      <c r="N203" s="1621"/>
      <c r="O203" s="1621"/>
      <c r="P203" s="1621">
        <v>166100</v>
      </c>
      <c r="Q203" s="1898"/>
    </row>
    <row r="204" spans="1:17" ht="35.1" customHeight="1">
      <c r="A204" s="1597"/>
      <c r="B204" s="1600" t="s">
        <v>1379</v>
      </c>
      <c r="C204" s="1597" t="s">
        <v>1480</v>
      </c>
      <c r="D204" s="1595" t="s">
        <v>1351</v>
      </c>
      <c r="E204" s="1621"/>
      <c r="F204" s="1621"/>
      <c r="G204" s="1621"/>
      <c r="H204" s="1621"/>
      <c r="I204" s="1621"/>
      <c r="J204" s="1621"/>
      <c r="K204" s="1621"/>
      <c r="L204" s="1621"/>
      <c r="M204" s="1621"/>
      <c r="N204" s="1621"/>
      <c r="O204" s="1621"/>
      <c r="P204" s="1621">
        <v>180400</v>
      </c>
      <c r="Q204" s="1898"/>
    </row>
    <row r="205" spans="1:17" ht="35.1" customHeight="1">
      <c r="A205" s="1597"/>
      <c r="B205" s="1600" t="s">
        <v>1380</v>
      </c>
      <c r="C205" s="1597" t="s">
        <v>1480</v>
      </c>
      <c r="D205" s="1595" t="s">
        <v>1345</v>
      </c>
      <c r="E205" s="1621"/>
      <c r="F205" s="1621"/>
      <c r="G205" s="1621">
        <v>120000</v>
      </c>
      <c r="H205" s="1621"/>
      <c r="I205" s="1621"/>
      <c r="J205" s="1621"/>
      <c r="K205" s="1621">
        <v>130000</v>
      </c>
      <c r="L205" s="1621"/>
      <c r="M205" s="1621"/>
      <c r="N205" s="1621"/>
      <c r="O205" s="1621"/>
      <c r="P205" s="1621"/>
      <c r="Q205" s="1898"/>
    </row>
    <row r="206" spans="1:17" ht="35.1" customHeight="1">
      <c r="A206" s="1597"/>
      <c r="B206" s="1600" t="s">
        <v>1424</v>
      </c>
      <c r="C206" s="1597" t="s">
        <v>1480</v>
      </c>
      <c r="D206" s="1595" t="s">
        <v>1350</v>
      </c>
      <c r="E206" s="1621"/>
      <c r="F206" s="1621"/>
      <c r="G206" s="1621"/>
      <c r="H206" s="1621"/>
      <c r="I206" s="1621"/>
      <c r="J206" s="1621"/>
      <c r="K206" s="1621">
        <v>145000</v>
      </c>
      <c r="L206" s="1621"/>
      <c r="M206" s="1621"/>
      <c r="N206" s="1621"/>
      <c r="O206" s="1621"/>
      <c r="P206" s="1621"/>
      <c r="Q206" s="1898"/>
    </row>
    <row r="207" spans="1:17" ht="35.1" hidden="1" customHeight="1">
      <c r="A207" s="1597"/>
      <c r="B207" s="1600" t="s">
        <v>1381</v>
      </c>
      <c r="C207" s="1597" t="s">
        <v>1480</v>
      </c>
      <c r="D207" s="1595" t="s">
        <v>1345</v>
      </c>
      <c r="E207" s="1621"/>
      <c r="F207" s="1621"/>
      <c r="G207" s="1621"/>
      <c r="H207" s="1621"/>
      <c r="I207" s="1621"/>
      <c r="J207" s="1621"/>
      <c r="K207" s="1621"/>
      <c r="L207" s="1621"/>
      <c r="M207" s="1621"/>
      <c r="N207" s="1621"/>
      <c r="O207" s="1621"/>
      <c r="P207" s="1621"/>
      <c r="Q207" s="1898"/>
    </row>
    <row r="208" spans="1:17" ht="35.1" hidden="1" customHeight="1">
      <c r="A208" s="1597"/>
      <c r="B208" s="1600" t="s">
        <v>1382</v>
      </c>
      <c r="C208" s="1597" t="s">
        <v>1480</v>
      </c>
      <c r="D208" s="1595" t="s">
        <v>1350</v>
      </c>
      <c r="E208" s="1621"/>
      <c r="F208" s="1621"/>
      <c r="G208" s="1621"/>
      <c r="H208" s="1621"/>
      <c r="I208" s="1621"/>
      <c r="J208" s="1621"/>
      <c r="K208" s="1621"/>
      <c r="L208" s="1621"/>
      <c r="M208" s="1621"/>
      <c r="N208" s="1621"/>
      <c r="O208" s="1621"/>
      <c r="P208" s="1621"/>
      <c r="Q208" s="1898"/>
    </row>
    <row r="209" spans="1:17" ht="35.1" hidden="1" customHeight="1">
      <c r="A209" s="1597"/>
      <c r="B209" s="1600" t="s">
        <v>1383</v>
      </c>
      <c r="C209" s="1597" t="s">
        <v>1480</v>
      </c>
      <c r="D209" s="1595" t="s">
        <v>1350</v>
      </c>
      <c r="E209" s="1621"/>
      <c r="F209" s="1621"/>
      <c r="G209" s="1621"/>
      <c r="H209" s="1621"/>
      <c r="I209" s="1621"/>
      <c r="J209" s="1621"/>
      <c r="K209" s="1621"/>
      <c r="L209" s="1621"/>
      <c r="M209" s="1621"/>
      <c r="N209" s="1621"/>
      <c r="O209" s="1621"/>
      <c r="P209" s="1621"/>
      <c r="Q209" s="1898"/>
    </row>
    <row r="210" spans="1:17" ht="35.1" customHeight="1">
      <c r="A210" s="1597"/>
      <c r="B210" s="1600" t="s">
        <v>1384</v>
      </c>
      <c r="C210" s="1597" t="s">
        <v>1480</v>
      </c>
      <c r="D210" s="1595" t="s">
        <v>1350</v>
      </c>
      <c r="E210" s="1621"/>
      <c r="F210" s="1621">
        <v>91200</v>
      </c>
      <c r="G210" s="1621"/>
      <c r="H210" s="1621"/>
      <c r="I210" s="1621"/>
      <c r="J210" s="1621"/>
      <c r="K210" s="1621"/>
      <c r="L210" s="1621"/>
      <c r="M210" s="1621"/>
      <c r="N210" s="1621"/>
      <c r="O210" s="1621"/>
      <c r="P210" s="1621"/>
      <c r="Q210" s="1898"/>
    </row>
    <row r="211" spans="1:17" ht="30" customHeight="1">
      <c r="A211" s="1593" t="s">
        <v>1385</v>
      </c>
      <c r="B211" s="1602"/>
      <c r="C211" s="1593"/>
      <c r="D211" s="1591"/>
      <c r="E211" s="1593"/>
      <c r="F211" s="1593"/>
      <c r="G211" s="1593"/>
      <c r="H211" s="1593"/>
      <c r="I211" s="1597"/>
      <c r="J211" s="1597"/>
      <c r="K211" s="1597"/>
      <c r="L211" s="1597"/>
      <c r="M211" s="1597"/>
      <c r="N211" s="1597"/>
      <c r="O211" s="1597"/>
      <c r="P211" s="1597"/>
      <c r="Q211" s="1898"/>
    </row>
    <row r="212" spans="1:17" ht="30" customHeight="1">
      <c r="A212" s="1612"/>
      <c r="B212" s="1896" t="s">
        <v>866</v>
      </c>
      <c r="C212" s="1896"/>
      <c r="D212" s="1595"/>
      <c r="E212" s="1597"/>
      <c r="F212" s="1597"/>
      <c r="G212" s="1597"/>
      <c r="H212" s="1597"/>
      <c r="I212" s="1597"/>
      <c r="J212" s="1597"/>
      <c r="K212" s="1597"/>
      <c r="L212" s="1597"/>
      <c r="M212" s="1597"/>
      <c r="N212" s="1597"/>
      <c r="O212" s="1597"/>
      <c r="P212" s="1597"/>
      <c r="Q212" s="1898"/>
    </row>
    <row r="213" spans="1:17" ht="30" customHeight="1">
      <c r="A213" s="1612"/>
      <c r="B213" s="1605" t="s">
        <v>1386</v>
      </c>
      <c r="C213" s="1597" t="s">
        <v>1387</v>
      </c>
      <c r="D213" s="1595" t="s">
        <v>1388</v>
      </c>
      <c r="E213" s="1621"/>
      <c r="F213" s="1621"/>
      <c r="G213" s="1621">
        <v>2200000</v>
      </c>
      <c r="H213" s="1621"/>
      <c r="I213" s="1621"/>
      <c r="J213" s="1621"/>
      <c r="K213" s="1621"/>
      <c r="L213" s="1621"/>
      <c r="M213" s="1621"/>
      <c r="N213" s="1621"/>
      <c r="O213" s="1621"/>
      <c r="P213" s="1621"/>
      <c r="Q213" s="1898"/>
    </row>
    <row r="214" spans="1:17" ht="30" customHeight="1">
      <c r="A214" s="1612"/>
      <c r="B214" s="1605" t="s">
        <v>868</v>
      </c>
      <c r="C214" s="1597" t="s">
        <v>1387</v>
      </c>
      <c r="D214" s="1595" t="s">
        <v>1389</v>
      </c>
      <c r="E214" s="1607"/>
      <c r="F214" s="1607"/>
      <c r="G214" s="1621">
        <v>3000000</v>
      </c>
      <c r="H214" s="1621"/>
      <c r="I214" s="1621"/>
      <c r="J214" s="1621"/>
      <c r="K214" s="1621"/>
      <c r="L214" s="1621"/>
      <c r="M214" s="1621"/>
      <c r="N214" s="1621"/>
      <c r="O214" s="1621"/>
      <c r="P214" s="1621"/>
      <c r="Q214" s="1898"/>
    </row>
    <row r="215" spans="1:17" ht="30" customHeight="1">
      <c r="A215" s="1612"/>
      <c r="B215" s="1605" t="s">
        <v>869</v>
      </c>
      <c r="C215" s="1597" t="s">
        <v>1387</v>
      </c>
      <c r="D215" s="1595" t="s">
        <v>1390</v>
      </c>
      <c r="E215" s="1607"/>
      <c r="F215" s="1607"/>
      <c r="G215" s="1621">
        <v>4100000</v>
      </c>
      <c r="H215" s="1621"/>
      <c r="I215" s="1621"/>
      <c r="J215" s="1621"/>
      <c r="K215" s="1621"/>
      <c r="L215" s="1621"/>
      <c r="M215" s="1621"/>
      <c r="N215" s="1621"/>
      <c r="O215" s="1621"/>
      <c r="P215" s="1621"/>
      <c r="Q215" s="1898"/>
    </row>
    <row r="216" spans="1:17" ht="30" customHeight="1">
      <c r="A216" s="1612"/>
      <c r="B216" s="1605" t="s">
        <v>870</v>
      </c>
      <c r="C216" s="1597" t="s">
        <v>1387</v>
      </c>
      <c r="D216" s="1595" t="s">
        <v>1391</v>
      </c>
      <c r="E216" s="1607"/>
      <c r="F216" s="1607"/>
      <c r="G216" s="1621">
        <v>5300000</v>
      </c>
      <c r="H216" s="1621"/>
      <c r="I216" s="1621"/>
      <c r="J216" s="1621"/>
      <c r="K216" s="1621"/>
      <c r="L216" s="1621"/>
      <c r="M216" s="1621"/>
      <c r="N216" s="1621"/>
      <c r="O216" s="1621"/>
      <c r="P216" s="1621"/>
      <c r="Q216" s="1898"/>
    </row>
    <row r="217" spans="1:17" ht="30" customHeight="1">
      <c r="A217" s="1612"/>
      <c r="B217" s="1605" t="s">
        <v>871</v>
      </c>
      <c r="C217" s="1597" t="s">
        <v>1387</v>
      </c>
      <c r="D217" s="1595" t="s">
        <v>1388</v>
      </c>
      <c r="E217" s="1607"/>
      <c r="F217" s="1607"/>
      <c r="G217" s="1621">
        <v>2700000</v>
      </c>
      <c r="H217" s="1621"/>
      <c r="I217" s="1621"/>
      <c r="J217" s="1621"/>
      <c r="K217" s="1621"/>
      <c r="L217" s="1621"/>
      <c r="M217" s="1621"/>
      <c r="N217" s="1621"/>
      <c r="O217" s="1621"/>
      <c r="P217" s="1621"/>
      <c r="Q217" s="1898"/>
    </row>
    <row r="218" spans="1:17" ht="30" customHeight="1">
      <c r="A218" s="1612"/>
      <c r="B218" s="1605" t="s">
        <v>872</v>
      </c>
      <c r="C218" s="1597" t="s">
        <v>1387</v>
      </c>
      <c r="D218" s="1595" t="s">
        <v>1389</v>
      </c>
      <c r="E218" s="1607"/>
      <c r="F218" s="1607"/>
      <c r="G218" s="1621">
        <v>4450000</v>
      </c>
      <c r="H218" s="1621"/>
      <c r="I218" s="1621"/>
      <c r="J218" s="1621"/>
      <c r="K218" s="1597"/>
      <c r="L218" s="1621"/>
      <c r="M218" s="1621"/>
      <c r="N218" s="1621"/>
      <c r="O218" s="1621"/>
      <c r="P218" s="1621"/>
      <c r="Q218" s="1898"/>
    </row>
    <row r="219" spans="1:17" ht="30" customHeight="1">
      <c r="A219" s="1612"/>
      <c r="B219" s="1605" t="s">
        <v>873</v>
      </c>
      <c r="C219" s="1597" t="s">
        <v>1387</v>
      </c>
      <c r="D219" s="1595" t="s">
        <v>1390</v>
      </c>
      <c r="E219" s="1607"/>
      <c r="F219" s="1607"/>
      <c r="G219" s="1621">
        <v>6420000</v>
      </c>
      <c r="H219" s="1621"/>
      <c r="I219" s="1621"/>
      <c r="J219" s="1621"/>
      <c r="K219" s="1621"/>
      <c r="L219" s="1621"/>
      <c r="M219" s="1621"/>
      <c r="N219" s="1621"/>
      <c r="O219" s="1621"/>
      <c r="P219" s="1621"/>
      <c r="Q219" s="1898"/>
    </row>
    <row r="220" spans="1:17" ht="30" customHeight="1">
      <c r="A220" s="1612"/>
      <c r="B220" s="1605" t="s">
        <v>874</v>
      </c>
      <c r="C220" s="1597" t="s">
        <v>1387</v>
      </c>
      <c r="D220" s="1595" t="s">
        <v>1391</v>
      </c>
      <c r="E220" s="1607"/>
      <c r="F220" s="1607"/>
      <c r="G220" s="1621">
        <v>8350000</v>
      </c>
      <c r="H220" s="1621"/>
      <c r="I220" s="1621"/>
      <c r="J220" s="1621"/>
      <c r="K220" s="1621"/>
      <c r="L220" s="1621"/>
      <c r="M220" s="1621"/>
      <c r="N220" s="1621"/>
      <c r="O220" s="1621"/>
      <c r="P220" s="1621"/>
      <c r="Q220" s="1898"/>
    </row>
    <row r="221" spans="1:17" ht="30" customHeight="1">
      <c r="A221" s="1612"/>
      <c r="B221" s="1613" t="s">
        <v>875</v>
      </c>
      <c r="C221" s="1597"/>
      <c r="D221" s="1595"/>
      <c r="E221" s="1607"/>
      <c r="F221" s="1607"/>
      <c r="G221" s="1621"/>
      <c r="H221" s="1621"/>
      <c r="I221" s="1621"/>
      <c r="J221" s="1621"/>
      <c r="K221" s="1621"/>
      <c r="L221" s="1621"/>
      <c r="M221" s="1621"/>
      <c r="N221" s="1621"/>
      <c r="O221" s="1621"/>
      <c r="P221" s="1621"/>
      <c r="Q221" s="1898"/>
    </row>
    <row r="222" spans="1:17" ht="30" customHeight="1">
      <c r="A222" s="1612"/>
      <c r="B222" s="1605" t="s">
        <v>867</v>
      </c>
      <c r="C222" s="1597" t="s">
        <v>1387</v>
      </c>
      <c r="D222" s="1595" t="s">
        <v>1388</v>
      </c>
      <c r="E222" s="1607"/>
      <c r="F222" s="1607"/>
      <c r="G222" s="1621">
        <v>2600000</v>
      </c>
      <c r="H222" s="1621"/>
      <c r="I222" s="1621"/>
      <c r="J222" s="1621"/>
      <c r="K222" s="1621"/>
      <c r="L222" s="1621"/>
      <c r="M222" s="1621"/>
      <c r="N222" s="1621"/>
      <c r="O222" s="1621"/>
      <c r="P222" s="1621"/>
      <c r="Q222" s="1898"/>
    </row>
    <row r="223" spans="1:17" ht="30" customHeight="1">
      <c r="A223" s="1612"/>
      <c r="B223" s="1605" t="s">
        <v>868</v>
      </c>
      <c r="C223" s="1597" t="s">
        <v>1387</v>
      </c>
      <c r="D223" s="1595" t="s">
        <v>1389</v>
      </c>
      <c r="E223" s="1621"/>
      <c r="F223" s="1621"/>
      <c r="G223" s="1621">
        <v>3600000</v>
      </c>
      <c r="H223" s="1621"/>
      <c r="I223" s="1621"/>
      <c r="J223" s="1621"/>
      <c r="K223" s="1621"/>
      <c r="L223" s="1621"/>
      <c r="M223" s="1621"/>
      <c r="N223" s="1621"/>
      <c r="O223" s="1621"/>
      <c r="P223" s="1621"/>
      <c r="Q223" s="1898"/>
    </row>
    <row r="224" spans="1:17" ht="30" customHeight="1">
      <c r="A224" s="1612"/>
      <c r="B224" s="1605" t="s">
        <v>869</v>
      </c>
      <c r="C224" s="1597" t="s">
        <v>1387</v>
      </c>
      <c r="D224" s="1595" t="s">
        <v>1390</v>
      </c>
      <c r="E224" s="1607"/>
      <c r="F224" s="1607"/>
      <c r="G224" s="1621">
        <v>4600000</v>
      </c>
      <c r="H224" s="1621"/>
      <c r="I224" s="1621"/>
      <c r="J224" s="1621"/>
      <c r="K224" s="1621"/>
      <c r="L224" s="1621"/>
      <c r="M224" s="1621"/>
      <c r="N224" s="1621"/>
      <c r="O224" s="1621"/>
      <c r="P224" s="1621"/>
      <c r="Q224" s="1898"/>
    </row>
    <row r="225" spans="1:17" ht="30" customHeight="1">
      <c r="A225" s="1612"/>
      <c r="B225" s="1605" t="s">
        <v>870</v>
      </c>
      <c r="C225" s="1597" t="s">
        <v>1387</v>
      </c>
      <c r="D225" s="1595" t="s">
        <v>1391</v>
      </c>
      <c r="E225" s="1607"/>
      <c r="F225" s="1607"/>
      <c r="G225" s="1621">
        <v>5700000</v>
      </c>
      <c r="H225" s="1621"/>
      <c r="I225" s="1621"/>
      <c r="J225" s="1621"/>
      <c r="K225" s="1621"/>
      <c r="L225" s="1621"/>
      <c r="M225" s="1621"/>
      <c r="N225" s="1621"/>
      <c r="O225" s="1621"/>
      <c r="P225" s="1621"/>
      <c r="Q225" s="1898"/>
    </row>
    <row r="226" spans="1:17" ht="30" customHeight="1">
      <c r="A226" s="1612"/>
      <c r="B226" s="1605" t="s">
        <v>871</v>
      </c>
      <c r="C226" s="1597" t="s">
        <v>1387</v>
      </c>
      <c r="D226" s="1595" t="s">
        <v>1388</v>
      </c>
      <c r="E226" s="1607"/>
      <c r="F226" s="1607"/>
      <c r="G226" s="1621">
        <v>2750000</v>
      </c>
      <c r="H226" s="1621"/>
      <c r="I226" s="1621"/>
      <c r="J226" s="1621"/>
      <c r="K226" s="1621"/>
      <c r="L226" s="1621"/>
      <c r="M226" s="1621"/>
      <c r="N226" s="1621"/>
      <c r="O226" s="1621"/>
      <c r="P226" s="1621"/>
      <c r="Q226" s="1898"/>
    </row>
    <row r="227" spans="1:17" ht="30" customHeight="1">
      <c r="A227" s="1612"/>
      <c r="B227" s="1605" t="s">
        <v>872</v>
      </c>
      <c r="C227" s="1597" t="s">
        <v>1387</v>
      </c>
      <c r="D227" s="1595" t="s">
        <v>1389</v>
      </c>
      <c r="E227" s="1621"/>
      <c r="F227" s="1621"/>
      <c r="G227" s="1621">
        <v>4500000</v>
      </c>
      <c r="H227" s="1621"/>
      <c r="I227" s="1621"/>
      <c r="J227" s="1621"/>
      <c r="K227" s="1621"/>
      <c r="L227" s="1621"/>
      <c r="M227" s="1621"/>
      <c r="N227" s="1621"/>
      <c r="O227" s="1621"/>
      <c r="P227" s="1621"/>
      <c r="Q227" s="1898"/>
    </row>
    <row r="228" spans="1:17" ht="30" customHeight="1">
      <c r="A228" s="1612"/>
      <c r="B228" s="1605" t="s">
        <v>873</v>
      </c>
      <c r="C228" s="1597" t="s">
        <v>1387</v>
      </c>
      <c r="D228" s="1595" t="s">
        <v>1390</v>
      </c>
      <c r="E228" s="1621"/>
      <c r="F228" s="1621"/>
      <c r="G228" s="1621">
        <v>6500000</v>
      </c>
      <c r="H228" s="1621"/>
      <c r="I228" s="1621"/>
      <c r="J228" s="1621"/>
      <c r="K228" s="1621"/>
      <c r="L228" s="1621"/>
      <c r="M228" s="1621"/>
      <c r="N228" s="1621"/>
      <c r="O228" s="1621"/>
      <c r="P228" s="1621"/>
      <c r="Q228" s="1898"/>
    </row>
    <row r="229" spans="1:17" ht="30" customHeight="1">
      <c r="A229" s="1612"/>
      <c r="B229" s="1605" t="s">
        <v>874</v>
      </c>
      <c r="C229" s="1597" t="s">
        <v>1387</v>
      </c>
      <c r="D229" s="1595" t="s">
        <v>1391</v>
      </c>
      <c r="E229" s="1621"/>
      <c r="F229" s="1621"/>
      <c r="G229" s="1621">
        <v>8500000</v>
      </c>
      <c r="H229" s="1621"/>
      <c r="I229" s="1621"/>
      <c r="J229" s="1621"/>
      <c r="K229" s="1621"/>
      <c r="L229" s="1621"/>
      <c r="M229" s="1621"/>
      <c r="N229" s="1621"/>
      <c r="O229" s="1621"/>
      <c r="P229" s="1621"/>
      <c r="Q229" s="1898"/>
    </row>
    <row r="230" spans="1:17" ht="35.1" customHeight="1">
      <c r="A230" s="1593" t="s">
        <v>1392</v>
      </c>
      <c r="B230" s="1602" t="s">
        <v>1393</v>
      </c>
      <c r="C230" s="1597"/>
      <c r="D230" s="1595"/>
      <c r="E230" s="1597"/>
      <c r="F230" s="1597"/>
      <c r="G230" s="1597"/>
      <c r="H230" s="1597"/>
      <c r="I230" s="1597"/>
      <c r="J230" s="1597"/>
      <c r="K230" s="1597"/>
      <c r="L230" s="1597"/>
      <c r="M230" s="1597"/>
      <c r="N230" s="1597"/>
      <c r="O230" s="1597"/>
      <c r="P230" s="1597"/>
      <c r="Q230" s="1898"/>
    </row>
    <row r="231" spans="1:17" ht="35.1" customHeight="1">
      <c r="A231" s="1593"/>
      <c r="B231" s="1605" t="s">
        <v>1394</v>
      </c>
      <c r="C231" s="1597" t="s">
        <v>249</v>
      </c>
      <c r="D231" s="1595"/>
      <c r="E231" s="1622"/>
      <c r="F231" s="1622">
        <v>6500000</v>
      </c>
      <c r="G231" s="1622">
        <v>5800000</v>
      </c>
      <c r="H231" s="1597"/>
      <c r="I231" s="1622">
        <v>6500000</v>
      </c>
      <c r="J231" s="1622">
        <v>5600000</v>
      </c>
      <c r="K231" s="1622">
        <v>6000000</v>
      </c>
      <c r="L231" s="1622">
        <v>6500000</v>
      </c>
      <c r="M231" s="1622">
        <v>6000000</v>
      </c>
      <c r="N231" s="1622">
        <v>5500000</v>
      </c>
      <c r="O231" s="1622">
        <v>4600000</v>
      </c>
      <c r="P231" s="1622"/>
      <c r="Q231" s="1898"/>
    </row>
    <row r="232" spans="1:17" ht="35.1" customHeight="1">
      <c r="A232" s="1597"/>
      <c r="B232" s="1598" t="s">
        <v>1395</v>
      </c>
      <c r="C232" s="1597" t="s">
        <v>249</v>
      </c>
      <c r="D232" s="1595"/>
      <c r="E232" s="1622"/>
      <c r="F232" s="1622">
        <v>6500000</v>
      </c>
      <c r="G232" s="1622">
        <v>6500000</v>
      </c>
      <c r="H232" s="1622">
        <v>7000000</v>
      </c>
      <c r="I232" s="1622"/>
      <c r="J232" s="1622">
        <v>6700000</v>
      </c>
      <c r="K232" s="1622">
        <v>6300000</v>
      </c>
      <c r="L232" s="1622"/>
      <c r="M232" s="1622">
        <v>6000000</v>
      </c>
      <c r="N232" s="1622"/>
      <c r="O232" s="1597"/>
      <c r="P232" s="1622"/>
      <c r="Q232" s="1898"/>
    </row>
    <row r="233" spans="1:17" ht="35.1" customHeight="1">
      <c r="A233" s="1597"/>
      <c r="B233" s="1598" t="s">
        <v>1396</v>
      </c>
      <c r="C233" s="1597" t="s">
        <v>249</v>
      </c>
      <c r="D233" s="1595"/>
      <c r="E233" s="1597"/>
      <c r="F233" s="1597"/>
      <c r="G233" s="1622">
        <v>9000000</v>
      </c>
      <c r="H233" s="1622">
        <v>7000000</v>
      </c>
      <c r="I233" s="1597"/>
      <c r="J233" s="1622">
        <v>9500000</v>
      </c>
      <c r="K233" s="1597"/>
      <c r="L233" s="1597"/>
      <c r="M233" s="1597"/>
      <c r="N233" s="1597"/>
      <c r="O233" s="1597"/>
      <c r="P233" s="1597"/>
      <c r="Q233" s="1898"/>
    </row>
    <row r="234" spans="1:17">
      <c r="Q234" s="1627"/>
    </row>
    <row r="235" spans="1:17">
      <c r="B235" s="1582"/>
      <c r="C235" s="1582"/>
      <c r="D235" s="1628"/>
      <c r="G235" s="1582"/>
      <c r="H235" s="1582"/>
      <c r="I235" s="1582"/>
      <c r="J235" s="1582"/>
      <c r="K235" s="1582"/>
      <c r="L235" s="1582"/>
      <c r="M235" s="1582"/>
      <c r="N235" s="1582"/>
      <c r="O235" s="1582"/>
      <c r="P235" s="1582"/>
      <c r="Q235" s="1627"/>
    </row>
    <row r="236" spans="1:17">
      <c r="B236" s="1582"/>
      <c r="C236" s="1582"/>
      <c r="D236" s="1628"/>
      <c r="G236" s="1582"/>
      <c r="H236" s="1582"/>
      <c r="I236" s="1582"/>
      <c r="J236" s="1582"/>
      <c r="K236" s="1582"/>
      <c r="L236" s="1582"/>
      <c r="M236" s="1582"/>
      <c r="N236" s="1582"/>
      <c r="O236" s="1582"/>
      <c r="P236" s="1582"/>
      <c r="Q236" s="1627"/>
    </row>
    <row r="237" spans="1:17">
      <c r="B237" s="1582"/>
      <c r="C237" s="1582"/>
      <c r="D237" s="1628"/>
      <c r="G237" s="1582"/>
      <c r="H237" s="1582"/>
      <c r="I237" s="1582"/>
      <c r="J237" s="1582"/>
      <c r="K237" s="1582"/>
      <c r="L237" s="1582"/>
      <c r="M237" s="1582"/>
      <c r="N237" s="1582"/>
      <c r="O237" s="1582"/>
      <c r="P237" s="1582"/>
      <c r="Q237" s="1627"/>
    </row>
  </sheetData>
  <mergeCells count="32">
    <mergeCell ref="Q165:Q172"/>
    <mergeCell ref="Q173:Q210"/>
    <mergeCell ref="Q211:Q229"/>
    <mergeCell ref="Q230:Q233"/>
    <mergeCell ref="Q52:Q61"/>
    <mergeCell ref="Q64:Q72"/>
    <mergeCell ref="Q73:Q80"/>
    <mergeCell ref="Q89:Q125"/>
    <mergeCell ref="Q126:Q164"/>
    <mergeCell ref="Q9:Q16"/>
    <mergeCell ref="Q19:Q22"/>
    <mergeCell ref="Q25:Q28"/>
    <mergeCell ref="Q30:Q37"/>
    <mergeCell ref="Q39:Q50"/>
    <mergeCell ref="E51:P51"/>
    <mergeCell ref="B166:C166"/>
    <mergeCell ref="B212:C212"/>
    <mergeCell ref="A5:A6"/>
    <mergeCell ref="B5:B6"/>
    <mergeCell ref="C5:C6"/>
    <mergeCell ref="D5:D6"/>
    <mergeCell ref="B18:C18"/>
    <mergeCell ref="E18:P18"/>
    <mergeCell ref="B24:C24"/>
    <mergeCell ref="E24:P24"/>
    <mergeCell ref="B29:C29"/>
    <mergeCell ref="B1:Q1"/>
    <mergeCell ref="B2:Q2"/>
    <mergeCell ref="B3:Q3"/>
    <mergeCell ref="E5:P5"/>
    <mergeCell ref="E8:P8"/>
    <mergeCell ref="Q5:Q6"/>
  </mergeCells>
  <conditionalFormatting sqref="B128">
    <cfRule type="duplicateValues" dxfId="179" priority="25"/>
  </conditionalFormatting>
  <conditionalFormatting sqref="B129">
    <cfRule type="duplicateValues" dxfId="178" priority="20"/>
  </conditionalFormatting>
  <conditionalFormatting sqref="B133:B135">
    <cfRule type="duplicateValues" dxfId="177" priority="15"/>
    <cfRule type="duplicateValues" dxfId="176" priority="16"/>
  </conditionalFormatting>
  <conditionalFormatting sqref="B136">
    <cfRule type="duplicateValues" dxfId="175" priority="11"/>
    <cfRule type="duplicateValues" dxfId="174" priority="12"/>
  </conditionalFormatting>
  <conditionalFormatting sqref="B137">
    <cfRule type="duplicateValues" dxfId="173" priority="2"/>
    <cfRule type="duplicateValues" dxfId="172" priority="3"/>
  </conditionalFormatting>
  <conditionalFormatting sqref="B138:B139">
    <cfRule type="duplicateValues" dxfId="171" priority="7"/>
  </conditionalFormatting>
  <conditionalFormatting sqref="B141">
    <cfRule type="duplicateValues" dxfId="170" priority="19"/>
  </conditionalFormatting>
  <conditionalFormatting sqref="B142">
    <cfRule type="duplicateValues" dxfId="169" priority="10"/>
  </conditionalFormatting>
  <conditionalFormatting sqref="B143">
    <cfRule type="duplicateValues" dxfId="168" priority="9"/>
  </conditionalFormatting>
  <conditionalFormatting sqref="B145:B146">
    <cfRule type="duplicateValues" dxfId="167" priority="22"/>
  </conditionalFormatting>
  <conditionalFormatting sqref="B145:B147">
    <cfRule type="duplicateValues" dxfId="166" priority="21"/>
  </conditionalFormatting>
  <conditionalFormatting sqref="B147">
    <cfRule type="duplicateValues" dxfId="165" priority="24"/>
  </conditionalFormatting>
  <conditionalFormatting sqref="B148:B149">
    <cfRule type="duplicateValues" dxfId="164" priority="27"/>
  </conditionalFormatting>
  <conditionalFormatting sqref="B149">
    <cfRule type="duplicateValues" dxfId="163" priority="23"/>
    <cfRule type="duplicateValues" dxfId="162" priority="26"/>
  </conditionalFormatting>
  <conditionalFormatting sqref="B150">
    <cfRule type="duplicateValues" dxfId="161" priority="1"/>
  </conditionalFormatting>
  <conditionalFormatting sqref="B151:B152">
    <cfRule type="duplicateValues" dxfId="160" priority="30"/>
  </conditionalFormatting>
  <conditionalFormatting sqref="B153:B155">
    <cfRule type="duplicateValues" dxfId="159" priority="13"/>
    <cfRule type="duplicateValues" dxfId="158" priority="14"/>
  </conditionalFormatting>
  <conditionalFormatting sqref="B156:B157">
    <cfRule type="duplicateValues" dxfId="157" priority="6"/>
  </conditionalFormatting>
  <conditionalFormatting sqref="B158">
    <cfRule type="duplicateValues" dxfId="156" priority="18"/>
  </conditionalFormatting>
  <conditionalFormatting sqref="B159">
    <cfRule type="duplicateValues" dxfId="155" priority="17"/>
  </conditionalFormatting>
  <conditionalFormatting sqref="B160">
    <cfRule type="duplicateValues" dxfId="154" priority="8"/>
  </conditionalFormatting>
  <conditionalFormatting sqref="B161">
    <cfRule type="duplicateValues" dxfId="153" priority="4"/>
    <cfRule type="duplicateValues" dxfId="152" priority="5"/>
  </conditionalFormatting>
  <conditionalFormatting sqref="B163">
    <cfRule type="duplicateValues" dxfId="151" priority="29"/>
  </conditionalFormatting>
  <conditionalFormatting sqref="B164">
    <cfRule type="duplicateValues" dxfId="150" priority="28"/>
  </conditionalFormatting>
  <printOptions horizontalCentered="1"/>
  <pageMargins left="0.7" right="0.7" top="0.75" bottom="0.75" header="0.3" footer="0.3"/>
  <pageSetup paperSize="9" scale="46" orientation="landscape" r:id="rId1"/>
  <headerFooter>
    <oddFooter>Page &amp;P&amp;RGia VLXD thang 8 nam 2023 phu luc 1 ktra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7"/>
  <sheetViews>
    <sheetView view="pageBreakPreview" zoomScaleNormal="100" zoomScaleSheetLayoutView="100" workbookViewId="0">
      <pane xSplit="4" ySplit="7" topLeftCell="E8" activePane="bottomRight" state="frozen"/>
      <selection pane="topRight" activeCell="E1" sqref="E1"/>
      <selection pane="bottomLeft" activeCell="A8" sqref="A8"/>
      <selection pane="bottomRight" sqref="A1:XFD1048576"/>
    </sheetView>
  </sheetViews>
  <sheetFormatPr defaultColWidth="9.140625" defaultRowHeight="16.5"/>
  <cols>
    <col min="1" max="1" width="7.85546875" style="1" customWidth="1"/>
    <col min="2" max="2" width="36" style="2" customWidth="1"/>
    <col min="3" max="3" width="9.28515625" style="3" customWidth="1"/>
    <col min="4" max="4" width="22.85546875" style="4" customWidth="1"/>
    <col min="5" max="5" width="19.28515625" style="13" customWidth="1"/>
    <col min="6" max="6" width="15.7109375" style="13" customWidth="1"/>
    <col min="7" max="9" width="15.7109375" style="1" customWidth="1"/>
    <col min="10" max="10" width="14.28515625" style="1" customWidth="1"/>
    <col min="11" max="11" width="14" style="3" customWidth="1"/>
    <col min="12" max="12" width="14.28515625" style="3" customWidth="1"/>
    <col min="13" max="15" width="15.7109375" style="1" customWidth="1"/>
    <col min="16" max="16" width="14.42578125" style="3" customWidth="1"/>
    <col min="17" max="17" width="17.140625" style="13" customWidth="1"/>
    <col min="18" max="25" width="9.140625" style="13"/>
    <col min="26" max="26" width="2" style="13" customWidth="1"/>
    <col min="27" max="16384" width="9.140625" style="13"/>
  </cols>
  <sheetData>
    <row r="1" spans="1:17">
      <c r="A1" s="20"/>
      <c r="B1" s="1833" t="s">
        <v>1149</v>
      </c>
      <c r="C1" s="1833"/>
      <c r="D1" s="1833"/>
      <c r="E1" s="1833"/>
      <c r="F1" s="1833"/>
      <c r="G1" s="1833"/>
      <c r="H1" s="1833"/>
      <c r="I1" s="1833"/>
      <c r="J1" s="1833"/>
      <c r="K1" s="1833"/>
      <c r="L1" s="1833"/>
      <c r="M1" s="1833"/>
      <c r="N1" s="1833"/>
      <c r="O1" s="1833"/>
      <c r="P1" s="1833"/>
      <c r="Q1" s="1833"/>
    </row>
    <row r="2" spans="1:17" ht="24.75" customHeight="1">
      <c r="A2" s="21"/>
      <c r="B2" s="1740" t="s">
        <v>1481</v>
      </c>
      <c r="C2" s="1740"/>
      <c r="D2" s="1740"/>
      <c r="E2" s="1740"/>
      <c r="F2" s="1740"/>
      <c r="G2" s="1740"/>
      <c r="H2" s="1740"/>
      <c r="I2" s="1740"/>
      <c r="J2" s="1740"/>
      <c r="K2" s="1740"/>
      <c r="L2" s="1740"/>
      <c r="M2" s="1740"/>
      <c r="N2" s="1740"/>
      <c r="O2" s="1740"/>
      <c r="P2" s="1740"/>
      <c r="Q2" s="1740"/>
    </row>
    <row r="3" spans="1:17">
      <c r="A3" s="21"/>
      <c r="B3" s="1886" t="s">
        <v>1484</v>
      </c>
      <c r="C3" s="1886"/>
      <c r="D3" s="1886"/>
      <c r="E3" s="1886"/>
      <c r="F3" s="1886"/>
      <c r="G3" s="1886"/>
      <c r="H3" s="1886"/>
      <c r="I3" s="1886"/>
      <c r="J3" s="1886"/>
      <c r="K3" s="1886"/>
      <c r="L3" s="1886"/>
      <c r="M3" s="1886"/>
      <c r="N3" s="1886"/>
      <c r="O3" s="1886"/>
      <c r="P3" s="1886"/>
      <c r="Q3" s="1886"/>
    </row>
    <row r="4" spans="1:17">
      <c r="A4" s="21"/>
      <c r="B4" s="22"/>
      <c r="C4" s="23"/>
      <c r="D4" s="23"/>
      <c r="E4" s="100"/>
      <c r="F4" s="100"/>
      <c r="G4" s="101"/>
      <c r="H4" s="101"/>
      <c r="I4" s="101"/>
      <c r="J4" s="101"/>
      <c r="K4" s="23"/>
      <c r="L4" s="23"/>
      <c r="M4" s="101"/>
      <c r="N4" s="101"/>
      <c r="O4" s="101"/>
      <c r="P4" s="23"/>
      <c r="Q4" s="100"/>
    </row>
    <row r="5" spans="1:17" ht="69.95" customHeight="1">
      <c r="A5" s="1846" t="s">
        <v>1152</v>
      </c>
      <c r="B5" s="1846" t="s">
        <v>1153</v>
      </c>
      <c r="C5" s="1846" t="s">
        <v>1154</v>
      </c>
      <c r="D5" s="1846" t="s">
        <v>1155</v>
      </c>
      <c r="E5" s="1865" t="s">
        <v>1156</v>
      </c>
      <c r="F5" s="1865"/>
      <c r="G5" s="1865"/>
      <c r="H5" s="1865"/>
      <c r="I5" s="1865"/>
      <c r="J5" s="1865"/>
      <c r="K5" s="1865"/>
      <c r="L5" s="1865"/>
      <c r="M5" s="1865"/>
      <c r="N5" s="1865"/>
      <c r="O5" s="1865"/>
      <c r="P5" s="1865"/>
      <c r="Q5" s="1846" t="s">
        <v>10</v>
      </c>
    </row>
    <row r="6" spans="1:17" ht="69.95" customHeight="1">
      <c r="A6" s="1846"/>
      <c r="B6" s="1846"/>
      <c r="C6" s="1846"/>
      <c r="D6" s="1846"/>
      <c r="E6" s="159" t="s">
        <v>1157</v>
      </c>
      <c r="F6" s="170" t="s">
        <v>1158</v>
      </c>
      <c r="G6" s="159" t="s">
        <v>1159</v>
      </c>
      <c r="H6" s="171" t="s">
        <v>1160</v>
      </c>
      <c r="I6" s="159" t="s">
        <v>1161</v>
      </c>
      <c r="J6" s="171" t="s">
        <v>1162</v>
      </c>
      <c r="K6" s="171" t="s">
        <v>1163</v>
      </c>
      <c r="L6" s="171" t="s">
        <v>1164</v>
      </c>
      <c r="M6" s="171" t="s">
        <v>1165</v>
      </c>
      <c r="N6" s="171" t="s">
        <v>1166</v>
      </c>
      <c r="O6" s="171" t="s">
        <v>1167</v>
      </c>
      <c r="P6" s="170" t="s">
        <v>1168</v>
      </c>
      <c r="Q6" s="1846"/>
    </row>
    <row r="7" spans="1:17" ht="27" customHeight="1">
      <c r="A7" s="28"/>
      <c r="B7" s="28" t="s">
        <v>1169</v>
      </c>
      <c r="C7" s="28" t="s">
        <v>1170</v>
      </c>
      <c r="D7" s="28" t="s">
        <v>1171</v>
      </c>
      <c r="E7" s="28">
        <v>1</v>
      </c>
      <c r="F7" s="28">
        <v>2</v>
      </c>
      <c r="G7" s="28">
        <v>3</v>
      </c>
      <c r="H7" s="28">
        <v>4</v>
      </c>
      <c r="I7" s="28">
        <v>5</v>
      </c>
      <c r="J7" s="28">
        <v>6</v>
      </c>
      <c r="K7" s="28">
        <v>7</v>
      </c>
      <c r="L7" s="28">
        <v>8</v>
      </c>
      <c r="M7" s="28">
        <v>9</v>
      </c>
      <c r="N7" s="28">
        <v>10</v>
      </c>
      <c r="O7" s="28">
        <v>11</v>
      </c>
      <c r="P7" s="28">
        <v>12</v>
      </c>
      <c r="Q7" s="107"/>
    </row>
    <row r="8" spans="1:17" ht="30" customHeight="1">
      <c r="A8" s="35" t="s">
        <v>1172</v>
      </c>
      <c r="B8" s="69" t="s">
        <v>1173</v>
      </c>
      <c r="C8" s="69"/>
      <c r="D8" s="57"/>
      <c r="E8" s="1846"/>
      <c r="F8" s="1846"/>
      <c r="G8" s="1846"/>
      <c r="H8" s="1846"/>
      <c r="I8" s="1846"/>
      <c r="J8" s="1846"/>
      <c r="K8" s="1846"/>
      <c r="L8" s="1846"/>
      <c r="M8" s="1846"/>
      <c r="N8" s="1846"/>
      <c r="O8" s="1846"/>
      <c r="P8" s="1846"/>
      <c r="Q8" s="164"/>
    </row>
    <row r="9" spans="1:17" ht="72.75" customHeight="1">
      <c r="A9" s="38">
        <v>1</v>
      </c>
      <c r="B9" s="39" t="s">
        <v>1461</v>
      </c>
      <c r="C9" s="38" t="s">
        <v>15</v>
      </c>
      <c r="D9" s="57" t="s">
        <v>1462</v>
      </c>
      <c r="E9" s="172"/>
      <c r="F9" s="172">
        <v>2300000</v>
      </c>
      <c r="G9" s="172">
        <v>2200000</v>
      </c>
      <c r="H9" s="172">
        <v>2300000</v>
      </c>
      <c r="I9" s="172">
        <v>2400000</v>
      </c>
      <c r="J9" s="172">
        <v>2400000</v>
      </c>
      <c r="K9" s="172">
        <v>2300000</v>
      </c>
      <c r="L9" s="172">
        <v>2198800</v>
      </c>
      <c r="M9" s="172">
        <v>2300000</v>
      </c>
      <c r="N9" s="172">
        <v>2000000</v>
      </c>
      <c r="O9" s="172">
        <v>2040000</v>
      </c>
      <c r="P9" s="172">
        <v>2100000</v>
      </c>
      <c r="Q9" s="1864"/>
    </row>
    <row r="10" spans="1:17" ht="69" customHeight="1">
      <c r="A10" s="38">
        <v>2</v>
      </c>
      <c r="B10" s="46" t="s">
        <v>1463</v>
      </c>
      <c r="C10" s="38" t="s">
        <v>15</v>
      </c>
      <c r="D10" s="57" t="s">
        <v>1462</v>
      </c>
      <c r="E10" s="172"/>
      <c r="F10" s="172"/>
      <c r="G10" s="172"/>
      <c r="H10" s="172"/>
      <c r="I10" s="172"/>
      <c r="J10" s="172"/>
      <c r="K10" s="172"/>
      <c r="L10" s="172"/>
      <c r="M10" s="172"/>
      <c r="N10" s="172"/>
      <c r="O10" s="172"/>
      <c r="P10" s="176"/>
      <c r="Q10" s="1864"/>
    </row>
    <row r="11" spans="1:17" ht="70.5" customHeight="1">
      <c r="A11" s="38">
        <v>3</v>
      </c>
      <c r="B11" s="46" t="s">
        <v>1464</v>
      </c>
      <c r="C11" s="38" t="s">
        <v>15</v>
      </c>
      <c r="D11" s="57" t="s">
        <v>1462</v>
      </c>
      <c r="E11" s="172"/>
      <c r="F11" s="172">
        <v>2350000</v>
      </c>
      <c r="G11" s="172">
        <v>2200000</v>
      </c>
      <c r="H11" s="172"/>
      <c r="I11" s="172">
        <v>2300000</v>
      </c>
      <c r="J11" s="172"/>
      <c r="K11" s="172"/>
      <c r="L11" s="172">
        <v>2208000</v>
      </c>
      <c r="M11" s="172">
        <v>2018518.5190000001</v>
      </c>
      <c r="N11" s="172">
        <v>1800000</v>
      </c>
      <c r="O11" s="172">
        <v>2000000</v>
      </c>
      <c r="P11" s="172">
        <v>2160000</v>
      </c>
      <c r="Q11" s="1864"/>
    </row>
    <row r="12" spans="1:17" ht="69.75" customHeight="1">
      <c r="A12" s="38">
        <v>4</v>
      </c>
      <c r="B12" s="46" t="s">
        <v>1465</v>
      </c>
      <c r="C12" s="38" t="s">
        <v>15</v>
      </c>
      <c r="D12" s="57" t="s">
        <v>1462</v>
      </c>
      <c r="E12" s="172">
        <v>2260000</v>
      </c>
      <c r="F12" s="172">
        <v>2290000</v>
      </c>
      <c r="G12" s="172">
        <v>2200000</v>
      </c>
      <c r="H12" s="172"/>
      <c r="I12" s="172"/>
      <c r="J12" s="172">
        <v>2400000</v>
      </c>
      <c r="K12" s="172"/>
      <c r="L12" s="172"/>
      <c r="M12" s="172"/>
      <c r="N12" s="172"/>
      <c r="O12" s="172"/>
      <c r="P12" s="176"/>
      <c r="Q12" s="1864"/>
    </row>
    <row r="13" spans="1:17" ht="69" customHeight="1">
      <c r="A13" s="38">
        <v>5</v>
      </c>
      <c r="B13" s="46" t="s">
        <v>1466</v>
      </c>
      <c r="C13" s="38" t="s">
        <v>15</v>
      </c>
      <c r="D13" s="57" t="s">
        <v>1462</v>
      </c>
      <c r="E13" s="172">
        <v>2140000</v>
      </c>
      <c r="F13" s="172"/>
      <c r="G13" s="172">
        <v>2100000</v>
      </c>
      <c r="H13" s="172"/>
      <c r="I13" s="172"/>
      <c r="J13" s="172"/>
      <c r="K13" s="172"/>
      <c r="L13" s="172">
        <v>1959600</v>
      </c>
      <c r="M13" s="172">
        <v>2100000</v>
      </c>
      <c r="N13" s="172"/>
      <c r="O13" s="172">
        <v>1900000</v>
      </c>
      <c r="P13" s="172">
        <v>2000000</v>
      </c>
      <c r="Q13" s="1864"/>
    </row>
    <row r="14" spans="1:17" ht="69" customHeight="1">
      <c r="A14" s="38">
        <v>6</v>
      </c>
      <c r="B14" s="46" t="s">
        <v>1467</v>
      </c>
      <c r="C14" s="38" t="s">
        <v>15</v>
      </c>
      <c r="D14" s="57" t="s">
        <v>1462</v>
      </c>
      <c r="E14" s="172"/>
      <c r="F14" s="172"/>
      <c r="G14" s="172"/>
      <c r="H14" s="172"/>
      <c r="I14" s="172"/>
      <c r="J14" s="172"/>
      <c r="K14" s="172">
        <v>2100000</v>
      </c>
      <c r="L14" s="172"/>
      <c r="M14" s="172">
        <v>1851851.852</v>
      </c>
      <c r="N14" s="172"/>
      <c r="O14" s="172"/>
      <c r="P14" s="172"/>
      <c r="Q14" s="1864"/>
    </row>
    <row r="15" spans="1:17" ht="67.5" customHeight="1">
      <c r="A15" s="38">
        <v>7</v>
      </c>
      <c r="B15" s="46" t="s">
        <v>1468</v>
      </c>
      <c r="C15" s="38" t="s">
        <v>15</v>
      </c>
      <c r="D15" s="57" t="s">
        <v>1462</v>
      </c>
      <c r="E15" s="172"/>
      <c r="F15" s="172"/>
      <c r="G15" s="172"/>
      <c r="H15" s="172"/>
      <c r="I15" s="172"/>
      <c r="J15" s="172"/>
      <c r="K15" s="172"/>
      <c r="L15" s="172"/>
      <c r="M15" s="172">
        <v>1900000</v>
      </c>
      <c r="N15" s="172"/>
      <c r="O15" s="172"/>
      <c r="P15" s="172"/>
      <c r="Q15" s="1864"/>
    </row>
    <row r="16" spans="1:17" ht="65.25" customHeight="1">
      <c r="A16" s="38">
        <v>8</v>
      </c>
      <c r="B16" s="46" t="s">
        <v>1469</v>
      </c>
      <c r="C16" s="38" t="s">
        <v>15</v>
      </c>
      <c r="D16" s="57" t="s">
        <v>1462</v>
      </c>
      <c r="E16" s="172"/>
      <c r="F16" s="172"/>
      <c r="G16" s="172"/>
      <c r="H16" s="172">
        <v>2100000</v>
      </c>
      <c r="I16" s="172"/>
      <c r="J16" s="172">
        <v>2300000</v>
      </c>
      <c r="K16" s="172"/>
      <c r="L16" s="172"/>
      <c r="M16" s="172"/>
      <c r="N16" s="172"/>
      <c r="O16" s="172"/>
      <c r="P16" s="172"/>
      <c r="Q16" s="1864"/>
    </row>
    <row r="17" spans="1:17" ht="34.5" customHeight="1">
      <c r="A17" s="35" t="s">
        <v>1184</v>
      </c>
      <c r="B17" s="134" t="s">
        <v>1185</v>
      </c>
      <c r="C17" s="38"/>
      <c r="D17" s="57"/>
      <c r="E17" s="38"/>
      <c r="F17" s="38"/>
      <c r="G17" s="38"/>
      <c r="H17" s="38"/>
      <c r="I17" s="38"/>
      <c r="J17" s="38"/>
      <c r="K17" s="38"/>
      <c r="L17" s="38"/>
      <c r="M17" s="38"/>
      <c r="N17" s="38"/>
      <c r="O17" s="38"/>
      <c r="P17" s="38"/>
      <c r="Q17" s="161"/>
    </row>
    <row r="18" spans="1:17" ht="23.25" customHeight="1">
      <c r="A18" s="35"/>
      <c r="B18" s="1867" t="s">
        <v>1186</v>
      </c>
      <c r="C18" s="1867"/>
      <c r="D18" s="28"/>
      <c r="E18" s="1887"/>
      <c r="F18" s="1887"/>
      <c r="G18" s="1887"/>
      <c r="H18" s="1887"/>
      <c r="I18" s="1887"/>
      <c r="J18" s="1887"/>
      <c r="K18" s="1887"/>
      <c r="L18" s="1887"/>
      <c r="M18" s="1887"/>
      <c r="N18" s="1887"/>
      <c r="O18" s="1887"/>
      <c r="P18" s="1887"/>
      <c r="Q18" s="165"/>
    </row>
    <row r="19" spans="1:17" ht="30" customHeight="1">
      <c r="A19" s="38">
        <v>1</v>
      </c>
      <c r="B19" s="65" t="s">
        <v>1187</v>
      </c>
      <c r="C19" s="38" t="s">
        <v>1479</v>
      </c>
      <c r="D19" s="57"/>
      <c r="E19" s="173">
        <v>580000</v>
      </c>
      <c r="F19" s="173">
        <v>600000</v>
      </c>
      <c r="G19" s="173">
        <v>450000</v>
      </c>
      <c r="H19" s="173">
        <v>500000</v>
      </c>
      <c r="I19" s="173">
        <v>500000</v>
      </c>
      <c r="J19" s="173">
        <v>500000</v>
      </c>
      <c r="K19" s="173">
        <v>500000</v>
      </c>
      <c r="L19" s="173">
        <v>520000</v>
      </c>
      <c r="M19" s="173">
        <v>490000</v>
      </c>
      <c r="N19" s="173">
        <v>380000</v>
      </c>
      <c r="O19" s="173">
        <v>360000</v>
      </c>
      <c r="P19" s="173">
        <v>400000</v>
      </c>
      <c r="Q19" s="1864"/>
    </row>
    <row r="20" spans="1:17" ht="30" customHeight="1">
      <c r="A20" s="38">
        <v>2</v>
      </c>
      <c r="B20" s="65" t="s">
        <v>1189</v>
      </c>
      <c r="C20" s="38" t="s">
        <v>1479</v>
      </c>
      <c r="D20" s="57"/>
      <c r="E20" s="173">
        <v>580000</v>
      </c>
      <c r="F20" s="173">
        <v>600000</v>
      </c>
      <c r="G20" s="173">
        <v>450000</v>
      </c>
      <c r="H20" s="174"/>
      <c r="I20" s="173">
        <v>500000</v>
      </c>
      <c r="J20" s="173">
        <v>450000</v>
      </c>
      <c r="K20" s="173">
        <v>500000</v>
      </c>
      <c r="L20" s="174"/>
      <c r="M20" s="173"/>
      <c r="N20" s="173">
        <v>380000</v>
      </c>
      <c r="O20" s="173">
        <v>360000</v>
      </c>
      <c r="P20" s="173"/>
      <c r="Q20" s="1864"/>
    </row>
    <row r="21" spans="1:17" ht="30" customHeight="1">
      <c r="A21" s="38">
        <v>3</v>
      </c>
      <c r="B21" s="65" t="s">
        <v>1190</v>
      </c>
      <c r="C21" s="38" t="s">
        <v>1479</v>
      </c>
      <c r="D21" s="57"/>
      <c r="E21" s="173"/>
      <c r="F21" s="173"/>
      <c r="G21" s="173">
        <v>300000</v>
      </c>
      <c r="H21" s="174"/>
      <c r="I21" s="173"/>
      <c r="J21" s="173">
        <v>250000</v>
      </c>
      <c r="K21" s="173"/>
      <c r="L21" s="174"/>
      <c r="M21" s="173"/>
      <c r="N21" s="174"/>
      <c r="O21" s="173"/>
      <c r="P21" s="173"/>
      <c r="Q21" s="1864"/>
    </row>
    <row r="22" spans="1:17" ht="30" customHeight="1">
      <c r="A22" s="38">
        <v>4</v>
      </c>
      <c r="B22" s="65" t="s">
        <v>1416</v>
      </c>
      <c r="C22" s="38" t="s">
        <v>1479</v>
      </c>
      <c r="D22" s="57"/>
      <c r="E22" s="173"/>
      <c r="F22" s="173"/>
      <c r="G22" s="173"/>
      <c r="H22" s="173">
        <v>500000</v>
      </c>
      <c r="I22" s="173"/>
      <c r="J22" s="174"/>
      <c r="K22" s="173"/>
      <c r="L22" s="174"/>
      <c r="M22" s="173"/>
      <c r="N22" s="174"/>
      <c r="O22" s="173"/>
      <c r="P22" s="173"/>
      <c r="Q22" s="1864"/>
    </row>
    <row r="23" spans="1:17" ht="39.950000000000003" customHeight="1">
      <c r="A23" s="35" t="s">
        <v>1191</v>
      </c>
      <c r="B23" s="69" t="s">
        <v>1192</v>
      </c>
      <c r="C23" s="161"/>
      <c r="D23" s="46"/>
      <c r="E23" s="38"/>
      <c r="F23" s="38"/>
      <c r="G23" s="38"/>
      <c r="H23" s="38"/>
      <c r="I23" s="38"/>
      <c r="J23" s="38"/>
      <c r="K23" s="38"/>
      <c r="L23" s="38"/>
      <c r="M23" s="38"/>
      <c r="N23" s="38"/>
      <c r="O23" s="38"/>
      <c r="P23" s="38"/>
      <c r="Q23" s="161"/>
    </row>
    <row r="24" spans="1:17" ht="39.950000000000003" customHeight="1">
      <c r="A24" s="28"/>
      <c r="B24" s="1870" t="s">
        <v>1193</v>
      </c>
      <c r="C24" s="1870"/>
      <c r="D24" s="28"/>
      <c r="E24" s="1846"/>
      <c r="F24" s="1846"/>
      <c r="G24" s="1846"/>
      <c r="H24" s="1846"/>
      <c r="I24" s="1846"/>
      <c r="J24" s="1846"/>
      <c r="K24" s="1846"/>
      <c r="L24" s="1846"/>
      <c r="M24" s="1846"/>
      <c r="N24" s="1846"/>
      <c r="O24" s="1846"/>
      <c r="P24" s="1846"/>
      <c r="Q24" s="161"/>
    </row>
    <row r="25" spans="1:17" ht="39.950000000000003" customHeight="1">
      <c r="A25" s="57">
        <v>1</v>
      </c>
      <c r="B25" s="65" t="s">
        <v>1194</v>
      </c>
      <c r="C25" s="57" t="s">
        <v>152</v>
      </c>
      <c r="D25" s="57" t="s">
        <v>1195</v>
      </c>
      <c r="E25" s="175">
        <v>2450</v>
      </c>
      <c r="F25" s="175">
        <v>2450</v>
      </c>
      <c r="G25" s="175">
        <v>1800</v>
      </c>
      <c r="H25" s="175"/>
      <c r="I25" s="175"/>
      <c r="J25" s="175">
        <v>1500</v>
      </c>
      <c r="K25" s="175">
        <v>1950</v>
      </c>
      <c r="L25" s="173">
        <v>1780</v>
      </c>
      <c r="M25" s="175">
        <v>1880</v>
      </c>
      <c r="N25" s="175"/>
      <c r="O25" s="175">
        <v>1500</v>
      </c>
      <c r="P25" s="175"/>
      <c r="Q25" s="1872"/>
    </row>
    <row r="26" spans="1:17" ht="39.950000000000003" customHeight="1">
      <c r="A26" s="57">
        <v>2</v>
      </c>
      <c r="B26" s="65" t="s">
        <v>1196</v>
      </c>
      <c r="C26" s="57" t="s">
        <v>152</v>
      </c>
      <c r="D26" s="57" t="s">
        <v>1197</v>
      </c>
      <c r="E26" s="175"/>
      <c r="F26" s="175"/>
      <c r="G26" s="175">
        <v>1800</v>
      </c>
      <c r="H26" s="175">
        <v>2000</v>
      </c>
      <c r="I26" s="175">
        <v>2000</v>
      </c>
      <c r="J26" s="175">
        <v>1500</v>
      </c>
      <c r="K26" s="175">
        <v>1950</v>
      </c>
      <c r="L26" s="175"/>
      <c r="M26" s="175"/>
      <c r="N26" s="175"/>
      <c r="O26" s="175"/>
      <c r="P26" s="175"/>
      <c r="Q26" s="1872"/>
    </row>
    <row r="27" spans="1:17" ht="39.950000000000003" customHeight="1">
      <c r="A27" s="57">
        <v>3</v>
      </c>
      <c r="B27" s="65" t="s">
        <v>1198</v>
      </c>
      <c r="C27" s="57" t="s">
        <v>152</v>
      </c>
      <c r="D27" s="57" t="s">
        <v>1408</v>
      </c>
      <c r="E27" s="175"/>
      <c r="F27" s="175">
        <v>2100</v>
      </c>
      <c r="G27" s="175">
        <v>1500</v>
      </c>
      <c r="H27" s="175">
        <v>1800</v>
      </c>
      <c r="I27" s="175"/>
      <c r="J27" s="175"/>
      <c r="K27" s="175">
        <v>1260</v>
      </c>
      <c r="L27" s="175">
        <v>1450</v>
      </c>
      <c r="M27" s="175"/>
      <c r="N27" s="175"/>
      <c r="O27" s="175">
        <v>1250</v>
      </c>
      <c r="P27" s="175"/>
      <c r="Q27" s="1872"/>
    </row>
    <row r="28" spans="1:17" ht="49.5" customHeight="1">
      <c r="A28" s="57">
        <v>4</v>
      </c>
      <c r="B28" s="65" t="s">
        <v>1200</v>
      </c>
      <c r="C28" s="57" t="s">
        <v>152</v>
      </c>
      <c r="D28" s="57" t="s">
        <v>1201</v>
      </c>
      <c r="E28" s="175"/>
      <c r="F28" s="175">
        <v>2000</v>
      </c>
      <c r="G28" s="175">
        <v>1200</v>
      </c>
      <c r="H28" s="175">
        <v>1500</v>
      </c>
      <c r="I28" s="175"/>
      <c r="J28" s="175"/>
      <c r="K28" s="175">
        <v>1018</v>
      </c>
      <c r="L28" s="175"/>
      <c r="M28" s="175"/>
      <c r="N28" s="175"/>
      <c r="O28" s="175"/>
      <c r="P28" s="175"/>
      <c r="Q28" s="1872"/>
    </row>
    <row r="29" spans="1:17" ht="39.950000000000003" customHeight="1">
      <c r="A29" s="28"/>
      <c r="B29" s="1870" t="s">
        <v>1202</v>
      </c>
      <c r="C29" s="1870"/>
      <c r="D29" s="28"/>
      <c r="E29" s="28"/>
      <c r="F29" s="28"/>
      <c r="G29" s="28"/>
      <c r="H29" s="28"/>
      <c r="I29" s="28"/>
      <c r="J29" s="28"/>
      <c r="K29" s="57"/>
      <c r="L29" s="28"/>
      <c r="M29" s="28"/>
      <c r="N29" s="28"/>
      <c r="O29" s="28"/>
      <c r="P29" s="28"/>
      <c r="Q29" s="166"/>
    </row>
    <row r="30" spans="1:17" ht="39.950000000000003" customHeight="1">
      <c r="A30" s="38">
        <v>1</v>
      </c>
      <c r="B30" s="65" t="s">
        <v>1203</v>
      </c>
      <c r="C30" s="38" t="s">
        <v>152</v>
      </c>
      <c r="D30" s="57" t="s">
        <v>1204</v>
      </c>
      <c r="E30" s="38"/>
      <c r="F30" s="38"/>
      <c r="G30" s="173"/>
      <c r="H30" s="175">
        <v>1500</v>
      </c>
      <c r="I30" s="173"/>
      <c r="J30" s="173"/>
      <c r="K30" s="173"/>
      <c r="L30" s="173"/>
      <c r="M30" s="173"/>
      <c r="N30" s="173"/>
      <c r="O30" s="173">
        <v>1560</v>
      </c>
      <c r="P30" s="173"/>
      <c r="Q30" s="1864" t="s">
        <v>1427</v>
      </c>
    </row>
    <row r="31" spans="1:17" ht="39.950000000000003" customHeight="1">
      <c r="A31" s="38">
        <v>2</v>
      </c>
      <c r="B31" s="65" t="s">
        <v>1206</v>
      </c>
      <c r="C31" s="38" t="s">
        <v>152</v>
      </c>
      <c r="D31" s="57" t="s">
        <v>1437</v>
      </c>
      <c r="E31" s="38"/>
      <c r="F31" s="38"/>
      <c r="G31" s="173"/>
      <c r="H31" s="173">
        <v>1800</v>
      </c>
      <c r="I31" s="173">
        <v>1525</v>
      </c>
      <c r="J31" s="38"/>
      <c r="K31" s="173"/>
      <c r="L31" s="173"/>
      <c r="M31" s="173"/>
      <c r="N31" s="173"/>
      <c r="O31" s="173"/>
      <c r="P31" s="173"/>
      <c r="Q31" s="1864"/>
    </row>
    <row r="32" spans="1:17" ht="39.950000000000003" customHeight="1">
      <c r="A32" s="38">
        <v>3</v>
      </c>
      <c r="B32" s="65" t="s">
        <v>1208</v>
      </c>
      <c r="C32" s="38" t="s">
        <v>152</v>
      </c>
      <c r="D32" s="57" t="s">
        <v>1433</v>
      </c>
      <c r="E32" s="173">
        <v>2500</v>
      </c>
      <c r="F32" s="173"/>
      <c r="G32" s="173"/>
      <c r="H32" s="173">
        <v>2250</v>
      </c>
      <c r="I32" s="173">
        <v>2250</v>
      </c>
      <c r="J32" s="173"/>
      <c r="K32" s="173"/>
      <c r="L32" s="173"/>
      <c r="M32" s="173"/>
      <c r="N32" s="173"/>
      <c r="O32" s="173"/>
      <c r="P32" s="173"/>
      <c r="Q32" s="1864"/>
    </row>
    <row r="33" spans="1:17" ht="39.950000000000003" customHeight="1">
      <c r="A33" s="38">
        <v>4</v>
      </c>
      <c r="B33" s="65" t="s">
        <v>1210</v>
      </c>
      <c r="C33" s="38" t="s">
        <v>152</v>
      </c>
      <c r="D33" s="57" t="s">
        <v>1211</v>
      </c>
      <c r="E33" s="173"/>
      <c r="F33" s="173">
        <v>2500</v>
      </c>
      <c r="G33" s="173"/>
      <c r="H33" s="173">
        <v>1850</v>
      </c>
      <c r="I33" s="173"/>
      <c r="J33" s="173"/>
      <c r="K33" s="173"/>
      <c r="L33" s="173"/>
      <c r="M33" s="173">
        <v>1545</v>
      </c>
      <c r="N33" s="173"/>
      <c r="O33" s="173">
        <v>1705</v>
      </c>
      <c r="P33" s="173">
        <v>1450</v>
      </c>
      <c r="Q33" s="1864"/>
    </row>
    <row r="34" spans="1:17" ht="39.950000000000003" customHeight="1">
      <c r="A34" s="38">
        <v>5</v>
      </c>
      <c r="B34" s="65" t="s">
        <v>1212</v>
      </c>
      <c r="C34" s="38" t="s">
        <v>152</v>
      </c>
      <c r="D34" s="57" t="s">
        <v>1213</v>
      </c>
      <c r="E34" s="173"/>
      <c r="F34" s="173"/>
      <c r="G34" s="173"/>
      <c r="H34" s="173"/>
      <c r="I34" s="173"/>
      <c r="J34" s="173"/>
      <c r="K34" s="173"/>
      <c r="L34" s="173"/>
      <c r="M34" s="173"/>
      <c r="N34" s="173"/>
      <c r="O34" s="173">
        <v>2450</v>
      </c>
      <c r="P34" s="173">
        <v>2230</v>
      </c>
      <c r="Q34" s="1864"/>
    </row>
    <row r="35" spans="1:17" ht="39.950000000000003" customHeight="1">
      <c r="A35" s="38">
        <v>6</v>
      </c>
      <c r="B35" s="65" t="s">
        <v>1214</v>
      </c>
      <c r="C35" s="38" t="s">
        <v>152</v>
      </c>
      <c r="D35" s="57" t="s">
        <v>1215</v>
      </c>
      <c r="E35" s="173"/>
      <c r="F35" s="173"/>
      <c r="G35" s="173"/>
      <c r="H35" s="173"/>
      <c r="I35" s="173">
        <v>6550</v>
      </c>
      <c r="J35" s="173"/>
      <c r="K35" s="173"/>
      <c r="L35" s="173"/>
      <c r="M35" s="173"/>
      <c r="N35" s="173"/>
      <c r="O35" s="173">
        <v>9185</v>
      </c>
      <c r="P35" s="173">
        <v>7900</v>
      </c>
      <c r="Q35" s="1864"/>
    </row>
    <row r="36" spans="1:17" ht="39.950000000000003" customHeight="1">
      <c r="A36" s="38">
        <v>7</v>
      </c>
      <c r="B36" s="65" t="s">
        <v>1428</v>
      </c>
      <c r="C36" s="38" t="s">
        <v>152</v>
      </c>
      <c r="D36" s="57" t="s">
        <v>1217</v>
      </c>
      <c r="E36" s="173"/>
      <c r="F36" s="173"/>
      <c r="G36" s="173"/>
      <c r="H36" s="173"/>
      <c r="I36" s="173">
        <v>13100</v>
      </c>
      <c r="J36" s="173"/>
      <c r="K36" s="173"/>
      <c r="L36" s="173"/>
      <c r="M36" s="173"/>
      <c r="N36" s="173"/>
      <c r="O36" s="173"/>
      <c r="P36" s="173">
        <v>13600</v>
      </c>
      <c r="Q36" s="1864"/>
    </row>
    <row r="37" spans="1:17" ht="39.950000000000003" customHeight="1">
      <c r="A37" s="38">
        <v>8</v>
      </c>
      <c r="B37" s="65" t="s">
        <v>1218</v>
      </c>
      <c r="C37" s="38" t="s">
        <v>152</v>
      </c>
      <c r="D37" s="57" t="s">
        <v>1219</v>
      </c>
      <c r="E37" s="173"/>
      <c r="F37" s="173"/>
      <c r="G37" s="173"/>
      <c r="H37" s="173"/>
      <c r="I37" s="173"/>
      <c r="J37" s="173"/>
      <c r="K37" s="173"/>
      <c r="L37" s="173"/>
      <c r="M37" s="173"/>
      <c r="N37" s="173"/>
      <c r="O37" s="173">
        <v>15902</v>
      </c>
      <c r="P37" s="173"/>
      <c r="Q37" s="1864"/>
    </row>
    <row r="38" spans="1:17" ht="35.1" customHeight="1">
      <c r="A38" s="35" t="s">
        <v>1220</v>
      </c>
      <c r="B38" s="69" t="s">
        <v>1221</v>
      </c>
      <c r="C38" s="161"/>
      <c r="D38" s="46"/>
      <c r="E38" s="38"/>
      <c r="F38" s="38"/>
      <c r="G38" s="38"/>
      <c r="H38" s="38"/>
      <c r="I38" s="38"/>
      <c r="J38" s="38"/>
      <c r="K38" s="38"/>
      <c r="L38" s="38"/>
      <c r="M38" s="38"/>
      <c r="N38" s="38"/>
      <c r="O38" s="38"/>
      <c r="P38" s="38"/>
      <c r="Q38" s="161"/>
    </row>
    <row r="39" spans="1:17" ht="35.1" customHeight="1">
      <c r="A39" s="38">
        <v>1</v>
      </c>
      <c r="B39" s="65" t="s">
        <v>1222</v>
      </c>
      <c r="C39" s="38" t="s">
        <v>152</v>
      </c>
      <c r="D39" s="57" t="s">
        <v>1223</v>
      </c>
      <c r="E39" s="172">
        <v>6800</v>
      </c>
      <c r="F39" s="172">
        <v>7000</v>
      </c>
      <c r="G39" s="172">
        <v>8000</v>
      </c>
      <c r="H39" s="172">
        <v>8500</v>
      </c>
      <c r="I39" s="172">
        <v>6000</v>
      </c>
      <c r="J39" s="172">
        <v>6500</v>
      </c>
      <c r="K39" s="172">
        <v>5500</v>
      </c>
      <c r="L39" s="172">
        <v>4000</v>
      </c>
      <c r="M39" s="172">
        <v>3900</v>
      </c>
      <c r="N39" s="172">
        <v>6500</v>
      </c>
      <c r="O39" s="172">
        <v>8200</v>
      </c>
      <c r="P39" s="172">
        <v>10300</v>
      </c>
      <c r="Q39" s="1864" t="s">
        <v>1458</v>
      </c>
    </row>
    <row r="40" spans="1:17" ht="35.1" customHeight="1">
      <c r="A40" s="38">
        <v>2</v>
      </c>
      <c r="B40" s="65" t="s">
        <v>1225</v>
      </c>
      <c r="C40" s="38" t="s">
        <v>1479</v>
      </c>
      <c r="D40" s="57" t="s">
        <v>1227</v>
      </c>
      <c r="E40" s="172">
        <v>550000</v>
      </c>
      <c r="F40" s="172"/>
      <c r="G40" s="172">
        <v>400000</v>
      </c>
      <c r="H40" s="172">
        <v>380000</v>
      </c>
      <c r="I40" s="172"/>
      <c r="J40" s="172">
        <v>310000</v>
      </c>
      <c r="K40" s="172">
        <v>300000</v>
      </c>
      <c r="L40" s="172"/>
      <c r="M40" s="172">
        <v>330000</v>
      </c>
      <c r="N40" s="172"/>
      <c r="O40" s="172"/>
      <c r="P40" s="172"/>
      <c r="Q40" s="1864"/>
    </row>
    <row r="41" spans="1:17" ht="35.1" customHeight="1">
      <c r="A41" s="38">
        <v>3</v>
      </c>
      <c r="B41" s="65" t="s">
        <v>1228</v>
      </c>
      <c r="C41" s="38" t="s">
        <v>1479</v>
      </c>
      <c r="D41" s="57" t="s">
        <v>1229</v>
      </c>
      <c r="E41" s="172"/>
      <c r="F41" s="172"/>
      <c r="G41" s="172"/>
      <c r="H41" s="172"/>
      <c r="I41" s="172"/>
      <c r="J41" s="172"/>
      <c r="K41" s="172">
        <v>390000</v>
      </c>
      <c r="L41" s="172"/>
      <c r="M41" s="172"/>
      <c r="N41" s="172"/>
      <c r="O41" s="172"/>
      <c r="P41" s="172"/>
      <c r="Q41" s="1864"/>
    </row>
    <row r="42" spans="1:17" ht="35.1" customHeight="1">
      <c r="A42" s="38">
        <v>4</v>
      </c>
      <c r="B42" s="65" t="s">
        <v>1230</v>
      </c>
      <c r="C42" s="38" t="s">
        <v>1479</v>
      </c>
      <c r="D42" s="57"/>
      <c r="E42" s="172">
        <v>550000</v>
      </c>
      <c r="F42" s="172"/>
      <c r="G42" s="172">
        <v>400000</v>
      </c>
      <c r="H42" s="172"/>
      <c r="I42" s="172"/>
      <c r="J42" s="172">
        <v>330000</v>
      </c>
      <c r="K42" s="172"/>
      <c r="L42" s="172"/>
      <c r="M42" s="172">
        <v>320000</v>
      </c>
      <c r="N42" s="172"/>
      <c r="O42" s="172"/>
      <c r="P42" s="172"/>
      <c r="Q42" s="1864"/>
    </row>
    <row r="43" spans="1:17" ht="35.1" customHeight="1">
      <c r="A43" s="38">
        <v>5</v>
      </c>
      <c r="B43" s="65" t="s">
        <v>1231</v>
      </c>
      <c r="C43" s="38" t="s">
        <v>1479</v>
      </c>
      <c r="D43" s="57" t="s">
        <v>1232</v>
      </c>
      <c r="E43" s="172">
        <v>600000</v>
      </c>
      <c r="F43" s="172">
        <v>600000</v>
      </c>
      <c r="G43" s="172">
        <v>450000</v>
      </c>
      <c r="H43" s="172">
        <v>450000</v>
      </c>
      <c r="I43" s="172">
        <v>450000</v>
      </c>
      <c r="J43" s="172">
        <v>500000</v>
      </c>
      <c r="K43" s="172">
        <v>470000</v>
      </c>
      <c r="L43" s="172">
        <v>480000</v>
      </c>
      <c r="M43" s="172">
        <v>450000</v>
      </c>
      <c r="N43" s="172">
        <v>360000</v>
      </c>
      <c r="O43" s="172">
        <v>500000</v>
      </c>
      <c r="P43" s="172">
        <v>580000</v>
      </c>
      <c r="Q43" s="1864"/>
    </row>
    <row r="44" spans="1:17" ht="35.1" customHeight="1">
      <c r="A44" s="38">
        <v>6</v>
      </c>
      <c r="B44" s="65" t="s">
        <v>1233</v>
      </c>
      <c r="C44" s="38" t="s">
        <v>1479</v>
      </c>
      <c r="D44" s="57" t="s">
        <v>1234</v>
      </c>
      <c r="E44" s="172"/>
      <c r="F44" s="172"/>
      <c r="G44" s="172">
        <v>450000</v>
      </c>
      <c r="H44" s="172">
        <v>380000</v>
      </c>
      <c r="I44" s="172"/>
      <c r="J44" s="172"/>
      <c r="K44" s="172"/>
      <c r="L44" s="172"/>
      <c r="M44" s="172">
        <v>350000</v>
      </c>
      <c r="N44" s="172"/>
      <c r="O44" s="172"/>
      <c r="P44" s="172"/>
      <c r="Q44" s="1864"/>
    </row>
    <row r="45" spans="1:17" ht="35.1" customHeight="1">
      <c r="A45" s="38">
        <v>7</v>
      </c>
      <c r="B45" s="65" t="s">
        <v>1235</v>
      </c>
      <c r="C45" s="38" t="s">
        <v>1479</v>
      </c>
      <c r="D45" s="57" t="s">
        <v>1236</v>
      </c>
      <c r="E45" s="172"/>
      <c r="F45" s="172">
        <v>550000</v>
      </c>
      <c r="G45" s="172">
        <v>400000</v>
      </c>
      <c r="H45" s="172">
        <v>380000</v>
      </c>
      <c r="I45" s="172"/>
      <c r="J45" s="172">
        <v>380000</v>
      </c>
      <c r="K45" s="172">
        <v>420000</v>
      </c>
      <c r="L45" s="172">
        <v>400000</v>
      </c>
      <c r="M45" s="172">
        <v>350000</v>
      </c>
      <c r="N45" s="172">
        <v>350000</v>
      </c>
      <c r="O45" s="172">
        <v>440000</v>
      </c>
      <c r="P45" s="172">
        <v>440000</v>
      </c>
      <c r="Q45" s="1864"/>
    </row>
    <row r="46" spans="1:17" ht="35.1" customHeight="1">
      <c r="A46" s="38">
        <v>8</v>
      </c>
      <c r="B46" s="65" t="s">
        <v>1237</v>
      </c>
      <c r="C46" s="38" t="s">
        <v>1479</v>
      </c>
      <c r="D46" s="57" t="s">
        <v>1238</v>
      </c>
      <c r="E46" s="172">
        <v>570000</v>
      </c>
      <c r="F46" s="172">
        <v>550000</v>
      </c>
      <c r="G46" s="172">
        <v>400000</v>
      </c>
      <c r="H46" s="172">
        <v>380000</v>
      </c>
      <c r="I46" s="172"/>
      <c r="J46" s="172">
        <v>380000</v>
      </c>
      <c r="K46" s="172"/>
      <c r="L46" s="172">
        <v>400000</v>
      </c>
      <c r="M46" s="172">
        <v>360000</v>
      </c>
      <c r="N46" s="172">
        <v>330000</v>
      </c>
      <c r="O46" s="172"/>
      <c r="P46" s="172"/>
      <c r="Q46" s="1864"/>
    </row>
    <row r="47" spans="1:17" ht="30.75" customHeight="1">
      <c r="A47" s="38"/>
      <c r="B47" s="162" t="s">
        <v>1239</v>
      </c>
      <c r="C47" s="38"/>
      <c r="D47" s="57"/>
      <c r="E47" s="38"/>
      <c r="F47" s="38"/>
      <c r="G47" s="38"/>
      <c r="H47" s="38"/>
      <c r="I47" s="38"/>
      <c r="J47" s="38"/>
      <c r="K47" s="38"/>
      <c r="L47" s="172"/>
      <c r="M47" s="38"/>
      <c r="N47" s="38"/>
      <c r="O47" s="38"/>
      <c r="P47" s="38"/>
      <c r="Q47" s="1864"/>
    </row>
    <row r="48" spans="1:17" ht="30.75" customHeight="1">
      <c r="A48" s="38">
        <v>1</v>
      </c>
      <c r="B48" s="39" t="s">
        <v>1240</v>
      </c>
      <c r="C48" s="38" t="s">
        <v>1479</v>
      </c>
      <c r="D48" s="57" t="s">
        <v>1241</v>
      </c>
      <c r="E48" s="38"/>
      <c r="F48" s="38"/>
      <c r="G48" s="38"/>
      <c r="H48" s="38"/>
      <c r="I48" s="38"/>
      <c r="J48" s="38"/>
      <c r="K48" s="38"/>
      <c r="L48" s="172"/>
      <c r="M48" s="38"/>
      <c r="N48" s="38"/>
      <c r="O48" s="172">
        <v>400000</v>
      </c>
      <c r="P48" s="38"/>
      <c r="Q48" s="1864"/>
    </row>
    <row r="49" spans="1:17" ht="30.75" customHeight="1">
      <c r="A49" s="38">
        <v>2</v>
      </c>
      <c r="B49" s="39" t="s">
        <v>1242</v>
      </c>
      <c r="C49" s="38" t="s">
        <v>1479</v>
      </c>
      <c r="D49" s="57" t="s">
        <v>1243</v>
      </c>
      <c r="E49" s="38"/>
      <c r="F49" s="38"/>
      <c r="G49" s="38"/>
      <c r="H49" s="38"/>
      <c r="I49" s="38"/>
      <c r="J49" s="38"/>
      <c r="K49" s="38"/>
      <c r="L49" s="172"/>
      <c r="M49" s="38"/>
      <c r="N49" s="38"/>
      <c r="O49" s="172">
        <v>400000</v>
      </c>
      <c r="P49" s="38"/>
      <c r="Q49" s="1864"/>
    </row>
    <row r="50" spans="1:17" ht="30.75" customHeight="1">
      <c r="A50" s="38">
        <v>3</v>
      </c>
      <c r="B50" s="39" t="s">
        <v>1244</v>
      </c>
      <c r="C50" s="38" t="s">
        <v>1479</v>
      </c>
      <c r="D50" s="57" t="s">
        <v>1245</v>
      </c>
      <c r="E50" s="38"/>
      <c r="F50" s="38"/>
      <c r="G50" s="38"/>
      <c r="H50" s="38"/>
      <c r="I50" s="38"/>
      <c r="J50" s="38"/>
      <c r="K50" s="38"/>
      <c r="L50" s="172"/>
      <c r="M50" s="38"/>
      <c r="N50" s="38"/>
      <c r="O50" s="172">
        <v>400000</v>
      </c>
      <c r="P50" s="38"/>
      <c r="Q50" s="1864"/>
    </row>
    <row r="51" spans="1:17" ht="39.950000000000003" customHeight="1">
      <c r="A51" s="35" t="s">
        <v>1246</v>
      </c>
      <c r="B51" s="134" t="s">
        <v>1247</v>
      </c>
      <c r="C51" s="35"/>
      <c r="D51" s="28"/>
      <c r="E51" s="1887"/>
      <c r="F51" s="1887"/>
      <c r="G51" s="1887"/>
      <c r="H51" s="1887"/>
      <c r="I51" s="1887"/>
      <c r="J51" s="1887"/>
      <c r="K51" s="1887"/>
      <c r="L51" s="1887"/>
      <c r="M51" s="1887"/>
      <c r="N51" s="1887"/>
      <c r="O51" s="1887"/>
      <c r="P51" s="1887"/>
      <c r="Q51" s="167"/>
    </row>
    <row r="52" spans="1:17" ht="39.950000000000003" customHeight="1">
      <c r="A52" s="85"/>
      <c r="B52" s="163" t="s">
        <v>70</v>
      </c>
      <c r="C52" s="38"/>
      <c r="D52" s="57"/>
      <c r="E52" s="172"/>
      <c r="F52" s="172"/>
      <c r="G52" s="172"/>
      <c r="H52" s="172"/>
      <c r="I52" s="172"/>
      <c r="J52" s="172"/>
      <c r="K52" s="172"/>
      <c r="L52" s="172"/>
      <c r="M52" s="172"/>
      <c r="N52" s="172"/>
      <c r="O52" s="172"/>
      <c r="P52" s="172"/>
      <c r="Q52" s="1864"/>
    </row>
    <row r="53" spans="1:17" ht="39.950000000000003" customHeight="1">
      <c r="A53" s="38">
        <v>1</v>
      </c>
      <c r="B53" s="65" t="s">
        <v>54</v>
      </c>
      <c r="C53" s="38" t="s">
        <v>419</v>
      </c>
      <c r="D53" s="57" t="s">
        <v>1248</v>
      </c>
      <c r="E53" s="172"/>
      <c r="F53" s="172">
        <v>19200</v>
      </c>
      <c r="G53" s="172">
        <v>16800</v>
      </c>
      <c r="H53" s="172"/>
      <c r="I53" s="172"/>
      <c r="J53" s="172"/>
      <c r="K53" s="172">
        <v>20500</v>
      </c>
      <c r="L53" s="172"/>
      <c r="M53" s="172">
        <v>17900</v>
      </c>
      <c r="N53" s="172">
        <v>15500</v>
      </c>
      <c r="O53" s="172">
        <v>17800</v>
      </c>
      <c r="P53" s="172">
        <v>19200</v>
      </c>
      <c r="Q53" s="1864"/>
    </row>
    <row r="54" spans="1:17" ht="39.950000000000003" customHeight="1">
      <c r="A54" s="38">
        <v>2</v>
      </c>
      <c r="B54" s="65" t="s">
        <v>58</v>
      </c>
      <c r="C54" s="38" t="s">
        <v>419</v>
      </c>
      <c r="D54" s="57" t="s">
        <v>16</v>
      </c>
      <c r="E54" s="172"/>
      <c r="F54" s="172">
        <f>F53</f>
        <v>19200</v>
      </c>
      <c r="G54" s="172">
        <v>16800</v>
      </c>
      <c r="H54" s="172"/>
      <c r="I54" s="172"/>
      <c r="J54" s="172"/>
      <c r="K54" s="172">
        <v>20500</v>
      </c>
      <c r="L54" s="172"/>
      <c r="M54" s="172">
        <v>17900</v>
      </c>
      <c r="N54" s="172">
        <v>15500</v>
      </c>
      <c r="O54" s="172">
        <v>17800</v>
      </c>
      <c r="P54" s="172">
        <v>19200</v>
      </c>
      <c r="Q54" s="1864"/>
    </row>
    <row r="55" spans="1:17" ht="39.950000000000003" customHeight="1">
      <c r="A55" s="38">
        <v>3</v>
      </c>
      <c r="B55" s="65" t="s">
        <v>59</v>
      </c>
      <c r="C55" s="38" t="s">
        <v>1249</v>
      </c>
      <c r="D55" s="57" t="s">
        <v>16</v>
      </c>
      <c r="E55" s="172"/>
      <c r="F55" s="172">
        <v>142000</v>
      </c>
      <c r="G55" s="172">
        <v>118000</v>
      </c>
      <c r="H55" s="172"/>
      <c r="I55" s="172"/>
      <c r="J55" s="172"/>
      <c r="K55" s="172">
        <v>115000</v>
      </c>
      <c r="L55" s="172"/>
      <c r="M55" s="172">
        <v>122000</v>
      </c>
      <c r="N55" s="172">
        <v>105000</v>
      </c>
      <c r="O55" s="172">
        <v>124500</v>
      </c>
      <c r="P55" s="172">
        <v>126500</v>
      </c>
      <c r="Q55" s="1864"/>
    </row>
    <row r="56" spans="1:17" ht="39.950000000000003" customHeight="1">
      <c r="A56" s="38">
        <v>4</v>
      </c>
      <c r="B56" s="39" t="s">
        <v>83</v>
      </c>
      <c r="C56" s="38" t="s">
        <v>1249</v>
      </c>
      <c r="D56" s="57" t="s">
        <v>16</v>
      </c>
      <c r="E56" s="172"/>
      <c r="F56" s="172">
        <v>200000</v>
      </c>
      <c r="G56" s="172">
        <v>168000</v>
      </c>
      <c r="H56" s="172"/>
      <c r="I56" s="172"/>
      <c r="J56" s="172"/>
      <c r="K56" s="172">
        <v>178000</v>
      </c>
      <c r="L56" s="172"/>
      <c r="M56" s="172">
        <v>173000</v>
      </c>
      <c r="N56" s="172">
        <v>153000</v>
      </c>
      <c r="O56" s="172">
        <v>169800</v>
      </c>
      <c r="P56" s="172">
        <v>174600</v>
      </c>
      <c r="Q56" s="1864"/>
    </row>
    <row r="57" spans="1:17" ht="39.950000000000003" customHeight="1">
      <c r="A57" s="38">
        <v>5</v>
      </c>
      <c r="B57" s="39" t="s">
        <v>84</v>
      </c>
      <c r="C57" s="38" t="s">
        <v>1249</v>
      </c>
      <c r="D57" s="57" t="s">
        <v>16</v>
      </c>
      <c r="E57" s="172"/>
      <c r="F57" s="172">
        <v>265000</v>
      </c>
      <c r="G57" s="172">
        <v>228000</v>
      </c>
      <c r="H57" s="172"/>
      <c r="I57" s="172"/>
      <c r="J57" s="172"/>
      <c r="K57" s="172">
        <v>235000</v>
      </c>
      <c r="L57" s="172"/>
      <c r="M57" s="172">
        <v>236500</v>
      </c>
      <c r="N57" s="172">
        <v>209000</v>
      </c>
      <c r="O57" s="172">
        <v>218400</v>
      </c>
      <c r="P57" s="172">
        <v>234100</v>
      </c>
      <c r="Q57" s="1864"/>
    </row>
    <row r="58" spans="1:17" ht="39.950000000000003" customHeight="1">
      <c r="A58" s="38">
        <v>6</v>
      </c>
      <c r="B58" s="39" t="s">
        <v>90</v>
      </c>
      <c r="C58" s="38" t="s">
        <v>1249</v>
      </c>
      <c r="D58" s="57" t="s">
        <v>16</v>
      </c>
      <c r="E58" s="172"/>
      <c r="F58" s="172">
        <v>350000</v>
      </c>
      <c r="G58" s="172">
        <v>298000</v>
      </c>
      <c r="H58" s="172"/>
      <c r="I58" s="172"/>
      <c r="J58" s="172"/>
      <c r="K58" s="172">
        <v>310000</v>
      </c>
      <c r="L58" s="172"/>
      <c r="M58" s="172">
        <v>308000</v>
      </c>
      <c r="N58" s="172">
        <v>273000</v>
      </c>
      <c r="O58" s="172">
        <v>306700</v>
      </c>
      <c r="P58" s="172">
        <v>301800</v>
      </c>
      <c r="Q58" s="1864"/>
    </row>
    <row r="59" spans="1:17" ht="39.950000000000003" customHeight="1">
      <c r="A59" s="38">
        <v>7</v>
      </c>
      <c r="B59" s="39" t="s">
        <v>91</v>
      </c>
      <c r="C59" s="38" t="s">
        <v>1249</v>
      </c>
      <c r="D59" s="57" t="s">
        <v>16</v>
      </c>
      <c r="E59" s="172"/>
      <c r="F59" s="172">
        <v>425000</v>
      </c>
      <c r="G59" s="172">
        <v>377000</v>
      </c>
      <c r="H59" s="172"/>
      <c r="I59" s="172"/>
      <c r="J59" s="172"/>
      <c r="K59" s="172">
        <v>400000</v>
      </c>
      <c r="L59" s="172"/>
      <c r="M59" s="172">
        <v>390000</v>
      </c>
      <c r="N59" s="172">
        <v>345000</v>
      </c>
      <c r="O59" s="172">
        <v>389300</v>
      </c>
      <c r="P59" s="172">
        <v>383200</v>
      </c>
      <c r="Q59" s="1864"/>
    </row>
    <row r="60" spans="1:17" ht="39.950000000000003" customHeight="1">
      <c r="A60" s="38">
        <v>8</v>
      </c>
      <c r="B60" s="39" t="s">
        <v>92</v>
      </c>
      <c r="C60" s="38" t="s">
        <v>1249</v>
      </c>
      <c r="D60" s="57" t="s">
        <v>16</v>
      </c>
      <c r="E60" s="172"/>
      <c r="F60" s="172">
        <v>530000</v>
      </c>
      <c r="G60" s="172">
        <v>465000</v>
      </c>
      <c r="H60" s="172"/>
      <c r="I60" s="172"/>
      <c r="J60" s="172"/>
      <c r="K60" s="172">
        <v>600000</v>
      </c>
      <c r="L60" s="172"/>
      <c r="M60" s="172">
        <v>482000</v>
      </c>
      <c r="N60" s="172"/>
      <c r="O60" s="172"/>
      <c r="P60" s="172"/>
      <c r="Q60" s="1864"/>
    </row>
    <row r="61" spans="1:17" ht="39.950000000000003" customHeight="1">
      <c r="A61" s="38">
        <v>9</v>
      </c>
      <c r="B61" s="39" t="s">
        <v>93</v>
      </c>
      <c r="C61" s="38" t="s">
        <v>1249</v>
      </c>
      <c r="D61" s="57" t="s">
        <v>16</v>
      </c>
      <c r="E61" s="172"/>
      <c r="F61" s="172">
        <v>625000</v>
      </c>
      <c r="G61" s="172">
        <v>565000</v>
      </c>
      <c r="H61" s="172"/>
      <c r="I61" s="172"/>
      <c r="J61" s="172"/>
      <c r="K61" s="172"/>
      <c r="L61" s="172"/>
      <c r="M61" s="172">
        <v>622440</v>
      </c>
      <c r="N61" s="172"/>
      <c r="O61" s="172"/>
      <c r="P61" s="172"/>
      <c r="Q61" s="1864"/>
    </row>
    <row r="62" spans="1:17" ht="39.950000000000003" hidden="1" customHeight="1">
      <c r="A62" s="38">
        <v>10</v>
      </c>
      <c r="B62" s="39" t="s">
        <v>1455</v>
      </c>
      <c r="C62" s="38" t="s">
        <v>1249</v>
      </c>
      <c r="D62" s="57" t="s">
        <v>16</v>
      </c>
      <c r="E62" s="172"/>
      <c r="F62" s="172"/>
      <c r="G62" s="172"/>
      <c r="H62" s="172"/>
      <c r="I62" s="172"/>
      <c r="J62" s="172"/>
      <c r="K62" s="172"/>
      <c r="L62" s="172"/>
      <c r="M62" s="172"/>
      <c r="N62" s="172"/>
      <c r="O62" s="172"/>
      <c r="P62" s="172"/>
      <c r="Q62" s="57"/>
    </row>
    <row r="63" spans="1:17" ht="39.950000000000003" customHeight="1">
      <c r="A63" s="85"/>
      <c r="B63" s="163" t="s">
        <v>80</v>
      </c>
      <c r="C63" s="38"/>
      <c r="D63" s="57"/>
      <c r="E63" s="172"/>
      <c r="F63" s="172"/>
      <c r="G63" s="172"/>
      <c r="H63" s="172"/>
      <c r="I63" s="172"/>
      <c r="J63" s="172"/>
      <c r="K63" s="172"/>
      <c r="L63" s="172"/>
      <c r="M63" s="172"/>
      <c r="N63" s="172"/>
      <c r="O63" s="172"/>
      <c r="P63" s="172"/>
      <c r="Q63" s="168"/>
    </row>
    <row r="64" spans="1:17" ht="39.950000000000003" customHeight="1">
      <c r="A64" s="38">
        <v>1</v>
      </c>
      <c r="B64" s="46" t="s">
        <v>54</v>
      </c>
      <c r="C64" s="38" t="s">
        <v>419</v>
      </c>
      <c r="D64" s="57" t="s">
        <v>1248</v>
      </c>
      <c r="E64" s="172">
        <v>17000</v>
      </c>
      <c r="F64" s="172">
        <v>18000</v>
      </c>
      <c r="G64" s="172">
        <v>16500</v>
      </c>
      <c r="H64" s="172">
        <v>16500</v>
      </c>
      <c r="I64" s="172">
        <v>20000</v>
      </c>
      <c r="J64" s="172">
        <v>19500</v>
      </c>
      <c r="K64" s="172"/>
      <c r="L64" s="172"/>
      <c r="M64" s="172"/>
      <c r="N64" s="172"/>
      <c r="O64" s="172"/>
      <c r="P64" s="172"/>
      <c r="Q64" s="1864"/>
    </row>
    <row r="65" spans="1:17" ht="39.950000000000003" customHeight="1">
      <c r="A65" s="38">
        <v>2</v>
      </c>
      <c r="B65" s="46" t="s">
        <v>58</v>
      </c>
      <c r="C65" s="38" t="s">
        <v>419</v>
      </c>
      <c r="D65" s="57" t="s">
        <v>16</v>
      </c>
      <c r="E65" s="172">
        <v>17000</v>
      </c>
      <c r="F65" s="172">
        <v>18000</v>
      </c>
      <c r="G65" s="172">
        <v>16500</v>
      </c>
      <c r="H65" s="172">
        <v>16500</v>
      </c>
      <c r="I65" s="172">
        <f>I64</f>
        <v>20000</v>
      </c>
      <c r="J65" s="172">
        <v>19500</v>
      </c>
      <c r="K65" s="172"/>
      <c r="L65" s="172"/>
      <c r="M65" s="172"/>
      <c r="N65" s="172"/>
      <c r="O65" s="172"/>
      <c r="P65" s="172"/>
      <c r="Q65" s="1864"/>
    </row>
    <row r="66" spans="1:17" ht="39.950000000000003" customHeight="1">
      <c r="A66" s="38">
        <v>3</v>
      </c>
      <c r="B66" s="46" t="s">
        <v>59</v>
      </c>
      <c r="C66" s="38" t="s">
        <v>1249</v>
      </c>
      <c r="D66" s="57" t="s">
        <v>16</v>
      </c>
      <c r="E66" s="172">
        <v>122000</v>
      </c>
      <c r="F66" s="172">
        <v>130000</v>
      </c>
      <c r="G66" s="172">
        <v>105000</v>
      </c>
      <c r="H66" s="172">
        <v>105000</v>
      </c>
      <c r="I66" s="172">
        <v>125455</v>
      </c>
      <c r="J66" s="172">
        <v>117000</v>
      </c>
      <c r="K66" s="172"/>
      <c r="L66" s="172"/>
      <c r="M66" s="172"/>
      <c r="N66" s="172"/>
      <c r="O66" s="172"/>
      <c r="P66" s="172"/>
      <c r="Q66" s="1864"/>
    </row>
    <row r="67" spans="1:17" ht="39.950000000000003" customHeight="1">
      <c r="A67" s="38">
        <v>4</v>
      </c>
      <c r="B67" s="46" t="s">
        <v>83</v>
      </c>
      <c r="C67" s="38" t="s">
        <v>1249</v>
      </c>
      <c r="D67" s="57" t="s">
        <v>16</v>
      </c>
      <c r="E67" s="172">
        <v>172000</v>
      </c>
      <c r="F67" s="172">
        <v>185000</v>
      </c>
      <c r="G67" s="172">
        <v>165000</v>
      </c>
      <c r="H67" s="172">
        <v>165000</v>
      </c>
      <c r="I67" s="172">
        <v>198182</v>
      </c>
      <c r="J67" s="172">
        <v>183000</v>
      </c>
      <c r="K67" s="172"/>
      <c r="L67" s="172"/>
      <c r="M67" s="172"/>
      <c r="N67" s="172"/>
      <c r="O67" s="172"/>
      <c r="P67" s="172"/>
      <c r="Q67" s="1864"/>
    </row>
    <row r="68" spans="1:17" ht="39.950000000000003" customHeight="1">
      <c r="A68" s="38">
        <v>5</v>
      </c>
      <c r="B68" s="46" t="s">
        <v>84</v>
      </c>
      <c r="C68" s="38" t="s">
        <v>1249</v>
      </c>
      <c r="D68" s="57" t="s">
        <v>16</v>
      </c>
      <c r="E68" s="172">
        <v>236000</v>
      </c>
      <c r="F68" s="172">
        <v>250000</v>
      </c>
      <c r="G68" s="172">
        <v>222000</v>
      </c>
      <c r="H68" s="172">
        <v>220000</v>
      </c>
      <c r="I68" s="172">
        <v>263636</v>
      </c>
      <c r="J68" s="172">
        <v>251000</v>
      </c>
      <c r="K68" s="172"/>
      <c r="L68" s="172"/>
      <c r="M68" s="172"/>
      <c r="N68" s="172"/>
      <c r="O68" s="172"/>
      <c r="P68" s="172"/>
      <c r="Q68" s="1864"/>
    </row>
    <row r="69" spans="1:17" ht="39.950000000000003" customHeight="1">
      <c r="A69" s="38">
        <v>6</v>
      </c>
      <c r="B69" s="46" t="s">
        <v>85</v>
      </c>
      <c r="C69" s="38" t="s">
        <v>1249</v>
      </c>
      <c r="D69" s="57" t="s">
        <v>16</v>
      </c>
      <c r="E69" s="172">
        <v>309000</v>
      </c>
      <c r="F69" s="172">
        <v>325000</v>
      </c>
      <c r="G69" s="172">
        <v>290000</v>
      </c>
      <c r="H69" s="172">
        <v>285000</v>
      </c>
      <c r="I69" s="172">
        <v>350000</v>
      </c>
      <c r="J69" s="172">
        <v>325000</v>
      </c>
      <c r="K69" s="172"/>
      <c r="L69" s="172"/>
      <c r="M69" s="172"/>
      <c r="N69" s="172"/>
      <c r="O69" s="172"/>
      <c r="P69" s="172"/>
      <c r="Q69" s="1864"/>
    </row>
    <row r="70" spans="1:17" ht="39.950000000000003" customHeight="1">
      <c r="A70" s="38">
        <v>7</v>
      </c>
      <c r="B70" s="46" t="s">
        <v>86</v>
      </c>
      <c r="C70" s="38" t="s">
        <v>1249</v>
      </c>
      <c r="D70" s="57" t="s">
        <v>16</v>
      </c>
      <c r="E70" s="172">
        <v>391000</v>
      </c>
      <c r="F70" s="172">
        <v>413000</v>
      </c>
      <c r="G70" s="172">
        <v>366000</v>
      </c>
      <c r="H70" s="172">
        <v>365000</v>
      </c>
      <c r="I70" s="172">
        <v>445455</v>
      </c>
      <c r="J70" s="172">
        <v>430000</v>
      </c>
      <c r="K70" s="172"/>
      <c r="L70" s="172"/>
      <c r="M70" s="172"/>
      <c r="N70" s="172"/>
      <c r="O70" s="172"/>
      <c r="P70" s="172"/>
      <c r="Q70" s="1864"/>
    </row>
    <row r="71" spans="1:17" ht="39.950000000000003" customHeight="1">
      <c r="A71" s="38">
        <v>8</v>
      </c>
      <c r="B71" s="46" t="s">
        <v>87</v>
      </c>
      <c r="C71" s="38" t="s">
        <v>1249</v>
      </c>
      <c r="D71" s="57" t="s">
        <v>16</v>
      </c>
      <c r="E71" s="172">
        <v>482000</v>
      </c>
      <c r="F71" s="172">
        <v>505000</v>
      </c>
      <c r="G71" s="172">
        <v>452000</v>
      </c>
      <c r="H71" s="172">
        <v>460000</v>
      </c>
      <c r="I71" s="172"/>
      <c r="J71" s="172">
        <v>515000</v>
      </c>
      <c r="K71" s="172"/>
      <c r="L71" s="172"/>
      <c r="M71" s="172"/>
      <c r="N71" s="172"/>
      <c r="O71" s="172"/>
      <c r="P71" s="172"/>
      <c r="Q71" s="1864"/>
    </row>
    <row r="72" spans="1:17" ht="39.950000000000003" customHeight="1">
      <c r="A72" s="38">
        <v>9</v>
      </c>
      <c r="B72" s="46" t="s">
        <v>88</v>
      </c>
      <c r="C72" s="38" t="s">
        <v>1249</v>
      </c>
      <c r="D72" s="57" t="s">
        <v>16</v>
      </c>
      <c r="E72" s="172"/>
      <c r="F72" s="172">
        <v>620000</v>
      </c>
      <c r="G72" s="172">
        <v>533000</v>
      </c>
      <c r="H72" s="172"/>
      <c r="I72" s="172"/>
      <c r="J72" s="172">
        <v>620000</v>
      </c>
      <c r="K72" s="172"/>
      <c r="L72" s="172"/>
      <c r="M72" s="172"/>
      <c r="N72" s="172"/>
      <c r="O72" s="172"/>
      <c r="P72" s="172"/>
      <c r="Q72" s="1864"/>
    </row>
    <row r="73" spans="1:17" ht="39.950000000000003" customHeight="1">
      <c r="A73" s="85"/>
      <c r="B73" s="163" t="s">
        <v>1250</v>
      </c>
      <c r="C73" s="38"/>
      <c r="D73" s="57"/>
      <c r="E73" s="172"/>
      <c r="F73" s="172"/>
      <c r="G73" s="172"/>
      <c r="H73" s="172"/>
      <c r="I73" s="172"/>
      <c r="J73" s="172"/>
      <c r="K73" s="172"/>
      <c r="L73" s="172"/>
      <c r="M73" s="172"/>
      <c r="N73" s="172"/>
      <c r="O73" s="172"/>
      <c r="P73" s="172"/>
      <c r="Q73" s="1864"/>
    </row>
    <row r="74" spans="1:17" ht="39.950000000000003" customHeight="1">
      <c r="A74" s="38">
        <v>1</v>
      </c>
      <c r="B74" s="65" t="s">
        <v>1251</v>
      </c>
      <c r="C74" s="38" t="s">
        <v>419</v>
      </c>
      <c r="D74" s="57" t="s">
        <v>1248</v>
      </c>
      <c r="E74" s="172"/>
      <c r="F74" s="172"/>
      <c r="G74" s="172"/>
      <c r="H74" s="172"/>
      <c r="I74" s="172"/>
      <c r="J74" s="172"/>
      <c r="K74" s="172"/>
      <c r="L74" s="172"/>
      <c r="M74" s="172"/>
      <c r="N74" s="172"/>
      <c r="O74" s="172"/>
      <c r="P74" s="172"/>
      <c r="Q74" s="1864"/>
    </row>
    <row r="75" spans="1:17" ht="39.950000000000003" customHeight="1">
      <c r="A75" s="38">
        <v>2</v>
      </c>
      <c r="B75" s="65" t="s">
        <v>1252</v>
      </c>
      <c r="C75" s="38" t="s">
        <v>419</v>
      </c>
      <c r="D75" s="57" t="s">
        <v>16</v>
      </c>
      <c r="E75" s="172"/>
      <c r="F75" s="172"/>
      <c r="G75" s="172"/>
      <c r="H75" s="172"/>
      <c r="I75" s="172"/>
      <c r="J75" s="172"/>
      <c r="K75" s="172"/>
      <c r="L75" s="172"/>
      <c r="M75" s="172"/>
      <c r="N75" s="172"/>
      <c r="O75" s="172"/>
      <c r="P75" s="172"/>
      <c r="Q75" s="1864"/>
    </row>
    <row r="76" spans="1:17" ht="39.950000000000003" customHeight="1">
      <c r="A76" s="38">
        <v>3</v>
      </c>
      <c r="B76" s="65" t="s">
        <v>89</v>
      </c>
      <c r="C76" s="38" t="s">
        <v>1249</v>
      </c>
      <c r="D76" s="57" t="s">
        <v>16</v>
      </c>
      <c r="E76" s="172"/>
      <c r="F76" s="172"/>
      <c r="G76" s="172"/>
      <c r="H76" s="172"/>
      <c r="I76" s="172"/>
      <c r="J76" s="172"/>
      <c r="K76" s="172"/>
      <c r="L76" s="172"/>
      <c r="M76" s="172"/>
      <c r="N76" s="172"/>
      <c r="O76" s="172"/>
      <c r="P76" s="172"/>
      <c r="Q76" s="1864"/>
    </row>
    <row r="77" spans="1:17" ht="39.950000000000003" customHeight="1">
      <c r="A77" s="38">
        <v>4</v>
      </c>
      <c r="B77" s="39" t="s">
        <v>1253</v>
      </c>
      <c r="C77" s="38" t="s">
        <v>1249</v>
      </c>
      <c r="D77" s="57" t="s">
        <v>16</v>
      </c>
      <c r="E77" s="172"/>
      <c r="F77" s="172"/>
      <c r="G77" s="172"/>
      <c r="H77" s="172"/>
      <c r="I77" s="172"/>
      <c r="J77" s="172"/>
      <c r="K77" s="172"/>
      <c r="L77" s="172"/>
      <c r="M77" s="172"/>
      <c r="N77" s="172"/>
      <c r="O77" s="172"/>
      <c r="P77" s="172"/>
      <c r="Q77" s="1864"/>
    </row>
    <row r="78" spans="1:17" ht="39.950000000000003" customHeight="1">
      <c r="A78" s="38">
        <v>5</v>
      </c>
      <c r="B78" s="39" t="s">
        <v>1254</v>
      </c>
      <c r="C78" s="38" t="s">
        <v>1249</v>
      </c>
      <c r="D78" s="57" t="s">
        <v>16</v>
      </c>
      <c r="E78" s="172"/>
      <c r="F78" s="172"/>
      <c r="G78" s="172"/>
      <c r="H78" s="172"/>
      <c r="I78" s="172"/>
      <c r="J78" s="172"/>
      <c r="K78" s="172"/>
      <c r="L78" s="172"/>
      <c r="M78" s="172"/>
      <c r="N78" s="172"/>
      <c r="O78" s="172"/>
      <c r="P78" s="172"/>
      <c r="Q78" s="1864"/>
    </row>
    <row r="79" spans="1:17" ht="39.950000000000003" customHeight="1">
      <c r="A79" s="38">
        <v>6</v>
      </c>
      <c r="B79" s="39" t="s">
        <v>1255</v>
      </c>
      <c r="C79" s="38" t="s">
        <v>1249</v>
      </c>
      <c r="D79" s="57" t="s">
        <v>16</v>
      </c>
      <c r="E79" s="172"/>
      <c r="F79" s="172"/>
      <c r="G79" s="172"/>
      <c r="H79" s="172"/>
      <c r="I79" s="172"/>
      <c r="J79" s="172"/>
      <c r="K79" s="172"/>
      <c r="L79" s="172"/>
      <c r="M79" s="172"/>
      <c r="N79" s="172"/>
      <c r="O79" s="172"/>
      <c r="P79" s="172"/>
      <c r="Q79" s="1864"/>
    </row>
    <row r="80" spans="1:17" ht="39.950000000000003" customHeight="1">
      <c r="A80" s="38">
        <v>7</v>
      </c>
      <c r="B80" s="39" t="s">
        <v>1256</v>
      </c>
      <c r="C80" s="38" t="s">
        <v>1249</v>
      </c>
      <c r="D80" s="57" t="s">
        <v>16</v>
      </c>
      <c r="E80" s="172"/>
      <c r="F80" s="172"/>
      <c r="G80" s="172"/>
      <c r="H80" s="172"/>
      <c r="I80" s="172"/>
      <c r="J80" s="172"/>
      <c r="K80" s="172"/>
      <c r="L80" s="172"/>
      <c r="M80" s="172"/>
      <c r="N80" s="172"/>
      <c r="O80" s="172"/>
      <c r="P80" s="172"/>
      <c r="Q80" s="1864"/>
    </row>
    <row r="81" spans="1:17" ht="39.950000000000003" customHeight="1">
      <c r="A81" s="38"/>
      <c r="B81" s="162" t="s">
        <v>1438</v>
      </c>
      <c r="C81" s="38"/>
      <c r="D81" s="57"/>
      <c r="E81" s="172"/>
      <c r="F81" s="172"/>
      <c r="G81" s="172"/>
      <c r="H81" s="172"/>
      <c r="I81" s="172"/>
      <c r="J81" s="172"/>
      <c r="K81" s="172"/>
      <c r="L81" s="172"/>
      <c r="M81" s="172"/>
      <c r="N81" s="172"/>
      <c r="O81" s="172"/>
      <c r="P81" s="172"/>
      <c r="Q81" s="57"/>
    </row>
    <row r="82" spans="1:17" ht="39.950000000000003" customHeight="1">
      <c r="A82" s="38">
        <v>1</v>
      </c>
      <c r="B82" s="39" t="s">
        <v>1439</v>
      </c>
      <c r="C82" s="38" t="s">
        <v>419</v>
      </c>
      <c r="D82" s="57"/>
      <c r="E82" s="172"/>
      <c r="F82" s="172"/>
      <c r="G82" s="172"/>
      <c r="H82" s="172"/>
      <c r="I82" s="172"/>
      <c r="J82" s="172"/>
      <c r="K82" s="172"/>
      <c r="L82" s="172">
        <v>15350</v>
      </c>
      <c r="M82" s="172"/>
      <c r="N82" s="172"/>
      <c r="O82" s="172"/>
      <c r="P82" s="172"/>
      <c r="Q82" s="57"/>
    </row>
    <row r="83" spans="1:17" ht="39.950000000000003" customHeight="1">
      <c r="A83" s="38">
        <v>2</v>
      </c>
      <c r="B83" s="39" t="s">
        <v>1440</v>
      </c>
      <c r="C83" s="38" t="s">
        <v>419</v>
      </c>
      <c r="D83" s="57"/>
      <c r="E83" s="172"/>
      <c r="F83" s="172"/>
      <c r="G83" s="172"/>
      <c r="H83" s="172"/>
      <c r="I83" s="172"/>
      <c r="J83" s="172"/>
      <c r="K83" s="172"/>
      <c r="L83" s="172">
        <v>15350</v>
      </c>
      <c r="M83" s="172"/>
      <c r="N83" s="172"/>
      <c r="O83" s="172"/>
      <c r="P83" s="172"/>
      <c r="Q83" s="57"/>
    </row>
    <row r="84" spans="1:17" ht="39.950000000000003" customHeight="1">
      <c r="A84" s="38">
        <v>3</v>
      </c>
      <c r="B84" s="39" t="s">
        <v>1441</v>
      </c>
      <c r="C84" s="38" t="s">
        <v>1249</v>
      </c>
      <c r="D84" s="57"/>
      <c r="E84" s="172"/>
      <c r="F84" s="172"/>
      <c r="G84" s="172"/>
      <c r="H84" s="172"/>
      <c r="I84" s="172"/>
      <c r="J84" s="172"/>
      <c r="K84" s="172"/>
      <c r="L84" s="172">
        <v>95000</v>
      </c>
      <c r="M84" s="172"/>
      <c r="N84" s="172"/>
      <c r="O84" s="172"/>
      <c r="P84" s="172"/>
      <c r="Q84" s="57"/>
    </row>
    <row r="85" spans="1:17" ht="39.950000000000003" customHeight="1">
      <c r="A85" s="38">
        <v>4</v>
      </c>
      <c r="B85" s="39" t="s">
        <v>1442</v>
      </c>
      <c r="C85" s="38" t="s">
        <v>1249</v>
      </c>
      <c r="D85" s="57"/>
      <c r="E85" s="172"/>
      <c r="F85" s="172"/>
      <c r="G85" s="172"/>
      <c r="H85" s="172"/>
      <c r="I85" s="172"/>
      <c r="J85" s="172"/>
      <c r="K85" s="172"/>
      <c r="L85" s="172">
        <v>146500</v>
      </c>
      <c r="M85" s="172"/>
      <c r="N85" s="172"/>
      <c r="O85" s="172"/>
      <c r="P85" s="172"/>
      <c r="Q85" s="57"/>
    </row>
    <row r="86" spans="1:17" ht="39.950000000000003" customHeight="1">
      <c r="A86" s="38">
        <v>5</v>
      </c>
      <c r="B86" s="39" t="s">
        <v>1443</v>
      </c>
      <c r="C86" s="38" t="s">
        <v>1249</v>
      </c>
      <c r="D86" s="57"/>
      <c r="E86" s="172"/>
      <c r="F86" s="172"/>
      <c r="G86" s="172"/>
      <c r="H86" s="172"/>
      <c r="I86" s="172"/>
      <c r="J86" s="172"/>
      <c r="K86" s="172"/>
      <c r="L86" s="172">
        <v>203500</v>
      </c>
      <c r="M86" s="172"/>
      <c r="N86" s="172"/>
      <c r="O86" s="172"/>
      <c r="P86" s="172"/>
      <c r="Q86" s="57"/>
    </row>
    <row r="87" spans="1:17" ht="39.950000000000003" customHeight="1">
      <c r="A87" s="38">
        <v>6</v>
      </c>
      <c r="B87" s="39" t="s">
        <v>1444</v>
      </c>
      <c r="C87" s="38" t="s">
        <v>1249</v>
      </c>
      <c r="D87" s="57"/>
      <c r="E87" s="172"/>
      <c r="F87" s="172"/>
      <c r="G87" s="172"/>
      <c r="H87" s="172"/>
      <c r="I87" s="172"/>
      <c r="J87" s="172"/>
      <c r="K87" s="172"/>
      <c r="L87" s="172">
        <v>265000</v>
      </c>
      <c r="M87" s="172"/>
      <c r="N87" s="172"/>
      <c r="O87" s="172"/>
      <c r="P87" s="172"/>
      <c r="Q87" s="57"/>
    </row>
    <row r="88" spans="1:17" ht="39.950000000000003" customHeight="1">
      <c r="A88" s="38">
        <v>7</v>
      </c>
      <c r="B88" s="39" t="s">
        <v>1445</v>
      </c>
      <c r="C88" s="38" t="s">
        <v>1249</v>
      </c>
      <c r="D88" s="57"/>
      <c r="E88" s="172"/>
      <c r="F88" s="172"/>
      <c r="G88" s="172"/>
      <c r="H88" s="172"/>
      <c r="I88" s="172"/>
      <c r="J88" s="172"/>
      <c r="K88" s="172"/>
      <c r="L88" s="172">
        <v>341500</v>
      </c>
      <c r="M88" s="172"/>
      <c r="N88" s="172"/>
      <c r="O88" s="172"/>
      <c r="P88" s="172"/>
      <c r="Q88" s="57"/>
    </row>
    <row r="89" spans="1:17" ht="39.950000000000003" customHeight="1">
      <c r="A89" s="85"/>
      <c r="B89" s="131" t="s">
        <v>1257</v>
      </c>
      <c r="C89" s="38"/>
      <c r="D89" s="57"/>
      <c r="E89" s="172"/>
      <c r="F89" s="172"/>
      <c r="G89" s="172"/>
      <c r="H89" s="172"/>
      <c r="I89" s="172"/>
      <c r="J89" s="172"/>
      <c r="K89" s="172"/>
      <c r="L89" s="172"/>
      <c r="M89" s="172"/>
      <c r="N89" s="172"/>
      <c r="O89" s="172"/>
      <c r="P89" s="172"/>
      <c r="Q89" s="1864"/>
    </row>
    <row r="90" spans="1:17" ht="33">
      <c r="A90" s="85"/>
      <c r="B90" s="46" t="s">
        <v>1258</v>
      </c>
      <c r="C90" s="38" t="s">
        <v>1249</v>
      </c>
      <c r="D90" s="57" t="s">
        <v>1259</v>
      </c>
      <c r="E90" s="172"/>
      <c r="F90" s="172"/>
      <c r="G90" s="172"/>
      <c r="H90" s="172"/>
      <c r="I90" s="172">
        <v>60000</v>
      </c>
      <c r="J90" s="172"/>
      <c r="K90" s="172"/>
      <c r="L90" s="172"/>
      <c r="M90" s="172"/>
      <c r="N90" s="172"/>
      <c r="O90" s="172"/>
      <c r="P90" s="172"/>
      <c r="Q90" s="1864"/>
    </row>
    <row r="91" spans="1:17" ht="33">
      <c r="A91" s="85"/>
      <c r="B91" s="46" t="s">
        <v>1258</v>
      </c>
      <c r="C91" s="38" t="s">
        <v>1249</v>
      </c>
      <c r="D91" s="57" t="s">
        <v>1260</v>
      </c>
      <c r="E91" s="172"/>
      <c r="F91" s="172"/>
      <c r="G91" s="172"/>
      <c r="H91" s="172"/>
      <c r="I91" s="172">
        <v>60000</v>
      </c>
      <c r="J91" s="172"/>
      <c r="K91" s="172"/>
      <c r="L91" s="172"/>
      <c r="M91" s="172"/>
      <c r="N91" s="172"/>
      <c r="O91" s="172"/>
      <c r="P91" s="172"/>
      <c r="Q91" s="1864"/>
    </row>
    <row r="92" spans="1:17" ht="33">
      <c r="A92" s="85"/>
      <c r="B92" s="46" t="s">
        <v>1258</v>
      </c>
      <c r="C92" s="38" t="s">
        <v>1249</v>
      </c>
      <c r="D92" s="57" t="s">
        <v>1261</v>
      </c>
      <c r="E92" s="172"/>
      <c r="F92" s="172"/>
      <c r="G92" s="172"/>
      <c r="H92" s="172"/>
      <c r="I92" s="172">
        <v>70000</v>
      </c>
      <c r="J92" s="172"/>
      <c r="K92" s="172"/>
      <c r="L92" s="172"/>
      <c r="M92" s="172"/>
      <c r="N92" s="172"/>
      <c r="O92" s="172"/>
      <c r="P92" s="172"/>
      <c r="Q92" s="1864"/>
    </row>
    <row r="93" spans="1:17" ht="33">
      <c r="A93" s="85"/>
      <c r="B93" s="46" t="s">
        <v>1258</v>
      </c>
      <c r="C93" s="38" t="s">
        <v>1249</v>
      </c>
      <c r="D93" s="57" t="s">
        <v>1262</v>
      </c>
      <c r="E93" s="172"/>
      <c r="F93" s="172"/>
      <c r="G93" s="172"/>
      <c r="H93" s="172"/>
      <c r="I93" s="172">
        <v>78000</v>
      </c>
      <c r="J93" s="172"/>
      <c r="K93" s="172"/>
      <c r="L93" s="172"/>
      <c r="M93" s="172"/>
      <c r="N93" s="172"/>
      <c r="O93" s="172"/>
      <c r="P93" s="172"/>
      <c r="Q93" s="1864"/>
    </row>
    <row r="94" spans="1:17" ht="33" hidden="1">
      <c r="A94" s="85"/>
      <c r="B94" s="46" t="s">
        <v>1258</v>
      </c>
      <c r="C94" s="38" t="s">
        <v>1249</v>
      </c>
      <c r="D94" s="57" t="s">
        <v>1263</v>
      </c>
      <c r="E94" s="172"/>
      <c r="F94" s="172"/>
      <c r="G94" s="172"/>
      <c r="H94" s="172"/>
      <c r="I94" s="172"/>
      <c r="J94" s="172"/>
      <c r="K94" s="172"/>
      <c r="L94" s="172"/>
      <c r="M94" s="172"/>
      <c r="N94" s="172"/>
      <c r="O94" s="172"/>
      <c r="P94" s="172"/>
      <c r="Q94" s="1864"/>
    </row>
    <row r="95" spans="1:17" ht="33">
      <c r="A95" s="85"/>
      <c r="B95" s="46" t="s">
        <v>1258</v>
      </c>
      <c r="C95" s="38" t="s">
        <v>1249</v>
      </c>
      <c r="D95" s="57" t="s">
        <v>1264</v>
      </c>
      <c r="E95" s="172"/>
      <c r="F95" s="172"/>
      <c r="G95" s="172"/>
      <c r="H95" s="172"/>
      <c r="I95" s="172">
        <v>100000</v>
      </c>
      <c r="J95" s="172"/>
      <c r="K95" s="172"/>
      <c r="L95" s="172"/>
      <c r="M95" s="172"/>
      <c r="N95" s="172"/>
      <c r="O95" s="172"/>
      <c r="P95" s="172"/>
      <c r="Q95" s="1864"/>
    </row>
    <row r="96" spans="1:17" ht="33">
      <c r="A96" s="85"/>
      <c r="B96" s="46" t="s">
        <v>1258</v>
      </c>
      <c r="C96" s="38" t="s">
        <v>1249</v>
      </c>
      <c r="D96" s="57" t="s">
        <v>1265</v>
      </c>
      <c r="E96" s="172"/>
      <c r="F96" s="172"/>
      <c r="G96" s="172"/>
      <c r="H96" s="172"/>
      <c r="I96" s="172">
        <v>115000</v>
      </c>
      <c r="J96" s="172"/>
      <c r="K96" s="172"/>
      <c r="L96" s="172"/>
      <c r="M96" s="172"/>
      <c r="N96" s="172"/>
      <c r="O96" s="172"/>
      <c r="P96" s="172"/>
      <c r="Q96" s="1864"/>
    </row>
    <row r="97" spans="1:17" ht="33">
      <c r="A97" s="85"/>
      <c r="B97" s="46" t="s">
        <v>1258</v>
      </c>
      <c r="C97" s="38" t="s">
        <v>1249</v>
      </c>
      <c r="D97" s="57" t="s">
        <v>1266</v>
      </c>
      <c r="E97" s="172"/>
      <c r="F97" s="172"/>
      <c r="G97" s="172"/>
      <c r="H97" s="172"/>
      <c r="I97" s="172">
        <v>100000</v>
      </c>
      <c r="J97" s="172"/>
      <c r="K97" s="172"/>
      <c r="L97" s="172"/>
      <c r="M97" s="172"/>
      <c r="N97" s="172"/>
      <c r="O97" s="172"/>
      <c r="P97" s="172"/>
      <c r="Q97" s="1864"/>
    </row>
    <row r="98" spans="1:17" ht="33">
      <c r="A98" s="85"/>
      <c r="B98" s="46" t="s">
        <v>1258</v>
      </c>
      <c r="C98" s="38" t="s">
        <v>1249</v>
      </c>
      <c r="D98" s="57" t="s">
        <v>1267</v>
      </c>
      <c r="E98" s="172"/>
      <c r="F98" s="172"/>
      <c r="G98" s="172"/>
      <c r="H98" s="172"/>
      <c r="I98" s="172">
        <v>105000</v>
      </c>
      <c r="J98" s="172"/>
      <c r="K98" s="172"/>
      <c r="L98" s="172"/>
      <c r="M98" s="172"/>
      <c r="N98" s="172"/>
      <c r="O98" s="172"/>
      <c r="P98" s="172"/>
      <c r="Q98" s="1864"/>
    </row>
    <row r="99" spans="1:17" ht="33">
      <c r="A99" s="85"/>
      <c r="B99" s="46" t="s">
        <v>1258</v>
      </c>
      <c r="C99" s="38" t="s">
        <v>1249</v>
      </c>
      <c r="D99" s="57" t="s">
        <v>1268</v>
      </c>
      <c r="E99" s="172"/>
      <c r="F99" s="172"/>
      <c r="G99" s="172"/>
      <c r="H99" s="172"/>
      <c r="I99" s="172">
        <v>138000</v>
      </c>
      <c r="J99" s="172"/>
      <c r="K99" s="172"/>
      <c r="L99" s="172"/>
      <c r="M99" s="172"/>
      <c r="N99" s="172"/>
      <c r="O99" s="172"/>
      <c r="P99" s="172"/>
      <c r="Q99" s="1864"/>
    </row>
    <row r="100" spans="1:17" ht="33">
      <c r="A100" s="85"/>
      <c r="B100" s="46" t="s">
        <v>1258</v>
      </c>
      <c r="C100" s="38" t="s">
        <v>1249</v>
      </c>
      <c r="D100" s="57" t="s">
        <v>1269</v>
      </c>
      <c r="E100" s="172"/>
      <c r="F100" s="172"/>
      <c r="G100" s="172"/>
      <c r="H100" s="172"/>
      <c r="I100" s="172">
        <v>145000</v>
      </c>
      <c r="J100" s="172"/>
      <c r="K100" s="172"/>
      <c r="L100" s="172"/>
      <c r="M100" s="172"/>
      <c r="N100" s="172"/>
      <c r="O100" s="172"/>
      <c r="P100" s="172"/>
      <c r="Q100" s="1864"/>
    </row>
    <row r="101" spans="1:17" ht="33">
      <c r="A101" s="85"/>
      <c r="B101" s="46" t="s">
        <v>1258</v>
      </c>
      <c r="C101" s="38" t="s">
        <v>1249</v>
      </c>
      <c r="D101" s="57" t="s">
        <v>1270</v>
      </c>
      <c r="E101" s="172"/>
      <c r="F101" s="172"/>
      <c r="G101" s="172"/>
      <c r="H101" s="172"/>
      <c r="I101" s="172">
        <v>165000</v>
      </c>
      <c r="J101" s="172"/>
      <c r="K101" s="172"/>
      <c r="L101" s="172"/>
      <c r="M101" s="172"/>
      <c r="N101" s="172"/>
      <c r="O101" s="172"/>
      <c r="P101" s="172"/>
      <c r="Q101" s="1864"/>
    </row>
    <row r="102" spans="1:17" ht="33">
      <c r="A102" s="85"/>
      <c r="B102" s="46" t="s">
        <v>1258</v>
      </c>
      <c r="C102" s="38" t="s">
        <v>1249</v>
      </c>
      <c r="D102" s="57" t="s">
        <v>1271</v>
      </c>
      <c r="E102" s="172"/>
      <c r="F102" s="172"/>
      <c r="G102" s="172"/>
      <c r="H102" s="172"/>
      <c r="I102" s="172">
        <v>176000</v>
      </c>
      <c r="J102" s="172"/>
      <c r="K102" s="172"/>
      <c r="L102" s="172"/>
      <c r="M102" s="172"/>
      <c r="N102" s="172"/>
      <c r="O102" s="172"/>
      <c r="P102" s="172"/>
      <c r="Q102" s="1864"/>
    </row>
    <row r="103" spans="1:17" ht="33">
      <c r="A103" s="85"/>
      <c r="B103" s="46" t="s">
        <v>1258</v>
      </c>
      <c r="C103" s="38" t="s">
        <v>1249</v>
      </c>
      <c r="D103" s="57" t="s">
        <v>1272</v>
      </c>
      <c r="E103" s="172"/>
      <c r="F103" s="172"/>
      <c r="G103" s="172"/>
      <c r="H103" s="172"/>
      <c r="I103" s="172">
        <v>207000</v>
      </c>
      <c r="J103" s="172"/>
      <c r="K103" s="172"/>
      <c r="L103" s="172"/>
      <c r="M103" s="172"/>
      <c r="N103" s="172"/>
      <c r="O103" s="172"/>
      <c r="P103" s="172"/>
      <c r="Q103" s="1864"/>
    </row>
    <row r="104" spans="1:17" ht="33">
      <c r="A104" s="85"/>
      <c r="B104" s="46" t="s">
        <v>1258</v>
      </c>
      <c r="C104" s="38" t="s">
        <v>1249</v>
      </c>
      <c r="D104" s="57" t="s">
        <v>1273</v>
      </c>
      <c r="E104" s="172"/>
      <c r="F104" s="172"/>
      <c r="G104" s="172"/>
      <c r="H104" s="172"/>
      <c r="I104" s="172">
        <v>208000</v>
      </c>
      <c r="J104" s="172"/>
      <c r="K104" s="172"/>
      <c r="L104" s="172"/>
      <c r="M104" s="172"/>
      <c r="N104" s="172"/>
      <c r="O104" s="172"/>
      <c r="P104" s="172"/>
      <c r="Q104" s="1864"/>
    </row>
    <row r="105" spans="1:17" ht="33">
      <c r="A105" s="85"/>
      <c r="B105" s="46" t="s">
        <v>1258</v>
      </c>
      <c r="C105" s="38" t="s">
        <v>1249</v>
      </c>
      <c r="D105" s="57" t="s">
        <v>1274</v>
      </c>
      <c r="E105" s="172"/>
      <c r="F105" s="172"/>
      <c r="G105" s="172"/>
      <c r="H105" s="172"/>
      <c r="I105" s="172">
        <v>222000</v>
      </c>
      <c r="J105" s="172"/>
      <c r="K105" s="172"/>
      <c r="L105" s="172"/>
      <c r="M105" s="172"/>
      <c r="N105" s="172"/>
      <c r="O105" s="172"/>
      <c r="P105" s="172"/>
      <c r="Q105" s="1864"/>
    </row>
    <row r="106" spans="1:17" ht="33">
      <c r="A106" s="85"/>
      <c r="B106" s="46" t="s">
        <v>1258</v>
      </c>
      <c r="C106" s="38" t="s">
        <v>1249</v>
      </c>
      <c r="D106" s="57" t="s">
        <v>1275</v>
      </c>
      <c r="E106" s="172"/>
      <c r="F106" s="172"/>
      <c r="G106" s="172"/>
      <c r="H106" s="172"/>
      <c r="I106" s="172">
        <v>260000</v>
      </c>
      <c r="J106" s="172"/>
      <c r="K106" s="172"/>
      <c r="L106" s="172"/>
      <c r="M106" s="172"/>
      <c r="N106" s="172"/>
      <c r="O106" s="172"/>
      <c r="P106" s="172"/>
      <c r="Q106" s="1864"/>
    </row>
    <row r="107" spans="1:17" ht="33">
      <c r="A107" s="85"/>
      <c r="B107" s="46" t="s">
        <v>1258</v>
      </c>
      <c r="C107" s="38" t="s">
        <v>1249</v>
      </c>
      <c r="D107" s="57" t="s">
        <v>1276</v>
      </c>
      <c r="E107" s="172"/>
      <c r="F107" s="172"/>
      <c r="G107" s="172"/>
      <c r="H107" s="172"/>
      <c r="I107" s="172">
        <v>160000</v>
      </c>
      <c r="J107" s="172"/>
      <c r="K107" s="172"/>
      <c r="L107" s="172"/>
      <c r="M107" s="172"/>
      <c r="N107" s="172"/>
      <c r="O107" s="172"/>
      <c r="P107" s="172"/>
      <c r="Q107" s="1864"/>
    </row>
    <row r="108" spans="1:17" ht="33">
      <c r="A108" s="85"/>
      <c r="B108" s="46" t="s">
        <v>1258</v>
      </c>
      <c r="C108" s="38" t="s">
        <v>1249</v>
      </c>
      <c r="D108" s="57" t="s">
        <v>1277</v>
      </c>
      <c r="E108" s="172"/>
      <c r="F108" s="172"/>
      <c r="G108" s="172"/>
      <c r="H108" s="172"/>
      <c r="I108" s="172">
        <v>175000</v>
      </c>
      <c r="J108" s="172"/>
      <c r="K108" s="172"/>
      <c r="L108" s="172"/>
      <c r="M108" s="172"/>
      <c r="N108" s="172"/>
      <c r="O108" s="172"/>
      <c r="P108" s="172"/>
      <c r="Q108" s="1864"/>
    </row>
    <row r="109" spans="1:17" ht="33">
      <c r="A109" s="85"/>
      <c r="B109" s="46" t="s">
        <v>1258</v>
      </c>
      <c r="C109" s="38" t="s">
        <v>1249</v>
      </c>
      <c r="D109" s="57" t="s">
        <v>1278</v>
      </c>
      <c r="E109" s="172"/>
      <c r="F109" s="172"/>
      <c r="G109" s="172"/>
      <c r="H109" s="172"/>
      <c r="I109" s="172">
        <v>205000</v>
      </c>
      <c r="J109" s="172"/>
      <c r="K109" s="172"/>
      <c r="L109" s="172"/>
      <c r="M109" s="172"/>
      <c r="N109" s="172"/>
      <c r="O109" s="172"/>
      <c r="P109" s="172"/>
      <c r="Q109" s="1864"/>
    </row>
    <row r="110" spans="1:17" ht="33" hidden="1">
      <c r="A110" s="85"/>
      <c r="B110" s="46" t="s">
        <v>1258</v>
      </c>
      <c r="C110" s="38" t="s">
        <v>1249</v>
      </c>
      <c r="D110" s="57" t="s">
        <v>1279</v>
      </c>
      <c r="E110" s="172"/>
      <c r="F110" s="172"/>
      <c r="G110" s="172"/>
      <c r="H110" s="172"/>
      <c r="I110" s="172"/>
      <c r="J110" s="172"/>
      <c r="K110" s="172"/>
      <c r="L110" s="172"/>
      <c r="M110" s="172"/>
      <c r="N110" s="172"/>
      <c r="O110" s="172"/>
      <c r="P110" s="172"/>
      <c r="Q110" s="1864"/>
    </row>
    <row r="111" spans="1:17" ht="33">
      <c r="A111" s="85"/>
      <c r="B111" s="46" t="s">
        <v>1258</v>
      </c>
      <c r="C111" s="38" t="s">
        <v>1249</v>
      </c>
      <c r="D111" s="57" t="s">
        <v>1280</v>
      </c>
      <c r="E111" s="172"/>
      <c r="F111" s="172"/>
      <c r="G111" s="172"/>
      <c r="H111" s="172"/>
      <c r="I111" s="172">
        <v>215000</v>
      </c>
      <c r="J111" s="172"/>
      <c r="K111" s="172"/>
      <c r="L111" s="172"/>
      <c r="M111" s="172"/>
      <c r="N111" s="172"/>
      <c r="O111" s="172"/>
      <c r="P111" s="172"/>
      <c r="Q111" s="1864"/>
    </row>
    <row r="112" spans="1:17" ht="33">
      <c r="A112" s="85"/>
      <c r="B112" s="46" t="s">
        <v>1258</v>
      </c>
      <c r="C112" s="38" t="s">
        <v>1249</v>
      </c>
      <c r="D112" s="57" t="s">
        <v>1281</v>
      </c>
      <c r="E112" s="172"/>
      <c r="F112" s="172"/>
      <c r="G112" s="172"/>
      <c r="H112" s="172"/>
      <c r="I112" s="172">
        <v>240000</v>
      </c>
      <c r="J112" s="172"/>
      <c r="K112" s="172"/>
      <c r="L112" s="172"/>
      <c r="M112" s="172"/>
      <c r="N112" s="172">
        <v>247688</v>
      </c>
      <c r="O112" s="172"/>
      <c r="P112" s="172"/>
      <c r="Q112" s="1864"/>
    </row>
    <row r="113" spans="1:17" ht="33" hidden="1">
      <c r="A113" s="85"/>
      <c r="B113" s="46" t="s">
        <v>1258</v>
      </c>
      <c r="C113" s="38" t="s">
        <v>1249</v>
      </c>
      <c r="D113" s="57" t="s">
        <v>1282</v>
      </c>
      <c r="E113" s="172"/>
      <c r="F113" s="172"/>
      <c r="G113" s="172"/>
      <c r="H113" s="172"/>
      <c r="I113" s="172"/>
      <c r="J113" s="172"/>
      <c r="K113" s="172"/>
      <c r="L113" s="172"/>
      <c r="M113" s="172"/>
      <c r="N113" s="172"/>
      <c r="O113" s="172"/>
      <c r="P113" s="172"/>
      <c r="Q113" s="1864"/>
    </row>
    <row r="114" spans="1:17" ht="33" hidden="1">
      <c r="A114" s="85"/>
      <c r="B114" s="46" t="s">
        <v>1258</v>
      </c>
      <c r="C114" s="38" t="s">
        <v>1249</v>
      </c>
      <c r="D114" s="57" t="s">
        <v>1283</v>
      </c>
      <c r="E114" s="172"/>
      <c r="F114" s="172"/>
      <c r="G114" s="172"/>
      <c r="H114" s="172"/>
      <c r="I114" s="172"/>
      <c r="J114" s="172"/>
      <c r="K114" s="172"/>
      <c r="L114" s="172"/>
      <c r="M114" s="172"/>
      <c r="N114" s="172"/>
      <c r="O114" s="172"/>
      <c r="P114" s="172"/>
      <c r="Q114" s="1864"/>
    </row>
    <row r="115" spans="1:17" ht="33">
      <c r="A115" s="85"/>
      <c r="B115" s="46" t="s">
        <v>1258</v>
      </c>
      <c r="C115" s="38" t="s">
        <v>1249</v>
      </c>
      <c r="D115" s="57" t="s">
        <v>1284</v>
      </c>
      <c r="E115" s="172"/>
      <c r="F115" s="172"/>
      <c r="G115" s="172"/>
      <c r="H115" s="172"/>
      <c r="I115" s="172">
        <v>180000</v>
      </c>
      <c r="J115" s="172"/>
      <c r="K115" s="172"/>
      <c r="L115" s="172"/>
      <c r="M115" s="172"/>
      <c r="N115" s="172"/>
      <c r="O115" s="172"/>
      <c r="P115" s="172"/>
      <c r="Q115" s="1864"/>
    </row>
    <row r="116" spans="1:17" ht="33" hidden="1">
      <c r="A116" s="85"/>
      <c r="B116" s="46" t="s">
        <v>1258</v>
      </c>
      <c r="C116" s="38" t="s">
        <v>1249</v>
      </c>
      <c r="D116" s="57" t="s">
        <v>1285</v>
      </c>
      <c r="E116" s="172"/>
      <c r="F116" s="172"/>
      <c r="G116" s="172"/>
      <c r="H116" s="172"/>
      <c r="I116" s="172"/>
      <c r="J116" s="172"/>
      <c r="K116" s="172"/>
      <c r="L116" s="172"/>
      <c r="M116" s="172"/>
      <c r="N116" s="172"/>
      <c r="O116" s="172"/>
      <c r="P116" s="172"/>
      <c r="Q116" s="1864"/>
    </row>
    <row r="117" spans="1:17" ht="33">
      <c r="A117" s="85"/>
      <c r="B117" s="46" t="s">
        <v>1258</v>
      </c>
      <c r="C117" s="38" t="s">
        <v>1249</v>
      </c>
      <c r="D117" s="57" t="s">
        <v>1286</v>
      </c>
      <c r="E117" s="172"/>
      <c r="F117" s="172"/>
      <c r="G117" s="172"/>
      <c r="H117" s="172"/>
      <c r="I117" s="172">
        <v>280000</v>
      </c>
      <c r="J117" s="172"/>
      <c r="K117" s="172"/>
      <c r="L117" s="172"/>
      <c r="M117" s="172"/>
      <c r="N117" s="172"/>
      <c r="O117" s="172"/>
      <c r="P117" s="172"/>
      <c r="Q117" s="1864"/>
    </row>
    <row r="118" spans="1:17" ht="33">
      <c r="A118" s="85"/>
      <c r="B118" s="46" t="s">
        <v>1258</v>
      </c>
      <c r="C118" s="38" t="s">
        <v>1249</v>
      </c>
      <c r="D118" s="57" t="s">
        <v>1287</v>
      </c>
      <c r="E118" s="172"/>
      <c r="F118" s="172"/>
      <c r="G118" s="172"/>
      <c r="H118" s="172"/>
      <c r="I118" s="172">
        <v>330000</v>
      </c>
      <c r="J118" s="172"/>
      <c r="K118" s="172"/>
      <c r="L118" s="172"/>
      <c r="M118" s="172"/>
      <c r="N118" s="172">
        <v>333285</v>
      </c>
      <c r="O118" s="172"/>
      <c r="P118" s="172"/>
      <c r="Q118" s="1864"/>
    </row>
    <row r="119" spans="1:17" ht="33">
      <c r="A119" s="85"/>
      <c r="B119" s="46" t="s">
        <v>1258</v>
      </c>
      <c r="C119" s="38" t="s">
        <v>1249</v>
      </c>
      <c r="D119" s="57" t="s">
        <v>1288</v>
      </c>
      <c r="E119" s="172"/>
      <c r="F119" s="172"/>
      <c r="G119" s="172"/>
      <c r="H119" s="172"/>
      <c r="I119" s="172">
        <v>280000</v>
      </c>
      <c r="J119" s="172"/>
      <c r="K119" s="172"/>
      <c r="L119" s="172"/>
      <c r="M119" s="172"/>
      <c r="N119" s="172"/>
      <c r="O119" s="172"/>
      <c r="P119" s="172"/>
      <c r="Q119" s="1864"/>
    </row>
    <row r="120" spans="1:17" ht="33">
      <c r="A120" s="85"/>
      <c r="B120" s="46" t="s">
        <v>1258</v>
      </c>
      <c r="C120" s="38" t="s">
        <v>1249</v>
      </c>
      <c r="D120" s="57" t="s">
        <v>1289</v>
      </c>
      <c r="E120" s="172"/>
      <c r="F120" s="172"/>
      <c r="G120" s="172"/>
      <c r="H120" s="172"/>
      <c r="I120" s="172">
        <v>360000</v>
      </c>
      <c r="J120" s="172"/>
      <c r="K120" s="172">
        <v>445000</v>
      </c>
      <c r="L120" s="172"/>
      <c r="M120" s="172"/>
      <c r="N120" s="172"/>
      <c r="O120" s="172"/>
      <c r="P120" s="172"/>
      <c r="Q120" s="1864"/>
    </row>
    <row r="121" spans="1:17" ht="33">
      <c r="A121" s="85"/>
      <c r="B121" s="46" t="s">
        <v>1258</v>
      </c>
      <c r="C121" s="38" t="s">
        <v>1249</v>
      </c>
      <c r="D121" s="57" t="s">
        <v>1290</v>
      </c>
      <c r="E121" s="172"/>
      <c r="F121" s="172"/>
      <c r="G121" s="172"/>
      <c r="H121" s="172"/>
      <c r="I121" s="172">
        <v>425000</v>
      </c>
      <c r="J121" s="172"/>
      <c r="K121" s="172">
        <v>530000</v>
      </c>
      <c r="L121" s="172"/>
      <c r="M121" s="172"/>
      <c r="N121" s="172">
        <v>418881</v>
      </c>
      <c r="O121" s="172"/>
      <c r="P121" s="172"/>
      <c r="Q121" s="1864"/>
    </row>
    <row r="122" spans="1:17" ht="33">
      <c r="A122" s="85"/>
      <c r="B122" s="46" t="s">
        <v>1258</v>
      </c>
      <c r="C122" s="38" t="s">
        <v>1249</v>
      </c>
      <c r="D122" s="57" t="s">
        <v>1291</v>
      </c>
      <c r="E122" s="172"/>
      <c r="F122" s="172"/>
      <c r="G122" s="172"/>
      <c r="H122" s="172"/>
      <c r="I122" s="172"/>
      <c r="J122" s="172"/>
      <c r="K122" s="172"/>
      <c r="L122" s="172"/>
      <c r="M122" s="172"/>
      <c r="N122" s="172">
        <v>535032</v>
      </c>
      <c r="O122" s="172"/>
      <c r="P122" s="172"/>
      <c r="Q122" s="1864"/>
    </row>
    <row r="123" spans="1:17" ht="33">
      <c r="A123" s="85"/>
      <c r="B123" s="46" t="s">
        <v>1258</v>
      </c>
      <c r="C123" s="38" t="s">
        <v>1249</v>
      </c>
      <c r="D123" s="57" t="s">
        <v>1292</v>
      </c>
      <c r="E123" s="172"/>
      <c r="F123" s="172"/>
      <c r="G123" s="172"/>
      <c r="H123" s="172"/>
      <c r="I123" s="172">
        <v>420000</v>
      </c>
      <c r="J123" s="172"/>
      <c r="K123" s="172"/>
      <c r="L123" s="172"/>
      <c r="M123" s="172"/>
      <c r="N123" s="172"/>
      <c r="O123" s="172"/>
      <c r="P123" s="38"/>
      <c r="Q123" s="1864"/>
    </row>
    <row r="124" spans="1:17" ht="33">
      <c r="A124" s="85"/>
      <c r="B124" s="46" t="s">
        <v>1258</v>
      </c>
      <c r="C124" s="38" t="s">
        <v>1249</v>
      </c>
      <c r="D124" s="57" t="s">
        <v>1293</v>
      </c>
      <c r="E124" s="172"/>
      <c r="F124" s="172"/>
      <c r="G124" s="172"/>
      <c r="H124" s="172"/>
      <c r="I124" s="172">
        <v>500000</v>
      </c>
      <c r="J124" s="172"/>
      <c r="K124" s="172"/>
      <c r="L124" s="172"/>
      <c r="M124" s="172"/>
      <c r="N124" s="172"/>
      <c r="O124" s="172"/>
      <c r="P124" s="172"/>
      <c r="Q124" s="1864"/>
    </row>
    <row r="125" spans="1:17" ht="33">
      <c r="A125" s="85"/>
      <c r="B125" s="46" t="s">
        <v>1258</v>
      </c>
      <c r="C125" s="38" t="s">
        <v>1249</v>
      </c>
      <c r="D125" s="57" t="s">
        <v>1294</v>
      </c>
      <c r="E125" s="38"/>
      <c r="F125" s="38"/>
      <c r="G125" s="38"/>
      <c r="H125" s="38"/>
      <c r="I125" s="172">
        <v>636000</v>
      </c>
      <c r="J125" s="38"/>
      <c r="K125" s="38"/>
      <c r="L125" s="38"/>
      <c r="M125" s="38"/>
      <c r="N125" s="38"/>
      <c r="O125" s="38"/>
      <c r="P125" s="38"/>
      <c r="Q125" s="1864"/>
    </row>
    <row r="126" spans="1:17" ht="35.1" customHeight="1">
      <c r="A126" s="35" t="s">
        <v>1295</v>
      </c>
      <c r="B126" s="134" t="s">
        <v>1296</v>
      </c>
      <c r="C126" s="38"/>
      <c r="D126" s="57"/>
      <c r="E126" s="38"/>
      <c r="F126" s="38"/>
      <c r="G126" s="38"/>
      <c r="H126" s="38"/>
      <c r="I126" s="172"/>
      <c r="J126" s="38"/>
      <c r="K126" s="38"/>
      <c r="L126" s="38"/>
      <c r="M126" s="38"/>
      <c r="N126" s="38"/>
      <c r="O126" s="38"/>
      <c r="P126" s="38"/>
      <c r="Q126" s="1864"/>
    </row>
    <row r="127" spans="1:17" ht="35.1" customHeight="1">
      <c r="A127" s="85"/>
      <c r="B127" s="134" t="s">
        <v>1297</v>
      </c>
      <c r="C127" s="38"/>
      <c r="D127" s="57"/>
      <c r="E127" s="172"/>
      <c r="F127" s="172"/>
      <c r="G127" s="172"/>
      <c r="H127" s="172"/>
      <c r="I127" s="172"/>
      <c r="J127" s="172"/>
      <c r="K127" s="172"/>
      <c r="L127" s="172"/>
      <c r="M127" s="172"/>
      <c r="N127" s="172"/>
      <c r="O127" s="172"/>
      <c r="P127" s="172"/>
      <c r="Q127" s="1864"/>
    </row>
    <row r="128" spans="1:17" ht="35.1" customHeight="1">
      <c r="A128" s="85"/>
      <c r="B128" s="141" t="s">
        <v>1298</v>
      </c>
      <c r="C128" s="136" t="s">
        <v>1004</v>
      </c>
      <c r="D128" s="137" t="s">
        <v>1299</v>
      </c>
      <c r="E128" s="177"/>
      <c r="F128" s="177">
        <v>152647</v>
      </c>
      <c r="G128" s="177"/>
      <c r="H128" s="177"/>
      <c r="I128" s="177"/>
      <c r="J128" s="177"/>
      <c r="K128" s="177"/>
      <c r="L128" s="177"/>
      <c r="M128" s="177"/>
      <c r="N128" s="177"/>
      <c r="O128" s="177"/>
      <c r="P128" s="177"/>
      <c r="Q128" s="1864"/>
    </row>
    <row r="129" spans="1:17" ht="35.1" hidden="1" customHeight="1">
      <c r="A129" s="85"/>
      <c r="B129" s="141" t="s">
        <v>1300</v>
      </c>
      <c r="C129" s="136" t="s">
        <v>1004</v>
      </c>
      <c r="D129" s="137" t="s">
        <v>1299</v>
      </c>
      <c r="E129" s="178"/>
      <c r="F129" s="177"/>
      <c r="G129" s="177"/>
      <c r="H129" s="177"/>
      <c r="I129" s="177"/>
      <c r="J129" s="177"/>
      <c r="K129" s="177"/>
      <c r="L129" s="177"/>
      <c r="M129" s="177"/>
      <c r="N129" s="177"/>
      <c r="O129" s="177"/>
      <c r="P129" s="177"/>
      <c r="Q129" s="1864"/>
    </row>
    <row r="130" spans="1:17" ht="35.1" customHeight="1">
      <c r="A130" s="85"/>
      <c r="B130" s="141" t="s">
        <v>1301</v>
      </c>
      <c r="C130" s="136" t="s">
        <v>1004</v>
      </c>
      <c r="D130" s="137" t="s">
        <v>1302</v>
      </c>
      <c r="E130" s="177"/>
      <c r="F130" s="177"/>
      <c r="G130" s="177"/>
      <c r="H130" s="177"/>
      <c r="I130" s="177"/>
      <c r="J130" s="177"/>
      <c r="K130" s="177"/>
      <c r="L130" s="177"/>
      <c r="M130" s="177"/>
      <c r="N130" s="177"/>
      <c r="O130" s="177">
        <v>70097</v>
      </c>
      <c r="P130" s="177"/>
      <c r="Q130" s="1864"/>
    </row>
    <row r="131" spans="1:17" ht="35.1" customHeight="1">
      <c r="A131" s="85"/>
      <c r="B131" s="141" t="s">
        <v>1418</v>
      </c>
      <c r="C131" s="136" t="s">
        <v>1004</v>
      </c>
      <c r="D131" s="137" t="s">
        <v>1304</v>
      </c>
      <c r="E131" s="177"/>
      <c r="F131" s="177"/>
      <c r="G131" s="177"/>
      <c r="H131" s="177"/>
      <c r="I131" s="177"/>
      <c r="J131" s="177"/>
      <c r="K131" s="177"/>
      <c r="L131" s="177">
        <v>50981</v>
      </c>
      <c r="M131" s="38"/>
      <c r="N131" s="177"/>
      <c r="O131" s="177"/>
      <c r="P131" s="177"/>
      <c r="Q131" s="1864"/>
    </row>
    <row r="132" spans="1:17" ht="35.1" customHeight="1">
      <c r="A132" s="85"/>
      <c r="B132" s="141" t="s">
        <v>1305</v>
      </c>
      <c r="C132" s="136" t="s">
        <v>1004</v>
      </c>
      <c r="D132" s="137" t="s">
        <v>1302</v>
      </c>
      <c r="E132" s="177"/>
      <c r="F132" s="177"/>
      <c r="G132" s="177"/>
      <c r="H132" s="177"/>
      <c r="I132" s="177"/>
      <c r="J132" s="177"/>
      <c r="K132" s="177"/>
      <c r="L132" s="177"/>
      <c r="M132" s="38"/>
      <c r="N132" s="177"/>
      <c r="O132" s="177">
        <v>82972</v>
      </c>
      <c r="P132" s="177"/>
      <c r="Q132" s="1864"/>
    </row>
    <row r="133" spans="1:17" ht="35.1" customHeight="1">
      <c r="A133" s="85"/>
      <c r="B133" s="141" t="s">
        <v>1306</v>
      </c>
      <c r="C133" s="136" t="s">
        <v>1004</v>
      </c>
      <c r="D133" s="137" t="s">
        <v>1302</v>
      </c>
      <c r="E133" s="177"/>
      <c r="F133" s="177"/>
      <c r="G133" s="177">
        <v>94400</v>
      </c>
      <c r="H133" s="177"/>
      <c r="I133" s="177"/>
      <c r="J133" s="177"/>
      <c r="K133" s="177">
        <v>80200</v>
      </c>
      <c r="L133" s="177"/>
      <c r="M133" s="38"/>
      <c r="N133" s="177"/>
      <c r="O133" s="177"/>
      <c r="P133" s="177"/>
      <c r="Q133" s="1864"/>
    </row>
    <row r="134" spans="1:17" ht="35.1" hidden="1" customHeight="1">
      <c r="A134" s="85"/>
      <c r="B134" s="141" t="s">
        <v>1307</v>
      </c>
      <c r="C134" s="136" t="s">
        <v>1004</v>
      </c>
      <c r="D134" s="137" t="s">
        <v>1302</v>
      </c>
      <c r="E134" s="177"/>
      <c r="F134" s="177"/>
      <c r="G134" s="177"/>
      <c r="H134" s="177"/>
      <c r="I134" s="177"/>
      <c r="J134" s="177"/>
      <c r="K134" s="177"/>
      <c r="L134" s="177"/>
      <c r="M134" s="38"/>
      <c r="N134" s="177"/>
      <c r="O134" s="177"/>
      <c r="P134" s="177"/>
      <c r="Q134" s="1864"/>
    </row>
    <row r="135" spans="1:17" ht="35.1" customHeight="1">
      <c r="A135" s="85"/>
      <c r="B135" s="141" t="s">
        <v>1308</v>
      </c>
      <c r="C135" s="136" t="s">
        <v>1004</v>
      </c>
      <c r="D135" s="137" t="s">
        <v>1302</v>
      </c>
      <c r="E135" s="177"/>
      <c r="F135" s="177"/>
      <c r="G135" s="177">
        <v>116700</v>
      </c>
      <c r="H135" s="177"/>
      <c r="I135" s="177"/>
      <c r="J135" s="177"/>
      <c r="K135" s="177"/>
      <c r="L135" s="177"/>
      <c r="M135" s="38"/>
      <c r="N135" s="177"/>
      <c r="O135" s="177"/>
      <c r="P135" s="177"/>
      <c r="Q135" s="1864"/>
    </row>
    <row r="136" spans="1:17" ht="35.1" hidden="1" customHeight="1">
      <c r="A136" s="85"/>
      <c r="B136" s="141" t="s">
        <v>1402</v>
      </c>
      <c r="C136" s="136" t="s">
        <v>419</v>
      </c>
      <c r="D136" s="137"/>
      <c r="E136" s="177"/>
      <c r="F136" s="177"/>
      <c r="G136" s="177"/>
      <c r="H136" s="177"/>
      <c r="I136" s="177"/>
      <c r="J136" s="177"/>
      <c r="K136" s="177"/>
      <c r="L136" s="177"/>
      <c r="M136" s="177"/>
      <c r="N136" s="177"/>
      <c r="O136" s="177"/>
      <c r="P136" s="177"/>
      <c r="Q136" s="1864"/>
    </row>
    <row r="137" spans="1:17" ht="35.1" hidden="1" customHeight="1">
      <c r="A137" s="85"/>
      <c r="B137" s="141" t="s">
        <v>1403</v>
      </c>
      <c r="C137" s="136" t="s">
        <v>419</v>
      </c>
      <c r="D137" s="137"/>
      <c r="E137" s="177"/>
      <c r="F137" s="177"/>
      <c r="G137" s="177"/>
      <c r="H137" s="177"/>
      <c r="I137" s="177"/>
      <c r="J137" s="177"/>
      <c r="K137" s="177"/>
      <c r="L137" s="177"/>
      <c r="M137" s="177"/>
      <c r="N137" s="177"/>
      <c r="O137" s="177"/>
      <c r="P137" s="177"/>
      <c r="Q137" s="1864"/>
    </row>
    <row r="138" spans="1:17" ht="35.1" customHeight="1">
      <c r="A138" s="85"/>
      <c r="B138" s="141" t="s">
        <v>1310</v>
      </c>
      <c r="C138" s="136" t="s">
        <v>1004</v>
      </c>
      <c r="D138" s="137"/>
      <c r="E138" s="177"/>
      <c r="F138" s="177"/>
      <c r="G138" s="177"/>
      <c r="H138" s="177"/>
      <c r="I138" s="177"/>
      <c r="J138" s="177"/>
      <c r="K138" s="177">
        <v>72100</v>
      </c>
      <c r="L138" s="177"/>
      <c r="M138" s="177"/>
      <c r="N138" s="177"/>
      <c r="O138" s="177"/>
      <c r="P138" s="177"/>
      <c r="Q138" s="1864"/>
    </row>
    <row r="139" spans="1:17" ht="35.1" customHeight="1">
      <c r="A139" s="85"/>
      <c r="B139" s="141" t="s">
        <v>1311</v>
      </c>
      <c r="C139" s="136" t="s">
        <v>1004</v>
      </c>
      <c r="D139" s="137"/>
      <c r="E139" s="177"/>
      <c r="F139" s="177"/>
      <c r="G139" s="177"/>
      <c r="H139" s="177"/>
      <c r="I139" s="177"/>
      <c r="J139" s="177"/>
      <c r="K139" s="177">
        <v>62450</v>
      </c>
      <c r="L139" s="177"/>
      <c r="M139" s="177"/>
      <c r="N139" s="177"/>
      <c r="O139" s="177"/>
      <c r="P139" s="177"/>
      <c r="Q139" s="1864"/>
    </row>
    <row r="140" spans="1:17" ht="35.1" hidden="1" customHeight="1">
      <c r="A140" s="85"/>
      <c r="B140" s="141" t="s">
        <v>1312</v>
      </c>
      <c r="C140" s="136" t="s">
        <v>1004</v>
      </c>
      <c r="D140" s="137" t="s">
        <v>1302</v>
      </c>
      <c r="E140" s="177"/>
      <c r="F140" s="177"/>
      <c r="G140" s="177"/>
      <c r="H140" s="177"/>
      <c r="I140" s="177"/>
      <c r="J140" s="177"/>
      <c r="K140" s="177"/>
      <c r="L140" s="177"/>
      <c r="M140" s="38"/>
      <c r="N140" s="177"/>
      <c r="O140" s="177"/>
      <c r="P140" s="177"/>
      <c r="Q140" s="1864"/>
    </row>
    <row r="141" spans="1:17" ht="35.1" hidden="1" customHeight="1">
      <c r="A141" s="85"/>
      <c r="B141" s="141" t="s">
        <v>1313</v>
      </c>
      <c r="C141" s="136" t="s">
        <v>1004</v>
      </c>
      <c r="D141" s="137" t="s">
        <v>1314</v>
      </c>
      <c r="E141" s="177"/>
      <c r="F141" s="177"/>
      <c r="G141" s="177"/>
      <c r="H141" s="177"/>
      <c r="I141" s="177" t="s">
        <v>1448</v>
      </c>
      <c r="J141" s="177"/>
      <c r="K141" s="177"/>
      <c r="L141" s="177"/>
      <c r="M141" s="38"/>
      <c r="N141" s="177"/>
      <c r="O141" s="177"/>
      <c r="P141" s="177"/>
      <c r="Q141" s="1864"/>
    </row>
    <row r="142" spans="1:17" ht="35.1" hidden="1" customHeight="1">
      <c r="A142" s="85"/>
      <c r="B142" s="141" t="s">
        <v>1315</v>
      </c>
      <c r="C142" s="136" t="s">
        <v>1004</v>
      </c>
      <c r="D142" s="137" t="s">
        <v>1316</v>
      </c>
      <c r="E142" s="177"/>
      <c r="F142" s="177"/>
      <c r="G142" s="177"/>
      <c r="H142" s="177"/>
      <c r="I142" s="177"/>
      <c r="J142" s="177"/>
      <c r="K142" s="177"/>
      <c r="L142" s="177"/>
      <c r="M142" s="38"/>
      <c r="N142" s="177"/>
      <c r="O142" s="177"/>
      <c r="P142" s="177"/>
      <c r="Q142" s="1864"/>
    </row>
    <row r="143" spans="1:17" ht="35.1" hidden="1" customHeight="1">
      <c r="A143" s="85"/>
      <c r="B143" s="141" t="s">
        <v>1317</v>
      </c>
      <c r="C143" s="136" t="s">
        <v>1004</v>
      </c>
      <c r="D143" s="137" t="s">
        <v>1318</v>
      </c>
      <c r="E143" s="177"/>
      <c r="F143" s="177"/>
      <c r="G143" s="177"/>
      <c r="H143" s="177"/>
      <c r="I143" s="177"/>
      <c r="J143" s="177"/>
      <c r="K143" s="177"/>
      <c r="L143" s="177"/>
      <c r="M143" s="38"/>
      <c r="N143" s="177"/>
      <c r="O143" s="177"/>
      <c r="P143" s="177"/>
      <c r="Q143" s="1864"/>
    </row>
    <row r="144" spans="1:17" ht="35.1" customHeight="1">
      <c r="A144" s="85"/>
      <c r="B144" s="134" t="s">
        <v>1319</v>
      </c>
      <c r="C144" s="38"/>
      <c r="D144" s="57"/>
      <c r="E144" s="38"/>
      <c r="F144" s="38"/>
      <c r="G144" s="38"/>
      <c r="H144" s="38"/>
      <c r="I144" s="38"/>
      <c r="J144" s="38"/>
      <c r="K144" s="38"/>
      <c r="L144" s="38"/>
      <c r="M144" s="177"/>
      <c r="N144" s="38"/>
      <c r="O144" s="38"/>
      <c r="P144" s="38"/>
      <c r="Q144" s="1864"/>
    </row>
    <row r="145" spans="1:17" ht="35.1" customHeight="1">
      <c r="A145" s="38"/>
      <c r="B145" s="141" t="s">
        <v>1320</v>
      </c>
      <c r="C145" s="136" t="s">
        <v>1004</v>
      </c>
      <c r="D145" s="137" t="s">
        <v>1302</v>
      </c>
      <c r="E145" s="177"/>
      <c r="F145" s="177"/>
      <c r="G145" s="177">
        <v>113900</v>
      </c>
      <c r="H145" s="177"/>
      <c r="I145" s="177"/>
      <c r="J145" s="177"/>
      <c r="K145" s="177">
        <v>70500</v>
      </c>
      <c r="L145" s="177"/>
      <c r="M145" s="178"/>
      <c r="N145" s="177"/>
      <c r="O145" s="177"/>
      <c r="P145" s="177"/>
      <c r="Q145" s="1864"/>
    </row>
    <row r="146" spans="1:17" ht="35.1" customHeight="1">
      <c r="A146" s="38"/>
      <c r="B146" s="141" t="s">
        <v>1321</v>
      </c>
      <c r="C146" s="136" t="s">
        <v>1004</v>
      </c>
      <c r="D146" s="137" t="s">
        <v>1302</v>
      </c>
      <c r="E146" s="177"/>
      <c r="F146" s="177"/>
      <c r="G146" s="177">
        <v>144400</v>
      </c>
      <c r="H146" s="177"/>
      <c r="I146" s="177"/>
      <c r="J146" s="177"/>
      <c r="K146" s="177">
        <v>71500</v>
      </c>
      <c r="L146" s="177"/>
      <c r="M146" s="178"/>
      <c r="N146" s="177"/>
      <c r="O146" s="177"/>
      <c r="P146" s="177"/>
      <c r="Q146" s="1864"/>
    </row>
    <row r="147" spans="1:17" ht="35.1" customHeight="1">
      <c r="A147" s="38"/>
      <c r="B147" s="141" t="s">
        <v>1322</v>
      </c>
      <c r="C147" s="136" t="s">
        <v>1004</v>
      </c>
      <c r="D147" s="137" t="s">
        <v>1299</v>
      </c>
      <c r="E147" s="178"/>
      <c r="F147" s="177">
        <v>152647</v>
      </c>
      <c r="G147" s="177"/>
      <c r="H147" s="177"/>
      <c r="I147" s="177"/>
      <c r="J147" s="177"/>
      <c r="K147" s="177"/>
      <c r="L147" s="177"/>
      <c r="M147" s="178"/>
      <c r="N147" s="177"/>
      <c r="O147" s="177"/>
      <c r="P147" s="177"/>
      <c r="Q147" s="1864"/>
    </row>
    <row r="148" spans="1:17" ht="35.1" hidden="1" customHeight="1">
      <c r="A148" s="38"/>
      <c r="B148" s="141" t="s">
        <v>1323</v>
      </c>
      <c r="C148" s="136" t="s">
        <v>1004</v>
      </c>
      <c r="D148" s="137" t="s">
        <v>1299</v>
      </c>
      <c r="E148" s="178"/>
      <c r="F148" s="178"/>
      <c r="G148" s="178"/>
      <c r="H148" s="178"/>
      <c r="I148" s="178"/>
      <c r="J148" s="178"/>
      <c r="K148" s="178"/>
      <c r="L148" s="178"/>
      <c r="M148" s="178"/>
      <c r="N148" s="178"/>
      <c r="O148" s="178"/>
      <c r="P148" s="178"/>
      <c r="Q148" s="1864"/>
    </row>
    <row r="149" spans="1:17" ht="35.1" customHeight="1">
      <c r="A149" s="38"/>
      <c r="B149" s="141" t="s">
        <v>1324</v>
      </c>
      <c r="C149" s="136" t="s">
        <v>1004</v>
      </c>
      <c r="D149" s="137" t="s">
        <v>1302</v>
      </c>
      <c r="E149" s="178"/>
      <c r="F149" s="178"/>
      <c r="G149" s="178"/>
      <c r="H149" s="178"/>
      <c r="I149" s="178"/>
      <c r="J149" s="178"/>
      <c r="K149" s="178"/>
      <c r="L149" s="178"/>
      <c r="M149" s="178"/>
      <c r="N149" s="178"/>
      <c r="O149" s="178">
        <v>98422</v>
      </c>
      <c r="P149" s="178"/>
      <c r="Q149" s="1864"/>
    </row>
    <row r="150" spans="1:17" ht="35.1" customHeight="1">
      <c r="A150" s="38"/>
      <c r="B150" s="141" t="s">
        <v>1419</v>
      </c>
      <c r="C150" s="136" t="s">
        <v>1004</v>
      </c>
      <c r="D150" s="137" t="s">
        <v>1304</v>
      </c>
      <c r="E150" s="178"/>
      <c r="F150" s="178"/>
      <c r="G150" s="178"/>
      <c r="H150" s="178"/>
      <c r="I150" s="178"/>
      <c r="J150" s="178"/>
      <c r="K150" s="178"/>
      <c r="L150" s="178">
        <v>70909</v>
      </c>
      <c r="M150" s="38"/>
      <c r="N150" s="178"/>
      <c r="O150" s="178"/>
      <c r="P150" s="178"/>
      <c r="Q150" s="1864"/>
    </row>
    <row r="151" spans="1:17" ht="35.1" customHeight="1">
      <c r="A151" s="38"/>
      <c r="B151" s="141" t="s">
        <v>1326</v>
      </c>
      <c r="C151" s="136" t="s">
        <v>1004</v>
      </c>
      <c r="D151" s="137" t="s">
        <v>1316</v>
      </c>
      <c r="E151" s="178"/>
      <c r="F151" s="178"/>
      <c r="G151" s="178"/>
      <c r="H151" s="178"/>
      <c r="I151" s="178"/>
      <c r="J151" s="178"/>
      <c r="K151" s="178"/>
      <c r="L151" s="178"/>
      <c r="M151" s="38"/>
      <c r="N151" s="178"/>
      <c r="O151" s="178">
        <v>129322</v>
      </c>
      <c r="P151" s="178"/>
      <c r="Q151" s="1864"/>
    </row>
    <row r="152" spans="1:17" ht="35.1" customHeight="1">
      <c r="A152" s="38"/>
      <c r="B152" s="141" t="s">
        <v>1327</v>
      </c>
      <c r="C152" s="136" t="s">
        <v>1004</v>
      </c>
      <c r="D152" s="137" t="s">
        <v>1302</v>
      </c>
      <c r="E152" s="178"/>
      <c r="F152" s="178"/>
      <c r="G152" s="178"/>
      <c r="H152" s="178"/>
      <c r="I152" s="178"/>
      <c r="J152" s="178"/>
      <c r="K152" s="178"/>
      <c r="L152" s="178"/>
      <c r="M152" s="38"/>
      <c r="N152" s="178"/>
      <c r="O152" s="178">
        <v>82972</v>
      </c>
      <c r="P152" s="178"/>
      <c r="Q152" s="1864"/>
    </row>
    <row r="153" spans="1:17" ht="35.1" customHeight="1">
      <c r="A153" s="38"/>
      <c r="B153" s="141" t="s">
        <v>1328</v>
      </c>
      <c r="C153" s="136" t="s">
        <v>1004</v>
      </c>
      <c r="D153" s="137" t="s">
        <v>1302</v>
      </c>
      <c r="E153" s="178"/>
      <c r="F153" s="178"/>
      <c r="G153" s="178">
        <v>119400</v>
      </c>
      <c r="H153" s="178"/>
      <c r="I153" s="178"/>
      <c r="J153" s="178"/>
      <c r="K153" s="178"/>
      <c r="L153" s="178"/>
      <c r="M153" s="38"/>
      <c r="N153" s="178"/>
      <c r="O153" s="178"/>
      <c r="P153" s="178"/>
      <c r="Q153" s="1864"/>
    </row>
    <row r="154" spans="1:17" ht="35.1" customHeight="1">
      <c r="A154" s="38"/>
      <c r="B154" s="141" t="s">
        <v>1329</v>
      </c>
      <c r="C154" s="136" t="s">
        <v>1004</v>
      </c>
      <c r="D154" s="137" t="s">
        <v>1302</v>
      </c>
      <c r="E154" s="178"/>
      <c r="F154" s="178"/>
      <c r="G154" s="178">
        <v>155600</v>
      </c>
      <c r="H154" s="178"/>
      <c r="I154" s="178"/>
      <c r="J154" s="178"/>
      <c r="K154" s="178"/>
      <c r="L154" s="178"/>
      <c r="M154" s="38"/>
      <c r="N154" s="178"/>
      <c r="O154" s="178"/>
      <c r="P154" s="178"/>
      <c r="Q154" s="1864"/>
    </row>
    <row r="155" spans="1:17" ht="35.1" hidden="1" customHeight="1">
      <c r="A155" s="38"/>
      <c r="B155" s="141" t="s">
        <v>1404</v>
      </c>
      <c r="C155" s="136" t="s">
        <v>419</v>
      </c>
      <c r="D155" s="137"/>
      <c r="E155" s="178"/>
      <c r="F155" s="178"/>
      <c r="G155" s="178"/>
      <c r="H155" s="178"/>
      <c r="I155" s="178"/>
      <c r="J155" s="178"/>
      <c r="K155" s="178"/>
      <c r="L155" s="178"/>
      <c r="M155" s="178"/>
      <c r="N155" s="178"/>
      <c r="O155" s="178"/>
      <c r="P155" s="178"/>
      <c r="Q155" s="1864"/>
    </row>
    <row r="156" spans="1:17" ht="35.1" customHeight="1">
      <c r="A156" s="38"/>
      <c r="B156" s="141" t="s">
        <v>925</v>
      </c>
      <c r="C156" s="136" t="s">
        <v>1004</v>
      </c>
      <c r="D156" s="137"/>
      <c r="E156" s="178"/>
      <c r="F156" s="178"/>
      <c r="G156" s="178"/>
      <c r="H156" s="178"/>
      <c r="I156" s="178"/>
      <c r="J156" s="178"/>
      <c r="K156" s="178">
        <v>80100</v>
      </c>
      <c r="L156" s="178"/>
      <c r="M156" s="178"/>
      <c r="N156" s="178"/>
      <c r="O156" s="178"/>
      <c r="P156" s="178"/>
      <c r="Q156" s="1864"/>
    </row>
    <row r="157" spans="1:17" ht="35.1" customHeight="1">
      <c r="A157" s="38"/>
      <c r="B157" s="141" t="s">
        <v>926</v>
      </c>
      <c r="C157" s="136" t="s">
        <v>1004</v>
      </c>
      <c r="D157" s="137"/>
      <c r="E157" s="178"/>
      <c r="F157" s="178"/>
      <c r="G157" s="178"/>
      <c r="H157" s="178"/>
      <c r="I157" s="178"/>
      <c r="J157" s="178"/>
      <c r="K157" s="178">
        <v>72000</v>
      </c>
      <c r="L157" s="178"/>
      <c r="M157" s="178"/>
      <c r="N157" s="178"/>
      <c r="O157" s="178"/>
      <c r="P157" s="178"/>
      <c r="Q157" s="1864"/>
    </row>
    <row r="158" spans="1:17" ht="35.1" hidden="1" customHeight="1">
      <c r="A158" s="38"/>
      <c r="B158" s="141" t="s">
        <v>1330</v>
      </c>
      <c r="C158" s="136" t="s">
        <v>1004</v>
      </c>
      <c r="D158" s="137" t="s">
        <v>1302</v>
      </c>
      <c r="E158" s="178"/>
      <c r="F158" s="178"/>
      <c r="G158" s="178"/>
      <c r="H158" s="178"/>
      <c r="I158" s="178"/>
      <c r="J158" s="178"/>
      <c r="K158" s="178"/>
      <c r="L158" s="178"/>
      <c r="M158" s="38"/>
      <c r="N158" s="178"/>
      <c r="O158" s="178"/>
      <c r="P158" s="178"/>
      <c r="Q158" s="1864"/>
    </row>
    <row r="159" spans="1:17" ht="35.1" hidden="1" customHeight="1">
      <c r="A159" s="38"/>
      <c r="B159" s="141" t="s">
        <v>1331</v>
      </c>
      <c r="C159" s="136" t="s">
        <v>1004</v>
      </c>
      <c r="D159" s="137" t="s">
        <v>1302</v>
      </c>
      <c r="E159" s="178"/>
      <c r="F159" s="178"/>
      <c r="G159" s="178"/>
      <c r="H159" s="178"/>
      <c r="I159" s="178"/>
      <c r="J159" s="178"/>
      <c r="K159" s="178"/>
      <c r="L159" s="178"/>
      <c r="M159" s="38"/>
      <c r="N159" s="178"/>
      <c r="O159" s="178"/>
      <c r="P159" s="178"/>
      <c r="Q159" s="1864"/>
    </row>
    <row r="160" spans="1:17" ht="35.1" hidden="1" customHeight="1">
      <c r="A160" s="38"/>
      <c r="B160" s="141" t="s">
        <v>1331</v>
      </c>
      <c r="C160" s="136" t="s">
        <v>1004</v>
      </c>
      <c r="D160" s="137" t="s">
        <v>1332</v>
      </c>
      <c r="E160" s="178"/>
      <c r="F160" s="178"/>
      <c r="G160" s="178"/>
      <c r="H160" s="178"/>
      <c r="I160" s="178"/>
      <c r="J160" s="178"/>
      <c r="K160" s="178"/>
      <c r="L160" s="178"/>
      <c r="M160" s="38"/>
      <c r="N160" s="178"/>
      <c r="O160" s="178"/>
      <c r="P160" s="178"/>
      <c r="Q160" s="1864"/>
    </row>
    <row r="161" spans="1:17" ht="35.1" hidden="1" customHeight="1">
      <c r="A161" s="38"/>
      <c r="B161" s="141" t="s">
        <v>1405</v>
      </c>
      <c r="C161" s="136" t="s">
        <v>419</v>
      </c>
      <c r="D161" s="137"/>
      <c r="E161" s="178"/>
      <c r="F161" s="178"/>
      <c r="G161" s="178"/>
      <c r="H161" s="178"/>
      <c r="I161" s="178"/>
      <c r="J161" s="178"/>
      <c r="K161" s="178"/>
      <c r="L161" s="178"/>
      <c r="M161" s="178"/>
      <c r="N161" s="178"/>
      <c r="O161" s="178"/>
      <c r="P161" s="178"/>
      <c r="Q161" s="1864"/>
    </row>
    <row r="162" spans="1:17" ht="35.1" customHeight="1">
      <c r="A162" s="38"/>
      <c r="B162" s="134" t="s">
        <v>1333</v>
      </c>
      <c r="C162" s="38"/>
      <c r="D162" s="57"/>
      <c r="E162" s="38"/>
      <c r="F162" s="38"/>
      <c r="G162" s="38"/>
      <c r="H162" s="38"/>
      <c r="I162" s="38"/>
      <c r="J162" s="38"/>
      <c r="K162" s="38"/>
      <c r="L162" s="38"/>
      <c r="M162" s="178"/>
      <c r="N162" s="38"/>
      <c r="O162" s="38"/>
      <c r="P162" s="38"/>
      <c r="Q162" s="1864"/>
    </row>
    <row r="163" spans="1:17" ht="35.1" customHeight="1">
      <c r="A163" s="85"/>
      <c r="B163" s="141" t="s">
        <v>1334</v>
      </c>
      <c r="C163" s="38" t="s">
        <v>419</v>
      </c>
      <c r="D163" s="57"/>
      <c r="E163" s="178"/>
      <c r="F163" s="178">
        <v>8000</v>
      </c>
      <c r="G163" s="178">
        <v>5700</v>
      </c>
      <c r="H163" s="178">
        <v>12100</v>
      </c>
      <c r="I163" s="178">
        <v>9091</v>
      </c>
      <c r="J163" s="178"/>
      <c r="K163" s="178">
        <v>6550</v>
      </c>
      <c r="L163" s="178">
        <v>4800</v>
      </c>
      <c r="M163" s="178"/>
      <c r="N163" s="178"/>
      <c r="O163" s="178">
        <v>5614</v>
      </c>
      <c r="P163" s="178">
        <v>7000</v>
      </c>
      <c r="Q163" s="1864"/>
    </row>
    <row r="164" spans="1:17" ht="35.1" customHeight="1">
      <c r="A164" s="38"/>
      <c r="B164" s="141" t="s">
        <v>1335</v>
      </c>
      <c r="C164" s="38" t="s">
        <v>419</v>
      </c>
      <c r="D164" s="57"/>
      <c r="E164" s="178"/>
      <c r="F164" s="178">
        <v>10750</v>
      </c>
      <c r="G164" s="178">
        <v>7000</v>
      </c>
      <c r="H164" s="178">
        <v>16665</v>
      </c>
      <c r="I164" s="178">
        <v>13636</v>
      </c>
      <c r="J164" s="178"/>
      <c r="K164" s="178">
        <v>6200</v>
      </c>
      <c r="L164" s="178">
        <v>5800</v>
      </c>
      <c r="M164" s="178"/>
      <c r="N164" s="178"/>
      <c r="O164" s="178">
        <v>6541</v>
      </c>
      <c r="P164" s="178">
        <v>11000</v>
      </c>
      <c r="Q164" s="1864"/>
    </row>
    <row r="165" spans="1:17" ht="35.25" customHeight="1">
      <c r="A165" s="35" t="s">
        <v>1336</v>
      </c>
      <c r="B165" s="134" t="s">
        <v>1337</v>
      </c>
      <c r="C165" s="35"/>
      <c r="D165" s="28"/>
      <c r="E165" s="35"/>
      <c r="F165" s="35"/>
      <c r="G165" s="35"/>
      <c r="H165" s="35"/>
      <c r="I165" s="35"/>
      <c r="J165" s="35"/>
      <c r="K165" s="38"/>
      <c r="L165" s="35"/>
      <c r="M165" s="35"/>
      <c r="N165" s="35"/>
      <c r="O165" s="35"/>
      <c r="P165" s="35"/>
      <c r="Q165" s="1864"/>
    </row>
    <row r="166" spans="1:17" ht="35.1" customHeight="1">
      <c r="A166" s="85"/>
      <c r="B166" s="1867" t="s">
        <v>1338</v>
      </c>
      <c r="C166" s="1868"/>
      <c r="D166" s="57"/>
      <c r="E166" s="177"/>
      <c r="F166" s="177"/>
      <c r="G166" s="177"/>
      <c r="H166" s="177"/>
      <c r="I166" s="177"/>
      <c r="J166" s="177"/>
      <c r="K166" s="177"/>
      <c r="L166" s="177"/>
      <c r="M166" s="177"/>
      <c r="N166" s="177"/>
      <c r="O166" s="177"/>
      <c r="P166" s="177"/>
      <c r="Q166" s="1864"/>
    </row>
    <row r="167" spans="1:17" ht="35.1" customHeight="1">
      <c r="A167" s="38"/>
      <c r="B167" s="65" t="s">
        <v>1339</v>
      </c>
      <c r="C167" s="38" t="s">
        <v>152</v>
      </c>
      <c r="D167" s="57" t="s">
        <v>1340</v>
      </c>
      <c r="E167" s="177"/>
      <c r="F167" s="177"/>
      <c r="G167" s="177"/>
      <c r="H167" s="177">
        <v>14000</v>
      </c>
      <c r="I167" s="177"/>
      <c r="J167" s="177"/>
      <c r="K167" s="177">
        <v>12000</v>
      </c>
      <c r="L167" s="177"/>
      <c r="M167" s="177">
        <v>15000</v>
      </c>
      <c r="N167" s="177"/>
      <c r="O167" s="177">
        <v>12000</v>
      </c>
      <c r="P167" s="177"/>
      <c r="Q167" s="1864"/>
    </row>
    <row r="168" spans="1:17" ht="35.1" customHeight="1">
      <c r="A168" s="38"/>
      <c r="B168" s="65" t="s">
        <v>1411</v>
      </c>
      <c r="C168" s="38" t="s">
        <v>152</v>
      </c>
      <c r="D168" s="57"/>
      <c r="E168" s="177"/>
      <c r="F168" s="177"/>
      <c r="G168" s="177"/>
      <c r="H168" s="177"/>
      <c r="I168" s="177"/>
      <c r="J168" s="177"/>
      <c r="K168" s="177"/>
      <c r="L168" s="177"/>
      <c r="M168" s="177">
        <v>27273</v>
      </c>
      <c r="N168" s="177"/>
      <c r="O168" s="177"/>
      <c r="P168" s="177"/>
      <c r="Q168" s="1864"/>
    </row>
    <row r="169" spans="1:17" ht="35.1" customHeight="1">
      <c r="A169" s="38"/>
      <c r="B169" s="65" t="s">
        <v>1412</v>
      </c>
      <c r="C169" s="38" t="s">
        <v>152</v>
      </c>
      <c r="D169" s="57"/>
      <c r="E169" s="177"/>
      <c r="F169" s="177"/>
      <c r="G169" s="177"/>
      <c r="H169" s="177"/>
      <c r="I169" s="177"/>
      <c r="J169" s="177"/>
      <c r="K169" s="177"/>
      <c r="L169" s="177"/>
      <c r="M169" s="177">
        <v>27272.726999999999</v>
      </c>
      <c r="N169" s="177"/>
      <c r="O169" s="177"/>
      <c r="P169" s="177"/>
      <c r="Q169" s="1864"/>
    </row>
    <row r="170" spans="1:17" ht="35.1" customHeight="1">
      <c r="A170" s="38"/>
      <c r="B170" s="65" t="s">
        <v>397</v>
      </c>
      <c r="C170" s="38" t="s">
        <v>152</v>
      </c>
      <c r="D170" s="57"/>
      <c r="E170" s="177"/>
      <c r="F170" s="177"/>
      <c r="G170" s="177"/>
      <c r="H170" s="177"/>
      <c r="I170" s="177">
        <v>30000</v>
      </c>
      <c r="J170" s="177"/>
      <c r="K170" s="177">
        <v>22000</v>
      </c>
      <c r="L170" s="177"/>
      <c r="M170" s="177"/>
      <c r="N170" s="177"/>
      <c r="O170" s="177">
        <v>23000</v>
      </c>
      <c r="P170" s="177">
        <v>28000</v>
      </c>
      <c r="Q170" s="1864"/>
    </row>
    <row r="171" spans="1:17" ht="35.1" customHeight="1">
      <c r="A171" s="38"/>
      <c r="B171" s="65" t="s">
        <v>492</v>
      </c>
      <c r="C171" s="38" t="s">
        <v>152</v>
      </c>
      <c r="D171" s="57" t="s">
        <v>1413</v>
      </c>
      <c r="E171" s="177"/>
      <c r="F171" s="177"/>
      <c r="G171" s="177"/>
      <c r="H171" s="177"/>
      <c r="I171" s="177"/>
      <c r="J171" s="177"/>
      <c r="K171" s="177"/>
      <c r="L171" s="177"/>
      <c r="M171" s="177">
        <v>37000</v>
      </c>
      <c r="N171" s="177"/>
      <c r="O171" s="177"/>
      <c r="P171" s="177"/>
      <c r="Q171" s="1864"/>
    </row>
    <row r="172" spans="1:17" ht="35.1" hidden="1" customHeight="1">
      <c r="A172" s="85"/>
      <c r="B172" s="65" t="s">
        <v>412</v>
      </c>
      <c r="C172" s="38" t="s">
        <v>152</v>
      </c>
      <c r="D172" s="57"/>
      <c r="E172" s="177"/>
      <c r="F172" s="177"/>
      <c r="G172" s="38"/>
      <c r="H172" s="38"/>
      <c r="I172" s="38"/>
      <c r="J172" s="38"/>
      <c r="K172" s="38"/>
      <c r="L172" s="38"/>
      <c r="M172" s="38"/>
      <c r="N172" s="38"/>
      <c r="O172" s="38"/>
      <c r="P172" s="38"/>
      <c r="Q172" s="1864"/>
    </row>
    <row r="173" spans="1:17" ht="30" customHeight="1">
      <c r="A173" s="35" t="s">
        <v>1341</v>
      </c>
      <c r="B173" s="134" t="s">
        <v>1342</v>
      </c>
      <c r="C173" s="35"/>
      <c r="D173" s="28"/>
      <c r="E173" s="35"/>
      <c r="F173" s="35"/>
      <c r="G173" s="35"/>
      <c r="H173" s="35"/>
      <c r="I173" s="35"/>
      <c r="J173" s="35"/>
      <c r="K173" s="38"/>
      <c r="L173" s="35"/>
      <c r="M173" s="35"/>
      <c r="N173" s="35"/>
      <c r="O173" s="35"/>
      <c r="P173" s="35"/>
      <c r="Q173" s="1864"/>
    </row>
    <row r="174" spans="1:17" ht="35.1" customHeight="1">
      <c r="A174" s="85"/>
      <c r="B174" s="46" t="s">
        <v>1343</v>
      </c>
      <c r="C174" s="38" t="s">
        <v>1480</v>
      </c>
      <c r="D174" s="57" t="s">
        <v>1345</v>
      </c>
      <c r="E174" s="179"/>
      <c r="F174" s="179">
        <v>105000</v>
      </c>
      <c r="G174" s="179">
        <v>110000</v>
      </c>
      <c r="H174" s="179"/>
      <c r="I174" s="179"/>
      <c r="J174" s="179">
        <v>105000</v>
      </c>
      <c r="K174" s="179"/>
      <c r="L174" s="179"/>
      <c r="M174" s="179"/>
      <c r="N174" s="179"/>
      <c r="O174" s="179"/>
      <c r="P174" s="179"/>
      <c r="Q174" s="1864"/>
    </row>
    <row r="175" spans="1:17" ht="35.1" customHeight="1">
      <c r="A175" s="35"/>
      <c r="B175" s="46" t="s">
        <v>1346</v>
      </c>
      <c r="C175" s="38" t="s">
        <v>1480</v>
      </c>
      <c r="D175" s="57" t="s">
        <v>1347</v>
      </c>
      <c r="E175" s="179"/>
      <c r="F175" s="179"/>
      <c r="G175" s="179"/>
      <c r="H175" s="179"/>
      <c r="I175" s="179"/>
      <c r="J175" s="179">
        <v>80000</v>
      </c>
      <c r="K175" s="179"/>
      <c r="L175" s="179"/>
      <c r="M175" s="179"/>
      <c r="N175" s="179"/>
      <c r="O175" s="179"/>
      <c r="P175" s="179"/>
      <c r="Q175" s="1864"/>
    </row>
    <row r="176" spans="1:17" ht="35.1" customHeight="1">
      <c r="A176" s="35"/>
      <c r="B176" s="46" t="s">
        <v>1346</v>
      </c>
      <c r="C176" s="38" t="s">
        <v>1480</v>
      </c>
      <c r="D176" s="57" t="s">
        <v>1348</v>
      </c>
      <c r="E176" s="179"/>
      <c r="F176" s="179"/>
      <c r="G176" s="179"/>
      <c r="H176" s="179"/>
      <c r="I176" s="179"/>
      <c r="J176" s="179">
        <v>95000</v>
      </c>
      <c r="K176" s="179"/>
      <c r="L176" s="179"/>
      <c r="M176" s="179"/>
      <c r="N176" s="179"/>
      <c r="O176" s="179"/>
      <c r="P176" s="179"/>
      <c r="Q176" s="1864"/>
    </row>
    <row r="177" spans="1:17" ht="35.1" customHeight="1">
      <c r="A177" s="38"/>
      <c r="B177" s="46" t="s">
        <v>1349</v>
      </c>
      <c r="C177" s="38" t="s">
        <v>1480</v>
      </c>
      <c r="D177" s="57" t="s">
        <v>1345</v>
      </c>
      <c r="E177" s="179"/>
      <c r="F177" s="179">
        <v>105000</v>
      </c>
      <c r="G177" s="179">
        <v>110000</v>
      </c>
      <c r="H177" s="179">
        <v>125000</v>
      </c>
      <c r="I177" s="179"/>
      <c r="J177" s="179">
        <f>J174</f>
        <v>105000</v>
      </c>
      <c r="K177" s="179"/>
      <c r="L177" s="179"/>
      <c r="M177" s="179"/>
      <c r="N177" s="179"/>
      <c r="O177" s="179"/>
      <c r="P177" s="179"/>
      <c r="Q177" s="1864"/>
    </row>
    <row r="178" spans="1:17" ht="35.1" customHeight="1">
      <c r="A178" s="38"/>
      <c r="B178" s="46" t="s">
        <v>1349</v>
      </c>
      <c r="C178" s="38" t="s">
        <v>1480</v>
      </c>
      <c r="D178" s="57" t="s">
        <v>1350</v>
      </c>
      <c r="E178" s="179"/>
      <c r="F178" s="179"/>
      <c r="G178" s="179"/>
      <c r="H178" s="179">
        <v>132000</v>
      </c>
      <c r="I178" s="179"/>
      <c r="J178" s="179"/>
      <c r="K178" s="179"/>
      <c r="L178" s="179"/>
      <c r="M178" s="179"/>
      <c r="N178" s="179"/>
      <c r="O178" s="179"/>
      <c r="P178" s="179"/>
      <c r="Q178" s="1864"/>
    </row>
    <row r="179" spans="1:17" ht="35.1" customHeight="1">
      <c r="A179" s="38"/>
      <c r="B179" s="46" t="s">
        <v>1346</v>
      </c>
      <c r="C179" s="38" t="s">
        <v>1480</v>
      </c>
      <c r="D179" s="57" t="s">
        <v>1351</v>
      </c>
      <c r="E179" s="179"/>
      <c r="F179" s="179"/>
      <c r="G179" s="179"/>
      <c r="H179" s="179">
        <v>142000</v>
      </c>
      <c r="I179" s="179"/>
      <c r="J179" s="179"/>
      <c r="K179" s="179"/>
      <c r="L179" s="179"/>
      <c r="M179" s="179"/>
      <c r="N179" s="179"/>
      <c r="O179" s="179"/>
      <c r="P179" s="179"/>
      <c r="Q179" s="1864"/>
    </row>
    <row r="180" spans="1:17" ht="35.1" customHeight="1">
      <c r="A180" s="38"/>
      <c r="B180" s="46" t="s">
        <v>1352</v>
      </c>
      <c r="C180" s="38" t="s">
        <v>1480</v>
      </c>
      <c r="D180" s="57" t="s">
        <v>1350</v>
      </c>
      <c r="E180" s="179"/>
      <c r="F180" s="179">
        <v>89300</v>
      </c>
      <c r="G180" s="38"/>
      <c r="H180" s="179"/>
      <c r="I180" s="179"/>
      <c r="J180" s="179"/>
      <c r="K180" s="179"/>
      <c r="L180" s="179"/>
      <c r="M180" s="179"/>
      <c r="N180" s="179"/>
      <c r="O180" s="38"/>
      <c r="P180" s="179"/>
      <c r="Q180" s="1864"/>
    </row>
    <row r="181" spans="1:17" ht="35.1" customHeight="1">
      <c r="A181" s="38"/>
      <c r="B181" s="46" t="s">
        <v>1352</v>
      </c>
      <c r="C181" s="38" t="s">
        <v>1480</v>
      </c>
      <c r="D181" s="57" t="s">
        <v>1345</v>
      </c>
      <c r="E181" s="179"/>
      <c r="F181" s="179">
        <v>115000</v>
      </c>
      <c r="G181" s="179">
        <v>120000</v>
      </c>
      <c r="H181" s="179"/>
      <c r="I181" s="179"/>
      <c r="J181" s="179"/>
      <c r="K181" s="179">
        <v>120000</v>
      </c>
      <c r="L181" s="179"/>
      <c r="M181" s="179"/>
      <c r="N181" s="179">
        <v>113850</v>
      </c>
      <c r="O181" s="179">
        <v>130000</v>
      </c>
      <c r="P181" s="179"/>
      <c r="Q181" s="1864"/>
    </row>
    <row r="182" spans="1:17" ht="35.1" customHeight="1">
      <c r="A182" s="38"/>
      <c r="B182" s="46" t="s">
        <v>1353</v>
      </c>
      <c r="C182" s="38" t="s">
        <v>1480</v>
      </c>
      <c r="D182" s="57" t="s">
        <v>1345</v>
      </c>
      <c r="E182" s="179"/>
      <c r="F182" s="179">
        <v>88500</v>
      </c>
      <c r="G182" s="179"/>
      <c r="H182" s="179"/>
      <c r="I182" s="179"/>
      <c r="J182" s="179"/>
      <c r="K182" s="179"/>
      <c r="L182" s="179"/>
      <c r="M182" s="179"/>
      <c r="N182" s="179">
        <v>118250</v>
      </c>
      <c r="O182" s="179"/>
      <c r="P182" s="179"/>
      <c r="Q182" s="1864"/>
    </row>
    <row r="183" spans="1:17" ht="35.1" customHeight="1">
      <c r="A183" s="38"/>
      <c r="B183" s="46" t="s">
        <v>1354</v>
      </c>
      <c r="C183" s="38" t="s">
        <v>1480</v>
      </c>
      <c r="D183" s="57" t="s">
        <v>1355</v>
      </c>
      <c r="E183" s="179"/>
      <c r="F183" s="179">
        <v>79000</v>
      </c>
      <c r="G183" s="179"/>
      <c r="H183" s="179"/>
      <c r="I183" s="179">
        <v>85000</v>
      </c>
      <c r="J183" s="179"/>
      <c r="K183" s="179"/>
      <c r="L183" s="179"/>
      <c r="M183" s="179"/>
      <c r="N183" s="179"/>
      <c r="O183" s="179"/>
      <c r="P183" s="179"/>
      <c r="Q183" s="1864"/>
    </row>
    <row r="184" spans="1:17" ht="35.1" customHeight="1">
      <c r="A184" s="38"/>
      <c r="B184" s="46" t="s">
        <v>1356</v>
      </c>
      <c r="C184" s="38" t="s">
        <v>1480</v>
      </c>
      <c r="D184" s="57" t="s">
        <v>1357</v>
      </c>
      <c r="E184" s="179"/>
      <c r="F184" s="179"/>
      <c r="G184" s="179"/>
      <c r="H184" s="179"/>
      <c r="I184" s="179"/>
      <c r="J184" s="179"/>
      <c r="K184" s="179"/>
      <c r="L184" s="179"/>
      <c r="M184" s="179"/>
      <c r="N184" s="179"/>
      <c r="O184" s="179"/>
      <c r="P184" s="179">
        <v>118800</v>
      </c>
      <c r="Q184" s="1864"/>
    </row>
    <row r="185" spans="1:17" ht="35.1" customHeight="1">
      <c r="A185" s="38"/>
      <c r="B185" s="46" t="s">
        <v>1358</v>
      </c>
      <c r="C185" s="38" t="s">
        <v>1480</v>
      </c>
      <c r="D185" s="57" t="s">
        <v>1359</v>
      </c>
      <c r="E185" s="179"/>
      <c r="F185" s="179">
        <v>82000</v>
      </c>
      <c r="G185" s="179"/>
      <c r="H185" s="179"/>
      <c r="I185" s="179">
        <v>105000</v>
      </c>
      <c r="J185" s="179"/>
      <c r="K185" s="179"/>
      <c r="L185" s="179"/>
      <c r="M185" s="179"/>
      <c r="N185" s="179"/>
      <c r="O185" s="179"/>
      <c r="P185" s="179">
        <v>129800</v>
      </c>
      <c r="Q185" s="1864"/>
    </row>
    <row r="186" spans="1:17" ht="35.1" customHeight="1">
      <c r="A186" s="38"/>
      <c r="B186" s="46" t="s">
        <v>1360</v>
      </c>
      <c r="C186" s="38" t="s">
        <v>1480</v>
      </c>
      <c r="D186" s="57" t="s">
        <v>1361</v>
      </c>
      <c r="E186" s="179"/>
      <c r="F186" s="179">
        <v>82200</v>
      </c>
      <c r="G186" s="179"/>
      <c r="H186" s="179"/>
      <c r="I186" s="179">
        <v>115000</v>
      </c>
      <c r="J186" s="179"/>
      <c r="K186" s="179"/>
      <c r="L186" s="179"/>
      <c r="M186" s="179"/>
      <c r="N186" s="179"/>
      <c r="O186" s="179"/>
      <c r="P186" s="179">
        <v>133100</v>
      </c>
      <c r="Q186" s="1864"/>
    </row>
    <row r="187" spans="1:17" ht="35.1" customHeight="1">
      <c r="A187" s="38"/>
      <c r="B187" s="46" t="s">
        <v>1360</v>
      </c>
      <c r="C187" s="38" t="s">
        <v>1480</v>
      </c>
      <c r="D187" s="57" t="s">
        <v>1362</v>
      </c>
      <c r="E187" s="179"/>
      <c r="F187" s="179"/>
      <c r="G187" s="179"/>
      <c r="H187" s="179"/>
      <c r="I187" s="179">
        <v>128000</v>
      </c>
      <c r="J187" s="179"/>
      <c r="K187" s="179"/>
      <c r="L187" s="179"/>
      <c r="M187" s="179"/>
      <c r="N187" s="179"/>
      <c r="O187" s="179"/>
      <c r="P187" s="179">
        <v>149600</v>
      </c>
      <c r="Q187" s="1864"/>
    </row>
    <row r="188" spans="1:17" ht="35.1" hidden="1" customHeight="1">
      <c r="A188" s="38"/>
      <c r="B188" s="46" t="s">
        <v>1363</v>
      </c>
      <c r="C188" s="38" t="s">
        <v>1480</v>
      </c>
      <c r="D188" s="57" t="s">
        <v>1364</v>
      </c>
      <c r="E188" s="179"/>
      <c r="F188" s="179"/>
      <c r="G188" s="179"/>
      <c r="H188" s="179"/>
      <c r="I188" s="179"/>
      <c r="J188" s="179"/>
      <c r="K188" s="179"/>
      <c r="L188" s="179"/>
      <c r="M188" s="179"/>
      <c r="N188" s="179"/>
      <c r="O188" s="179"/>
      <c r="P188" s="179"/>
      <c r="Q188" s="1864"/>
    </row>
    <row r="189" spans="1:17" ht="35.1" customHeight="1">
      <c r="A189" s="38"/>
      <c r="B189" s="46" t="s">
        <v>1365</v>
      </c>
      <c r="C189" s="38" t="s">
        <v>1480</v>
      </c>
      <c r="D189" s="57" t="s">
        <v>1366</v>
      </c>
      <c r="E189" s="179"/>
      <c r="F189" s="179"/>
      <c r="G189" s="179"/>
      <c r="H189" s="179"/>
      <c r="I189" s="179">
        <v>155000</v>
      </c>
      <c r="J189" s="179"/>
      <c r="K189" s="179"/>
      <c r="L189" s="179"/>
      <c r="M189" s="179"/>
      <c r="N189" s="179"/>
      <c r="O189" s="179"/>
      <c r="P189" s="179"/>
      <c r="Q189" s="1864"/>
    </row>
    <row r="190" spans="1:17" ht="35.1" customHeight="1">
      <c r="A190" s="38"/>
      <c r="B190" s="46" t="s">
        <v>1367</v>
      </c>
      <c r="C190" s="38" t="s">
        <v>1480</v>
      </c>
      <c r="D190" s="57" t="s">
        <v>1368</v>
      </c>
      <c r="E190" s="38"/>
      <c r="F190" s="38"/>
      <c r="G190" s="38"/>
      <c r="H190" s="38"/>
      <c r="I190" s="179">
        <v>165000</v>
      </c>
      <c r="J190" s="38"/>
      <c r="K190" s="38"/>
      <c r="L190" s="38"/>
      <c r="M190" s="38"/>
      <c r="N190" s="38"/>
      <c r="O190" s="38"/>
      <c r="P190" s="38"/>
      <c r="Q190" s="1864"/>
    </row>
    <row r="191" spans="1:17" ht="35.1" customHeight="1">
      <c r="A191" s="38"/>
      <c r="B191" s="46" t="s">
        <v>1369</v>
      </c>
      <c r="C191" s="38" t="s">
        <v>1480</v>
      </c>
      <c r="D191" s="57" t="s">
        <v>1345</v>
      </c>
      <c r="E191" s="179"/>
      <c r="F191" s="179"/>
      <c r="G191" s="179">
        <v>110000</v>
      </c>
      <c r="H191" s="38"/>
      <c r="I191" s="179"/>
      <c r="J191" s="179"/>
      <c r="K191" s="179"/>
      <c r="L191" s="179"/>
      <c r="M191" s="179"/>
      <c r="N191" s="179"/>
      <c r="O191" s="179"/>
      <c r="P191" s="179"/>
      <c r="Q191" s="1864"/>
    </row>
    <row r="192" spans="1:17" ht="35.1" customHeight="1">
      <c r="A192" s="38"/>
      <c r="B192" s="46" t="s">
        <v>1370</v>
      </c>
      <c r="C192" s="38" t="s">
        <v>1480</v>
      </c>
      <c r="D192" s="57" t="s">
        <v>1345</v>
      </c>
      <c r="E192" s="179"/>
      <c r="F192" s="179"/>
      <c r="G192" s="179">
        <v>110000</v>
      </c>
      <c r="H192" s="179"/>
      <c r="I192" s="179"/>
      <c r="J192" s="179"/>
      <c r="K192" s="179"/>
      <c r="L192" s="179"/>
      <c r="M192" s="179"/>
      <c r="N192" s="179"/>
      <c r="O192" s="179"/>
      <c r="P192" s="179"/>
      <c r="Q192" s="1864"/>
    </row>
    <row r="193" spans="1:17" ht="35.1" customHeight="1">
      <c r="A193" s="38"/>
      <c r="B193" s="46" t="s">
        <v>1371</v>
      </c>
      <c r="C193" s="38" t="s">
        <v>1480</v>
      </c>
      <c r="D193" s="57" t="s">
        <v>1345</v>
      </c>
      <c r="E193" s="179"/>
      <c r="F193" s="179"/>
      <c r="G193" s="179">
        <v>115000</v>
      </c>
      <c r="H193" s="179"/>
      <c r="I193" s="179"/>
      <c r="J193" s="179"/>
      <c r="K193" s="179"/>
      <c r="L193" s="179"/>
      <c r="M193" s="179"/>
      <c r="N193" s="179"/>
      <c r="O193" s="179"/>
      <c r="P193" s="179"/>
      <c r="Q193" s="1864"/>
    </row>
    <row r="194" spans="1:17" ht="35.1" customHeight="1">
      <c r="A194" s="38"/>
      <c r="B194" s="46" t="s">
        <v>1372</v>
      </c>
      <c r="C194" s="38" t="s">
        <v>1480</v>
      </c>
      <c r="D194" s="57" t="s">
        <v>1347</v>
      </c>
      <c r="E194" s="179"/>
      <c r="F194" s="179"/>
      <c r="G194" s="38"/>
      <c r="H194" s="179"/>
      <c r="I194" s="179"/>
      <c r="J194" s="179"/>
      <c r="K194" s="179"/>
      <c r="L194" s="179"/>
      <c r="M194" s="179">
        <v>110000</v>
      </c>
      <c r="N194" s="179"/>
      <c r="O194" s="179"/>
      <c r="P194" s="179"/>
      <c r="Q194" s="1864"/>
    </row>
    <row r="195" spans="1:17" ht="35.1" customHeight="1">
      <c r="A195" s="38"/>
      <c r="B195" s="46" t="s">
        <v>1372</v>
      </c>
      <c r="C195" s="38" t="s">
        <v>1480</v>
      </c>
      <c r="D195" s="57" t="s">
        <v>1348</v>
      </c>
      <c r="E195" s="179"/>
      <c r="F195" s="179">
        <v>70200</v>
      </c>
      <c r="G195" s="38"/>
      <c r="H195" s="179"/>
      <c r="I195" s="179"/>
      <c r="J195" s="179"/>
      <c r="K195" s="38"/>
      <c r="L195" s="38"/>
      <c r="M195" s="179"/>
      <c r="N195" s="179"/>
      <c r="O195" s="179"/>
      <c r="P195" s="179"/>
      <c r="Q195" s="1864"/>
    </row>
    <row r="196" spans="1:17" ht="35.1" customHeight="1">
      <c r="A196" s="38"/>
      <c r="B196" s="46" t="s">
        <v>1373</v>
      </c>
      <c r="C196" s="38" t="s">
        <v>1480</v>
      </c>
      <c r="D196" s="57" t="s">
        <v>1345</v>
      </c>
      <c r="E196" s="179"/>
      <c r="F196" s="179">
        <v>73500</v>
      </c>
      <c r="G196" s="179">
        <v>110000</v>
      </c>
      <c r="H196" s="179"/>
      <c r="I196" s="179"/>
      <c r="J196" s="179"/>
      <c r="K196" s="179">
        <v>130000</v>
      </c>
      <c r="L196" s="179">
        <v>125000</v>
      </c>
      <c r="M196" s="179">
        <v>123000</v>
      </c>
      <c r="N196" s="179"/>
      <c r="O196" s="179"/>
      <c r="P196" s="179"/>
      <c r="Q196" s="1864"/>
    </row>
    <row r="197" spans="1:17" ht="35.1" customHeight="1">
      <c r="A197" s="38"/>
      <c r="B197" s="46" t="s">
        <v>1374</v>
      </c>
      <c r="C197" s="38" t="s">
        <v>1480</v>
      </c>
      <c r="D197" s="57" t="s">
        <v>1345</v>
      </c>
      <c r="E197" s="179"/>
      <c r="F197" s="179"/>
      <c r="G197" s="179">
        <v>110000</v>
      </c>
      <c r="H197" s="179"/>
      <c r="I197" s="179"/>
      <c r="J197" s="179"/>
      <c r="K197" s="179"/>
      <c r="L197" s="179"/>
      <c r="M197" s="179"/>
      <c r="N197" s="179"/>
      <c r="O197" s="179"/>
      <c r="P197" s="179"/>
      <c r="Q197" s="1864"/>
    </row>
    <row r="198" spans="1:17" ht="35.1" customHeight="1">
      <c r="A198" s="38"/>
      <c r="B198" s="46" t="s">
        <v>1375</v>
      </c>
      <c r="C198" s="38" t="s">
        <v>1480</v>
      </c>
      <c r="D198" s="57" t="s">
        <v>1345</v>
      </c>
      <c r="E198" s="179"/>
      <c r="F198" s="179"/>
      <c r="G198" s="38"/>
      <c r="H198" s="179"/>
      <c r="I198" s="179"/>
      <c r="J198" s="179"/>
      <c r="K198" s="38"/>
      <c r="L198" s="179">
        <v>129000</v>
      </c>
      <c r="M198" s="179"/>
      <c r="N198" s="179"/>
      <c r="O198" s="179"/>
      <c r="P198" s="179"/>
      <c r="Q198" s="1864"/>
    </row>
    <row r="199" spans="1:17" ht="35.1" hidden="1" customHeight="1">
      <c r="A199" s="38"/>
      <c r="B199" s="46" t="s">
        <v>1376</v>
      </c>
      <c r="C199" s="38" t="s">
        <v>1480</v>
      </c>
      <c r="D199" s="57" t="s">
        <v>1345</v>
      </c>
      <c r="E199" s="179"/>
      <c r="F199" s="179"/>
      <c r="G199" s="179"/>
      <c r="H199" s="38"/>
      <c r="I199" s="179"/>
      <c r="J199" s="179"/>
      <c r="K199" s="179"/>
      <c r="L199" s="179"/>
      <c r="M199" s="179"/>
      <c r="N199" s="179"/>
      <c r="O199" s="179"/>
      <c r="P199" s="179"/>
      <c r="Q199" s="1864"/>
    </row>
    <row r="200" spans="1:17" ht="35.1" customHeight="1">
      <c r="A200" s="38"/>
      <c r="B200" s="46" t="s">
        <v>1377</v>
      </c>
      <c r="C200" s="38" t="s">
        <v>1480</v>
      </c>
      <c r="D200" s="57" t="s">
        <v>1347</v>
      </c>
      <c r="E200" s="179"/>
      <c r="F200" s="179"/>
      <c r="G200" s="179"/>
      <c r="H200" s="38"/>
      <c r="I200" s="179"/>
      <c r="J200" s="179">
        <v>80000</v>
      </c>
      <c r="K200" s="179"/>
      <c r="L200" s="179"/>
      <c r="M200" s="179">
        <v>79000</v>
      </c>
      <c r="N200" s="179"/>
      <c r="O200" s="179"/>
      <c r="P200" s="179"/>
      <c r="Q200" s="1864"/>
    </row>
    <row r="201" spans="1:17" ht="35.1" customHeight="1">
      <c r="A201" s="38"/>
      <c r="B201" s="46" t="s">
        <v>1377</v>
      </c>
      <c r="C201" s="38" t="s">
        <v>1480</v>
      </c>
      <c r="D201" s="57" t="s">
        <v>1348</v>
      </c>
      <c r="E201" s="179"/>
      <c r="F201" s="179"/>
      <c r="G201" s="38"/>
      <c r="H201" s="179"/>
      <c r="I201" s="179"/>
      <c r="J201" s="179">
        <v>90000</v>
      </c>
      <c r="K201" s="179"/>
      <c r="L201" s="179"/>
      <c r="M201" s="179"/>
      <c r="N201" s="179"/>
      <c r="O201" s="179"/>
      <c r="P201" s="179"/>
      <c r="Q201" s="1864"/>
    </row>
    <row r="202" spans="1:17" ht="35.1" customHeight="1">
      <c r="A202" s="38"/>
      <c r="B202" s="46" t="s">
        <v>1377</v>
      </c>
      <c r="C202" s="38" t="s">
        <v>1480</v>
      </c>
      <c r="D202" s="57" t="s">
        <v>1345</v>
      </c>
      <c r="E202" s="179"/>
      <c r="F202" s="179">
        <v>95000</v>
      </c>
      <c r="G202" s="179">
        <v>80000</v>
      </c>
      <c r="H202" s="179"/>
      <c r="I202" s="179"/>
      <c r="J202" s="179"/>
      <c r="K202" s="179"/>
      <c r="L202" s="179"/>
      <c r="M202" s="179"/>
      <c r="N202" s="179"/>
      <c r="O202" s="179"/>
      <c r="P202" s="179"/>
      <c r="Q202" s="1864"/>
    </row>
    <row r="203" spans="1:17" ht="35.1" customHeight="1">
      <c r="A203" s="38"/>
      <c r="B203" s="46" t="s">
        <v>1378</v>
      </c>
      <c r="C203" s="38" t="s">
        <v>1480</v>
      </c>
      <c r="D203" s="57" t="s">
        <v>1350</v>
      </c>
      <c r="E203" s="179"/>
      <c r="F203" s="38"/>
      <c r="G203" s="179"/>
      <c r="H203" s="179"/>
      <c r="I203" s="179"/>
      <c r="J203" s="179"/>
      <c r="K203" s="179"/>
      <c r="L203" s="179"/>
      <c r="M203" s="179"/>
      <c r="N203" s="179"/>
      <c r="O203" s="179"/>
      <c r="P203" s="179">
        <v>166100</v>
      </c>
      <c r="Q203" s="1864"/>
    </row>
    <row r="204" spans="1:17" ht="35.1" customHeight="1">
      <c r="A204" s="38"/>
      <c r="B204" s="46" t="s">
        <v>1379</v>
      </c>
      <c r="C204" s="38" t="s">
        <v>1480</v>
      </c>
      <c r="D204" s="57" t="s">
        <v>1351</v>
      </c>
      <c r="E204" s="179"/>
      <c r="F204" s="179"/>
      <c r="G204" s="179"/>
      <c r="H204" s="179"/>
      <c r="I204" s="179"/>
      <c r="J204" s="179"/>
      <c r="K204" s="179"/>
      <c r="L204" s="179"/>
      <c r="M204" s="179"/>
      <c r="N204" s="179"/>
      <c r="O204" s="179"/>
      <c r="P204" s="179">
        <v>180400</v>
      </c>
      <c r="Q204" s="1864"/>
    </row>
    <row r="205" spans="1:17" ht="35.1" customHeight="1">
      <c r="A205" s="38"/>
      <c r="B205" s="46" t="s">
        <v>1380</v>
      </c>
      <c r="C205" s="38" t="s">
        <v>1480</v>
      </c>
      <c r="D205" s="57" t="s">
        <v>1345</v>
      </c>
      <c r="E205" s="179"/>
      <c r="F205" s="179"/>
      <c r="G205" s="179">
        <v>120000</v>
      </c>
      <c r="H205" s="179"/>
      <c r="I205" s="179"/>
      <c r="J205" s="179"/>
      <c r="K205" s="179">
        <v>130000</v>
      </c>
      <c r="L205" s="179"/>
      <c r="M205" s="179"/>
      <c r="N205" s="179"/>
      <c r="O205" s="179"/>
      <c r="P205" s="179"/>
      <c r="Q205" s="1864"/>
    </row>
    <row r="206" spans="1:17" ht="35.1" customHeight="1">
      <c r="A206" s="38"/>
      <c r="B206" s="46" t="s">
        <v>1424</v>
      </c>
      <c r="C206" s="38" t="s">
        <v>1480</v>
      </c>
      <c r="D206" s="57" t="s">
        <v>1350</v>
      </c>
      <c r="E206" s="179"/>
      <c r="F206" s="179"/>
      <c r="G206" s="179"/>
      <c r="H206" s="179"/>
      <c r="I206" s="179"/>
      <c r="J206" s="179"/>
      <c r="K206" s="179">
        <v>145000</v>
      </c>
      <c r="L206" s="179"/>
      <c r="M206" s="179"/>
      <c r="N206" s="179"/>
      <c r="O206" s="179"/>
      <c r="P206" s="179"/>
      <c r="Q206" s="1864"/>
    </row>
    <row r="207" spans="1:17" ht="35.1" hidden="1" customHeight="1">
      <c r="A207" s="38"/>
      <c r="B207" s="46" t="s">
        <v>1381</v>
      </c>
      <c r="C207" s="38" t="s">
        <v>1480</v>
      </c>
      <c r="D207" s="57" t="s">
        <v>1345</v>
      </c>
      <c r="E207" s="179"/>
      <c r="F207" s="179"/>
      <c r="G207" s="179"/>
      <c r="H207" s="179"/>
      <c r="I207" s="179"/>
      <c r="J207" s="179"/>
      <c r="K207" s="179"/>
      <c r="L207" s="179"/>
      <c r="M207" s="179"/>
      <c r="N207" s="179"/>
      <c r="O207" s="179"/>
      <c r="P207" s="179"/>
      <c r="Q207" s="1864"/>
    </row>
    <row r="208" spans="1:17" ht="35.1" hidden="1" customHeight="1">
      <c r="A208" s="38"/>
      <c r="B208" s="46" t="s">
        <v>1382</v>
      </c>
      <c r="C208" s="38" t="s">
        <v>1480</v>
      </c>
      <c r="D208" s="57" t="s">
        <v>1350</v>
      </c>
      <c r="E208" s="179"/>
      <c r="F208" s="179"/>
      <c r="G208" s="179"/>
      <c r="H208" s="179"/>
      <c r="I208" s="179"/>
      <c r="J208" s="179"/>
      <c r="K208" s="179"/>
      <c r="L208" s="179"/>
      <c r="M208" s="179"/>
      <c r="N208" s="179"/>
      <c r="O208" s="179"/>
      <c r="P208" s="179"/>
      <c r="Q208" s="1864"/>
    </row>
    <row r="209" spans="1:17" ht="35.1" hidden="1" customHeight="1">
      <c r="A209" s="38"/>
      <c r="B209" s="46" t="s">
        <v>1383</v>
      </c>
      <c r="C209" s="38" t="s">
        <v>1480</v>
      </c>
      <c r="D209" s="57" t="s">
        <v>1350</v>
      </c>
      <c r="E209" s="179"/>
      <c r="F209" s="179"/>
      <c r="G209" s="179"/>
      <c r="H209" s="179"/>
      <c r="I209" s="179"/>
      <c r="J209" s="179"/>
      <c r="K209" s="179"/>
      <c r="L209" s="179"/>
      <c r="M209" s="179"/>
      <c r="N209" s="179"/>
      <c r="O209" s="179"/>
      <c r="P209" s="179"/>
      <c r="Q209" s="1864"/>
    </row>
    <row r="210" spans="1:17" ht="35.1" customHeight="1">
      <c r="A210" s="38"/>
      <c r="B210" s="46" t="s">
        <v>1384</v>
      </c>
      <c r="C210" s="38" t="s">
        <v>1480</v>
      </c>
      <c r="D210" s="57" t="s">
        <v>1350</v>
      </c>
      <c r="E210" s="179"/>
      <c r="F210" s="179">
        <v>91200</v>
      </c>
      <c r="G210" s="179"/>
      <c r="H210" s="179"/>
      <c r="I210" s="179"/>
      <c r="J210" s="179"/>
      <c r="K210" s="179"/>
      <c r="L210" s="179"/>
      <c r="M210" s="179"/>
      <c r="N210" s="179"/>
      <c r="O210" s="179"/>
      <c r="P210" s="179"/>
      <c r="Q210" s="1864"/>
    </row>
    <row r="211" spans="1:17" ht="30" customHeight="1">
      <c r="A211" s="35" t="s">
        <v>1385</v>
      </c>
      <c r="B211" s="134"/>
      <c r="C211" s="35"/>
      <c r="D211" s="28"/>
      <c r="E211" s="35"/>
      <c r="F211" s="35"/>
      <c r="G211" s="35"/>
      <c r="H211" s="35"/>
      <c r="I211" s="38"/>
      <c r="J211" s="38"/>
      <c r="K211" s="38"/>
      <c r="L211" s="38"/>
      <c r="M211" s="38"/>
      <c r="N211" s="38"/>
      <c r="O211" s="38"/>
      <c r="P211" s="38"/>
      <c r="Q211" s="1864"/>
    </row>
    <row r="212" spans="1:17" ht="30" customHeight="1">
      <c r="A212" s="85"/>
      <c r="B212" s="1869" t="s">
        <v>866</v>
      </c>
      <c r="C212" s="1869"/>
      <c r="D212" s="57"/>
      <c r="E212" s="38"/>
      <c r="F212" s="38"/>
      <c r="G212" s="38"/>
      <c r="H212" s="38"/>
      <c r="I212" s="38"/>
      <c r="J212" s="38"/>
      <c r="K212" s="38"/>
      <c r="L212" s="38"/>
      <c r="M212" s="38"/>
      <c r="N212" s="38"/>
      <c r="O212" s="38"/>
      <c r="P212" s="38"/>
      <c r="Q212" s="1864"/>
    </row>
    <row r="213" spans="1:17" ht="30" customHeight="1">
      <c r="A213" s="85"/>
      <c r="B213" s="65" t="s">
        <v>1386</v>
      </c>
      <c r="C213" s="38" t="s">
        <v>1387</v>
      </c>
      <c r="D213" s="57" t="s">
        <v>1388</v>
      </c>
      <c r="E213" s="179"/>
      <c r="F213" s="179"/>
      <c r="G213" s="179">
        <v>2200000</v>
      </c>
      <c r="H213" s="179"/>
      <c r="I213" s="179"/>
      <c r="J213" s="179"/>
      <c r="K213" s="179"/>
      <c r="L213" s="179"/>
      <c r="M213" s="179"/>
      <c r="N213" s="179"/>
      <c r="O213" s="179"/>
      <c r="P213" s="179"/>
      <c r="Q213" s="1864"/>
    </row>
    <row r="214" spans="1:17" ht="30" customHeight="1">
      <c r="A214" s="85"/>
      <c r="B214" s="65" t="s">
        <v>868</v>
      </c>
      <c r="C214" s="38" t="s">
        <v>1387</v>
      </c>
      <c r="D214" s="57" t="s">
        <v>1389</v>
      </c>
      <c r="E214" s="174"/>
      <c r="F214" s="174"/>
      <c r="G214" s="179">
        <v>3000000</v>
      </c>
      <c r="H214" s="179"/>
      <c r="I214" s="179"/>
      <c r="J214" s="179"/>
      <c r="K214" s="179"/>
      <c r="L214" s="179"/>
      <c r="M214" s="179"/>
      <c r="N214" s="179"/>
      <c r="O214" s="179"/>
      <c r="P214" s="179"/>
      <c r="Q214" s="1864"/>
    </row>
    <row r="215" spans="1:17" ht="30" customHeight="1">
      <c r="A215" s="85"/>
      <c r="B215" s="65" t="s">
        <v>869</v>
      </c>
      <c r="C215" s="38" t="s">
        <v>1387</v>
      </c>
      <c r="D215" s="57" t="s">
        <v>1390</v>
      </c>
      <c r="E215" s="174"/>
      <c r="F215" s="174"/>
      <c r="G215" s="179">
        <v>4100000</v>
      </c>
      <c r="H215" s="179"/>
      <c r="I215" s="179"/>
      <c r="J215" s="179"/>
      <c r="K215" s="179"/>
      <c r="L215" s="179"/>
      <c r="M215" s="179"/>
      <c r="N215" s="179"/>
      <c r="O215" s="179"/>
      <c r="P215" s="179"/>
      <c r="Q215" s="1864"/>
    </row>
    <row r="216" spans="1:17" ht="30" customHeight="1">
      <c r="A216" s="85"/>
      <c r="B216" s="65" t="s">
        <v>870</v>
      </c>
      <c r="C216" s="38" t="s">
        <v>1387</v>
      </c>
      <c r="D216" s="57" t="s">
        <v>1391</v>
      </c>
      <c r="E216" s="174"/>
      <c r="F216" s="174"/>
      <c r="G216" s="179">
        <v>5300000</v>
      </c>
      <c r="H216" s="179"/>
      <c r="I216" s="179"/>
      <c r="J216" s="179"/>
      <c r="K216" s="179"/>
      <c r="L216" s="179"/>
      <c r="M216" s="179"/>
      <c r="N216" s="179"/>
      <c r="O216" s="179"/>
      <c r="P216" s="179"/>
      <c r="Q216" s="1864"/>
    </row>
    <row r="217" spans="1:17" ht="30" customHeight="1">
      <c r="A217" s="85"/>
      <c r="B217" s="65" t="s">
        <v>871</v>
      </c>
      <c r="C217" s="38" t="s">
        <v>1387</v>
      </c>
      <c r="D217" s="57" t="s">
        <v>1388</v>
      </c>
      <c r="E217" s="174"/>
      <c r="F217" s="174"/>
      <c r="G217" s="179">
        <v>2700000</v>
      </c>
      <c r="H217" s="179"/>
      <c r="I217" s="179"/>
      <c r="J217" s="179"/>
      <c r="K217" s="179"/>
      <c r="L217" s="179"/>
      <c r="M217" s="179"/>
      <c r="N217" s="179"/>
      <c r="O217" s="179"/>
      <c r="P217" s="179"/>
      <c r="Q217" s="1864"/>
    </row>
    <row r="218" spans="1:17" ht="30" customHeight="1">
      <c r="A218" s="85"/>
      <c r="B218" s="65" t="s">
        <v>872</v>
      </c>
      <c r="C218" s="38" t="s">
        <v>1387</v>
      </c>
      <c r="D218" s="57" t="s">
        <v>1389</v>
      </c>
      <c r="E218" s="174"/>
      <c r="F218" s="174"/>
      <c r="G218" s="179">
        <v>4450000</v>
      </c>
      <c r="H218" s="179"/>
      <c r="I218" s="179"/>
      <c r="J218" s="179"/>
      <c r="K218" s="38"/>
      <c r="L218" s="179"/>
      <c r="M218" s="179"/>
      <c r="N218" s="179"/>
      <c r="O218" s="179"/>
      <c r="P218" s="179"/>
      <c r="Q218" s="1864"/>
    </row>
    <row r="219" spans="1:17" ht="30" customHeight="1">
      <c r="A219" s="85"/>
      <c r="B219" s="65" t="s">
        <v>873</v>
      </c>
      <c r="C219" s="38" t="s">
        <v>1387</v>
      </c>
      <c r="D219" s="57" t="s">
        <v>1390</v>
      </c>
      <c r="E219" s="174"/>
      <c r="F219" s="174"/>
      <c r="G219" s="179">
        <v>6420000</v>
      </c>
      <c r="H219" s="179"/>
      <c r="I219" s="179"/>
      <c r="J219" s="179"/>
      <c r="K219" s="179"/>
      <c r="L219" s="179"/>
      <c r="M219" s="179"/>
      <c r="N219" s="179"/>
      <c r="O219" s="179"/>
      <c r="P219" s="179"/>
      <c r="Q219" s="1864"/>
    </row>
    <row r="220" spans="1:17" ht="30" customHeight="1">
      <c r="A220" s="85"/>
      <c r="B220" s="65" t="s">
        <v>874</v>
      </c>
      <c r="C220" s="38" t="s">
        <v>1387</v>
      </c>
      <c r="D220" s="57" t="s">
        <v>1391</v>
      </c>
      <c r="E220" s="174"/>
      <c r="F220" s="174"/>
      <c r="G220" s="179">
        <v>8350000</v>
      </c>
      <c r="H220" s="179"/>
      <c r="I220" s="179"/>
      <c r="J220" s="179"/>
      <c r="K220" s="179"/>
      <c r="L220" s="179"/>
      <c r="M220" s="179"/>
      <c r="N220" s="179"/>
      <c r="O220" s="179"/>
      <c r="P220" s="179"/>
      <c r="Q220" s="1864"/>
    </row>
    <row r="221" spans="1:17" ht="30" customHeight="1">
      <c r="A221" s="85"/>
      <c r="B221" s="163" t="s">
        <v>875</v>
      </c>
      <c r="C221" s="38"/>
      <c r="D221" s="57"/>
      <c r="E221" s="174"/>
      <c r="F221" s="174"/>
      <c r="G221" s="179"/>
      <c r="H221" s="179"/>
      <c r="I221" s="179"/>
      <c r="J221" s="179"/>
      <c r="K221" s="179"/>
      <c r="L221" s="179"/>
      <c r="M221" s="179"/>
      <c r="N221" s="179"/>
      <c r="O221" s="179"/>
      <c r="P221" s="179"/>
      <c r="Q221" s="1864"/>
    </row>
    <row r="222" spans="1:17" ht="30" customHeight="1">
      <c r="A222" s="85"/>
      <c r="B222" s="65" t="s">
        <v>867</v>
      </c>
      <c r="C222" s="38" t="s">
        <v>1387</v>
      </c>
      <c r="D222" s="57" t="s">
        <v>1388</v>
      </c>
      <c r="E222" s="174"/>
      <c r="F222" s="174"/>
      <c r="G222" s="179">
        <v>2600000</v>
      </c>
      <c r="H222" s="179"/>
      <c r="I222" s="179"/>
      <c r="J222" s="179"/>
      <c r="K222" s="179"/>
      <c r="L222" s="179"/>
      <c r="M222" s="179"/>
      <c r="N222" s="179"/>
      <c r="O222" s="179"/>
      <c r="P222" s="179"/>
      <c r="Q222" s="1864"/>
    </row>
    <row r="223" spans="1:17" ht="30" customHeight="1">
      <c r="A223" s="85"/>
      <c r="B223" s="65" t="s">
        <v>868</v>
      </c>
      <c r="C223" s="38" t="s">
        <v>1387</v>
      </c>
      <c r="D223" s="57" t="s">
        <v>1389</v>
      </c>
      <c r="E223" s="179"/>
      <c r="F223" s="179"/>
      <c r="G223" s="179">
        <v>3600000</v>
      </c>
      <c r="H223" s="179"/>
      <c r="I223" s="179"/>
      <c r="J223" s="179"/>
      <c r="K223" s="179"/>
      <c r="L223" s="179"/>
      <c r="M223" s="179"/>
      <c r="N223" s="179"/>
      <c r="O223" s="179"/>
      <c r="P223" s="179"/>
      <c r="Q223" s="1864"/>
    </row>
    <row r="224" spans="1:17" ht="30" customHeight="1">
      <c r="A224" s="85"/>
      <c r="B224" s="65" t="s">
        <v>869</v>
      </c>
      <c r="C224" s="38" t="s">
        <v>1387</v>
      </c>
      <c r="D224" s="57" t="s">
        <v>1390</v>
      </c>
      <c r="E224" s="174"/>
      <c r="F224" s="174"/>
      <c r="G224" s="179">
        <v>4600000</v>
      </c>
      <c r="H224" s="179"/>
      <c r="I224" s="179"/>
      <c r="J224" s="179"/>
      <c r="K224" s="179"/>
      <c r="L224" s="179"/>
      <c r="M224" s="179"/>
      <c r="N224" s="179"/>
      <c r="O224" s="179"/>
      <c r="P224" s="179"/>
      <c r="Q224" s="1864"/>
    </row>
    <row r="225" spans="1:17" ht="30" customHeight="1">
      <c r="A225" s="85"/>
      <c r="B225" s="65" t="s">
        <v>870</v>
      </c>
      <c r="C225" s="38" t="s">
        <v>1387</v>
      </c>
      <c r="D225" s="57" t="s">
        <v>1391</v>
      </c>
      <c r="E225" s="174"/>
      <c r="F225" s="174"/>
      <c r="G225" s="179">
        <v>5700000</v>
      </c>
      <c r="H225" s="179"/>
      <c r="I225" s="179"/>
      <c r="J225" s="179"/>
      <c r="K225" s="179"/>
      <c r="L225" s="179"/>
      <c r="M225" s="179"/>
      <c r="N225" s="179"/>
      <c r="O225" s="179"/>
      <c r="P225" s="179"/>
      <c r="Q225" s="1864"/>
    </row>
    <row r="226" spans="1:17" ht="30" customHeight="1">
      <c r="A226" s="85"/>
      <c r="B226" s="65" t="s">
        <v>871</v>
      </c>
      <c r="C226" s="38" t="s">
        <v>1387</v>
      </c>
      <c r="D226" s="57" t="s">
        <v>1388</v>
      </c>
      <c r="E226" s="174"/>
      <c r="F226" s="174"/>
      <c r="G226" s="179">
        <v>2750000</v>
      </c>
      <c r="H226" s="179"/>
      <c r="I226" s="179"/>
      <c r="J226" s="179"/>
      <c r="K226" s="179"/>
      <c r="L226" s="179"/>
      <c r="M226" s="179"/>
      <c r="N226" s="179"/>
      <c r="O226" s="179"/>
      <c r="P226" s="179"/>
      <c r="Q226" s="1864"/>
    </row>
    <row r="227" spans="1:17" ht="30" customHeight="1">
      <c r="A227" s="85"/>
      <c r="B227" s="65" t="s">
        <v>872</v>
      </c>
      <c r="C227" s="38" t="s">
        <v>1387</v>
      </c>
      <c r="D227" s="57" t="s">
        <v>1389</v>
      </c>
      <c r="E227" s="179"/>
      <c r="F227" s="179"/>
      <c r="G227" s="179">
        <v>4500000</v>
      </c>
      <c r="H227" s="179"/>
      <c r="I227" s="179"/>
      <c r="J227" s="179"/>
      <c r="K227" s="179"/>
      <c r="L227" s="179"/>
      <c r="M227" s="179"/>
      <c r="N227" s="179"/>
      <c r="O227" s="179"/>
      <c r="P227" s="179"/>
      <c r="Q227" s="1864"/>
    </row>
    <row r="228" spans="1:17" ht="30" customHeight="1">
      <c r="A228" s="85"/>
      <c r="B228" s="65" t="s">
        <v>873</v>
      </c>
      <c r="C228" s="38" t="s">
        <v>1387</v>
      </c>
      <c r="D228" s="57" t="s">
        <v>1390</v>
      </c>
      <c r="E228" s="179"/>
      <c r="F228" s="179"/>
      <c r="G228" s="179">
        <v>6500000</v>
      </c>
      <c r="H228" s="179"/>
      <c r="I228" s="179"/>
      <c r="J228" s="179"/>
      <c r="K228" s="179"/>
      <c r="L228" s="179"/>
      <c r="M228" s="179"/>
      <c r="N228" s="179"/>
      <c r="O228" s="179"/>
      <c r="P228" s="179"/>
      <c r="Q228" s="1864"/>
    </row>
    <row r="229" spans="1:17" ht="30" customHeight="1">
      <c r="A229" s="85"/>
      <c r="B229" s="65" t="s">
        <v>874</v>
      </c>
      <c r="C229" s="38" t="s">
        <v>1387</v>
      </c>
      <c r="D229" s="57" t="s">
        <v>1391</v>
      </c>
      <c r="E229" s="179"/>
      <c r="F229" s="179"/>
      <c r="G229" s="179">
        <v>8500000</v>
      </c>
      <c r="H229" s="179"/>
      <c r="I229" s="179"/>
      <c r="J229" s="179"/>
      <c r="K229" s="179"/>
      <c r="L229" s="179"/>
      <c r="M229" s="179"/>
      <c r="N229" s="179"/>
      <c r="O229" s="179"/>
      <c r="P229" s="179"/>
      <c r="Q229" s="1864"/>
    </row>
    <row r="230" spans="1:17" ht="35.1" customHeight="1">
      <c r="A230" s="35" t="s">
        <v>1392</v>
      </c>
      <c r="B230" s="134" t="s">
        <v>1393</v>
      </c>
      <c r="C230" s="38"/>
      <c r="D230" s="57"/>
      <c r="E230" s="38"/>
      <c r="F230" s="38"/>
      <c r="G230" s="38"/>
      <c r="H230" s="38"/>
      <c r="I230" s="38"/>
      <c r="J230" s="38"/>
      <c r="K230" s="38"/>
      <c r="L230" s="38"/>
      <c r="M230" s="38"/>
      <c r="N230" s="38"/>
      <c r="O230" s="38"/>
      <c r="P230" s="38"/>
      <c r="Q230" s="1864"/>
    </row>
    <row r="231" spans="1:17" ht="35.1" customHeight="1">
      <c r="A231" s="35"/>
      <c r="B231" s="65" t="s">
        <v>1394</v>
      </c>
      <c r="C231" s="38" t="s">
        <v>249</v>
      </c>
      <c r="D231" s="57"/>
      <c r="E231" s="180"/>
      <c r="F231" s="180">
        <v>6500000</v>
      </c>
      <c r="G231" s="180">
        <v>5800000</v>
      </c>
      <c r="H231" s="38"/>
      <c r="I231" s="180">
        <v>6500000</v>
      </c>
      <c r="J231" s="180">
        <v>5600000</v>
      </c>
      <c r="K231" s="180">
        <v>6000000</v>
      </c>
      <c r="L231" s="180">
        <v>6500000</v>
      </c>
      <c r="M231" s="180">
        <v>6000000</v>
      </c>
      <c r="N231" s="180">
        <v>5500000</v>
      </c>
      <c r="O231" s="180">
        <v>4600000</v>
      </c>
      <c r="P231" s="180"/>
      <c r="Q231" s="1864"/>
    </row>
    <row r="232" spans="1:17" ht="35.1" customHeight="1">
      <c r="A232" s="38"/>
      <c r="B232" s="39" t="s">
        <v>1395</v>
      </c>
      <c r="C232" s="38" t="s">
        <v>249</v>
      </c>
      <c r="D232" s="57"/>
      <c r="E232" s="180"/>
      <c r="F232" s="180">
        <v>6500000</v>
      </c>
      <c r="G232" s="180">
        <v>6500000</v>
      </c>
      <c r="H232" s="180">
        <v>7000000</v>
      </c>
      <c r="I232" s="180"/>
      <c r="J232" s="180">
        <v>6700000</v>
      </c>
      <c r="K232" s="180">
        <v>6300000</v>
      </c>
      <c r="L232" s="180"/>
      <c r="M232" s="180">
        <v>6000000</v>
      </c>
      <c r="N232" s="180"/>
      <c r="O232" s="38"/>
      <c r="P232" s="180"/>
      <c r="Q232" s="1864"/>
    </row>
    <row r="233" spans="1:17" ht="35.1" customHeight="1">
      <c r="A233" s="38"/>
      <c r="B233" s="39" t="s">
        <v>1396</v>
      </c>
      <c r="C233" s="38" t="s">
        <v>249</v>
      </c>
      <c r="D233" s="57"/>
      <c r="E233" s="38"/>
      <c r="F233" s="38"/>
      <c r="G233" s="180">
        <v>9000000</v>
      </c>
      <c r="H233" s="180">
        <v>7000000</v>
      </c>
      <c r="I233" s="38"/>
      <c r="J233" s="180">
        <v>9500000</v>
      </c>
      <c r="K233" s="38"/>
      <c r="L233" s="38"/>
      <c r="M233" s="38"/>
      <c r="N233" s="38"/>
      <c r="O233" s="38"/>
      <c r="P233" s="38"/>
      <c r="Q233" s="1864"/>
    </row>
    <row r="234" spans="1:17">
      <c r="Q234" s="169"/>
    </row>
    <row r="235" spans="1:17">
      <c r="B235" s="13"/>
      <c r="C235" s="13"/>
      <c r="D235" s="158"/>
      <c r="G235" s="13"/>
      <c r="H235" s="13"/>
      <c r="I235" s="13"/>
      <c r="J235" s="13"/>
      <c r="K235" s="13"/>
      <c r="L235" s="13"/>
      <c r="M235" s="13"/>
      <c r="N235" s="13"/>
      <c r="O235" s="13"/>
      <c r="P235" s="13"/>
      <c r="Q235" s="169"/>
    </row>
    <row r="236" spans="1:17">
      <c r="B236" s="13"/>
      <c r="C236" s="13"/>
      <c r="D236" s="158"/>
      <c r="G236" s="13"/>
      <c r="H236" s="13"/>
      <c r="I236" s="13"/>
      <c r="J236" s="13"/>
      <c r="K236" s="13"/>
      <c r="L236" s="13"/>
      <c r="M236" s="13"/>
      <c r="N236" s="13"/>
      <c r="O236" s="13"/>
      <c r="P236" s="13"/>
      <c r="Q236" s="169"/>
    </row>
    <row r="237" spans="1:17">
      <c r="B237" s="13"/>
      <c r="C237" s="13"/>
      <c r="D237" s="158"/>
      <c r="G237" s="13"/>
      <c r="H237" s="13"/>
      <c r="I237" s="13"/>
      <c r="J237" s="13"/>
      <c r="K237" s="13"/>
      <c r="L237" s="13"/>
      <c r="M237" s="13"/>
      <c r="N237" s="13"/>
      <c r="O237" s="13"/>
      <c r="P237" s="13"/>
      <c r="Q237" s="169"/>
    </row>
  </sheetData>
  <mergeCells count="32">
    <mergeCell ref="Q173:Q210"/>
    <mergeCell ref="Q211:Q229"/>
    <mergeCell ref="B212:C212"/>
    <mergeCell ref="Q230:Q233"/>
    <mergeCell ref="Q64:Q72"/>
    <mergeCell ref="Q73:Q80"/>
    <mergeCell ref="Q89:Q125"/>
    <mergeCell ref="Q126:Q164"/>
    <mergeCell ref="Q165:Q172"/>
    <mergeCell ref="B166:C166"/>
    <mergeCell ref="Q52:Q61"/>
    <mergeCell ref="E8:P8"/>
    <mergeCell ref="Q9:Q16"/>
    <mergeCell ref="B18:C18"/>
    <mergeCell ref="E18:P18"/>
    <mergeCell ref="Q19:Q22"/>
    <mergeCell ref="B24:C24"/>
    <mergeCell ref="E24:P24"/>
    <mergeCell ref="Q25:Q28"/>
    <mergeCell ref="B29:C29"/>
    <mergeCell ref="Q30:Q37"/>
    <mergeCell ref="Q39:Q50"/>
    <mergeCell ref="E51:P51"/>
    <mergeCell ref="B1:Q1"/>
    <mergeCell ref="B2:Q2"/>
    <mergeCell ref="B3:Q3"/>
    <mergeCell ref="A5:A6"/>
    <mergeCell ref="B5:B6"/>
    <mergeCell ref="C5:C6"/>
    <mergeCell ref="D5:D6"/>
    <mergeCell ref="E5:P5"/>
    <mergeCell ref="Q5:Q6"/>
  </mergeCells>
  <conditionalFormatting sqref="B128">
    <cfRule type="duplicateValues" dxfId="149" priority="25"/>
  </conditionalFormatting>
  <conditionalFormatting sqref="B129">
    <cfRule type="duplicateValues" dxfId="148" priority="20"/>
  </conditionalFormatting>
  <conditionalFormatting sqref="B133:B135">
    <cfRule type="duplicateValues" dxfId="147" priority="15"/>
    <cfRule type="duplicateValues" dxfId="146" priority="16"/>
  </conditionalFormatting>
  <conditionalFormatting sqref="B136">
    <cfRule type="duplicateValues" dxfId="145" priority="11"/>
    <cfRule type="duplicateValues" dxfId="144" priority="12"/>
  </conditionalFormatting>
  <conditionalFormatting sqref="B137">
    <cfRule type="duplicateValues" dxfId="143" priority="2"/>
    <cfRule type="duplicateValues" dxfId="142" priority="3"/>
  </conditionalFormatting>
  <conditionalFormatting sqref="B138:B139">
    <cfRule type="duplicateValues" dxfId="141" priority="7"/>
  </conditionalFormatting>
  <conditionalFormatting sqref="B141">
    <cfRule type="duplicateValues" dxfId="140" priority="19"/>
  </conditionalFormatting>
  <conditionalFormatting sqref="B142">
    <cfRule type="duplicateValues" dxfId="139" priority="10"/>
  </conditionalFormatting>
  <conditionalFormatting sqref="B143">
    <cfRule type="duplicateValues" dxfId="138" priority="9"/>
  </conditionalFormatting>
  <conditionalFormatting sqref="B145:B146">
    <cfRule type="duplicateValues" dxfId="137" priority="22"/>
  </conditionalFormatting>
  <conditionalFormatting sqref="B145:B147">
    <cfRule type="duplicateValues" dxfId="136" priority="21"/>
  </conditionalFormatting>
  <conditionalFormatting sqref="B147">
    <cfRule type="duplicateValues" dxfId="135" priority="24"/>
  </conditionalFormatting>
  <conditionalFormatting sqref="B148:B149">
    <cfRule type="duplicateValues" dxfId="134" priority="27"/>
  </conditionalFormatting>
  <conditionalFormatting sqref="B149">
    <cfRule type="duplicateValues" dxfId="133" priority="23"/>
    <cfRule type="duplicateValues" dxfId="132" priority="26"/>
  </conditionalFormatting>
  <conditionalFormatting sqref="B150">
    <cfRule type="duplicateValues" dxfId="131" priority="1"/>
  </conditionalFormatting>
  <conditionalFormatting sqref="B151:B152">
    <cfRule type="duplicateValues" dxfId="130" priority="30"/>
  </conditionalFormatting>
  <conditionalFormatting sqref="B153:B155">
    <cfRule type="duplicateValues" dxfId="129" priority="13"/>
    <cfRule type="duplicateValues" dxfId="128" priority="14"/>
  </conditionalFormatting>
  <conditionalFormatting sqref="B156:B157">
    <cfRule type="duplicateValues" dxfId="127" priority="6"/>
  </conditionalFormatting>
  <conditionalFormatting sqref="B158">
    <cfRule type="duplicateValues" dxfId="126" priority="18"/>
  </conditionalFormatting>
  <conditionalFormatting sqref="B159">
    <cfRule type="duplicateValues" dxfId="125" priority="17"/>
  </conditionalFormatting>
  <conditionalFormatting sqref="B160">
    <cfRule type="duplicateValues" dxfId="124" priority="8"/>
  </conditionalFormatting>
  <conditionalFormatting sqref="B161">
    <cfRule type="duplicateValues" dxfId="123" priority="4"/>
    <cfRule type="duplicateValues" dxfId="122" priority="5"/>
  </conditionalFormatting>
  <conditionalFormatting sqref="B163">
    <cfRule type="duplicateValues" dxfId="121" priority="29"/>
  </conditionalFormatting>
  <conditionalFormatting sqref="B164">
    <cfRule type="duplicateValues" dxfId="120" priority="28"/>
  </conditionalFormatting>
  <printOptions horizontalCentered="1"/>
  <pageMargins left="0.7" right="0.7" top="0.75" bottom="0.75" header="0.3" footer="0.3"/>
  <pageSetup paperSize="9" scale="46" orientation="landscape" r:id="rId1"/>
  <headerFooter>
    <oddFooter>Page &amp;P&amp;RGia VLXD thang 9 nam 2023 phu luc 1 ktra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222"/>
  <sheetViews>
    <sheetView zoomScale="70" zoomScaleNormal="70" workbookViewId="0">
      <selection activeCell="D11" sqref="D11"/>
    </sheetView>
  </sheetViews>
  <sheetFormatPr defaultColWidth="9.140625" defaultRowHeight="15"/>
  <cols>
    <col min="1" max="1" width="5.7109375" style="655" customWidth="1"/>
    <col min="2" max="2" width="32.85546875" style="656" customWidth="1"/>
    <col min="3" max="3" width="9.28515625" style="657" customWidth="1"/>
    <col min="4" max="4" width="18.42578125" style="658" customWidth="1"/>
    <col min="5" max="6" width="12.85546875" style="655" customWidth="1"/>
    <col min="7" max="8" width="13.140625" style="659" customWidth="1"/>
    <col min="9" max="9" width="12.85546875" style="659" customWidth="1"/>
    <col min="10" max="10" width="14.28515625" style="1358" customWidth="1"/>
    <col min="11" max="11" width="12.42578125" style="659" customWidth="1"/>
    <col min="12" max="12" width="11.85546875" style="657" customWidth="1"/>
    <col min="13" max="13" width="13.28515625" style="659" customWidth="1"/>
    <col min="14" max="14" width="13" style="655" customWidth="1"/>
    <col min="15" max="15" width="12.28515625" style="659" customWidth="1"/>
    <col min="16" max="16" width="11.85546875" style="659" customWidth="1"/>
    <col min="17" max="17" width="17.140625" style="655" customWidth="1"/>
    <col min="18" max="16384" width="9.140625" style="655"/>
  </cols>
  <sheetData>
    <row r="1" spans="1:17" ht="18.75">
      <c r="A1" s="664"/>
      <c r="B1" s="1739" t="s">
        <v>1149</v>
      </c>
      <c r="C1" s="1739"/>
      <c r="D1" s="1739"/>
      <c r="E1" s="1739"/>
      <c r="F1" s="1739"/>
      <c r="G1" s="1739"/>
      <c r="H1" s="1739"/>
      <c r="I1" s="1739"/>
      <c r="J1" s="1739"/>
      <c r="K1" s="1739"/>
      <c r="L1" s="1739"/>
      <c r="M1" s="1739"/>
      <c r="N1" s="1739"/>
      <c r="O1" s="1739"/>
      <c r="P1" s="1739"/>
      <c r="Q1" s="1739"/>
    </row>
    <row r="2" spans="1:17" ht="24.75" customHeight="1">
      <c r="A2" s="665"/>
      <c r="B2" s="1740" t="s">
        <v>1150</v>
      </c>
      <c r="C2" s="1740"/>
      <c r="D2" s="1740"/>
      <c r="E2" s="1740"/>
      <c r="F2" s="1740"/>
      <c r="G2" s="1740"/>
      <c r="H2" s="1740"/>
      <c r="I2" s="1740"/>
      <c r="J2" s="1740"/>
      <c r="K2" s="1740"/>
      <c r="L2" s="1740"/>
      <c r="M2" s="1740"/>
      <c r="N2" s="1740"/>
      <c r="O2" s="1740"/>
      <c r="P2" s="1740"/>
      <c r="Q2" s="1740"/>
    </row>
    <row r="3" spans="1:17" ht="17.25">
      <c r="A3" s="665"/>
      <c r="B3" s="1741" t="s">
        <v>1151</v>
      </c>
      <c r="C3" s="1741"/>
      <c r="D3" s="1741"/>
      <c r="E3" s="1741"/>
      <c r="F3" s="1741"/>
      <c r="G3" s="1741"/>
      <c r="H3" s="1741"/>
      <c r="I3" s="1741"/>
      <c r="J3" s="1741"/>
      <c r="K3" s="1741"/>
      <c r="L3" s="1741"/>
      <c r="M3" s="1741"/>
      <c r="N3" s="1741"/>
      <c r="O3" s="1741"/>
      <c r="P3" s="1741"/>
      <c r="Q3" s="1741"/>
    </row>
    <row r="4" spans="1:17" ht="18.75">
      <c r="A4" s="665"/>
      <c r="B4" s="666"/>
      <c r="C4" s="667"/>
      <c r="D4" s="668"/>
      <c r="E4" s="669"/>
      <c r="F4" s="669"/>
      <c r="G4" s="670"/>
      <c r="H4" s="670"/>
      <c r="I4" s="670"/>
      <c r="J4" s="1361"/>
      <c r="K4" s="670"/>
      <c r="L4" s="667"/>
      <c r="M4" s="670"/>
      <c r="N4" s="669"/>
      <c r="O4" s="670"/>
      <c r="P4" s="670"/>
      <c r="Q4" s="669"/>
    </row>
    <row r="5" spans="1:17" ht="69.95" customHeight="1">
      <c r="A5" s="1754" t="s">
        <v>1152</v>
      </c>
      <c r="B5" s="1755" t="s">
        <v>1153</v>
      </c>
      <c r="C5" s="1747" t="s">
        <v>1154</v>
      </c>
      <c r="D5" s="1757" t="s">
        <v>1155</v>
      </c>
      <c r="E5" s="1742" t="s">
        <v>1156</v>
      </c>
      <c r="F5" s="1743"/>
      <c r="G5" s="1743"/>
      <c r="H5" s="1743"/>
      <c r="I5" s="1743"/>
      <c r="J5" s="1743"/>
      <c r="K5" s="1743"/>
      <c r="L5" s="1743"/>
      <c r="M5" s="1743"/>
      <c r="N5" s="1743"/>
      <c r="O5" s="1743"/>
      <c r="P5" s="1743"/>
      <c r="Q5" s="1747" t="s">
        <v>10</v>
      </c>
    </row>
    <row r="6" spans="1:17" ht="69.95" customHeight="1">
      <c r="A6" s="1754"/>
      <c r="B6" s="1756"/>
      <c r="C6" s="1748"/>
      <c r="D6" s="1758"/>
      <c r="E6" s="1346" t="s">
        <v>1157</v>
      </c>
      <c r="F6" s="1011" t="s">
        <v>1158</v>
      </c>
      <c r="G6" s="1012" t="s">
        <v>1159</v>
      </c>
      <c r="H6" s="1013" t="s">
        <v>1160</v>
      </c>
      <c r="I6" s="1012" t="s">
        <v>1161</v>
      </c>
      <c r="J6" s="1013" t="s">
        <v>1162</v>
      </c>
      <c r="K6" s="1013" t="s">
        <v>1163</v>
      </c>
      <c r="L6" s="1013" t="s">
        <v>1164</v>
      </c>
      <c r="M6" s="1013" t="s">
        <v>1165</v>
      </c>
      <c r="N6" s="1362" t="s">
        <v>1166</v>
      </c>
      <c r="O6" s="1013" t="s">
        <v>1167</v>
      </c>
      <c r="P6" s="1015" t="s">
        <v>1168</v>
      </c>
      <c r="Q6" s="1748"/>
    </row>
    <row r="7" spans="1:17">
      <c r="A7" s="1028"/>
      <c r="B7" s="1029" t="s">
        <v>1169</v>
      </c>
      <c r="C7" s="812" t="s">
        <v>1170</v>
      </c>
      <c r="D7" s="1029" t="s">
        <v>1171</v>
      </c>
      <c r="E7" s="682">
        <v>1</v>
      </c>
      <c r="F7" s="681">
        <v>2</v>
      </c>
      <c r="G7" s="682">
        <v>3</v>
      </c>
      <c r="H7" s="681">
        <v>4</v>
      </c>
      <c r="I7" s="682">
        <v>5</v>
      </c>
      <c r="J7" s="1363">
        <v>6</v>
      </c>
      <c r="K7" s="682">
        <v>7</v>
      </c>
      <c r="L7" s="681">
        <v>8</v>
      </c>
      <c r="M7" s="682">
        <v>9</v>
      </c>
      <c r="N7" s="681">
        <v>10</v>
      </c>
      <c r="O7" s="682">
        <v>11</v>
      </c>
      <c r="P7" s="681">
        <v>12</v>
      </c>
      <c r="Q7" s="682"/>
    </row>
    <row r="8" spans="1:17" ht="30" customHeight="1">
      <c r="A8" s="394" t="s">
        <v>1172</v>
      </c>
      <c r="B8" s="1031" t="s">
        <v>1173</v>
      </c>
      <c r="C8" s="396"/>
      <c r="E8" s="1744" t="s">
        <v>1174</v>
      </c>
      <c r="F8" s="1745"/>
      <c r="G8" s="1745"/>
      <c r="H8" s="1745"/>
      <c r="I8" s="1745"/>
      <c r="J8" s="1745"/>
      <c r="K8" s="1745"/>
      <c r="L8" s="1745"/>
      <c r="M8" s="1745"/>
      <c r="N8" s="1745"/>
      <c r="O8" s="1745"/>
      <c r="P8" s="1746"/>
      <c r="Q8" s="1195"/>
    </row>
    <row r="9" spans="1:17" ht="39.950000000000003" customHeight="1">
      <c r="A9" s="1032">
        <v>1</v>
      </c>
      <c r="B9" s="1033" t="s">
        <v>1175</v>
      </c>
      <c r="C9" s="1034" t="s">
        <v>15</v>
      </c>
      <c r="D9" s="1035" t="s">
        <v>1176</v>
      </c>
      <c r="E9" s="1037">
        <v>2000000</v>
      </c>
      <c r="F9" s="1037">
        <v>1900000</v>
      </c>
      <c r="G9" s="1037">
        <v>1900000</v>
      </c>
      <c r="H9" s="1037">
        <v>2000000</v>
      </c>
      <c r="I9" s="1037">
        <v>2000000</v>
      </c>
      <c r="J9" s="1364">
        <v>2000000</v>
      </c>
      <c r="K9" s="1037">
        <v>2200000</v>
      </c>
      <c r="L9" s="1037">
        <v>1909090</v>
      </c>
      <c r="M9" s="1037">
        <v>2181000</v>
      </c>
      <c r="N9" s="1365">
        <v>1960000</v>
      </c>
      <c r="O9" s="1037">
        <v>1990000</v>
      </c>
      <c r="P9" s="1149">
        <v>2100000</v>
      </c>
      <c r="Q9" s="1768" t="s">
        <v>1177</v>
      </c>
    </row>
    <row r="10" spans="1:17" ht="39.950000000000003" customHeight="1">
      <c r="A10" s="1032">
        <v>2</v>
      </c>
      <c r="B10" s="1039" t="s">
        <v>1178</v>
      </c>
      <c r="C10" s="1040" t="s">
        <v>15</v>
      </c>
      <c r="D10" s="1041" t="s">
        <v>1176</v>
      </c>
      <c r="E10" s="1037">
        <v>1890909</v>
      </c>
      <c r="F10" s="1037"/>
      <c r="G10" s="1043"/>
      <c r="H10" s="1043"/>
      <c r="I10" s="1043"/>
      <c r="J10" s="1366"/>
      <c r="K10" s="1043"/>
      <c r="L10" s="1043"/>
      <c r="M10" s="1043"/>
      <c r="N10" s="1347"/>
      <c r="O10" s="1043"/>
      <c r="P10" s="1151"/>
      <c r="Q10" s="1769"/>
    </row>
    <row r="11" spans="1:17" ht="39.950000000000003" customHeight="1">
      <c r="A11" s="1032">
        <v>3</v>
      </c>
      <c r="B11" s="1044" t="s">
        <v>1179</v>
      </c>
      <c r="C11" s="1040" t="s">
        <v>15</v>
      </c>
      <c r="D11" s="1041" t="s">
        <v>1176</v>
      </c>
      <c r="E11" s="1347">
        <v>1981818</v>
      </c>
      <c r="F11" s="1037">
        <v>1750000</v>
      </c>
      <c r="G11" s="1037">
        <v>1900000</v>
      </c>
      <c r="H11" s="1037"/>
      <c r="I11" s="1037">
        <v>1909091</v>
      </c>
      <c r="J11" s="1364">
        <v>1900000</v>
      </c>
      <c r="K11" s="1037"/>
      <c r="L11" s="1037">
        <v>1818181</v>
      </c>
      <c r="M11" s="1037"/>
      <c r="N11" s="1365">
        <v>1940000</v>
      </c>
      <c r="O11" s="1037">
        <f>O9</f>
        <v>1990000</v>
      </c>
      <c r="P11" s="1149">
        <v>2060000</v>
      </c>
      <c r="Q11" s="1769"/>
    </row>
    <row r="12" spans="1:17" ht="39.950000000000003" customHeight="1">
      <c r="A12" s="1032">
        <v>4</v>
      </c>
      <c r="B12" s="1046" t="s">
        <v>1180</v>
      </c>
      <c r="C12" s="1040" t="s">
        <v>15</v>
      </c>
      <c r="D12" s="1041" t="s">
        <v>1176</v>
      </c>
      <c r="E12" s="1347">
        <v>1981818</v>
      </c>
      <c r="F12" s="691">
        <v>2160000</v>
      </c>
      <c r="G12" s="1052">
        <v>1880000</v>
      </c>
      <c r="H12" s="1043"/>
      <c r="I12" s="1043"/>
      <c r="J12" s="1366">
        <v>2200000</v>
      </c>
      <c r="K12" s="1043"/>
      <c r="L12" s="1043"/>
      <c r="M12" s="1043"/>
      <c r="N12" s="1347"/>
      <c r="O12" s="1043"/>
      <c r="P12" s="1151"/>
      <c r="Q12" s="1769"/>
    </row>
    <row r="13" spans="1:17" ht="39.950000000000003" customHeight="1">
      <c r="A13" s="1032">
        <v>5</v>
      </c>
      <c r="B13" s="1047" t="s">
        <v>1181</v>
      </c>
      <c r="C13" s="1048" t="s">
        <v>15</v>
      </c>
      <c r="D13" s="1049" t="s">
        <v>1176</v>
      </c>
      <c r="E13" s="1348">
        <v>1960784</v>
      </c>
      <c r="F13" s="1043"/>
      <c r="G13" s="1052">
        <v>1860000</v>
      </c>
      <c r="H13" s="1052"/>
      <c r="I13" s="1052">
        <v>1818182</v>
      </c>
      <c r="J13" s="1367"/>
      <c r="K13" s="1052"/>
      <c r="L13" s="1052"/>
      <c r="M13" s="1052"/>
      <c r="N13" s="1348"/>
      <c r="O13" s="1052">
        <v>1950000</v>
      </c>
      <c r="P13" s="1154">
        <v>2000000</v>
      </c>
      <c r="Q13" s="1769"/>
    </row>
    <row r="14" spans="1:17" ht="39.950000000000003" customHeight="1">
      <c r="A14" s="1032">
        <v>6</v>
      </c>
      <c r="B14" s="1047" t="s">
        <v>1182</v>
      </c>
      <c r="C14" s="1048" t="s">
        <v>15</v>
      </c>
      <c r="D14" s="1049" t="s">
        <v>1176</v>
      </c>
      <c r="E14" s="1053"/>
      <c r="F14" s="1054"/>
      <c r="G14" s="1054"/>
      <c r="H14" s="1054"/>
      <c r="I14" s="1054"/>
      <c r="J14" s="1368"/>
      <c r="K14" s="1054">
        <v>1900000</v>
      </c>
      <c r="L14" s="1054"/>
      <c r="M14" s="1054"/>
      <c r="N14" s="1053"/>
      <c r="O14" s="1054">
        <f>O13</f>
        <v>1950000</v>
      </c>
      <c r="P14" s="1156"/>
      <c r="Q14" s="1769"/>
    </row>
    <row r="15" spans="1:17" ht="39.950000000000003" customHeight="1">
      <c r="A15" s="1032">
        <v>7</v>
      </c>
      <c r="B15" s="1056" t="s">
        <v>1183</v>
      </c>
      <c r="C15" s="1048" t="s">
        <v>15</v>
      </c>
      <c r="D15" s="1049" t="s">
        <v>1176</v>
      </c>
      <c r="E15" s="1053"/>
      <c r="F15" s="1054"/>
      <c r="G15" s="1054"/>
      <c r="H15" s="1054">
        <v>1860000</v>
      </c>
      <c r="I15" s="1054"/>
      <c r="J15" s="1368">
        <v>2120000</v>
      </c>
      <c r="K15" s="1054"/>
      <c r="L15" s="1054"/>
      <c r="M15" s="1054"/>
      <c r="N15" s="1053"/>
      <c r="O15" s="1054">
        <v>1950000</v>
      </c>
      <c r="P15" s="1054"/>
      <c r="Q15" s="1770"/>
    </row>
    <row r="16" spans="1:17" ht="34.5" customHeight="1">
      <c r="A16" s="394" t="s">
        <v>1184</v>
      </c>
      <c r="B16" s="1057" t="s">
        <v>1185</v>
      </c>
      <c r="C16" s="1058"/>
      <c r="D16" s="1059"/>
      <c r="E16" s="1060"/>
      <c r="F16" s="713"/>
      <c r="G16" s="714"/>
      <c r="H16" s="714"/>
      <c r="I16" s="714"/>
      <c r="J16" s="1369"/>
      <c r="K16" s="714"/>
      <c r="L16" s="818"/>
      <c r="M16" s="714"/>
      <c r="N16" s="713"/>
      <c r="O16" s="714"/>
      <c r="P16" s="714"/>
      <c r="Q16" s="764"/>
    </row>
    <row r="17" spans="1:17" ht="23.25" customHeight="1">
      <c r="A17" s="1062"/>
      <c r="B17" s="1759" t="s">
        <v>1186</v>
      </c>
      <c r="C17" s="1760"/>
      <c r="D17" s="1063"/>
      <c r="E17" s="1761"/>
      <c r="F17" s="1762"/>
      <c r="G17" s="1762"/>
      <c r="H17" s="1762"/>
      <c r="I17" s="1762"/>
      <c r="J17" s="1762"/>
      <c r="K17" s="1762"/>
      <c r="L17" s="1762"/>
      <c r="M17" s="1762"/>
      <c r="N17" s="1762"/>
      <c r="O17" s="1762"/>
      <c r="P17" s="1762"/>
      <c r="Q17" s="1196"/>
    </row>
    <row r="18" spans="1:17" ht="30" customHeight="1">
      <c r="A18" s="1032">
        <v>1</v>
      </c>
      <c r="B18" s="1064" t="s">
        <v>1187</v>
      </c>
      <c r="C18" s="426" t="s">
        <v>1188</v>
      </c>
      <c r="D18" s="1065"/>
      <c r="E18" s="1349">
        <v>450000</v>
      </c>
      <c r="F18" s="1161">
        <v>445000</v>
      </c>
      <c r="G18" s="1161">
        <v>375000</v>
      </c>
      <c r="H18" s="1161">
        <v>340000</v>
      </c>
      <c r="I18" s="1161">
        <v>400000</v>
      </c>
      <c r="J18" s="1370">
        <v>500000</v>
      </c>
      <c r="K18" s="1161">
        <v>390000</v>
      </c>
      <c r="L18" s="1161">
        <v>400000</v>
      </c>
      <c r="M18" s="1161">
        <v>450000</v>
      </c>
      <c r="N18" s="1371">
        <v>350000</v>
      </c>
      <c r="O18" s="1161">
        <v>360000</v>
      </c>
      <c r="P18" s="1162">
        <v>380000</v>
      </c>
      <c r="Q18" s="1771" t="s">
        <v>1177</v>
      </c>
    </row>
    <row r="19" spans="1:17" ht="30" customHeight="1">
      <c r="A19" s="1070">
        <v>2</v>
      </c>
      <c r="B19" s="1071" t="s">
        <v>1189</v>
      </c>
      <c r="C19" s="410" t="s">
        <v>1188</v>
      </c>
      <c r="D19" s="1065"/>
      <c r="E19" s="1350">
        <v>510000</v>
      </c>
      <c r="F19" s="1165">
        <v>425000</v>
      </c>
      <c r="G19" s="1076">
        <v>375000</v>
      </c>
      <c r="H19" s="1166"/>
      <c r="I19" s="1076">
        <v>400000</v>
      </c>
      <c r="J19" s="1372">
        <v>480000</v>
      </c>
      <c r="K19" s="1073">
        <f>K18</f>
        <v>390000</v>
      </c>
      <c r="L19" s="823"/>
      <c r="M19" s="1165"/>
      <c r="N19" s="1373"/>
      <c r="O19" s="1165">
        <v>355000</v>
      </c>
      <c r="P19" s="1333"/>
      <c r="Q19" s="1771"/>
    </row>
    <row r="20" spans="1:17" ht="30" customHeight="1">
      <c r="A20" s="1032">
        <v>3</v>
      </c>
      <c r="B20" s="1074" t="s">
        <v>1190</v>
      </c>
      <c r="C20" s="426" t="s">
        <v>1188</v>
      </c>
      <c r="D20" s="1065"/>
      <c r="E20" s="1075"/>
      <c r="F20" s="1076"/>
      <c r="G20" s="1076">
        <v>250000</v>
      </c>
      <c r="H20" s="731"/>
      <c r="I20" s="1076"/>
      <c r="J20" s="1374"/>
      <c r="K20" s="1076"/>
      <c r="L20" s="827"/>
      <c r="M20" s="1076"/>
      <c r="N20" s="1375"/>
      <c r="O20" s="1076"/>
      <c r="P20" s="1170"/>
      <c r="Q20" s="1771"/>
    </row>
    <row r="21" spans="1:17" ht="39.950000000000003" customHeight="1">
      <c r="A21" s="394" t="s">
        <v>1191</v>
      </c>
      <c r="B21" s="1078" t="s">
        <v>1192</v>
      </c>
      <c r="C21" s="736"/>
      <c r="D21" s="1079"/>
      <c r="E21" s="736"/>
      <c r="F21" s="736"/>
      <c r="G21" s="736"/>
      <c r="H21" s="736"/>
      <c r="I21" s="736"/>
      <c r="J21" s="736"/>
      <c r="K21" s="736"/>
      <c r="L21" s="736"/>
      <c r="M21" s="736"/>
      <c r="N21" s="736"/>
      <c r="O21" s="736"/>
      <c r="P21" s="736"/>
      <c r="Q21" s="1197"/>
    </row>
    <row r="22" spans="1:17" ht="39.950000000000003" customHeight="1">
      <c r="A22" s="1023"/>
      <c r="B22" s="1763" t="s">
        <v>1193</v>
      </c>
      <c r="C22" s="1764"/>
      <c r="D22" s="836"/>
      <c r="E22" s="1765"/>
      <c r="F22" s="1765"/>
      <c r="G22" s="1765"/>
      <c r="H22" s="1765"/>
      <c r="I22" s="1765"/>
      <c r="J22" s="1765"/>
      <c r="K22" s="1765"/>
      <c r="L22" s="1765"/>
      <c r="M22" s="1765"/>
      <c r="N22" s="1765"/>
      <c r="O22" s="1765"/>
      <c r="P22" s="1766"/>
      <c r="Q22" s="764"/>
    </row>
    <row r="23" spans="1:17" ht="39.950000000000003" customHeight="1">
      <c r="A23" s="1081">
        <v>1</v>
      </c>
      <c r="B23" s="1074" t="s">
        <v>1194</v>
      </c>
      <c r="C23" s="1065" t="s">
        <v>152</v>
      </c>
      <c r="D23" s="1065" t="s">
        <v>1195</v>
      </c>
      <c r="E23" s="1351">
        <v>1955</v>
      </c>
      <c r="F23" s="1359">
        <v>2350</v>
      </c>
      <c r="G23" s="1093">
        <v>1400</v>
      </c>
      <c r="H23" s="1090">
        <v>1800</v>
      </c>
      <c r="I23" s="1172"/>
      <c r="J23" s="1376">
        <v>1850</v>
      </c>
      <c r="K23" s="1172">
        <v>1600</v>
      </c>
      <c r="L23" s="1076">
        <v>1500</v>
      </c>
      <c r="M23" s="1172">
        <v>1980</v>
      </c>
      <c r="N23" s="1377"/>
      <c r="O23" s="1172">
        <v>1500</v>
      </c>
      <c r="P23" s="1173"/>
      <c r="Q23" s="1772" t="s">
        <v>1177</v>
      </c>
    </row>
    <row r="24" spans="1:17" ht="39.950000000000003" customHeight="1">
      <c r="A24" s="1085">
        <v>2</v>
      </c>
      <c r="B24" s="1071" t="s">
        <v>1196</v>
      </c>
      <c r="C24" s="1086" t="s">
        <v>152</v>
      </c>
      <c r="D24" s="1087" t="s">
        <v>1197</v>
      </c>
      <c r="E24" s="1088"/>
      <c r="F24" s="1173"/>
      <c r="G24" s="1355">
        <v>1400</v>
      </c>
      <c r="H24" s="1090">
        <v>1800</v>
      </c>
      <c r="I24" s="1354">
        <v>1500</v>
      </c>
      <c r="J24" s="1376">
        <v>1850</v>
      </c>
      <c r="K24" s="1355">
        <v>1500</v>
      </c>
      <c r="L24" s="1172"/>
      <c r="M24" s="1172"/>
      <c r="N24" s="1377"/>
      <c r="O24" s="1172"/>
      <c r="P24" s="1173"/>
      <c r="Q24" s="1773"/>
    </row>
    <row r="25" spans="1:17" ht="39.950000000000003" customHeight="1">
      <c r="A25" s="1081">
        <v>3</v>
      </c>
      <c r="B25" s="1091" t="s">
        <v>1198</v>
      </c>
      <c r="C25" s="1065" t="s">
        <v>152</v>
      </c>
      <c r="D25" s="1065" t="s">
        <v>1199</v>
      </c>
      <c r="E25" s="1092"/>
      <c r="F25" s="1093">
        <v>1500</v>
      </c>
      <c r="G25" s="1093">
        <v>940</v>
      </c>
      <c r="H25" s="1095">
        <v>1200</v>
      </c>
      <c r="I25" s="1093">
        <v>1200</v>
      </c>
      <c r="J25" s="1378">
        <v>1200</v>
      </c>
      <c r="K25" s="1093">
        <v>900</v>
      </c>
      <c r="L25" s="1093">
        <v>1250</v>
      </c>
      <c r="M25" s="1093"/>
      <c r="N25" s="1092"/>
      <c r="O25" s="1093">
        <v>1200</v>
      </c>
      <c r="P25" s="1093"/>
      <c r="Q25" s="1773"/>
    </row>
    <row r="26" spans="1:17" ht="39.950000000000003" customHeight="1">
      <c r="A26" s="1096">
        <v>4</v>
      </c>
      <c r="B26" s="1097" t="s">
        <v>1200</v>
      </c>
      <c r="C26" s="1098" t="s">
        <v>152</v>
      </c>
      <c r="D26" s="1099" t="s">
        <v>1201</v>
      </c>
      <c r="E26" s="1352"/>
      <c r="F26" s="1101">
        <v>1200</v>
      </c>
      <c r="G26" s="1179">
        <v>1000</v>
      </c>
      <c r="H26" s="1103">
        <v>972</v>
      </c>
      <c r="I26" s="1177"/>
      <c r="J26" s="1379"/>
      <c r="K26" s="1179">
        <v>750</v>
      </c>
      <c r="L26" s="1180"/>
      <c r="M26" s="1180"/>
      <c r="N26" s="1380"/>
      <c r="O26" s="1180"/>
      <c r="P26" s="1181"/>
      <c r="Q26" s="1774"/>
    </row>
    <row r="27" spans="1:17" ht="39.950000000000003" customHeight="1">
      <c r="A27" s="1023"/>
      <c r="B27" s="1763" t="s">
        <v>1202</v>
      </c>
      <c r="C27" s="1767"/>
      <c r="D27" s="836"/>
      <c r="E27" s="760"/>
      <c r="F27" s="760"/>
      <c r="G27" s="761"/>
      <c r="H27" s="761"/>
      <c r="I27" s="761"/>
      <c r="J27" s="1381"/>
      <c r="K27" s="1382"/>
      <c r="L27" s="836"/>
      <c r="M27" s="761"/>
      <c r="N27" s="760"/>
      <c r="O27" s="761"/>
      <c r="P27" s="1383"/>
      <c r="Q27" s="1198"/>
    </row>
    <row r="28" spans="1:17" ht="39.950000000000003" customHeight="1">
      <c r="A28" s="1105">
        <v>1</v>
      </c>
      <c r="B28" s="1106" t="s">
        <v>1203</v>
      </c>
      <c r="C28" s="947" t="s">
        <v>152</v>
      </c>
      <c r="D28" s="1065" t="s">
        <v>1204</v>
      </c>
      <c r="E28" s="764"/>
      <c r="F28" s="764"/>
      <c r="G28" s="1111"/>
      <c r="H28" s="1111"/>
      <c r="I28" s="1111"/>
      <c r="J28" s="1384"/>
      <c r="K28" s="1111"/>
      <c r="L28" s="1111"/>
      <c r="M28" s="1111"/>
      <c r="N28" s="1385"/>
      <c r="O28" s="1076">
        <v>1510</v>
      </c>
      <c r="P28" s="1111"/>
      <c r="Q28" s="1768" t="s">
        <v>1205</v>
      </c>
    </row>
    <row r="29" spans="1:17" ht="39.950000000000003" customHeight="1">
      <c r="A29" s="1105">
        <v>2</v>
      </c>
      <c r="B29" s="1106" t="s">
        <v>1206</v>
      </c>
      <c r="C29" s="947" t="s">
        <v>152</v>
      </c>
      <c r="D29" s="1098" t="s">
        <v>1207</v>
      </c>
      <c r="E29" s="767"/>
      <c r="F29" s="767"/>
      <c r="G29" s="1109"/>
      <c r="H29" s="1109"/>
      <c r="I29" s="1109">
        <v>1485</v>
      </c>
      <c r="J29" s="1386">
        <v>2000</v>
      </c>
      <c r="K29" s="1109"/>
      <c r="L29" s="1109"/>
      <c r="M29" s="1109"/>
      <c r="N29" s="1110"/>
      <c r="O29" s="1076"/>
      <c r="P29" s="1109"/>
      <c r="Q29" s="1769"/>
    </row>
    <row r="30" spans="1:17" ht="39.950000000000003" customHeight="1">
      <c r="A30" s="1105">
        <v>3</v>
      </c>
      <c r="B30" s="1106" t="s">
        <v>1208</v>
      </c>
      <c r="C30" s="947" t="s">
        <v>152</v>
      </c>
      <c r="D30" s="1098" t="s">
        <v>1209</v>
      </c>
      <c r="E30" s="1110">
        <v>2000</v>
      </c>
      <c r="F30" s="1110"/>
      <c r="G30" s="1109"/>
      <c r="H30" s="1109"/>
      <c r="I30" s="1109">
        <v>2178</v>
      </c>
      <c r="J30" s="1386"/>
      <c r="K30" s="1109">
        <v>1800</v>
      </c>
      <c r="L30" s="1109"/>
      <c r="M30" s="1109"/>
      <c r="N30" s="1110"/>
      <c r="O30" s="1076"/>
      <c r="P30" s="1109"/>
      <c r="Q30" s="1769"/>
    </row>
    <row r="31" spans="1:17" ht="39.950000000000003" customHeight="1">
      <c r="A31" s="1105">
        <v>4</v>
      </c>
      <c r="B31" s="1106" t="s">
        <v>1210</v>
      </c>
      <c r="C31" s="947" t="s">
        <v>152</v>
      </c>
      <c r="D31" s="1065" t="s">
        <v>1211</v>
      </c>
      <c r="E31" s="1075"/>
      <c r="F31" s="1360">
        <v>1950</v>
      </c>
      <c r="G31" s="1076"/>
      <c r="H31" s="1353">
        <v>1500</v>
      </c>
      <c r="I31" s="1076"/>
      <c r="J31" s="1372"/>
      <c r="K31" s="1076"/>
      <c r="L31" s="1076"/>
      <c r="M31" s="1076"/>
      <c r="N31" s="1075"/>
      <c r="O31" s="1076">
        <v>1650</v>
      </c>
      <c r="P31" s="1076">
        <v>1793</v>
      </c>
      <c r="Q31" s="1769"/>
    </row>
    <row r="32" spans="1:17" ht="39.950000000000003" customHeight="1">
      <c r="A32" s="1105">
        <v>5</v>
      </c>
      <c r="B32" s="1106" t="s">
        <v>1212</v>
      </c>
      <c r="C32" s="947" t="s">
        <v>152</v>
      </c>
      <c r="D32" s="1065" t="s">
        <v>1213</v>
      </c>
      <c r="E32" s="1075"/>
      <c r="F32" s="1075"/>
      <c r="G32" s="1076"/>
      <c r="H32" s="1076"/>
      <c r="I32" s="1076"/>
      <c r="J32" s="1372"/>
      <c r="K32" s="1076"/>
      <c r="L32" s="1076"/>
      <c r="M32" s="1076"/>
      <c r="N32" s="1075"/>
      <c r="O32" s="1076">
        <v>2360</v>
      </c>
      <c r="P32" s="1076">
        <v>2882</v>
      </c>
      <c r="Q32" s="1769"/>
    </row>
    <row r="33" spans="1:17" ht="39.950000000000003" customHeight="1">
      <c r="A33" s="1105">
        <v>6</v>
      </c>
      <c r="B33" s="1106" t="s">
        <v>1214</v>
      </c>
      <c r="C33" s="947" t="s">
        <v>152</v>
      </c>
      <c r="D33" s="1065" t="s">
        <v>1215</v>
      </c>
      <c r="E33" s="1075"/>
      <c r="F33" s="1075"/>
      <c r="G33" s="1076"/>
      <c r="H33" s="1076"/>
      <c r="I33" s="1076">
        <v>6270</v>
      </c>
      <c r="J33" s="1372">
        <v>6000</v>
      </c>
      <c r="K33" s="1076"/>
      <c r="L33" s="1076"/>
      <c r="M33" s="1076"/>
      <c r="N33" s="1075"/>
      <c r="O33" s="1076">
        <v>8892</v>
      </c>
      <c r="P33" s="1076">
        <v>10571</v>
      </c>
      <c r="Q33" s="1769"/>
    </row>
    <row r="34" spans="1:17" ht="39.950000000000003" customHeight="1">
      <c r="A34" s="1105">
        <v>7</v>
      </c>
      <c r="B34" s="1106" t="s">
        <v>1216</v>
      </c>
      <c r="C34" s="947" t="s">
        <v>152</v>
      </c>
      <c r="D34" s="1065" t="s">
        <v>1217</v>
      </c>
      <c r="E34" s="1075"/>
      <c r="F34" s="1075"/>
      <c r="G34" s="1076"/>
      <c r="H34" s="1076"/>
      <c r="I34" s="1076">
        <v>12650</v>
      </c>
      <c r="J34" s="1372"/>
      <c r="K34" s="1076"/>
      <c r="L34" s="1076"/>
      <c r="M34" s="1076"/>
      <c r="N34" s="1075"/>
      <c r="O34" s="1076"/>
      <c r="P34" s="1076">
        <v>17050</v>
      </c>
      <c r="Q34" s="1769"/>
    </row>
    <row r="35" spans="1:17" ht="39.950000000000003" customHeight="1">
      <c r="A35" s="1105">
        <v>8</v>
      </c>
      <c r="B35" s="1106" t="s">
        <v>1218</v>
      </c>
      <c r="C35" s="947" t="s">
        <v>152</v>
      </c>
      <c r="D35" s="1065" t="s">
        <v>1219</v>
      </c>
      <c r="E35" s="1075"/>
      <c r="F35" s="1075"/>
      <c r="G35" s="1076"/>
      <c r="H35" s="1076"/>
      <c r="I35" s="1076"/>
      <c r="J35" s="1372"/>
      <c r="K35" s="1076"/>
      <c r="L35" s="1076"/>
      <c r="M35" s="1076"/>
      <c r="N35" s="1075"/>
      <c r="O35" s="1076">
        <v>15392</v>
      </c>
      <c r="P35" s="1076"/>
      <c r="Q35" s="1770"/>
    </row>
    <row r="36" spans="1:17" ht="35.1" customHeight="1">
      <c r="A36" s="394" t="s">
        <v>1220</v>
      </c>
      <c r="B36" s="1112" t="s">
        <v>1221</v>
      </c>
      <c r="C36" s="775"/>
      <c r="D36" s="1113"/>
      <c r="E36" s="775"/>
      <c r="F36" s="775"/>
      <c r="G36" s="775"/>
      <c r="H36" s="775"/>
      <c r="I36" s="775"/>
      <c r="J36" s="775"/>
      <c r="K36" s="775"/>
      <c r="L36" s="775"/>
      <c r="M36" s="775"/>
      <c r="N36" s="775"/>
      <c r="O36" s="775"/>
      <c r="P36" s="775"/>
      <c r="Q36" s="1199"/>
    </row>
    <row r="37" spans="1:17" ht="35.1" customHeight="1">
      <c r="A37" s="1105">
        <v>1</v>
      </c>
      <c r="B37" s="1115" t="s">
        <v>1222</v>
      </c>
      <c r="C37" s="947" t="s">
        <v>152</v>
      </c>
      <c r="D37" s="1065" t="s">
        <v>1223</v>
      </c>
      <c r="E37" s="707">
        <v>6300</v>
      </c>
      <c r="F37" s="707">
        <v>5500</v>
      </c>
      <c r="G37" s="707">
        <v>7200</v>
      </c>
      <c r="H37" s="707"/>
      <c r="I37" s="707">
        <v>5500</v>
      </c>
      <c r="J37" s="1387">
        <v>7500</v>
      </c>
      <c r="K37" s="707">
        <v>4500</v>
      </c>
      <c r="L37" s="707">
        <v>4200</v>
      </c>
      <c r="M37" s="707">
        <v>3800</v>
      </c>
      <c r="N37" s="805">
        <v>6500</v>
      </c>
      <c r="O37" s="707">
        <v>8200</v>
      </c>
      <c r="P37" s="817">
        <v>10300</v>
      </c>
      <c r="Q37" s="1768" t="s">
        <v>1224</v>
      </c>
    </row>
    <row r="38" spans="1:17" ht="35.1" customHeight="1">
      <c r="A38" s="1105">
        <v>2</v>
      </c>
      <c r="B38" s="1117" t="s">
        <v>1225</v>
      </c>
      <c r="C38" s="947" t="s">
        <v>1226</v>
      </c>
      <c r="D38" s="1065" t="s">
        <v>1227</v>
      </c>
      <c r="E38" s="707">
        <v>400000</v>
      </c>
      <c r="F38" s="707"/>
      <c r="G38" s="707">
        <v>300000</v>
      </c>
      <c r="H38" s="707">
        <v>300000</v>
      </c>
      <c r="I38" s="707">
        <v>254545</v>
      </c>
      <c r="J38" s="1387">
        <v>290000</v>
      </c>
      <c r="K38" s="707"/>
      <c r="L38" s="707"/>
      <c r="M38" s="707">
        <v>330000</v>
      </c>
      <c r="N38" s="805"/>
      <c r="O38" s="707"/>
      <c r="P38" s="817"/>
      <c r="Q38" s="1769"/>
    </row>
    <row r="39" spans="1:17" ht="35.1" customHeight="1">
      <c r="A39" s="1105">
        <v>3</v>
      </c>
      <c r="B39" s="1117" t="s">
        <v>1228</v>
      </c>
      <c r="C39" s="947" t="s">
        <v>1226</v>
      </c>
      <c r="D39" s="1065" t="s">
        <v>1229</v>
      </c>
      <c r="E39" s="707"/>
      <c r="F39" s="707"/>
      <c r="G39" s="707"/>
      <c r="H39" s="707"/>
      <c r="I39" s="707">
        <v>227273</v>
      </c>
      <c r="J39" s="1387"/>
      <c r="K39" s="707"/>
      <c r="L39" s="707"/>
      <c r="M39" s="707"/>
      <c r="N39" s="805"/>
      <c r="O39" s="707"/>
      <c r="P39" s="817"/>
      <c r="Q39" s="1769"/>
    </row>
    <row r="40" spans="1:17" ht="35.1" customHeight="1">
      <c r="A40" s="1105">
        <v>4</v>
      </c>
      <c r="B40" s="1117" t="s">
        <v>1230</v>
      </c>
      <c r="C40" s="947" t="s">
        <v>1226</v>
      </c>
      <c r="D40" s="1065"/>
      <c r="E40" s="707"/>
      <c r="F40" s="707"/>
      <c r="G40" s="707">
        <v>280000</v>
      </c>
      <c r="H40" s="707"/>
      <c r="I40" s="707"/>
      <c r="J40" s="1387">
        <v>330000</v>
      </c>
      <c r="K40" s="707"/>
      <c r="L40" s="707"/>
      <c r="M40" s="707">
        <v>320000</v>
      </c>
      <c r="N40" s="805"/>
      <c r="O40" s="707"/>
      <c r="P40" s="817"/>
      <c r="Q40" s="1769"/>
    </row>
    <row r="41" spans="1:17" ht="35.1" customHeight="1">
      <c r="A41" s="1105">
        <v>5</v>
      </c>
      <c r="B41" s="1118" t="s">
        <v>1231</v>
      </c>
      <c r="C41" s="947" t="s">
        <v>1226</v>
      </c>
      <c r="D41" s="1065" t="s">
        <v>1232</v>
      </c>
      <c r="E41" s="707">
        <v>500000</v>
      </c>
      <c r="F41" s="707">
        <v>445000</v>
      </c>
      <c r="G41" s="707">
        <v>375000</v>
      </c>
      <c r="H41" s="707">
        <v>330000</v>
      </c>
      <c r="I41" s="707">
        <v>318182</v>
      </c>
      <c r="J41" s="1387">
        <v>600000</v>
      </c>
      <c r="K41" s="707">
        <v>380000</v>
      </c>
      <c r="L41" s="707">
        <v>400000</v>
      </c>
      <c r="M41" s="707">
        <v>470000</v>
      </c>
      <c r="N41" s="805">
        <v>370000</v>
      </c>
      <c r="O41" s="707">
        <v>470000</v>
      </c>
      <c r="P41" s="817">
        <v>570000</v>
      </c>
      <c r="Q41" s="1769"/>
    </row>
    <row r="42" spans="1:17" ht="35.1" customHeight="1">
      <c r="A42" s="1105">
        <v>6</v>
      </c>
      <c r="B42" s="1118" t="s">
        <v>1233</v>
      </c>
      <c r="C42" s="947" t="s">
        <v>1226</v>
      </c>
      <c r="D42" s="1098" t="s">
        <v>1234</v>
      </c>
      <c r="E42" s="781"/>
      <c r="F42" s="781"/>
      <c r="G42" s="781">
        <v>375000</v>
      </c>
      <c r="H42" s="781">
        <v>300000</v>
      </c>
      <c r="I42" s="781">
        <v>290909</v>
      </c>
      <c r="J42" s="1387">
        <v>600000</v>
      </c>
      <c r="K42" s="781"/>
      <c r="L42" s="781"/>
      <c r="M42" s="781">
        <v>400000</v>
      </c>
      <c r="N42" s="1388"/>
      <c r="O42" s="781"/>
      <c r="P42" s="843"/>
      <c r="Q42" s="1769"/>
    </row>
    <row r="43" spans="1:17" ht="35.1" customHeight="1">
      <c r="A43" s="1105">
        <v>7</v>
      </c>
      <c r="B43" s="1119" t="s">
        <v>1235</v>
      </c>
      <c r="C43" s="1120" t="s">
        <v>1226</v>
      </c>
      <c r="D43" s="1098" t="s">
        <v>1236</v>
      </c>
      <c r="E43" s="781">
        <v>400000</v>
      </c>
      <c r="F43" s="781">
        <v>405000</v>
      </c>
      <c r="G43" s="781">
        <v>320000</v>
      </c>
      <c r="H43" s="781">
        <v>280000</v>
      </c>
      <c r="I43" s="781">
        <v>227727</v>
      </c>
      <c r="J43" s="1389">
        <v>350000</v>
      </c>
      <c r="K43" s="781">
        <v>270000</v>
      </c>
      <c r="L43" s="781">
        <v>290000</v>
      </c>
      <c r="M43" s="781">
        <v>360000</v>
      </c>
      <c r="N43" s="1388">
        <v>320000</v>
      </c>
      <c r="O43" s="781">
        <v>440000</v>
      </c>
      <c r="P43" s="843">
        <v>530000</v>
      </c>
      <c r="Q43" s="1769"/>
    </row>
    <row r="44" spans="1:17" ht="35.1" customHeight="1">
      <c r="A44" s="1105">
        <v>8</v>
      </c>
      <c r="B44" s="1122" t="s">
        <v>1237</v>
      </c>
      <c r="C44" s="1123" t="s">
        <v>1226</v>
      </c>
      <c r="D44" s="1124" t="s">
        <v>1238</v>
      </c>
      <c r="E44" s="781">
        <v>450000</v>
      </c>
      <c r="F44" s="705">
        <v>405000</v>
      </c>
      <c r="G44" s="705">
        <v>320000</v>
      </c>
      <c r="H44" s="781">
        <v>280000</v>
      </c>
      <c r="I44" s="705">
        <f>I43</f>
        <v>227727</v>
      </c>
      <c r="J44" s="1390">
        <f>J43</f>
        <v>350000</v>
      </c>
      <c r="K44" s="705"/>
      <c r="L44" s="781">
        <v>290000</v>
      </c>
      <c r="M44" s="705">
        <v>360000</v>
      </c>
      <c r="N44" s="1391">
        <v>300000</v>
      </c>
      <c r="O44" s="705"/>
      <c r="P44" s="846"/>
      <c r="Q44" s="1769"/>
    </row>
    <row r="45" spans="1:17" ht="30.75" customHeight="1">
      <c r="A45" s="1125"/>
      <c r="B45" s="1126" t="s">
        <v>1239</v>
      </c>
      <c r="C45" s="947"/>
      <c r="D45" s="1127"/>
      <c r="E45" s="1128"/>
      <c r="F45" s="736"/>
      <c r="G45" s="736"/>
      <c r="H45" s="736"/>
      <c r="I45" s="736"/>
      <c r="J45" s="1369"/>
      <c r="K45" s="736"/>
      <c r="L45" s="847"/>
      <c r="M45" s="736"/>
      <c r="N45" s="736"/>
      <c r="O45" s="736"/>
      <c r="P45" s="1197"/>
      <c r="Q45" s="1769"/>
    </row>
    <row r="46" spans="1:17" ht="30.75" customHeight="1">
      <c r="A46" s="1125">
        <v>1</v>
      </c>
      <c r="B46" s="1130" t="s">
        <v>1240</v>
      </c>
      <c r="C46" s="947" t="s">
        <v>1226</v>
      </c>
      <c r="D46" s="1065" t="s">
        <v>1241</v>
      </c>
      <c r="E46" s="764"/>
      <c r="F46" s="764"/>
      <c r="G46" s="764"/>
      <c r="H46" s="764"/>
      <c r="I46" s="764"/>
      <c r="J46" s="1392"/>
      <c r="K46" s="764"/>
      <c r="L46" s="707"/>
      <c r="M46" s="764"/>
      <c r="N46" s="764"/>
      <c r="O46" s="707">
        <v>400000</v>
      </c>
      <c r="P46" s="764"/>
      <c r="Q46" s="1769"/>
    </row>
    <row r="47" spans="1:17" ht="30.75" customHeight="1">
      <c r="A47" s="1125">
        <v>2</v>
      </c>
      <c r="B47" s="1130" t="s">
        <v>1242</v>
      </c>
      <c r="C47" s="947" t="s">
        <v>1226</v>
      </c>
      <c r="D47" s="1065" t="s">
        <v>1243</v>
      </c>
      <c r="E47" s="764"/>
      <c r="F47" s="764"/>
      <c r="G47" s="764"/>
      <c r="H47" s="764"/>
      <c r="I47" s="764"/>
      <c r="J47" s="1392"/>
      <c r="K47" s="764"/>
      <c r="L47" s="707"/>
      <c r="M47" s="764"/>
      <c r="N47" s="764"/>
      <c r="O47" s="707">
        <v>400000</v>
      </c>
      <c r="P47" s="764"/>
      <c r="Q47" s="1769"/>
    </row>
    <row r="48" spans="1:17" ht="30.75" customHeight="1">
      <c r="A48" s="1125">
        <v>3</v>
      </c>
      <c r="B48" s="1130" t="s">
        <v>1244</v>
      </c>
      <c r="C48" s="947" t="s">
        <v>1226</v>
      </c>
      <c r="D48" s="1065" t="s">
        <v>1245</v>
      </c>
      <c r="E48" s="764"/>
      <c r="F48" s="764"/>
      <c r="G48" s="764"/>
      <c r="H48" s="764"/>
      <c r="I48" s="764"/>
      <c r="J48" s="1392"/>
      <c r="K48" s="764"/>
      <c r="L48" s="707"/>
      <c r="M48" s="764"/>
      <c r="N48" s="764"/>
      <c r="O48" s="707">
        <v>400000</v>
      </c>
      <c r="P48" s="764"/>
      <c r="Q48" s="1775"/>
    </row>
    <row r="49" spans="1:17" ht="39.950000000000003" customHeight="1">
      <c r="A49" s="551" t="s">
        <v>1246</v>
      </c>
      <c r="B49" s="1057" t="s">
        <v>1247</v>
      </c>
      <c r="C49" s="1133"/>
      <c r="D49" s="837"/>
      <c r="E49" s="1749"/>
      <c r="F49" s="1749"/>
      <c r="G49" s="1749"/>
      <c r="H49" s="1749"/>
      <c r="I49" s="1749"/>
      <c r="J49" s="1749"/>
      <c r="K49" s="1749"/>
      <c r="L49" s="1749"/>
      <c r="M49" s="1749"/>
      <c r="N49" s="1749"/>
      <c r="O49" s="1749"/>
      <c r="P49" s="1749"/>
      <c r="Q49" s="1200"/>
    </row>
    <row r="50" spans="1:17" ht="39.950000000000003" customHeight="1">
      <c r="A50" s="1134"/>
      <c r="B50" s="1135" t="s">
        <v>70</v>
      </c>
      <c r="C50" s="947"/>
      <c r="D50" s="1065"/>
      <c r="E50" s="796"/>
      <c r="F50" s="796"/>
      <c r="G50" s="707"/>
      <c r="H50" s="707"/>
      <c r="I50" s="707"/>
      <c r="J50" s="1387"/>
      <c r="K50" s="707"/>
      <c r="L50" s="707"/>
      <c r="M50" s="707"/>
      <c r="N50" s="796"/>
      <c r="O50" s="707"/>
      <c r="P50" s="817"/>
      <c r="Q50" s="1771" t="s">
        <v>1177</v>
      </c>
    </row>
    <row r="51" spans="1:17" ht="39.950000000000003" customHeight="1">
      <c r="A51" s="1105">
        <v>1</v>
      </c>
      <c r="B51" s="1136" t="s">
        <v>54</v>
      </c>
      <c r="C51" s="1137" t="s">
        <v>419</v>
      </c>
      <c r="D51" s="1138" t="s">
        <v>1248</v>
      </c>
      <c r="E51" s="805"/>
      <c r="F51" s="707">
        <v>22300</v>
      </c>
      <c r="G51" s="707">
        <v>22200</v>
      </c>
      <c r="H51" s="707">
        <v>22100</v>
      </c>
      <c r="I51" s="707"/>
      <c r="J51" s="1387"/>
      <c r="K51" s="707">
        <v>25000</v>
      </c>
      <c r="L51" s="707">
        <v>20727</v>
      </c>
      <c r="M51" s="707">
        <v>22800</v>
      </c>
      <c r="N51" s="805">
        <v>21500</v>
      </c>
      <c r="O51" s="707">
        <v>21500</v>
      </c>
      <c r="P51" s="817">
        <v>21500</v>
      </c>
      <c r="Q51" s="1771"/>
    </row>
    <row r="52" spans="1:17" ht="39.950000000000003" customHeight="1">
      <c r="A52" s="1105">
        <v>2</v>
      </c>
      <c r="B52" s="1136" t="s">
        <v>58</v>
      </c>
      <c r="C52" s="1137" t="s">
        <v>419</v>
      </c>
      <c r="D52" s="1139" t="s">
        <v>16</v>
      </c>
      <c r="E52" s="805"/>
      <c r="F52" s="707">
        <f>F51</f>
        <v>22300</v>
      </c>
      <c r="G52" s="707">
        <f>G51</f>
        <v>22200</v>
      </c>
      <c r="H52" s="707">
        <f>H51</f>
        <v>22100</v>
      </c>
      <c r="I52" s="707"/>
      <c r="J52" s="1387"/>
      <c r="K52" s="707">
        <f>K51</f>
        <v>25000</v>
      </c>
      <c r="L52" s="707">
        <f>L51</f>
        <v>20727</v>
      </c>
      <c r="M52" s="707">
        <v>22800</v>
      </c>
      <c r="N52" s="805">
        <f>N51</f>
        <v>21500</v>
      </c>
      <c r="O52" s="707">
        <f>O51</f>
        <v>21500</v>
      </c>
      <c r="P52" s="817">
        <f>P51</f>
        <v>21500</v>
      </c>
      <c r="Q52" s="1771"/>
    </row>
    <row r="53" spans="1:17" ht="39.950000000000003" customHeight="1">
      <c r="A53" s="1105">
        <v>3</v>
      </c>
      <c r="B53" s="1136" t="s">
        <v>59</v>
      </c>
      <c r="C53" s="1137" t="s">
        <v>1249</v>
      </c>
      <c r="D53" s="1139" t="s">
        <v>16</v>
      </c>
      <c r="E53" s="805"/>
      <c r="F53" s="707">
        <v>154800</v>
      </c>
      <c r="G53" s="707">
        <v>149200</v>
      </c>
      <c r="H53" s="707">
        <v>152000</v>
      </c>
      <c r="I53" s="707"/>
      <c r="J53" s="1387"/>
      <c r="K53" s="707">
        <v>135000</v>
      </c>
      <c r="L53" s="707">
        <v>138181</v>
      </c>
      <c r="M53" s="707">
        <v>152000</v>
      </c>
      <c r="N53" s="805">
        <v>155000</v>
      </c>
      <c r="O53" s="707">
        <v>155000</v>
      </c>
      <c r="P53" s="707">
        <v>155000</v>
      </c>
      <c r="Q53" s="1771"/>
    </row>
    <row r="54" spans="1:17" ht="39.950000000000003" customHeight="1">
      <c r="A54" s="1105">
        <v>4</v>
      </c>
      <c r="B54" s="1140" t="s">
        <v>83</v>
      </c>
      <c r="C54" s="1137" t="s">
        <v>1249</v>
      </c>
      <c r="D54" s="1139" t="s">
        <v>16</v>
      </c>
      <c r="E54" s="805"/>
      <c r="F54" s="707">
        <v>221000</v>
      </c>
      <c r="G54" s="707">
        <v>215900</v>
      </c>
      <c r="H54" s="707">
        <v>217900</v>
      </c>
      <c r="I54" s="707"/>
      <c r="J54" s="1387"/>
      <c r="K54" s="707">
        <v>210000</v>
      </c>
      <c r="L54" s="707">
        <v>197272</v>
      </c>
      <c r="M54" s="707">
        <v>217000</v>
      </c>
      <c r="N54" s="805">
        <v>220000</v>
      </c>
      <c r="O54" s="707">
        <v>217000</v>
      </c>
      <c r="P54" s="817">
        <v>217000</v>
      </c>
      <c r="Q54" s="1771"/>
    </row>
    <row r="55" spans="1:17" ht="39.950000000000003" customHeight="1">
      <c r="A55" s="1105">
        <v>5</v>
      </c>
      <c r="B55" s="1140" t="s">
        <v>84</v>
      </c>
      <c r="C55" s="1137" t="s">
        <v>1249</v>
      </c>
      <c r="D55" s="1139" t="s">
        <v>16</v>
      </c>
      <c r="E55" s="805"/>
      <c r="F55" s="707">
        <v>305000</v>
      </c>
      <c r="G55" s="707">
        <v>294700</v>
      </c>
      <c r="H55" s="707">
        <v>296300</v>
      </c>
      <c r="I55" s="707"/>
      <c r="J55" s="1387"/>
      <c r="K55" s="707">
        <v>290000</v>
      </c>
      <c r="L55" s="707">
        <v>268181</v>
      </c>
      <c r="M55" s="707">
        <v>295000</v>
      </c>
      <c r="N55" s="805">
        <v>297000</v>
      </c>
      <c r="O55" s="707">
        <v>280000</v>
      </c>
      <c r="P55" s="817">
        <v>288000</v>
      </c>
      <c r="Q55" s="1771"/>
    </row>
    <row r="56" spans="1:17" ht="39.950000000000003" customHeight="1">
      <c r="A56" s="1105">
        <v>6</v>
      </c>
      <c r="B56" s="1140" t="s">
        <v>90</v>
      </c>
      <c r="C56" s="1137" t="s">
        <v>1249</v>
      </c>
      <c r="D56" s="1139" t="s">
        <v>16</v>
      </c>
      <c r="E56" s="805"/>
      <c r="F56" s="707">
        <v>395000</v>
      </c>
      <c r="G56" s="707">
        <v>386100</v>
      </c>
      <c r="H56" s="707">
        <v>387300</v>
      </c>
      <c r="I56" s="707"/>
      <c r="J56" s="1387"/>
      <c r="K56" s="707">
        <v>360000</v>
      </c>
      <c r="L56" s="707">
        <v>350909</v>
      </c>
      <c r="M56" s="707">
        <v>386000</v>
      </c>
      <c r="N56" s="805">
        <v>396000</v>
      </c>
      <c r="O56" s="707">
        <v>372000</v>
      </c>
      <c r="P56" s="817">
        <v>375000</v>
      </c>
      <c r="Q56" s="1771"/>
    </row>
    <row r="57" spans="1:17" ht="39.950000000000003" customHeight="1">
      <c r="A57" s="1105">
        <v>7</v>
      </c>
      <c r="B57" s="1140" t="s">
        <v>91</v>
      </c>
      <c r="C57" s="1137" t="s">
        <v>1249</v>
      </c>
      <c r="D57" s="1139" t="s">
        <v>16</v>
      </c>
      <c r="E57" s="805"/>
      <c r="F57" s="707">
        <v>497600</v>
      </c>
      <c r="G57" s="707">
        <v>489400</v>
      </c>
      <c r="H57" s="707">
        <v>490200</v>
      </c>
      <c r="I57" s="707"/>
      <c r="J57" s="1387"/>
      <c r="K57" s="707">
        <v>450000</v>
      </c>
      <c r="L57" s="707">
        <v>444091</v>
      </c>
      <c r="M57" s="707">
        <v>488500</v>
      </c>
      <c r="N57" s="805">
        <v>502000</v>
      </c>
      <c r="O57" s="707">
        <v>443000</v>
      </c>
      <c r="P57" s="817">
        <v>445000</v>
      </c>
      <c r="Q57" s="1771"/>
    </row>
    <row r="58" spans="1:17" ht="39.950000000000003" customHeight="1">
      <c r="A58" s="1105">
        <v>8</v>
      </c>
      <c r="B58" s="1140" t="s">
        <v>92</v>
      </c>
      <c r="C58" s="1137" t="s">
        <v>1249</v>
      </c>
      <c r="D58" s="1139" t="s">
        <v>16</v>
      </c>
      <c r="E58" s="805"/>
      <c r="F58" s="707">
        <v>625300</v>
      </c>
      <c r="G58" s="707">
        <v>604800</v>
      </c>
      <c r="H58" s="707">
        <v>605000</v>
      </c>
      <c r="I58" s="707"/>
      <c r="J58" s="1387"/>
      <c r="K58" s="707"/>
      <c r="L58" s="707"/>
      <c r="M58" s="707">
        <v>603000</v>
      </c>
      <c r="N58" s="805"/>
      <c r="O58" s="707"/>
      <c r="P58" s="707"/>
      <c r="Q58" s="1771"/>
    </row>
    <row r="59" spans="1:17" ht="39.950000000000003" customHeight="1">
      <c r="A59" s="1105">
        <v>9</v>
      </c>
      <c r="B59" s="1140" t="s">
        <v>93</v>
      </c>
      <c r="C59" s="1137" t="s">
        <v>1249</v>
      </c>
      <c r="D59" s="1141" t="s">
        <v>16</v>
      </c>
      <c r="E59" s="805"/>
      <c r="F59" s="707">
        <v>745600</v>
      </c>
      <c r="G59" s="707">
        <v>731200</v>
      </c>
      <c r="H59" s="707"/>
      <c r="I59" s="707"/>
      <c r="J59" s="1387"/>
      <c r="K59" s="707"/>
      <c r="L59" s="707"/>
      <c r="M59" s="707">
        <v>729000</v>
      </c>
      <c r="N59" s="805"/>
      <c r="O59" s="707"/>
      <c r="P59" s="707"/>
      <c r="Q59" s="1771"/>
    </row>
    <row r="60" spans="1:17" ht="39.950000000000003" customHeight="1">
      <c r="A60" s="1134"/>
      <c r="B60" s="1142" t="s">
        <v>80</v>
      </c>
      <c r="C60" s="947"/>
      <c r="D60" s="1065"/>
      <c r="E60" s="805"/>
      <c r="F60" s="805"/>
      <c r="G60" s="707"/>
      <c r="H60" s="707"/>
      <c r="I60" s="707"/>
      <c r="J60" s="1387"/>
      <c r="K60" s="707"/>
      <c r="L60" s="707"/>
      <c r="M60" s="707"/>
      <c r="N60" s="805"/>
      <c r="O60" s="707"/>
      <c r="P60" s="707"/>
      <c r="Q60" s="1201"/>
    </row>
    <row r="61" spans="1:17" ht="39.950000000000003" customHeight="1">
      <c r="A61" s="1105">
        <v>1</v>
      </c>
      <c r="B61" s="1143" t="s">
        <v>54</v>
      </c>
      <c r="C61" s="1137" t="s">
        <v>419</v>
      </c>
      <c r="D61" s="1138" t="s">
        <v>1248</v>
      </c>
      <c r="E61" s="707">
        <v>20000</v>
      </c>
      <c r="F61" s="707">
        <v>21500</v>
      </c>
      <c r="G61" s="707">
        <v>21200</v>
      </c>
      <c r="H61" s="707">
        <v>21100</v>
      </c>
      <c r="I61" s="707">
        <v>20000</v>
      </c>
      <c r="J61" s="1387">
        <v>23000</v>
      </c>
      <c r="K61" s="707"/>
      <c r="L61" s="707"/>
      <c r="M61" s="707"/>
      <c r="N61" s="805"/>
      <c r="O61" s="707"/>
      <c r="P61" s="817"/>
      <c r="Q61" s="1768" t="s">
        <v>1177</v>
      </c>
    </row>
    <row r="62" spans="1:17" ht="39.950000000000003" customHeight="1">
      <c r="A62" s="1105">
        <v>2</v>
      </c>
      <c r="B62" s="1143" t="s">
        <v>58</v>
      </c>
      <c r="C62" s="1137" t="s">
        <v>419</v>
      </c>
      <c r="D62" s="1141" t="s">
        <v>16</v>
      </c>
      <c r="E62" s="707">
        <v>20000</v>
      </c>
      <c r="F62" s="707">
        <f>F61</f>
        <v>21500</v>
      </c>
      <c r="G62" s="707">
        <f>G61</f>
        <v>21200</v>
      </c>
      <c r="H62" s="707">
        <f>H61</f>
        <v>21100</v>
      </c>
      <c r="I62" s="707">
        <f>I61</f>
        <v>20000</v>
      </c>
      <c r="J62" s="1387">
        <f>J61</f>
        <v>23000</v>
      </c>
      <c r="K62" s="707"/>
      <c r="L62" s="707"/>
      <c r="M62" s="707"/>
      <c r="N62" s="805"/>
      <c r="O62" s="707"/>
      <c r="P62" s="817"/>
      <c r="Q62" s="1769"/>
    </row>
    <row r="63" spans="1:17" ht="39.950000000000003" customHeight="1">
      <c r="A63" s="1105">
        <v>3</v>
      </c>
      <c r="B63" s="1143" t="s">
        <v>59</v>
      </c>
      <c r="C63" s="1137" t="s">
        <v>1249</v>
      </c>
      <c r="D63" s="1141" t="s">
        <v>16</v>
      </c>
      <c r="E63" s="707">
        <v>140909</v>
      </c>
      <c r="F63" s="707">
        <v>142000</v>
      </c>
      <c r="G63" s="707">
        <v>147300</v>
      </c>
      <c r="H63" s="707">
        <v>132300</v>
      </c>
      <c r="I63" s="707">
        <v>124455</v>
      </c>
      <c r="J63" s="1387">
        <v>150000</v>
      </c>
      <c r="K63" s="707"/>
      <c r="L63" s="707"/>
      <c r="M63" s="707"/>
      <c r="N63" s="805"/>
      <c r="O63" s="707"/>
      <c r="P63" s="817"/>
      <c r="Q63" s="1769"/>
    </row>
    <row r="64" spans="1:17" ht="39.950000000000003" customHeight="1">
      <c r="A64" s="1105">
        <v>4</v>
      </c>
      <c r="B64" s="1143" t="s">
        <v>83</v>
      </c>
      <c r="C64" s="1137" t="s">
        <v>1249</v>
      </c>
      <c r="D64" s="1141" t="s">
        <v>16</v>
      </c>
      <c r="E64" s="707">
        <v>200000</v>
      </c>
      <c r="F64" s="707">
        <v>203000</v>
      </c>
      <c r="G64" s="707">
        <v>210800</v>
      </c>
      <c r="H64" s="707">
        <v>205600</v>
      </c>
      <c r="I64" s="707">
        <v>198182</v>
      </c>
      <c r="J64" s="1387">
        <v>230000</v>
      </c>
      <c r="K64" s="707"/>
      <c r="L64" s="707"/>
      <c r="M64" s="707"/>
      <c r="N64" s="805"/>
      <c r="O64" s="707"/>
      <c r="P64" s="817"/>
      <c r="Q64" s="1769"/>
    </row>
    <row r="65" spans="1:17" ht="39.950000000000003" customHeight="1">
      <c r="A65" s="1105">
        <v>5</v>
      </c>
      <c r="B65" s="1143" t="s">
        <v>84</v>
      </c>
      <c r="C65" s="1137" t="s">
        <v>1249</v>
      </c>
      <c r="D65" s="1141" t="s">
        <v>16</v>
      </c>
      <c r="E65" s="707">
        <v>272727</v>
      </c>
      <c r="F65" s="707">
        <v>277000</v>
      </c>
      <c r="G65" s="707">
        <v>285200</v>
      </c>
      <c r="H65" s="707">
        <v>283000</v>
      </c>
      <c r="I65" s="707">
        <v>263636</v>
      </c>
      <c r="J65" s="1387">
        <v>310000</v>
      </c>
      <c r="K65" s="707"/>
      <c r="L65" s="707"/>
      <c r="M65" s="707"/>
      <c r="N65" s="805"/>
      <c r="O65" s="707"/>
      <c r="P65" s="817"/>
      <c r="Q65" s="1769"/>
    </row>
    <row r="66" spans="1:17" ht="39.950000000000003" customHeight="1">
      <c r="A66" s="1105">
        <v>6</v>
      </c>
      <c r="B66" s="1143" t="s">
        <v>85</v>
      </c>
      <c r="C66" s="1137" t="s">
        <v>1249</v>
      </c>
      <c r="D66" s="1141" t="s">
        <v>16</v>
      </c>
      <c r="E66" s="707">
        <v>355455</v>
      </c>
      <c r="F66" s="707">
        <v>355300</v>
      </c>
      <c r="G66" s="707">
        <v>373600</v>
      </c>
      <c r="H66" s="707">
        <v>369400</v>
      </c>
      <c r="I66" s="707">
        <v>350000</v>
      </c>
      <c r="J66" s="1387">
        <v>380000</v>
      </c>
      <c r="K66" s="707"/>
      <c r="L66" s="707"/>
      <c r="M66" s="707"/>
      <c r="N66" s="805"/>
      <c r="O66" s="707"/>
      <c r="P66" s="817"/>
      <c r="Q66" s="1769"/>
    </row>
    <row r="67" spans="1:17" ht="39.950000000000003" customHeight="1">
      <c r="A67" s="1105">
        <v>7</v>
      </c>
      <c r="B67" s="1143" t="s">
        <v>86</v>
      </c>
      <c r="C67" s="1137" t="s">
        <v>1249</v>
      </c>
      <c r="D67" s="1141" t="s">
        <v>16</v>
      </c>
      <c r="E67" s="707">
        <v>450000</v>
      </c>
      <c r="F67" s="707">
        <v>456100</v>
      </c>
      <c r="G67" s="707">
        <v>473300</v>
      </c>
      <c r="H67" s="707">
        <v>467700</v>
      </c>
      <c r="I67" s="707">
        <v>445455</v>
      </c>
      <c r="J67" s="1387">
        <v>495000</v>
      </c>
      <c r="K67" s="707"/>
      <c r="L67" s="707"/>
      <c r="M67" s="707"/>
      <c r="N67" s="805"/>
      <c r="O67" s="707"/>
      <c r="P67" s="817"/>
      <c r="Q67" s="1769"/>
    </row>
    <row r="68" spans="1:17" ht="39.950000000000003" customHeight="1">
      <c r="A68" s="1105">
        <v>8</v>
      </c>
      <c r="B68" s="1143" t="s">
        <v>87</v>
      </c>
      <c r="C68" s="1137" t="s">
        <v>1249</v>
      </c>
      <c r="D68" s="1141" t="s">
        <v>16</v>
      </c>
      <c r="E68" s="707">
        <v>559091</v>
      </c>
      <c r="F68" s="707">
        <v>575000</v>
      </c>
      <c r="G68" s="707">
        <v>583100</v>
      </c>
      <c r="H68" s="707">
        <v>577400</v>
      </c>
      <c r="I68" s="707"/>
      <c r="J68" s="1387">
        <v>540000</v>
      </c>
      <c r="K68" s="707"/>
      <c r="L68" s="707"/>
      <c r="M68" s="707"/>
      <c r="N68" s="805"/>
      <c r="O68" s="707"/>
      <c r="P68" s="817"/>
      <c r="Q68" s="1769"/>
    </row>
    <row r="69" spans="1:17" ht="39.950000000000003" customHeight="1">
      <c r="A69" s="1105">
        <v>9</v>
      </c>
      <c r="B69" s="1202" t="s">
        <v>88</v>
      </c>
      <c r="C69" s="1203" t="s">
        <v>1249</v>
      </c>
      <c r="D69" s="1141" t="s">
        <v>16</v>
      </c>
      <c r="E69" s="707">
        <v>677273</v>
      </c>
      <c r="F69" s="707">
        <v>685000</v>
      </c>
      <c r="G69" s="707">
        <v>715200</v>
      </c>
      <c r="H69" s="707"/>
      <c r="I69" s="707"/>
      <c r="J69" s="1387">
        <v>670000</v>
      </c>
      <c r="K69" s="707"/>
      <c r="L69" s="707"/>
      <c r="M69" s="707"/>
      <c r="N69" s="805"/>
      <c r="O69" s="707"/>
      <c r="P69" s="817"/>
      <c r="Q69" s="1770"/>
    </row>
    <row r="70" spans="1:17" ht="39.950000000000003" customHeight="1">
      <c r="A70" s="1204"/>
      <c r="B70" s="1205" t="s">
        <v>1250</v>
      </c>
      <c r="C70" s="1120"/>
      <c r="D70" s="1124"/>
      <c r="E70" s="863"/>
      <c r="F70" s="863"/>
      <c r="G70" s="863"/>
      <c r="H70" s="863"/>
      <c r="I70" s="863"/>
      <c r="J70" s="1393"/>
      <c r="K70" s="863"/>
      <c r="L70" s="863"/>
      <c r="M70" s="863"/>
      <c r="N70" s="1394"/>
      <c r="O70" s="863"/>
      <c r="P70" s="888"/>
      <c r="Q70" s="1768" t="s">
        <v>1177</v>
      </c>
    </row>
    <row r="71" spans="1:17" ht="39.950000000000003" customHeight="1">
      <c r="A71" s="1125">
        <v>1</v>
      </c>
      <c r="B71" s="1207" t="s">
        <v>1251</v>
      </c>
      <c r="C71" s="1137" t="s">
        <v>419</v>
      </c>
      <c r="D71" s="1138" t="s">
        <v>1248</v>
      </c>
      <c r="E71" s="705"/>
      <c r="F71" s="705"/>
      <c r="G71" s="705"/>
      <c r="H71" s="705"/>
      <c r="I71" s="705"/>
      <c r="J71" s="1390"/>
      <c r="K71" s="705"/>
      <c r="L71" s="705">
        <v>19272</v>
      </c>
      <c r="M71" s="705"/>
      <c r="N71" s="1391"/>
      <c r="O71" s="705"/>
      <c r="P71" s="846"/>
      <c r="Q71" s="1769"/>
    </row>
    <row r="72" spans="1:17" ht="39.950000000000003" customHeight="1">
      <c r="A72" s="1125">
        <v>2</v>
      </c>
      <c r="B72" s="1207" t="s">
        <v>1252</v>
      </c>
      <c r="C72" s="1137" t="s">
        <v>419</v>
      </c>
      <c r="D72" s="1141" t="s">
        <v>16</v>
      </c>
      <c r="E72" s="705"/>
      <c r="F72" s="705"/>
      <c r="G72" s="705"/>
      <c r="H72" s="705"/>
      <c r="I72" s="705"/>
      <c r="J72" s="1390"/>
      <c r="K72" s="705"/>
      <c r="L72" s="705">
        <f>L71</f>
        <v>19272</v>
      </c>
      <c r="M72" s="705"/>
      <c r="N72" s="1391"/>
      <c r="O72" s="705"/>
      <c r="P72" s="846"/>
      <c r="Q72" s="1769"/>
    </row>
    <row r="73" spans="1:17" ht="39.950000000000003" customHeight="1">
      <c r="A73" s="1125">
        <v>3</v>
      </c>
      <c r="B73" s="1209" t="s">
        <v>89</v>
      </c>
      <c r="C73" s="1210" t="s">
        <v>1249</v>
      </c>
      <c r="D73" s="1141" t="s">
        <v>16</v>
      </c>
      <c r="E73" s="705"/>
      <c r="F73" s="705"/>
      <c r="G73" s="705"/>
      <c r="H73" s="705"/>
      <c r="I73" s="705"/>
      <c r="J73" s="1390"/>
      <c r="K73" s="705"/>
      <c r="L73" s="705"/>
      <c r="M73" s="705"/>
      <c r="N73" s="1391"/>
      <c r="O73" s="705"/>
      <c r="P73" s="846"/>
      <c r="Q73" s="1769"/>
    </row>
    <row r="74" spans="1:17" ht="39.950000000000003" customHeight="1">
      <c r="A74" s="1125">
        <v>4</v>
      </c>
      <c r="B74" s="1211" t="s">
        <v>1253</v>
      </c>
      <c r="C74" s="1212" t="s">
        <v>1249</v>
      </c>
      <c r="D74" s="1141" t="s">
        <v>16</v>
      </c>
      <c r="E74" s="707"/>
      <c r="F74" s="707"/>
      <c r="G74" s="707"/>
      <c r="H74" s="707"/>
      <c r="I74" s="707"/>
      <c r="J74" s="1387"/>
      <c r="K74" s="707"/>
      <c r="L74" s="707">
        <v>178636</v>
      </c>
      <c r="M74" s="707"/>
      <c r="N74" s="805"/>
      <c r="O74" s="707"/>
      <c r="P74" s="817"/>
      <c r="Q74" s="1769"/>
    </row>
    <row r="75" spans="1:17" ht="39.950000000000003" customHeight="1">
      <c r="A75" s="1125">
        <v>5</v>
      </c>
      <c r="B75" s="1213" t="s">
        <v>1254</v>
      </c>
      <c r="C75" s="1214" t="s">
        <v>1249</v>
      </c>
      <c r="D75" s="1141" t="s">
        <v>16</v>
      </c>
      <c r="E75" s="863"/>
      <c r="F75" s="863"/>
      <c r="G75" s="863"/>
      <c r="H75" s="863"/>
      <c r="I75" s="863"/>
      <c r="J75" s="1393"/>
      <c r="K75" s="863"/>
      <c r="L75" s="863">
        <v>248636</v>
      </c>
      <c r="M75" s="863"/>
      <c r="N75" s="1394"/>
      <c r="O75" s="863"/>
      <c r="P75" s="888"/>
      <c r="Q75" s="1769"/>
    </row>
    <row r="76" spans="1:17" ht="39.950000000000003" customHeight="1">
      <c r="A76" s="1125">
        <v>6</v>
      </c>
      <c r="B76" s="1215" t="s">
        <v>1255</v>
      </c>
      <c r="C76" s="1137" t="s">
        <v>1249</v>
      </c>
      <c r="D76" s="1141" t="s">
        <v>16</v>
      </c>
      <c r="E76" s="705"/>
      <c r="F76" s="705"/>
      <c r="G76" s="705"/>
      <c r="H76" s="705"/>
      <c r="I76" s="705"/>
      <c r="J76" s="1390"/>
      <c r="K76" s="705"/>
      <c r="L76" s="705"/>
      <c r="M76" s="705"/>
      <c r="N76" s="1391"/>
      <c r="O76" s="705"/>
      <c r="P76" s="846"/>
      <c r="Q76" s="1769"/>
    </row>
    <row r="77" spans="1:17" ht="39.950000000000003" customHeight="1">
      <c r="A77" s="1125">
        <v>7</v>
      </c>
      <c r="B77" s="1215" t="s">
        <v>1256</v>
      </c>
      <c r="C77" s="1137" t="s">
        <v>1249</v>
      </c>
      <c r="D77" s="1141" t="s">
        <v>16</v>
      </c>
      <c r="E77" s="705"/>
      <c r="F77" s="705"/>
      <c r="G77" s="705"/>
      <c r="H77" s="705"/>
      <c r="I77" s="705"/>
      <c r="J77" s="1390"/>
      <c r="K77" s="705"/>
      <c r="L77" s="705">
        <v>417272</v>
      </c>
      <c r="M77" s="705"/>
      <c r="N77" s="1391"/>
      <c r="O77" s="705"/>
      <c r="P77" s="846"/>
      <c r="Q77" s="1770"/>
    </row>
    <row r="78" spans="1:17" ht="39.950000000000003" customHeight="1">
      <c r="A78" s="1216"/>
      <c r="B78" s="1217" t="s">
        <v>1257</v>
      </c>
      <c r="C78" s="947"/>
      <c r="D78" s="1065"/>
      <c r="E78" s="707"/>
      <c r="F78" s="707"/>
      <c r="G78" s="707"/>
      <c r="H78" s="707"/>
      <c r="I78" s="707"/>
      <c r="J78" s="1387"/>
      <c r="K78" s="707"/>
      <c r="L78" s="707"/>
      <c r="M78" s="707"/>
      <c r="N78" s="805"/>
      <c r="O78" s="707"/>
      <c r="P78" s="707"/>
      <c r="Q78" s="1776" t="s">
        <v>1177</v>
      </c>
    </row>
    <row r="79" spans="1:17" ht="30">
      <c r="A79" s="1216"/>
      <c r="B79" s="1218" t="s">
        <v>1258</v>
      </c>
      <c r="C79" s="1210" t="s">
        <v>1249</v>
      </c>
      <c r="D79" s="1065" t="s">
        <v>1259</v>
      </c>
      <c r="E79" s="707"/>
      <c r="F79" s="707"/>
      <c r="G79" s="707"/>
      <c r="H79" s="707"/>
      <c r="I79" s="707">
        <v>50000</v>
      </c>
      <c r="J79" s="1387"/>
      <c r="K79" s="707"/>
      <c r="L79" s="707"/>
      <c r="M79" s="707"/>
      <c r="N79" s="805"/>
      <c r="O79" s="707"/>
      <c r="P79" s="707"/>
      <c r="Q79" s="1777"/>
    </row>
    <row r="80" spans="1:17" ht="30">
      <c r="A80" s="1216"/>
      <c r="B80" s="1218" t="s">
        <v>1258</v>
      </c>
      <c r="C80" s="1210" t="s">
        <v>1249</v>
      </c>
      <c r="D80" s="1065" t="s">
        <v>1260</v>
      </c>
      <c r="E80" s="707"/>
      <c r="F80" s="707"/>
      <c r="G80" s="707"/>
      <c r="H80" s="707"/>
      <c r="I80" s="707">
        <v>59000</v>
      </c>
      <c r="J80" s="1387"/>
      <c r="K80" s="707"/>
      <c r="L80" s="707"/>
      <c r="M80" s="707"/>
      <c r="N80" s="805"/>
      <c r="O80" s="707"/>
      <c r="P80" s="707"/>
      <c r="Q80" s="1777"/>
    </row>
    <row r="81" spans="1:17" ht="30">
      <c r="A81" s="1216"/>
      <c r="B81" s="1218" t="s">
        <v>1258</v>
      </c>
      <c r="C81" s="1210" t="s">
        <v>1249</v>
      </c>
      <c r="D81" s="1065" t="s">
        <v>1261</v>
      </c>
      <c r="E81" s="707"/>
      <c r="F81" s="707"/>
      <c r="G81" s="707"/>
      <c r="H81" s="707"/>
      <c r="I81" s="707">
        <v>70000</v>
      </c>
      <c r="J81" s="1387"/>
      <c r="K81" s="707"/>
      <c r="L81" s="707"/>
      <c r="M81" s="707"/>
      <c r="N81" s="805"/>
      <c r="O81" s="707"/>
      <c r="P81" s="707"/>
      <c r="Q81" s="1777"/>
    </row>
    <row r="82" spans="1:17" ht="30">
      <c r="A82" s="1216"/>
      <c r="B82" s="1218" t="s">
        <v>1258</v>
      </c>
      <c r="C82" s="1210" t="s">
        <v>1249</v>
      </c>
      <c r="D82" s="1065" t="s">
        <v>1262</v>
      </c>
      <c r="E82" s="707"/>
      <c r="F82" s="707"/>
      <c r="G82" s="707"/>
      <c r="H82" s="707"/>
      <c r="I82" s="707">
        <v>78000</v>
      </c>
      <c r="J82" s="1387"/>
      <c r="K82" s="707"/>
      <c r="L82" s="707"/>
      <c r="M82" s="707"/>
      <c r="N82" s="805"/>
      <c r="O82" s="707"/>
      <c r="P82" s="707"/>
      <c r="Q82" s="1777"/>
    </row>
    <row r="83" spans="1:17" ht="30">
      <c r="A83" s="1216"/>
      <c r="B83" s="1218" t="s">
        <v>1258</v>
      </c>
      <c r="C83" s="1210" t="s">
        <v>1249</v>
      </c>
      <c r="D83" s="1065" t="s">
        <v>1263</v>
      </c>
      <c r="E83" s="707"/>
      <c r="F83" s="707"/>
      <c r="G83" s="707"/>
      <c r="H83" s="707"/>
      <c r="I83" s="707">
        <v>80000</v>
      </c>
      <c r="J83" s="1387"/>
      <c r="K83" s="707"/>
      <c r="L83" s="707"/>
      <c r="M83" s="707"/>
      <c r="N83" s="805"/>
      <c r="O83" s="707"/>
      <c r="P83" s="707"/>
      <c r="Q83" s="1777"/>
    </row>
    <row r="84" spans="1:17" ht="30">
      <c r="A84" s="1216"/>
      <c r="B84" s="1218" t="s">
        <v>1258</v>
      </c>
      <c r="C84" s="1210" t="s">
        <v>1249</v>
      </c>
      <c r="D84" s="1065" t="s">
        <v>1264</v>
      </c>
      <c r="E84" s="707"/>
      <c r="F84" s="707"/>
      <c r="G84" s="707"/>
      <c r="H84" s="707"/>
      <c r="I84" s="707">
        <v>100000</v>
      </c>
      <c r="J84" s="1387"/>
      <c r="K84" s="707"/>
      <c r="L84" s="707"/>
      <c r="M84" s="707"/>
      <c r="N84" s="805"/>
      <c r="O84" s="707"/>
      <c r="P84" s="707"/>
      <c r="Q84" s="1777"/>
    </row>
    <row r="85" spans="1:17" ht="30">
      <c r="A85" s="1216"/>
      <c r="B85" s="1218" t="s">
        <v>1258</v>
      </c>
      <c r="C85" s="1210" t="s">
        <v>1249</v>
      </c>
      <c r="D85" s="1065" t="s">
        <v>1265</v>
      </c>
      <c r="E85" s="707"/>
      <c r="F85" s="707"/>
      <c r="G85" s="707"/>
      <c r="H85" s="707"/>
      <c r="I85" s="707">
        <v>115000</v>
      </c>
      <c r="J85" s="1387"/>
      <c r="K85" s="707"/>
      <c r="L85" s="707"/>
      <c r="M85" s="707"/>
      <c r="N85" s="805"/>
      <c r="O85" s="707"/>
      <c r="P85" s="707"/>
      <c r="Q85" s="1777"/>
    </row>
    <row r="86" spans="1:17" ht="30">
      <c r="A86" s="1216"/>
      <c r="B86" s="1218" t="s">
        <v>1258</v>
      </c>
      <c r="C86" s="1210" t="s">
        <v>1249</v>
      </c>
      <c r="D86" s="1065" t="s">
        <v>1266</v>
      </c>
      <c r="E86" s="707"/>
      <c r="F86" s="707"/>
      <c r="G86" s="707"/>
      <c r="H86" s="707"/>
      <c r="I86" s="707">
        <v>100000</v>
      </c>
      <c r="J86" s="1387"/>
      <c r="K86" s="707"/>
      <c r="L86" s="707"/>
      <c r="M86" s="707"/>
      <c r="N86" s="805"/>
      <c r="O86" s="707"/>
      <c r="P86" s="707"/>
      <c r="Q86" s="1777"/>
    </row>
    <row r="87" spans="1:17" ht="30">
      <c r="A87" s="1216"/>
      <c r="B87" s="1218" t="s">
        <v>1258</v>
      </c>
      <c r="C87" s="1210" t="s">
        <v>1249</v>
      </c>
      <c r="D87" s="1065" t="s">
        <v>1267</v>
      </c>
      <c r="E87" s="707"/>
      <c r="F87" s="707"/>
      <c r="G87" s="707"/>
      <c r="H87" s="707"/>
      <c r="I87" s="707">
        <v>105000</v>
      </c>
      <c r="J87" s="1387"/>
      <c r="K87" s="707"/>
      <c r="L87" s="707"/>
      <c r="M87" s="707"/>
      <c r="N87" s="805"/>
      <c r="O87" s="707"/>
      <c r="P87" s="707"/>
      <c r="Q87" s="1777"/>
    </row>
    <row r="88" spans="1:17" ht="30">
      <c r="A88" s="1216"/>
      <c r="B88" s="1218" t="s">
        <v>1258</v>
      </c>
      <c r="C88" s="1210" t="s">
        <v>1249</v>
      </c>
      <c r="D88" s="1065" t="s">
        <v>1268</v>
      </c>
      <c r="E88" s="707"/>
      <c r="F88" s="707"/>
      <c r="G88" s="707"/>
      <c r="H88" s="707"/>
      <c r="I88" s="707">
        <v>138000</v>
      </c>
      <c r="J88" s="1387"/>
      <c r="K88" s="707"/>
      <c r="L88" s="707"/>
      <c r="M88" s="707"/>
      <c r="N88" s="805"/>
      <c r="O88" s="707"/>
      <c r="P88" s="707"/>
      <c r="Q88" s="1777"/>
    </row>
    <row r="89" spans="1:17" ht="30">
      <c r="A89" s="1216"/>
      <c r="B89" s="1218" t="s">
        <v>1258</v>
      </c>
      <c r="C89" s="1210" t="s">
        <v>1249</v>
      </c>
      <c r="D89" s="1065" t="s">
        <v>1269</v>
      </c>
      <c r="E89" s="707"/>
      <c r="F89" s="707"/>
      <c r="G89" s="707"/>
      <c r="H89" s="707"/>
      <c r="I89" s="707">
        <v>145000</v>
      </c>
      <c r="J89" s="1387"/>
      <c r="K89" s="707"/>
      <c r="L89" s="707"/>
      <c r="M89" s="707"/>
      <c r="N89" s="805"/>
      <c r="O89" s="707"/>
      <c r="P89" s="707"/>
      <c r="Q89" s="1777"/>
    </row>
    <row r="90" spans="1:17" ht="30">
      <c r="A90" s="1216"/>
      <c r="B90" s="1218" t="s">
        <v>1258</v>
      </c>
      <c r="C90" s="1210" t="s">
        <v>1249</v>
      </c>
      <c r="D90" s="1065" t="s">
        <v>1270</v>
      </c>
      <c r="E90" s="707"/>
      <c r="F90" s="707"/>
      <c r="G90" s="707"/>
      <c r="H90" s="707"/>
      <c r="I90" s="707">
        <v>165000</v>
      </c>
      <c r="J90" s="1387"/>
      <c r="K90" s="707"/>
      <c r="L90" s="707"/>
      <c r="M90" s="707"/>
      <c r="N90" s="805"/>
      <c r="O90" s="707"/>
      <c r="P90" s="707"/>
      <c r="Q90" s="1777"/>
    </row>
    <row r="91" spans="1:17" ht="30">
      <c r="A91" s="1216"/>
      <c r="B91" s="1218" t="s">
        <v>1258</v>
      </c>
      <c r="C91" s="1210" t="s">
        <v>1249</v>
      </c>
      <c r="D91" s="1065" t="s">
        <v>1271</v>
      </c>
      <c r="E91" s="707"/>
      <c r="F91" s="707"/>
      <c r="G91" s="707"/>
      <c r="H91" s="707"/>
      <c r="I91" s="707">
        <v>176000</v>
      </c>
      <c r="J91" s="1387"/>
      <c r="K91" s="707"/>
      <c r="L91" s="707"/>
      <c r="M91" s="707"/>
      <c r="N91" s="805"/>
      <c r="O91" s="707"/>
      <c r="P91" s="707"/>
      <c r="Q91" s="1777"/>
    </row>
    <row r="92" spans="1:17" ht="30">
      <c r="A92" s="1216"/>
      <c r="B92" s="1218" t="s">
        <v>1258</v>
      </c>
      <c r="C92" s="1210" t="s">
        <v>1249</v>
      </c>
      <c r="D92" s="1065" t="s">
        <v>1272</v>
      </c>
      <c r="E92" s="707"/>
      <c r="F92" s="707"/>
      <c r="G92" s="707"/>
      <c r="H92" s="707"/>
      <c r="I92" s="707">
        <v>207000</v>
      </c>
      <c r="J92" s="1387"/>
      <c r="K92" s="707"/>
      <c r="L92" s="707"/>
      <c r="M92" s="707"/>
      <c r="N92" s="805"/>
      <c r="O92" s="707"/>
      <c r="P92" s="707"/>
      <c r="Q92" s="1777"/>
    </row>
    <row r="93" spans="1:17" ht="30">
      <c r="A93" s="1216"/>
      <c r="B93" s="1218" t="s">
        <v>1258</v>
      </c>
      <c r="C93" s="1210" t="s">
        <v>1249</v>
      </c>
      <c r="D93" s="1065" t="s">
        <v>1273</v>
      </c>
      <c r="E93" s="707"/>
      <c r="F93" s="707"/>
      <c r="G93" s="707"/>
      <c r="H93" s="707"/>
      <c r="I93" s="707">
        <v>208000</v>
      </c>
      <c r="J93" s="1387"/>
      <c r="K93" s="707"/>
      <c r="L93" s="707"/>
      <c r="M93" s="707"/>
      <c r="N93" s="805"/>
      <c r="O93" s="707"/>
      <c r="P93" s="707"/>
      <c r="Q93" s="1777"/>
    </row>
    <row r="94" spans="1:17" ht="30">
      <c r="A94" s="1216"/>
      <c r="B94" s="1218" t="s">
        <v>1258</v>
      </c>
      <c r="C94" s="1210" t="s">
        <v>1249</v>
      </c>
      <c r="D94" s="1065" t="s">
        <v>1274</v>
      </c>
      <c r="E94" s="707"/>
      <c r="F94" s="707"/>
      <c r="G94" s="707"/>
      <c r="H94" s="707"/>
      <c r="I94" s="707">
        <v>222000</v>
      </c>
      <c r="J94" s="1387"/>
      <c r="K94" s="707"/>
      <c r="L94" s="707"/>
      <c r="M94" s="707"/>
      <c r="N94" s="805"/>
      <c r="O94" s="707"/>
      <c r="P94" s="707"/>
      <c r="Q94" s="1777"/>
    </row>
    <row r="95" spans="1:17" ht="30">
      <c r="A95" s="1216"/>
      <c r="B95" s="1218" t="s">
        <v>1258</v>
      </c>
      <c r="C95" s="1210" t="s">
        <v>1249</v>
      </c>
      <c r="D95" s="1065" t="s">
        <v>1275</v>
      </c>
      <c r="E95" s="707"/>
      <c r="F95" s="707"/>
      <c r="G95" s="707"/>
      <c r="H95" s="707"/>
      <c r="I95" s="707">
        <v>260000</v>
      </c>
      <c r="J95" s="1387"/>
      <c r="K95" s="707"/>
      <c r="L95" s="707"/>
      <c r="M95" s="707"/>
      <c r="N95" s="805"/>
      <c r="O95" s="707"/>
      <c r="P95" s="707"/>
      <c r="Q95" s="1777"/>
    </row>
    <row r="96" spans="1:17" ht="30">
      <c r="A96" s="1216"/>
      <c r="B96" s="1218" t="s">
        <v>1258</v>
      </c>
      <c r="C96" s="1210" t="s">
        <v>1249</v>
      </c>
      <c r="D96" s="1065" t="s">
        <v>1276</v>
      </c>
      <c r="E96" s="707"/>
      <c r="F96" s="707"/>
      <c r="G96" s="707"/>
      <c r="H96" s="707"/>
      <c r="I96" s="707">
        <v>160000</v>
      </c>
      <c r="J96" s="1387"/>
      <c r="K96" s="707"/>
      <c r="L96" s="707"/>
      <c r="M96" s="707"/>
      <c r="N96" s="805"/>
      <c r="O96" s="707"/>
      <c r="P96" s="707"/>
      <c r="Q96" s="1777"/>
    </row>
    <row r="97" spans="1:17" ht="30">
      <c r="A97" s="1216"/>
      <c r="B97" s="1218" t="s">
        <v>1258</v>
      </c>
      <c r="C97" s="1219" t="s">
        <v>1249</v>
      </c>
      <c r="D97" s="1065" t="s">
        <v>1277</v>
      </c>
      <c r="E97" s="707"/>
      <c r="F97" s="707"/>
      <c r="G97" s="707"/>
      <c r="H97" s="707"/>
      <c r="I97" s="707">
        <v>175000</v>
      </c>
      <c r="J97" s="1387"/>
      <c r="K97" s="707"/>
      <c r="L97" s="707"/>
      <c r="M97" s="707"/>
      <c r="N97" s="805"/>
      <c r="O97" s="707"/>
      <c r="P97" s="707"/>
      <c r="Q97" s="1777"/>
    </row>
    <row r="98" spans="1:17" ht="30">
      <c r="A98" s="1216"/>
      <c r="B98" s="1218" t="s">
        <v>1258</v>
      </c>
      <c r="C98" s="1219" t="s">
        <v>1249</v>
      </c>
      <c r="D98" s="1065" t="s">
        <v>1278</v>
      </c>
      <c r="E98" s="707"/>
      <c r="F98" s="707"/>
      <c r="G98" s="707"/>
      <c r="H98" s="707"/>
      <c r="I98" s="707">
        <v>205000</v>
      </c>
      <c r="J98" s="1387"/>
      <c r="K98" s="707"/>
      <c r="L98" s="707"/>
      <c r="M98" s="707"/>
      <c r="N98" s="805"/>
      <c r="O98" s="707"/>
      <c r="P98" s="707"/>
      <c r="Q98" s="1777"/>
    </row>
    <row r="99" spans="1:17" ht="30">
      <c r="A99" s="1216"/>
      <c r="B99" s="1218" t="s">
        <v>1258</v>
      </c>
      <c r="C99" s="1219" t="s">
        <v>1249</v>
      </c>
      <c r="D99" s="1065" t="s">
        <v>1279</v>
      </c>
      <c r="E99" s="707"/>
      <c r="F99" s="707"/>
      <c r="G99" s="707"/>
      <c r="H99" s="707"/>
      <c r="I99" s="707">
        <v>245000</v>
      </c>
      <c r="J99" s="1387"/>
      <c r="K99" s="707"/>
      <c r="L99" s="707"/>
      <c r="M99" s="707"/>
      <c r="N99" s="805"/>
      <c r="O99" s="707"/>
      <c r="P99" s="707"/>
      <c r="Q99" s="1777"/>
    </row>
    <row r="100" spans="1:17" ht="30">
      <c r="A100" s="1216"/>
      <c r="B100" s="1218" t="s">
        <v>1258</v>
      </c>
      <c r="C100" s="1219" t="s">
        <v>1249</v>
      </c>
      <c r="D100" s="1065" t="s">
        <v>1280</v>
      </c>
      <c r="E100" s="707"/>
      <c r="F100" s="707"/>
      <c r="G100" s="707"/>
      <c r="H100" s="707"/>
      <c r="I100" s="707">
        <v>270000</v>
      </c>
      <c r="J100" s="1387"/>
      <c r="K100" s="707"/>
      <c r="L100" s="707"/>
      <c r="M100" s="707"/>
      <c r="N100" s="805"/>
      <c r="O100" s="707"/>
      <c r="P100" s="707"/>
      <c r="Q100" s="1777"/>
    </row>
    <row r="101" spans="1:17" ht="30">
      <c r="A101" s="1216"/>
      <c r="B101" s="1218" t="s">
        <v>1258</v>
      </c>
      <c r="C101" s="1219" t="s">
        <v>1249</v>
      </c>
      <c r="D101" s="1065" t="s">
        <v>1281</v>
      </c>
      <c r="E101" s="707"/>
      <c r="F101" s="707"/>
      <c r="G101" s="707"/>
      <c r="H101" s="707"/>
      <c r="I101" s="707">
        <v>315000</v>
      </c>
      <c r="J101" s="1387"/>
      <c r="K101" s="707"/>
      <c r="L101" s="707"/>
      <c r="M101" s="707"/>
      <c r="N101" s="805"/>
      <c r="O101" s="707"/>
      <c r="P101" s="707"/>
      <c r="Q101" s="1777"/>
    </row>
    <row r="102" spans="1:17" ht="30">
      <c r="A102" s="1216"/>
      <c r="B102" s="1218" t="s">
        <v>1258</v>
      </c>
      <c r="C102" s="1219" t="s">
        <v>1249</v>
      </c>
      <c r="D102" s="1065" t="s">
        <v>1282</v>
      </c>
      <c r="E102" s="707"/>
      <c r="F102" s="707"/>
      <c r="G102" s="707"/>
      <c r="H102" s="707"/>
      <c r="I102" s="707">
        <v>420000</v>
      </c>
      <c r="J102" s="1387"/>
      <c r="K102" s="707"/>
      <c r="L102" s="707"/>
      <c r="M102" s="707"/>
      <c r="N102" s="805"/>
      <c r="O102" s="707"/>
      <c r="P102" s="707"/>
      <c r="Q102" s="1777"/>
    </row>
    <row r="103" spans="1:17" ht="30">
      <c r="A103" s="1216"/>
      <c r="B103" s="1218" t="s">
        <v>1258</v>
      </c>
      <c r="C103" s="1219" t="s">
        <v>1249</v>
      </c>
      <c r="D103" s="1065" t="s">
        <v>1283</v>
      </c>
      <c r="E103" s="707"/>
      <c r="F103" s="707"/>
      <c r="G103" s="707"/>
      <c r="H103" s="707"/>
      <c r="I103" s="707">
        <v>215000</v>
      </c>
      <c r="J103" s="1387"/>
      <c r="K103" s="707"/>
      <c r="L103" s="707"/>
      <c r="M103" s="707"/>
      <c r="N103" s="805"/>
      <c r="O103" s="707"/>
      <c r="P103" s="707"/>
      <c r="Q103" s="1777"/>
    </row>
    <row r="104" spans="1:17" ht="30">
      <c r="A104" s="1216"/>
      <c r="B104" s="1218" t="s">
        <v>1258</v>
      </c>
      <c r="C104" s="1219" t="s">
        <v>1249</v>
      </c>
      <c r="D104" s="1065" t="s">
        <v>1284</v>
      </c>
      <c r="E104" s="707"/>
      <c r="F104" s="707"/>
      <c r="G104" s="707"/>
      <c r="H104" s="707"/>
      <c r="I104" s="707">
        <v>240000</v>
      </c>
      <c r="J104" s="1387"/>
      <c r="K104" s="707"/>
      <c r="L104" s="707"/>
      <c r="M104" s="707"/>
      <c r="N104" s="805"/>
      <c r="O104" s="707"/>
      <c r="P104" s="707"/>
      <c r="Q104" s="1777"/>
    </row>
    <row r="105" spans="1:17" ht="30">
      <c r="A105" s="1216"/>
      <c r="B105" s="1218" t="s">
        <v>1258</v>
      </c>
      <c r="C105" s="1219" t="s">
        <v>1249</v>
      </c>
      <c r="D105" s="1065" t="s">
        <v>1285</v>
      </c>
      <c r="E105" s="707"/>
      <c r="F105" s="707"/>
      <c r="G105" s="707"/>
      <c r="H105" s="707"/>
      <c r="I105" s="707">
        <v>275000</v>
      </c>
      <c r="J105" s="1387"/>
      <c r="K105" s="707"/>
      <c r="L105" s="707"/>
      <c r="M105" s="707"/>
      <c r="N105" s="805"/>
      <c r="O105" s="707"/>
      <c r="P105" s="707"/>
      <c r="Q105" s="1777"/>
    </row>
    <row r="106" spans="1:17" ht="30">
      <c r="A106" s="1216"/>
      <c r="B106" s="1218" t="s">
        <v>1258</v>
      </c>
      <c r="C106" s="1219" t="s">
        <v>1249</v>
      </c>
      <c r="D106" s="1065" t="s">
        <v>1286</v>
      </c>
      <c r="E106" s="707"/>
      <c r="F106" s="707"/>
      <c r="G106" s="707"/>
      <c r="H106" s="707"/>
      <c r="I106" s="707">
        <v>360000</v>
      </c>
      <c r="J106" s="1387"/>
      <c r="K106" s="707"/>
      <c r="L106" s="707"/>
      <c r="M106" s="707"/>
      <c r="N106" s="805"/>
      <c r="O106" s="707"/>
      <c r="P106" s="707"/>
      <c r="Q106" s="1777"/>
    </row>
    <row r="107" spans="1:17" ht="30">
      <c r="A107" s="1216"/>
      <c r="B107" s="1218" t="s">
        <v>1258</v>
      </c>
      <c r="C107" s="1219" t="s">
        <v>1249</v>
      </c>
      <c r="D107" s="1065" t="s">
        <v>1287</v>
      </c>
      <c r="E107" s="707"/>
      <c r="F107" s="707"/>
      <c r="G107" s="707"/>
      <c r="H107" s="707"/>
      <c r="I107" s="707">
        <v>420000</v>
      </c>
      <c r="J107" s="1387"/>
      <c r="K107" s="707"/>
      <c r="L107" s="707"/>
      <c r="M107" s="707"/>
      <c r="N107" s="805"/>
      <c r="O107" s="707"/>
      <c r="P107" s="707"/>
      <c r="Q107" s="1777"/>
    </row>
    <row r="108" spans="1:17" ht="30">
      <c r="A108" s="1216"/>
      <c r="B108" s="1218" t="s">
        <v>1258</v>
      </c>
      <c r="C108" s="1219" t="s">
        <v>1249</v>
      </c>
      <c r="D108" s="1065" t="s">
        <v>1288</v>
      </c>
      <c r="E108" s="707"/>
      <c r="F108" s="707"/>
      <c r="G108" s="707"/>
      <c r="H108" s="707"/>
      <c r="I108" s="707">
        <v>350000</v>
      </c>
      <c r="J108" s="1387"/>
      <c r="K108" s="707"/>
      <c r="L108" s="707"/>
      <c r="M108" s="707"/>
      <c r="N108" s="805"/>
      <c r="O108" s="707"/>
      <c r="P108" s="707"/>
      <c r="Q108" s="1777"/>
    </row>
    <row r="109" spans="1:17" ht="30">
      <c r="A109" s="1216"/>
      <c r="B109" s="1218" t="s">
        <v>1258</v>
      </c>
      <c r="C109" s="1219" t="s">
        <v>1249</v>
      </c>
      <c r="D109" s="1065" t="s">
        <v>1289</v>
      </c>
      <c r="E109" s="707"/>
      <c r="F109" s="707"/>
      <c r="G109" s="707"/>
      <c r="H109" s="707"/>
      <c r="I109" s="707">
        <v>448000</v>
      </c>
      <c r="J109" s="1387"/>
      <c r="K109" s="707"/>
      <c r="L109" s="707"/>
      <c r="M109" s="707"/>
      <c r="N109" s="805"/>
      <c r="O109" s="707"/>
      <c r="P109" s="707"/>
      <c r="Q109" s="1777"/>
    </row>
    <row r="110" spans="1:17" ht="30">
      <c r="A110" s="1216"/>
      <c r="B110" s="1218" t="s">
        <v>1258</v>
      </c>
      <c r="C110" s="1219" t="s">
        <v>1249</v>
      </c>
      <c r="D110" s="1065" t="s">
        <v>1290</v>
      </c>
      <c r="E110" s="707"/>
      <c r="F110" s="707"/>
      <c r="G110" s="707"/>
      <c r="H110" s="707"/>
      <c r="I110" s="707">
        <v>535000</v>
      </c>
      <c r="J110" s="1387"/>
      <c r="K110" s="707"/>
      <c r="L110" s="707"/>
      <c r="M110" s="707"/>
      <c r="N110" s="805"/>
      <c r="O110" s="707"/>
      <c r="P110" s="707"/>
      <c r="Q110" s="1777"/>
    </row>
    <row r="111" spans="1:17" ht="30">
      <c r="A111" s="1216"/>
      <c r="B111" s="1218" t="s">
        <v>1258</v>
      </c>
      <c r="C111" s="1219" t="s">
        <v>1249</v>
      </c>
      <c r="D111" s="1065" t="s">
        <v>1291</v>
      </c>
      <c r="E111" s="707"/>
      <c r="F111" s="707"/>
      <c r="G111" s="707"/>
      <c r="H111" s="707"/>
      <c r="I111" s="707"/>
      <c r="J111" s="1387"/>
      <c r="K111" s="707"/>
      <c r="L111" s="707"/>
      <c r="M111" s="707"/>
      <c r="N111" s="805"/>
      <c r="O111" s="707"/>
      <c r="P111" s="707"/>
      <c r="Q111" s="1777"/>
    </row>
    <row r="112" spans="1:17" ht="30">
      <c r="A112" s="1216"/>
      <c r="B112" s="1218" t="s">
        <v>1258</v>
      </c>
      <c r="C112" s="1219" t="s">
        <v>1249</v>
      </c>
      <c r="D112" s="1065" t="s">
        <v>1292</v>
      </c>
      <c r="E112" s="707"/>
      <c r="F112" s="707"/>
      <c r="G112" s="707"/>
      <c r="H112" s="707"/>
      <c r="I112" s="707">
        <v>535000</v>
      </c>
      <c r="J112" s="1387"/>
      <c r="K112" s="707"/>
      <c r="L112" s="707"/>
      <c r="M112" s="707"/>
      <c r="N112" s="805"/>
      <c r="O112" s="707"/>
      <c r="P112" s="655"/>
      <c r="Q112" s="1777"/>
    </row>
    <row r="113" spans="1:17" ht="30">
      <c r="A113" s="1216"/>
      <c r="B113" s="1218" t="s">
        <v>1258</v>
      </c>
      <c r="C113" s="947" t="s">
        <v>1249</v>
      </c>
      <c r="D113" s="1065" t="s">
        <v>1293</v>
      </c>
      <c r="E113" s="707"/>
      <c r="F113" s="707"/>
      <c r="G113" s="707"/>
      <c r="H113" s="707"/>
      <c r="I113" s="707">
        <v>635000</v>
      </c>
      <c r="J113" s="1387"/>
      <c r="K113" s="707"/>
      <c r="L113" s="707"/>
      <c r="M113" s="707"/>
      <c r="N113" s="805"/>
      <c r="O113" s="707"/>
      <c r="P113" s="707"/>
      <c r="Q113" s="1777"/>
    </row>
    <row r="114" spans="1:17" ht="30">
      <c r="B114" s="1218" t="s">
        <v>1258</v>
      </c>
      <c r="C114" s="1120" t="s">
        <v>1249</v>
      </c>
      <c r="D114" s="1098" t="s">
        <v>1294</v>
      </c>
      <c r="E114" s="767"/>
      <c r="F114" s="767"/>
      <c r="G114" s="875"/>
      <c r="H114" s="875"/>
      <c r="I114" s="781">
        <v>636000</v>
      </c>
      <c r="J114" s="1395"/>
      <c r="K114" s="875"/>
      <c r="L114" s="890"/>
      <c r="M114" s="875"/>
      <c r="N114" s="767"/>
      <c r="O114" s="875"/>
      <c r="P114" s="1396"/>
      <c r="Q114" s="1778"/>
    </row>
    <row r="115" spans="1:17" ht="35.1" customHeight="1">
      <c r="A115" s="551" t="s">
        <v>1295</v>
      </c>
      <c r="B115" s="1057" t="s">
        <v>1296</v>
      </c>
      <c r="C115" s="1120"/>
      <c r="D115" s="1098"/>
      <c r="E115" s="878"/>
      <c r="F115" s="878"/>
      <c r="G115" s="849"/>
      <c r="H115" s="849"/>
      <c r="I115" s="707"/>
      <c r="J115" s="1392"/>
      <c r="K115" s="849"/>
      <c r="L115" s="892"/>
      <c r="M115" s="849"/>
      <c r="N115" s="878"/>
      <c r="O115" s="849"/>
      <c r="P115" s="1397"/>
      <c r="Q115" s="1776" t="s">
        <v>1177</v>
      </c>
    </row>
    <row r="116" spans="1:17" ht="35.1" customHeight="1">
      <c r="B116" s="1222" t="s">
        <v>1297</v>
      </c>
      <c r="C116" s="947"/>
      <c r="D116" s="1065"/>
      <c r="E116" s="805"/>
      <c r="F116" s="805"/>
      <c r="G116" s="707"/>
      <c r="H116" s="707"/>
      <c r="I116" s="707"/>
      <c r="J116" s="1387"/>
      <c r="K116" s="707"/>
      <c r="L116" s="707"/>
      <c r="M116" s="707"/>
      <c r="N116" s="805"/>
      <c r="O116" s="707"/>
      <c r="P116" s="817"/>
      <c r="Q116" s="1777"/>
    </row>
    <row r="117" spans="1:17" ht="35.1" customHeight="1">
      <c r="A117" s="1134"/>
      <c r="B117" s="1223" t="s">
        <v>1298</v>
      </c>
      <c r="C117" s="1224" t="s">
        <v>1004</v>
      </c>
      <c r="D117" s="1225" t="s">
        <v>1299</v>
      </c>
      <c r="E117" s="884"/>
      <c r="F117" s="886">
        <v>152647</v>
      </c>
      <c r="G117" s="884"/>
      <c r="H117" s="884"/>
      <c r="I117" s="886"/>
      <c r="J117" s="1398"/>
      <c r="K117" s="886"/>
      <c r="L117" s="884"/>
      <c r="M117" s="886"/>
      <c r="N117" s="1229"/>
      <c r="O117" s="886"/>
      <c r="P117" s="1399"/>
      <c r="Q117" s="1777"/>
    </row>
    <row r="118" spans="1:17" ht="35.1" customHeight="1">
      <c r="A118" s="1134"/>
      <c r="B118" s="1223" t="s">
        <v>1300</v>
      </c>
      <c r="C118" s="1224" t="s">
        <v>1004</v>
      </c>
      <c r="D118" s="1225" t="s">
        <v>1299</v>
      </c>
      <c r="E118" s="1227"/>
      <c r="F118" s="886"/>
      <c r="G118" s="886"/>
      <c r="H118" s="886"/>
      <c r="I118" s="886"/>
      <c r="J118" s="1398"/>
      <c r="K118" s="886"/>
      <c r="L118" s="884"/>
      <c r="M118" s="886"/>
      <c r="N118" s="1229"/>
      <c r="O118" s="886"/>
      <c r="P118" s="1399"/>
      <c r="Q118" s="1777"/>
    </row>
    <row r="119" spans="1:17" ht="35.1" customHeight="1">
      <c r="A119" s="1134"/>
      <c r="B119" s="1223" t="s">
        <v>1301</v>
      </c>
      <c r="C119" s="1224" t="s">
        <v>1004</v>
      </c>
      <c r="D119" s="1225" t="s">
        <v>1302</v>
      </c>
      <c r="E119" s="1229"/>
      <c r="F119" s="886"/>
      <c r="G119" s="886"/>
      <c r="H119" s="886"/>
      <c r="I119" s="886"/>
      <c r="J119" s="1398"/>
      <c r="K119" s="886"/>
      <c r="L119" s="884"/>
      <c r="M119" s="886"/>
      <c r="N119" s="1229"/>
      <c r="O119" s="884">
        <v>68056</v>
      </c>
      <c r="P119" s="1399"/>
      <c r="Q119" s="1777"/>
    </row>
    <row r="120" spans="1:17" ht="35.1" customHeight="1">
      <c r="A120" s="1134"/>
      <c r="B120" s="1223" t="s">
        <v>1303</v>
      </c>
      <c r="C120" s="1224" t="s">
        <v>1004</v>
      </c>
      <c r="D120" s="1225" t="s">
        <v>1304</v>
      </c>
      <c r="E120" s="1229"/>
      <c r="F120" s="886"/>
      <c r="G120" s="886"/>
      <c r="H120" s="886"/>
      <c r="I120" s="886"/>
      <c r="J120" s="1398"/>
      <c r="K120" s="886"/>
      <c r="L120" s="884">
        <v>42777</v>
      </c>
      <c r="M120" s="849"/>
      <c r="N120" s="1229"/>
      <c r="O120" s="886"/>
      <c r="P120" s="1399"/>
      <c r="Q120" s="1777"/>
    </row>
    <row r="121" spans="1:17" ht="35.1" customHeight="1">
      <c r="A121" s="1134"/>
      <c r="B121" s="1223" t="s">
        <v>1305</v>
      </c>
      <c r="C121" s="1224" t="s">
        <v>1004</v>
      </c>
      <c r="D121" s="1225" t="s">
        <v>1302</v>
      </c>
      <c r="E121" s="1229"/>
      <c r="F121" s="886"/>
      <c r="G121" s="886"/>
      <c r="H121" s="886"/>
      <c r="I121" s="886"/>
      <c r="J121" s="1398"/>
      <c r="K121" s="886"/>
      <c r="L121" s="884"/>
      <c r="M121" s="849"/>
      <c r="N121" s="1229"/>
      <c r="O121" s="886">
        <v>80856</v>
      </c>
      <c r="P121" s="1399"/>
      <c r="Q121" s="1777"/>
    </row>
    <row r="122" spans="1:17" ht="35.1" customHeight="1">
      <c r="A122" s="1134"/>
      <c r="B122" s="1223" t="s">
        <v>1306</v>
      </c>
      <c r="C122" s="1224" t="s">
        <v>1004</v>
      </c>
      <c r="D122" s="1225" t="s">
        <v>1302</v>
      </c>
      <c r="E122" s="1229"/>
      <c r="F122" s="886"/>
      <c r="G122" s="884">
        <v>48000</v>
      </c>
      <c r="H122" s="884">
        <v>69000</v>
      </c>
      <c r="I122" s="886"/>
      <c r="J122" s="1398"/>
      <c r="K122" s="886">
        <v>80200</v>
      </c>
      <c r="L122" s="884"/>
      <c r="M122" s="849"/>
      <c r="N122" s="1229"/>
      <c r="O122" s="886"/>
      <c r="P122" s="1399"/>
      <c r="Q122" s="1777"/>
    </row>
    <row r="123" spans="1:17" ht="35.1" customHeight="1">
      <c r="A123" s="1134"/>
      <c r="B123" s="1223" t="s">
        <v>1307</v>
      </c>
      <c r="C123" s="1224" t="s">
        <v>1004</v>
      </c>
      <c r="D123" s="1225" t="s">
        <v>1302</v>
      </c>
      <c r="E123" s="1229"/>
      <c r="F123" s="886"/>
      <c r="G123" s="884"/>
      <c r="H123" s="884"/>
      <c r="I123" s="886"/>
      <c r="J123" s="1398"/>
      <c r="K123" s="886">
        <v>64000</v>
      </c>
      <c r="L123" s="884"/>
      <c r="M123" s="849"/>
      <c r="N123" s="1229"/>
      <c r="O123" s="886"/>
      <c r="P123" s="1399"/>
      <c r="Q123" s="1777"/>
    </row>
    <row r="124" spans="1:17" ht="35.1" customHeight="1">
      <c r="A124" s="1134"/>
      <c r="B124" s="1223" t="s">
        <v>1308</v>
      </c>
      <c r="C124" s="1224" t="s">
        <v>1004</v>
      </c>
      <c r="D124" s="1225" t="s">
        <v>1302</v>
      </c>
      <c r="E124" s="1229"/>
      <c r="F124" s="886"/>
      <c r="G124" s="884">
        <v>54000</v>
      </c>
      <c r="H124" s="886"/>
      <c r="I124" s="886"/>
      <c r="J124" s="1398"/>
      <c r="K124" s="886"/>
      <c r="L124" s="884"/>
      <c r="M124" s="849"/>
      <c r="N124" s="1229"/>
      <c r="O124" s="886"/>
      <c r="P124" s="1399">
        <v>60000</v>
      </c>
      <c r="Q124" s="1777"/>
    </row>
    <row r="125" spans="1:17" ht="35.1" customHeight="1">
      <c r="A125" s="1134"/>
      <c r="B125" s="1223" t="s">
        <v>1309</v>
      </c>
      <c r="C125" s="1224" t="s">
        <v>419</v>
      </c>
      <c r="D125" s="1225"/>
      <c r="E125" s="1229"/>
      <c r="F125" s="886"/>
      <c r="G125" s="884"/>
      <c r="H125" s="886"/>
      <c r="I125" s="886"/>
      <c r="J125" s="1398"/>
      <c r="K125" s="886"/>
      <c r="L125" s="884"/>
      <c r="M125" s="886"/>
      <c r="N125" s="1229"/>
      <c r="O125" s="886"/>
      <c r="P125" s="1399"/>
      <c r="Q125" s="1777"/>
    </row>
    <row r="126" spans="1:17" ht="35.1" customHeight="1">
      <c r="A126" s="1134"/>
      <c r="B126" s="1223" t="s">
        <v>1310</v>
      </c>
      <c r="C126" s="1224" t="s">
        <v>1004</v>
      </c>
      <c r="D126" s="1225"/>
      <c r="E126" s="1229"/>
      <c r="F126" s="886"/>
      <c r="G126" s="884"/>
      <c r="H126" s="886"/>
      <c r="I126" s="886"/>
      <c r="J126" s="1398"/>
      <c r="K126" s="886">
        <v>72100</v>
      </c>
      <c r="L126" s="884"/>
      <c r="M126" s="886"/>
      <c r="N126" s="1229"/>
      <c r="O126" s="886"/>
      <c r="P126" s="1399"/>
      <c r="Q126" s="1777"/>
    </row>
    <row r="127" spans="1:17" ht="35.1" customHeight="1">
      <c r="A127" s="1134"/>
      <c r="B127" s="1223" t="s">
        <v>1311</v>
      </c>
      <c r="C127" s="1224" t="s">
        <v>1004</v>
      </c>
      <c r="D127" s="1225"/>
      <c r="E127" s="1229"/>
      <c r="F127" s="886"/>
      <c r="G127" s="884"/>
      <c r="H127" s="886"/>
      <c r="I127" s="886"/>
      <c r="J127" s="1398"/>
      <c r="K127" s="886">
        <v>62450</v>
      </c>
      <c r="L127" s="884"/>
      <c r="M127" s="886"/>
      <c r="N127" s="1229"/>
      <c r="O127" s="886"/>
      <c r="P127" s="1399"/>
      <c r="Q127" s="1777"/>
    </row>
    <row r="128" spans="1:17" ht="35.1" customHeight="1">
      <c r="A128" s="1134"/>
      <c r="B128" s="1223" t="s">
        <v>1312</v>
      </c>
      <c r="C128" s="1224" t="s">
        <v>1004</v>
      </c>
      <c r="D128" s="1225" t="s">
        <v>1302</v>
      </c>
      <c r="E128" s="1229"/>
      <c r="F128" s="886"/>
      <c r="G128" s="886"/>
      <c r="H128" s="886"/>
      <c r="I128" s="886"/>
      <c r="J128" s="1400"/>
      <c r="K128" s="884"/>
      <c r="L128" s="884"/>
      <c r="M128" s="849"/>
      <c r="N128" s="1229"/>
      <c r="O128" s="886"/>
      <c r="P128" s="1399"/>
      <c r="Q128" s="1777"/>
    </row>
    <row r="129" spans="1:17" ht="35.1" customHeight="1">
      <c r="A129" s="1134"/>
      <c r="B129" s="1223" t="s">
        <v>1313</v>
      </c>
      <c r="C129" s="1224" t="s">
        <v>1004</v>
      </c>
      <c r="D129" s="1225" t="s">
        <v>1314</v>
      </c>
      <c r="E129" s="1237"/>
      <c r="F129" s="884"/>
      <c r="G129" s="884"/>
      <c r="H129" s="884"/>
      <c r="I129" s="884"/>
      <c r="J129" s="1400"/>
      <c r="K129" s="886"/>
      <c r="L129" s="884"/>
      <c r="M129" s="849"/>
      <c r="N129" s="1229"/>
      <c r="O129" s="886"/>
      <c r="P129" s="1399"/>
      <c r="Q129" s="1777"/>
    </row>
    <row r="130" spans="1:17" ht="35.1" customHeight="1">
      <c r="A130" s="1134"/>
      <c r="B130" s="1223" t="s">
        <v>1315</v>
      </c>
      <c r="C130" s="1224" t="s">
        <v>1004</v>
      </c>
      <c r="D130" s="1225" t="s">
        <v>1316</v>
      </c>
      <c r="E130" s="1237"/>
      <c r="F130" s="884"/>
      <c r="G130" s="884"/>
      <c r="H130" s="884"/>
      <c r="I130" s="884"/>
      <c r="J130" s="1400"/>
      <c r="K130" s="886"/>
      <c r="L130" s="884"/>
      <c r="M130" s="849"/>
      <c r="N130" s="1229"/>
      <c r="O130" s="886"/>
      <c r="P130" s="1399"/>
      <c r="Q130" s="1777"/>
    </row>
    <row r="131" spans="1:17" ht="35.1" customHeight="1">
      <c r="A131" s="1134"/>
      <c r="B131" s="1223" t="s">
        <v>1317</v>
      </c>
      <c r="C131" s="1224" t="s">
        <v>1004</v>
      </c>
      <c r="D131" s="1225" t="s">
        <v>1318</v>
      </c>
      <c r="E131" s="1237"/>
      <c r="F131" s="884"/>
      <c r="G131" s="884"/>
      <c r="H131" s="884"/>
      <c r="I131" s="884"/>
      <c r="J131" s="1400"/>
      <c r="K131" s="886"/>
      <c r="L131" s="884"/>
      <c r="M131" s="849"/>
      <c r="N131" s="1229"/>
      <c r="O131" s="886"/>
      <c r="P131" s="1399"/>
      <c r="Q131" s="1777"/>
    </row>
    <row r="132" spans="1:17" ht="35.1" customHeight="1">
      <c r="A132" s="1134"/>
      <c r="B132" s="1238" t="s">
        <v>1319</v>
      </c>
      <c r="C132" s="892"/>
      <c r="D132" s="1239"/>
      <c r="E132" s="878"/>
      <c r="F132" s="849"/>
      <c r="G132" s="849"/>
      <c r="H132" s="849"/>
      <c r="I132" s="849"/>
      <c r="J132" s="1392"/>
      <c r="K132" s="849"/>
      <c r="L132" s="892"/>
      <c r="M132" s="886"/>
      <c r="N132" s="878"/>
      <c r="O132" s="849"/>
      <c r="P132" s="1397"/>
      <c r="Q132" s="1777"/>
    </row>
    <row r="133" spans="1:17" ht="35.1" customHeight="1">
      <c r="A133" s="1105"/>
      <c r="B133" s="1223" t="s">
        <v>1320</v>
      </c>
      <c r="C133" s="1224" t="s">
        <v>1004</v>
      </c>
      <c r="D133" s="1225" t="s">
        <v>1302</v>
      </c>
      <c r="E133" s="1237"/>
      <c r="F133" s="884"/>
      <c r="G133" s="883">
        <v>90000</v>
      </c>
      <c r="H133" s="884">
        <v>97000</v>
      </c>
      <c r="I133" s="884"/>
      <c r="J133" s="1400"/>
      <c r="K133" s="884">
        <v>70500</v>
      </c>
      <c r="L133" s="884"/>
      <c r="M133" s="899"/>
      <c r="N133" s="1237"/>
      <c r="O133" s="884"/>
      <c r="P133" s="894"/>
      <c r="Q133" s="1777"/>
    </row>
    <row r="134" spans="1:17" ht="35.1" customHeight="1">
      <c r="A134" s="1105"/>
      <c r="B134" s="1223" t="s">
        <v>1321</v>
      </c>
      <c r="C134" s="1224" t="s">
        <v>1004</v>
      </c>
      <c r="D134" s="1225" t="s">
        <v>1302</v>
      </c>
      <c r="E134" s="1229"/>
      <c r="F134" s="884"/>
      <c r="G134" s="884">
        <v>128000</v>
      </c>
      <c r="H134" s="886"/>
      <c r="I134" s="886"/>
      <c r="J134" s="1398"/>
      <c r="K134" s="886">
        <v>71500</v>
      </c>
      <c r="L134" s="884"/>
      <c r="M134" s="900"/>
      <c r="N134" s="1229"/>
      <c r="O134" s="886"/>
      <c r="P134" s="1399"/>
      <c r="Q134" s="1777"/>
    </row>
    <row r="135" spans="1:17" ht="35.1" customHeight="1">
      <c r="A135" s="1105"/>
      <c r="B135" s="1223" t="s">
        <v>1322</v>
      </c>
      <c r="C135" s="1224" t="s">
        <v>1004</v>
      </c>
      <c r="D135" s="1225" t="s">
        <v>1299</v>
      </c>
      <c r="E135" s="1227"/>
      <c r="F135" s="884">
        <v>152647</v>
      </c>
      <c r="G135" s="884"/>
      <c r="H135" s="886"/>
      <c r="I135" s="886"/>
      <c r="J135" s="1398"/>
      <c r="K135" s="886"/>
      <c r="L135" s="884"/>
      <c r="M135" s="900"/>
      <c r="N135" s="1229"/>
      <c r="O135" s="886"/>
      <c r="P135" s="1399"/>
      <c r="Q135" s="1777"/>
    </row>
    <row r="136" spans="1:17" ht="35.1" customHeight="1">
      <c r="A136" s="1105"/>
      <c r="B136" s="1223" t="s">
        <v>1323</v>
      </c>
      <c r="C136" s="1224" t="s">
        <v>1004</v>
      </c>
      <c r="D136" s="1225" t="s">
        <v>1299</v>
      </c>
      <c r="E136" s="1227"/>
      <c r="F136" s="899"/>
      <c r="G136" s="900"/>
      <c r="H136" s="900"/>
      <c r="I136" s="900"/>
      <c r="J136" s="1403"/>
      <c r="K136" s="900"/>
      <c r="L136" s="899"/>
      <c r="M136" s="900"/>
      <c r="N136" s="1241"/>
      <c r="O136" s="900"/>
      <c r="P136" s="1404"/>
      <c r="Q136" s="1777"/>
    </row>
    <row r="137" spans="1:17" ht="35.1" customHeight="1">
      <c r="A137" s="1105"/>
      <c r="B137" s="1223" t="s">
        <v>1324</v>
      </c>
      <c r="C137" s="1224" t="s">
        <v>1004</v>
      </c>
      <c r="D137" s="1225" t="s">
        <v>1302</v>
      </c>
      <c r="E137" s="1241"/>
      <c r="F137" s="900"/>
      <c r="G137" s="900"/>
      <c r="H137" s="900"/>
      <c r="I137" s="900"/>
      <c r="J137" s="1403"/>
      <c r="K137" s="900"/>
      <c r="L137" s="899"/>
      <c r="M137" s="900"/>
      <c r="N137" s="1241"/>
      <c r="O137" s="900">
        <v>95556</v>
      </c>
      <c r="P137" s="1404"/>
      <c r="Q137" s="1777"/>
    </row>
    <row r="138" spans="1:17" ht="35.1" customHeight="1">
      <c r="A138" s="1105"/>
      <c r="B138" s="1223" t="s">
        <v>1325</v>
      </c>
      <c r="C138" s="1224" t="s">
        <v>1004</v>
      </c>
      <c r="D138" s="1225" t="s">
        <v>1304</v>
      </c>
      <c r="E138" s="1241"/>
      <c r="F138" s="900"/>
      <c r="G138" s="900"/>
      <c r="H138" s="900"/>
      <c r="I138" s="900"/>
      <c r="J138" s="1403"/>
      <c r="K138" s="900"/>
      <c r="L138" s="899">
        <v>86111</v>
      </c>
      <c r="N138" s="1241"/>
      <c r="O138" s="900"/>
      <c r="P138" s="1404"/>
      <c r="Q138" s="1777"/>
    </row>
    <row r="139" spans="1:17" ht="35.1" customHeight="1">
      <c r="A139" s="1105"/>
      <c r="B139" s="1242" t="s">
        <v>1326</v>
      </c>
      <c r="C139" s="1224" t="s">
        <v>1004</v>
      </c>
      <c r="D139" s="1225" t="s">
        <v>1302</v>
      </c>
      <c r="E139" s="1241"/>
      <c r="F139" s="900"/>
      <c r="G139" s="900"/>
      <c r="H139" s="900"/>
      <c r="I139" s="900"/>
      <c r="J139" s="1403"/>
      <c r="K139" s="900"/>
      <c r="L139" s="899"/>
      <c r="M139" s="907"/>
      <c r="N139" s="1241"/>
      <c r="O139" s="900">
        <v>125556</v>
      </c>
      <c r="P139" s="1404"/>
      <c r="Q139" s="1777"/>
    </row>
    <row r="140" spans="1:17" ht="35.1" customHeight="1">
      <c r="A140" s="1105"/>
      <c r="B140" s="1243" t="s">
        <v>1327</v>
      </c>
      <c r="C140" s="1224" t="s">
        <v>1004</v>
      </c>
      <c r="D140" s="1225" t="s">
        <v>1302</v>
      </c>
      <c r="E140" s="1241"/>
      <c r="F140" s="900"/>
      <c r="G140" s="900"/>
      <c r="H140" s="900"/>
      <c r="I140" s="900"/>
      <c r="J140" s="1403"/>
      <c r="K140" s="900"/>
      <c r="L140" s="899"/>
      <c r="M140" s="907"/>
      <c r="N140" s="1241"/>
      <c r="O140" s="900">
        <v>80556</v>
      </c>
      <c r="P140" s="1404"/>
      <c r="Q140" s="1777"/>
    </row>
    <row r="141" spans="1:17" ht="35.1" customHeight="1">
      <c r="A141" s="1105"/>
      <c r="B141" s="1223" t="s">
        <v>1328</v>
      </c>
      <c r="C141" s="1224" t="s">
        <v>1004</v>
      </c>
      <c r="D141" s="1225" t="s">
        <v>1302</v>
      </c>
      <c r="E141" s="1241"/>
      <c r="F141" s="900"/>
      <c r="G141" s="899">
        <v>78000</v>
      </c>
      <c r="H141" s="900"/>
      <c r="I141" s="900"/>
      <c r="J141" s="1403"/>
      <c r="K141" s="900"/>
      <c r="L141" s="899"/>
      <c r="M141" s="907"/>
      <c r="N141" s="1241"/>
      <c r="O141" s="900"/>
      <c r="P141" s="1404">
        <v>92600</v>
      </c>
      <c r="Q141" s="1777"/>
    </row>
    <row r="142" spans="1:17" ht="35.1" customHeight="1">
      <c r="A142" s="1105"/>
      <c r="B142" s="1223" t="s">
        <v>1329</v>
      </c>
      <c r="C142" s="1224" t="s">
        <v>1004</v>
      </c>
      <c r="D142" s="1225" t="s">
        <v>1302</v>
      </c>
      <c r="E142" s="1241"/>
      <c r="F142" s="900"/>
      <c r="G142" s="899">
        <v>125000</v>
      </c>
      <c r="H142" s="900"/>
      <c r="I142" s="900"/>
      <c r="J142" s="1403"/>
      <c r="K142" s="900"/>
      <c r="L142" s="899"/>
      <c r="M142" s="907"/>
      <c r="N142" s="1241"/>
      <c r="O142" s="900"/>
      <c r="P142" s="1404"/>
      <c r="Q142" s="1777"/>
    </row>
    <row r="143" spans="1:17" ht="35.1" customHeight="1">
      <c r="A143" s="1105"/>
      <c r="B143" s="1223" t="s">
        <v>1309</v>
      </c>
      <c r="C143" s="1224" t="s">
        <v>419</v>
      </c>
      <c r="D143" s="1225"/>
      <c r="E143" s="1241"/>
      <c r="F143" s="900"/>
      <c r="G143" s="899"/>
      <c r="H143" s="900"/>
      <c r="I143" s="900"/>
      <c r="J143" s="1403"/>
      <c r="K143" s="900"/>
      <c r="L143" s="899"/>
      <c r="M143" s="899"/>
      <c r="N143" s="1241"/>
      <c r="O143" s="900"/>
      <c r="P143" s="1404"/>
      <c r="Q143" s="1777"/>
    </row>
    <row r="144" spans="1:17" ht="35.1" customHeight="1">
      <c r="A144" s="1105"/>
      <c r="B144" s="1223" t="s">
        <v>925</v>
      </c>
      <c r="C144" s="1224" t="s">
        <v>1004</v>
      </c>
      <c r="D144" s="1225"/>
      <c r="E144" s="1241"/>
      <c r="F144" s="900"/>
      <c r="G144" s="899"/>
      <c r="H144" s="900"/>
      <c r="I144" s="900"/>
      <c r="J144" s="1403"/>
      <c r="K144" s="900">
        <v>80100</v>
      </c>
      <c r="L144" s="899"/>
      <c r="M144" s="899"/>
      <c r="N144" s="1241"/>
      <c r="O144" s="900"/>
      <c r="P144" s="1404"/>
      <c r="Q144" s="1777"/>
    </row>
    <row r="145" spans="1:17" ht="35.1" customHeight="1">
      <c r="A145" s="1105"/>
      <c r="B145" s="1223" t="s">
        <v>926</v>
      </c>
      <c r="C145" s="1224" t="s">
        <v>1004</v>
      </c>
      <c r="D145" s="1225"/>
      <c r="E145" s="1241"/>
      <c r="F145" s="900"/>
      <c r="G145" s="899"/>
      <c r="H145" s="900"/>
      <c r="I145" s="900"/>
      <c r="J145" s="1403"/>
      <c r="K145" s="900">
        <v>72000</v>
      </c>
      <c r="L145" s="899"/>
      <c r="M145" s="899"/>
      <c r="N145" s="1241"/>
      <c r="O145" s="900"/>
      <c r="P145" s="1404"/>
      <c r="Q145" s="1777"/>
    </row>
    <row r="146" spans="1:17" ht="35.1" customHeight="1">
      <c r="A146" s="1105"/>
      <c r="B146" s="1223" t="s">
        <v>1330</v>
      </c>
      <c r="C146" s="1224" t="s">
        <v>1004</v>
      </c>
      <c r="D146" s="1225" t="s">
        <v>1302</v>
      </c>
      <c r="E146" s="1245"/>
      <c r="F146" s="899"/>
      <c r="G146" s="899"/>
      <c r="H146" s="899"/>
      <c r="I146" s="899"/>
      <c r="J146" s="1405"/>
      <c r="K146" s="899"/>
      <c r="L146" s="899"/>
      <c r="M146" s="947"/>
      <c r="N146" s="1245"/>
      <c r="O146" s="899"/>
      <c r="P146" s="946"/>
      <c r="Q146" s="1777"/>
    </row>
    <row r="147" spans="1:17" ht="35.1" customHeight="1">
      <c r="A147" s="1105"/>
      <c r="B147" s="1223" t="s">
        <v>1331</v>
      </c>
      <c r="C147" s="1224" t="s">
        <v>1004</v>
      </c>
      <c r="D147" s="1225" t="s">
        <v>1302</v>
      </c>
      <c r="E147" s="1241"/>
      <c r="F147" s="900"/>
      <c r="G147" s="900"/>
      <c r="H147" s="900"/>
      <c r="I147" s="900"/>
      <c r="J147" s="1405"/>
      <c r="K147" s="900"/>
      <c r="L147" s="899"/>
      <c r="M147" s="907"/>
      <c r="N147" s="1241"/>
      <c r="O147" s="900"/>
      <c r="P147" s="1404"/>
      <c r="Q147" s="1777"/>
    </row>
    <row r="148" spans="1:17" ht="35.1" customHeight="1">
      <c r="A148" s="1105"/>
      <c r="B148" s="1223" t="s">
        <v>1331</v>
      </c>
      <c r="C148" s="1224" t="s">
        <v>1004</v>
      </c>
      <c r="D148" s="1225" t="s">
        <v>1332</v>
      </c>
      <c r="E148" s="1241"/>
      <c r="F148" s="900"/>
      <c r="G148" s="900"/>
      <c r="H148" s="900"/>
      <c r="I148" s="900"/>
      <c r="J148" s="1405"/>
      <c r="K148" s="900"/>
      <c r="L148" s="899"/>
      <c r="M148" s="907"/>
      <c r="N148" s="1241"/>
      <c r="O148" s="900"/>
      <c r="P148" s="1404"/>
      <c r="Q148" s="1777"/>
    </row>
    <row r="149" spans="1:17" ht="35.1" customHeight="1">
      <c r="A149" s="1105"/>
      <c r="B149" s="1247" t="s">
        <v>1333</v>
      </c>
      <c r="C149" s="947"/>
      <c r="D149" s="1065"/>
      <c r="E149" s="1134"/>
      <c r="F149" s="907"/>
      <c r="G149" s="907"/>
      <c r="H149" s="907"/>
      <c r="I149" s="907"/>
      <c r="J149" s="1406"/>
      <c r="K149" s="907"/>
      <c r="L149" s="947"/>
      <c r="M149" s="900"/>
      <c r="N149" s="1134"/>
      <c r="O149" s="907"/>
      <c r="P149" s="1407"/>
      <c r="Q149" s="1777"/>
    </row>
    <row r="150" spans="1:17" ht="35.1" customHeight="1">
      <c r="A150" s="1134"/>
      <c r="B150" s="1223" t="s">
        <v>1334</v>
      </c>
      <c r="C150" s="947" t="s">
        <v>419</v>
      </c>
      <c r="D150" s="1065"/>
      <c r="E150" s="1241"/>
      <c r="F150" s="900">
        <v>8000</v>
      </c>
      <c r="G150" s="1401">
        <v>4900</v>
      </c>
      <c r="H150" s="900">
        <v>5000</v>
      </c>
      <c r="I150" s="900">
        <v>9091</v>
      </c>
      <c r="J150" s="1403"/>
      <c r="K150" s="900">
        <v>6550</v>
      </c>
      <c r="L150" s="899">
        <v>4625</v>
      </c>
      <c r="M150" s="900"/>
      <c r="N150" s="1241"/>
      <c r="O150" s="900">
        <v>5450</v>
      </c>
      <c r="P150" s="1404">
        <v>7000</v>
      </c>
      <c r="Q150" s="1777"/>
    </row>
    <row r="151" spans="1:17" ht="35.1" customHeight="1">
      <c r="A151" s="1105"/>
      <c r="B151" s="1223" t="s">
        <v>1335</v>
      </c>
      <c r="C151" s="947" t="s">
        <v>419</v>
      </c>
      <c r="D151" s="1065"/>
      <c r="E151" s="1241"/>
      <c r="F151" s="900">
        <v>10750</v>
      </c>
      <c r="G151" s="899">
        <v>5200</v>
      </c>
      <c r="H151" s="900">
        <v>6000</v>
      </c>
      <c r="I151" s="900">
        <v>13636</v>
      </c>
      <c r="J151" s="1403"/>
      <c r="K151" s="900">
        <v>6200</v>
      </c>
      <c r="L151" s="899">
        <v>5500</v>
      </c>
      <c r="M151" s="900"/>
      <c r="N151" s="1241"/>
      <c r="O151" s="900">
        <v>6350</v>
      </c>
      <c r="P151" s="1404">
        <v>11000</v>
      </c>
      <c r="Q151" s="1778"/>
    </row>
    <row r="152" spans="1:17" ht="35.25" customHeight="1">
      <c r="A152" s="1062" t="s">
        <v>1336</v>
      </c>
      <c r="B152" s="1238" t="s">
        <v>1337</v>
      </c>
      <c r="C152" s="952"/>
      <c r="D152" s="1063"/>
      <c r="E152" s="911"/>
      <c r="F152" s="911"/>
      <c r="G152" s="912"/>
      <c r="H152" s="912"/>
      <c r="I152" s="949"/>
      <c r="J152" s="1408"/>
      <c r="K152" s="1409"/>
      <c r="L152" s="952"/>
      <c r="M152" s="953"/>
      <c r="N152" s="1410"/>
      <c r="O152" s="912"/>
      <c r="P152" s="949"/>
      <c r="Q152" s="1776" t="s">
        <v>1177</v>
      </c>
    </row>
    <row r="153" spans="1:17" ht="35.1" customHeight="1">
      <c r="A153" s="764"/>
      <c r="B153" s="1750" t="s">
        <v>1338</v>
      </c>
      <c r="C153" s="1751"/>
      <c r="D153" s="1250"/>
      <c r="E153" s="915"/>
      <c r="F153" s="915"/>
      <c r="G153" s="916"/>
      <c r="H153" s="916"/>
      <c r="I153" s="916"/>
      <c r="J153" s="1411"/>
      <c r="K153" s="916"/>
      <c r="L153" s="916"/>
      <c r="M153" s="916"/>
      <c r="N153" s="915"/>
      <c r="O153" s="916"/>
      <c r="P153" s="954"/>
      <c r="Q153" s="1777"/>
    </row>
    <row r="154" spans="1:17" ht="35.1" customHeight="1">
      <c r="A154" s="1105"/>
      <c r="B154" s="1136" t="s">
        <v>1339</v>
      </c>
      <c r="C154" s="1137" t="s">
        <v>152</v>
      </c>
      <c r="D154" s="1139" t="s">
        <v>1340</v>
      </c>
      <c r="E154" s="884">
        <v>15000</v>
      </c>
      <c r="F154" s="884"/>
      <c r="G154" s="884"/>
      <c r="H154" s="884"/>
      <c r="I154" s="884">
        <v>16000</v>
      </c>
      <c r="J154" s="1400"/>
      <c r="K154" s="884">
        <v>12000</v>
      </c>
      <c r="L154" s="884"/>
      <c r="M154" s="884">
        <v>15000</v>
      </c>
      <c r="N154" s="1412"/>
      <c r="O154" s="884">
        <v>12200</v>
      </c>
      <c r="P154" s="894">
        <v>12200</v>
      </c>
      <c r="Q154" s="1777"/>
    </row>
    <row r="155" spans="1:17" ht="35.1" customHeight="1">
      <c r="A155" s="1252"/>
      <c r="B155" s="1136" t="s">
        <v>491</v>
      </c>
      <c r="C155" s="1137" t="s">
        <v>152</v>
      </c>
      <c r="D155" s="1139"/>
      <c r="E155" s="884">
        <v>28000</v>
      </c>
      <c r="F155" s="884"/>
      <c r="G155" s="884"/>
      <c r="H155" s="884"/>
      <c r="I155" s="884"/>
      <c r="J155" s="1400"/>
      <c r="K155" s="884"/>
      <c r="L155" s="884"/>
      <c r="M155" s="884">
        <v>27273</v>
      </c>
      <c r="N155" s="1412"/>
      <c r="O155" s="884"/>
      <c r="P155" s="894"/>
      <c r="Q155" s="1777"/>
    </row>
    <row r="156" spans="1:17" ht="35.1" customHeight="1">
      <c r="A156" s="1105"/>
      <c r="B156" s="1136" t="s">
        <v>397</v>
      </c>
      <c r="C156" s="1137" t="s">
        <v>152</v>
      </c>
      <c r="D156" s="1139"/>
      <c r="E156" s="884">
        <v>28000</v>
      </c>
      <c r="F156" s="884"/>
      <c r="G156" s="884"/>
      <c r="H156" s="884"/>
      <c r="I156" s="884">
        <v>30000</v>
      </c>
      <c r="J156" s="1400"/>
      <c r="K156" s="884">
        <v>22000</v>
      </c>
      <c r="L156" s="884"/>
      <c r="M156" s="884">
        <v>27273</v>
      </c>
      <c r="N156" s="1412"/>
      <c r="O156" s="884">
        <v>23000</v>
      </c>
      <c r="P156" s="894">
        <v>22000</v>
      </c>
      <c r="Q156" s="1777"/>
    </row>
    <row r="157" spans="1:17" ht="35.1" customHeight="1">
      <c r="A157" s="1252"/>
      <c r="B157" s="1253" t="s">
        <v>492</v>
      </c>
      <c r="C157" s="1137" t="s">
        <v>152</v>
      </c>
      <c r="D157" s="1139"/>
      <c r="E157" s="884">
        <v>41000</v>
      </c>
      <c r="F157" s="884"/>
      <c r="G157" s="884"/>
      <c r="H157" s="884"/>
      <c r="I157" s="884"/>
      <c r="J157" s="1400"/>
      <c r="K157" s="884"/>
      <c r="L157" s="884"/>
      <c r="M157" s="884">
        <v>37000</v>
      </c>
      <c r="N157" s="1412"/>
      <c r="O157" s="884"/>
      <c r="P157" s="894"/>
      <c r="Q157" s="1777"/>
    </row>
    <row r="158" spans="1:17" ht="35.1" customHeight="1">
      <c r="B158" s="1091" t="s">
        <v>412</v>
      </c>
      <c r="C158" s="1254" t="s">
        <v>152</v>
      </c>
      <c r="D158" s="1141"/>
      <c r="E158" s="884">
        <v>47000</v>
      </c>
      <c r="F158" s="884"/>
      <c r="G158" s="764"/>
      <c r="H158" s="764"/>
      <c r="I158" s="764"/>
      <c r="J158" s="1392"/>
      <c r="K158" s="764"/>
      <c r="L158" s="764"/>
      <c r="M158" s="764"/>
      <c r="N158" s="764"/>
      <c r="O158" s="764"/>
      <c r="P158" s="764"/>
      <c r="Q158" s="1778"/>
    </row>
    <row r="159" spans="1:17" ht="30" customHeight="1">
      <c r="A159" s="1062" t="s">
        <v>1341</v>
      </c>
      <c r="B159" s="1222" t="s">
        <v>1342</v>
      </c>
      <c r="C159" s="958"/>
      <c r="D159" s="836"/>
      <c r="E159" s="921"/>
      <c r="F159" s="921"/>
      <c r="G159" s="922"/>
      <c r="H159" s="922"/>
      <c r="I159" s="922"/>
      <c r="J159" s="1413"/>
      <c r="K159" s="1414"/>
      <c r="L159" s="958"/>
      <c r="M159" s="922"/>
      <c r="N159" s="921"/>
      <c r="O159" s="922"/>
      <c r="P159" s="922"/>
      <c r="Q159" s="1768" t="s">
        <v>1177</v>
      </c>
    </row>
    <row r="160" spans="1:17" ht="35.1" customHeight="1">
      <c r="B160" s="1044" t="s">
        <v>1343</v>
      </c>
      <c r="C160" s="947" t="s">
        <v>1344</v>
      </c>
      <c r="D160" s="1065" t="s">
        <v>1345</v>
      </c>
      <c r="E160" s="1256"/>
      <c r="F160" s="924">
        <v>103000</v>
      </c>
      <c r="G160" s="924">
        <v>105000</v>
      </c>
      <c r="H160" s="924"/>
      <c r="I160" s="934"/>
      <c r="J160" s="1415">
        <v>105000</v>
      </c>
      <c r="K160" s="934"/>
      <c r="L160" s="924"/>
      <c r="M160" s="924"/>
      <c r="N160" s="1416"/>
      <c r="O160" s="924"/>
      <c r="P160" s="1417"/>
      <c r="Q160" s="1769"/>
    </row>
    <row r="161" spans="1:17" ht="35.1" customHeight="1">
      <c r="A161" s="1258"/>
      <c r="B161" s="1259" t="s">
        <v>1346</v>
      </c>
      <c r="C161" s="947" t="s">
        <v>1344</v>
      </c>
      <c r="D161" s="1065" t="s">
        <v>1347</v>
      </c>
      <c r="E161" s="1256"/>
      <c r="F161" s="924"/>
      <c r="G161" s="924"/>
      <c r="H161" s="924"/>
      <c r="I161" s="934"/>
      <c r="J161" s="1415">
        <v>85000</v>
      </c>
      <c r="K161" s="934"/>
      <c r="L161" s="924"/>
      <c r="M161" s="924"/>
      <c r="N161" s="1416"/>
      <c r="O161" s="924"/>
      <c r="P161" s="1417"/>
      <c r="Q161" s="1769"/>
    </row>
    <row r="162" spans="1:17" ht="35.1" customHeight="1">
      <c r="A162" s="1258"/>
      <c r="B162" s="1143" t="s">
        <v>1346</v>
      </c>
      <c r="C162" s="947" t="s">
        <v>1344</v>
      </c>
      <c r="D162" s="1065" t="s">
        <v>1348</v>
      </c>
      <c r="E162" s="1256"/>
      <c r="F162" s="924"/>
      <c r="G162" s="924"/>
      <c r="H162" s="924"/>
      <c r="I162" s="934"/>
      <c r="J162" s="1415">
        <v>95000</v>
      </c>
      <c r="K162" s="934"/>
      <c r="L162" s="924"/>
      <c r="M162" s="924"/>
      <c r="N162" s="1416"/>
      <c r="O162" s="924"/>
      <c r="P162" s="1417"/>
      <c r="Q162" s="1769"/>
    </row>
    <row r="163" spans="1:17" ht="35.1" customHeight="1">
      <c r="A163" s="1105"/>
      <c r="B163" s="1143" t="s">
        <v>1349</v>
      </c>
      <c r="C163" s="947" t="s">
        <v>1344</v>
      </c>
      <c r="D163" s="1065" t="s">
        <v>1345</v>
      </c>
      <c r="E163" s="1256"/>
      <c r="F163" s="924">
        <v>103000</v>
      </c>
      <c r="G163" s="924">
        <v>105000</v>
      </c>
      <c r="H163" s="924">
        <v>125000</v>
      </c>
      <c r="I163" s="934"/>
      <c r="J163" s="1415">
        <f>J160</f>
        <v>105000</v>
      </c>
      <c r="K163" s="934"/>
      <c r="L163" s="924"/>
      <c r="M163" s="924"/>
      <c r="N163" s="1416"/>
      <c r="O163" s="924"/>
      <c r="P163" s="1417"/>
      <c r="Q163" s="1769"/>
    </row>
    <row r="164" spans="1:17" ht="35.1" customHeight="1">
      <c r="A164" s="1070"/>
      <c r="B164" s="1260" t="s">
        <v>1349</v>
      </c>
      <c r="C164" s="1123" t="s">
        <v>1344</v>
      </c>
      <c r="D164" s="1065" t="s">
        <v>1350</v>
      </c>
      <c r="E164" s="1261"/>
      <c r="F164" s="928"/>
      <c r="G164" s="928"/>
      <c r="H164" s="928">
        <v>132000</v>
      </c>
      <c r="I164" s="960"/>
      <c r="J164" s="1418"/>
      <c r="K164" s="960"/>
      <c r="L164" s="928"/>
      <c r="M164" s="928"/>
      <c r="N164" s="1419"/>
      <c r="O164" s="924"/>
      <c r="P164" s="1420"/>
      <c r="Q164" s="1769"/>
    </row>
    <row r="165" spans="1:17" ht="35.1" customHeight="1">
      <c r="A165" s="1070"/>
      <c r="B165" s="1260" t="s">
        <v>1346</v>
      </c>
      <c r="C165" s="1123" t="s">
        <v>1344</v>
      </c>
      <c r="D165" s="1065" t="s">
        <v>1351</v>
      </c>
      <c r="E165" s="1261"/>
      <c r="F165" s="928"/>
      <c r="G165" s="928"/>
      <c r="H165" s="928">
        <v>139000</v>
      </c>
      <c r="I165" s="960"/>
      <c r="J165" s="1418"/>
      <c r="K165" s="960"/>
      <c r="L165" s="928"/>
      <c r="M165" s="928"/>
      <c r="N165" s="1419"/>
      <c r="O165" s="962"/>
      <c r="P165" s="1420"/>
      <c r="Q165" s="1769"/>
    </row>
    <row r="166" spans="1:17" ht="35.1" customHeight="1">
      <c r="A166" s="1105"/>
      <c r="B166" s="1263" t="s">
        <v>1352</v>
      </c>
      <c r="C166" s="947" t="s">
        <v>1344</v>
      </c>
      <c r="D166" s="1065" t="s">
        <v>1350</v>
      </c>
      <c r="E166" s="1264"/>
      <c r="F166" s="924">
        <v>89300</v>
      </c>
      <c r="G166" s="849"/>
      <c r="H166" s="924"/>
      <c r="I166" s="934"/>
      <c r="J166" s="1421"/>
      <c r="K166" s="934"/>
      <c r="L166" s="924"/>
      <c r="M166" s="924"/>
      <c r="N166" s="1416"/>
      <c r="O166" s="818"/>
      <c r="P166" s="1417"/>
      <c r="Q166" s="1769"/>
    </row>
    <row r="167" spans="1:17" ht="35.1" customHeight="1">
      <c r="A167" s="1252"/>
      <c r="B167" s="1259" t="s">
        <v>1352</v>
      </c>
      <c r="C167" s="1120" t="s">
        <v>1344</v>
      </c>
      <c r="D167" s="1065" t="s">
        <v>1345</v>
      </c>
      <c r="E167" s="1402">
        <v>135000</v>
      </c>
      <c r="F167" s="932">
        <v>91500</v>
      </c>
      <c r="G167" s="924">
        <v>117000</v>
      </c>
      <c r="H167" s="932"/>
      <c r="I167" s="963"/>
      <c r="J167" s="1422"/>
      <c r="K167" s="963"/>
      <c r="L167" s="932"/>
      <c r="M167" s="932"/>
      <c r="N167" s="1423">
        <v>127000</v>
      </c>
      <c r="O167" s="932">
        <v>132000</v>
      </c>
      <c r="P167" s="1424"/>
      <c r="Q167" s="1769"/>
    </row>
    <row r="168" spans="1:17" ht="35.1" customHeight="1">
      <c r="A168" s="1105"/>
      <c r="B168" s="1143" t="s">
        <v>1353</v>
      </c>
      <c r="C168" s="947" t="s">
        <v>1344</v>
      </c>
      <c r="D168" s="1065" t="s">
        <v>1345</v>
      </c>
      <c r="E168" s="1256"/>
      <c r="F168" s="924">
        <v>88500</v>
      </c>
      <c r="G168" s="934"/>
      <c r="H168" s="934"/>
      <c r="I168" s="934"/>
      <c r="J168" s="1421"/>
      <c r="K168" s="934"/>
      <c r="L168" s="924"/>
      <c r="M168" s="924"/>
      <c r="N168" s="1416">
        <v>125000</v>
      </c>
      <c r="O168" s="924"/>
      <c r="P168" s="1417"/>
      <c r="Q168" s="1769"/>
    </row>
    <row r="169" spans="1:17" ht="35.1" customHeight="1">
      <c r="A169" s="1105"/>
      <c r="B169" s="1143" t="s">
        <v>1354</v>
      </c>
      <c r="C169" s="947" t="s">
        <v>1344</v>
      </c>
      <c r="D169" s="1065" t="s">
        <v>1355</v>
      </c>
      <c r="E169" s="1256"/>
      <c r="F169" s="924">
        <v>79000</v>
      </c>
      <c r="G169" s="934"/>
      <c r="H169" s="934"/>
      <c r="I169" s="924">
        <v>85000</v>
      </c>
      <c r="J169" s="1421"/>
      <c r="K169" s="934"/>
      <c r="L169" s="924"/>
      <c r="M169" s="934"/>
      <c r="N169" s="1256"/>
      <c r="O169" s="934"/>
      <c r="P169" s="959"/>
      <c r="Q169" s="1769"/>
    </row>
    <row r="170" spans="1:17" ht="35.1" customHeight="1">
      <c r="A170" s="1105"/>
      <c r="B170" s="1143" t="s">
        <v>1356</v>
      </c>
      <c r="C170" s="947" t="s">
        <v>1344</v>
      </c>
      <c r="D170" s="1065" t="s">
        <v>1357</v>
      </c>
      <c r="E170" s="1256"/>
      <c r="F170" s="924"/>
      <c r="G170" s="934"/>
      <c r="H170" s="934"/>
      <c r="I170" s="924"/>
      <c r="J170" s="1421"/>
      <c r="K170" s="934"/>
      <c r="L170" s="924"/>
      <c r="M170" s="934"/>
      <c r="N170" s="1256"/>
      <c r="O170" s="934"/>
      <c r="P170" s="959">
        <v>118800</v>
      </c>
      <c r="Q170" s="1769"/>
    </row>
    <row r="171" spans="1:17" ht="35.1" customHeight="1">
      <c r="A171" s="1105"/>
      <c r="B171" s="1143" t="s">
        <v>1358</v>
      </c>
      <c r="C171" s="947" t="s">
        <v>1344</v>
      </c>
      <c r="D171" s="1065" t="s">
        <v>1359</v>
      </c>
      <c r="E171" s="1256"/>
      <c r="F171" s="924">
        <v>82000</v>
      </c>
      <c r="G171" s="934"/>
      <c r="H171" s="934"/>
      <c r="I171" s="924">
        <v>105000</v>
      </c>
      <c r="J171" s="1421"/>
      <c r="K171" s="934"/>
      <c r="L171" s="924"/>
      <c r="M171" s="934"/>
      <c r="N171" s="1256"/>
      <c r="O171" s="934"/>
      <c r="P171" s="959">
        <v>129800</v>
      </c>
      <c r="Q171" s="1769"/>
    </row>
    <row r="172" spans="1:17" ht="35.1" customHeight="1">
      <c r="A172" s="1105"/>
      <c r="B172" s="1143" t="s">
        <v>1360</v>
      </c>
      <c r="C172" s="947" t="s">
        <v>1344</v>
      </c>
      <c r="D172" s="1065" t="s">
        <v>1361</v>
      </c>
      <c r="E172" s="1256"/>
      <c r="F172" s="924">
        <v>82200</v>
      </c>
      <c r="G172" s="934"/>
      <c r="H172" s="934"/>
      <c r="I172" s="924"/>
      <c r="J172" s="1421"/>
      <c r="K172" s="934"/>
      <c r="L172" s="924"/>
      <c r="M172" s="934"/>
      <c r="N172" s="1256"/>
      <c r="O172" s="934"/>
      <c r="P172" s="959">
        <v>133100</v>
      </c>
      <c r="Q172" s="1769"/>
    </row>
    <row r="173" spans="1:17" ht="35.1" customHeight="1">
      <c r="A173" s="1105"/>
      <c r="B173" s="1143" t="s">
        <v>1360</v>
      </c>
      <c r="C173" s="947" t="s">
        <v>1344</v>
      </c>
      <c r="D173" s="1065" t="s">
        <v>1362</v>
      </c>
      <c r="E173" s="1256"/>
      <c r="F173" s="934"/>
      <c r="G173" s="934"/>
      <c r="H173" s="934"/>
      <c r="I173" s="924"/>
      <c r="J173" s="1421"/>
      <c r="K173" s="934"/>
      <c r="L173" s="924"/>
      <c r="M173" s="934"/>
      <c r="N173" s="1256"/>
      <c r="O173" s="934"/>
      <c r="P173" s="959">
        <v>149600</v>
      </c>
      <c r="Q173" s="1769"/>
    </row>
    <row r="174" spans="1:17" ht="35.1" customHeight="1">
      <c r="A174" s="1105"/>
      <c r="B174" s="1260" t="s">
        <v>1363</v>
      </c>
      <c r="C174" s="947" t="s">
        <v>1344</v>
      </c>
      <c r="D174" s="1065" t="s">
        <v>1364</v>
      </c>
      <c r="E174" s="1256"/>
      <c r="F174" s="934"/>
      <c r="G174" s="934"/>
      <c r="H174" s="934"/>
      <c r="I174" s="934"/>
      <c r="J174" s="1421"/>
      <c r="K174" s="934"/>
      <c r="L174" s="924"/>
      <c r="M174" s="934"/>
      <c r="N174" s="1272">
        <v>75000</v>
      </c>
      <c r="O174" s="934"/>
      <c r="P174" s="1417"/>
      <c r="Q174" s="1769"/>
    </row>
    <row r="175" spans="1:17" ht="35.1" customHeight="1">
      <c r="A175" s="1105"/>
      <c r="B175" s="1267" t="s">
        <v>1365</v>
      </c>
      <c r="C175" s="947" t="s">
        <v>1344</v>
      </c>
      <c r="D175" s="835" t="s">
        <v>1366</v>
      </c>
      <c r="E175" s="1268"/>
      <c r="F175" s="934"/>
      <c r="G175" s="938"/>
      <c r="H175" s="938"/>
      <c r="I175" s="967"/>
      <c r="J175" s="1425"/>
      <c r="K175" s="938"/>
      <c r="L175" s="967"/>
      <c r="M175" s="938"/>
      <c r="N175" s="1268"/>
      <c r="O175" s="938"/>
      <c r="P175" s="1426"/>
      <c r="Q175" s="1769"/>
    </row>
    <row r="176" spans="1:17" ht="35.1" customHeight="1">
      <c r="A176" s="1105"/>
      <c r="B176" s="1267" t="s">
        <v>1367</v>
      </c>
      <c r="C176" s="947" t="s">
        <v>1344</v>
      </c>
      <c r="D176" s="1065" t="s">
        <v>1368</v>
      </c>
      <c r="E176" s="1270"/>
      <c r="F176" s="849"/>
      <c r="G176" s="940"/>
      <c r="H176" s="940"/>
      <c r="I176" s="1020"/>
      <c r="J176" s="1427"/>
      <c r="K176" s="940"/>
      <c r="L176" s="970"/>
      <c r="M176" s="940"/>
      <c r="N176" s="1428"/>
      <c r="O176" s="940"/>
      <c r="P176" s="1429"/>
      <c r="Q176" s="1769"/>
    </row>
    <row r="177" spans="1:17" ht="35.1" customHeight="1">
      <c r="A177" s="1105"/>
      <c r="B177" s="1143" t="s">
        <v>1369</v>
      </c>
      <c r="C177" s="947" t="s">
        <v>1344</v>
      </c>
      <c r="D177" s="1065" t="s">
        <v>1345</v>
      </c>
      <c r="E177" s="1256"/>
      <c r="F177" s="934"/>
      <c r="G177" s="924">
        <v>100000</v>
      </c>
      <c r="I177" s="934"/>
      <c r="J177" s="1421"/>
      <c r="K177" s="934"/>
      <c r="L177" s="924"/>
      <c r="M177" s="934"/>
      <c r="N177" s="1256"/>
      <c r="O177" s="934"/>
      <c r="P177" s="1417"/>
      <c r="Q177" s="1769"/>
    </row>
    <row r="178" spans="1:17" ht="35.1" customHeight="1">
      <c r="A178" s="1105"/>
      <c r="B178" s="1143" t="s">
        <v>1370</v>
      </c>
      <c r="C178" s="947" t="s">
        <v>1344</v>
      </c>
      <c r="D178" s="1065" t="s">
        <v>1345</v>
      </c>
      <c r="E178" s="1256"/>
      <c r="F178" s="934"/>
      <c r="G178" s="924">
        <v>100000</v>
      </c>
      <c r="H178" s="934"/>
      <c r="I178" s="934"/>
      <c r="J178" s="1421"/>
      <c r="K178" s="934"/>
      <c r="L178" s="924"/>
      <c r="M178" s="934"/>
      <c r="N178" s="1256"/>
      <c r="O178" s="934"/>
      <c r="P178" s="1417"/>
      <c r="Q178" s="1769"/>
    </row>
    <row r="179" spans="1:17" ht="35.1" customHeight="1">
      <c r="A179" s="1105"/>
      <c r="B179" s="1143" t="s">
        <v>1371</v>
      </c>
      <c r="C179" s="947" t="s">
        <v>1344</v>
      </c>
      <c r="D179" s="1065" t="s">
        <v>1345</v>
      </c>
      <c r="E179" s="1256"/>
      <c r="F179" s="934"/>
      <c r="G179" s="924">
        <v>108000</v>
      </c>
      <c r="H179" s="934"/>
      <c r="I179" s="934"/>
      <c r="J179" s="1421"/>
      <c r="K179" s="934"/>
      <c r="L179" s="924"/>
      <c r="M179" s="934"/>
      <c r="N179" s="1256"/>
      <c r="O179" s="934"/>
      <c r="P179" s="1417"/>
      <c r="Q179" s="1769"/>
    </row>
    <row r="180" spans="1:17" ht="35.1" customHeight="1">
      <c r="A180" s="1105"/>
      <c r="B180" s="1143" t="s">
        <v>1372</v>
      </c>
      <c r="C180" s="947" t="s">
        <v>1344</v>
      </c>
      <c r="D180" s="1065" t="s">
        <v>1347</v>
      </c>
      <c r="E180" s="962">
        <v>93000</v>
      </c>
      <c r="F180" s="934"/>
      <c r="G180" s="849"/>
      <c r="H180" s="934"/>
      <c r="I180" s="934"/>
      <c r="J180" s="1421"/>
      <c r="K180" s="934"/>
      <c r="L180" s="924"/>
      <c r="M180" s="934">
        <v>110000</v>
      </c>
      <c r="N180" s="1256"/>
      <c r="O180" s="934"/>
      <c r="P180" s="1417"/>
      <c r="Q180" s="1769"/>
    </row>
    <row r="181" spans="1:17" ht="35.1" customHeight="1">
      <c r="A181" s="1105"/>
      <c r="B181" s="1143" t="s">
        <v>1372</v>
      </c>
      <c r="C181" s="947" t="s">
        <v>1344</v>
      </c>
      <c r="D181" s="1065" t="s">
        <v>1348</v>
      </c>
      <c r="E181" s="959">
        <v>107000</v>
      </c>
      <c r="F181" s="924">
        <v>70200</v>
      </c>
      <c r="G181" s="849"/>
      <c r="H181" s="924"/>
      <c r="I181" s="924"/>
      <c r="J181" s="1415"/>
      <c r="K181" s="849"/>
      <c r="L181" s="892"/>
      <c r="M181" s="924"/>
      <c r="N181" s="1272"/>
      <c r="O181" s="924"/>
      <c r="P181" s="959"/>
      <c r="Q181" s="1769"/>
    </row>
    <row r="182" spans="1:17" ht="35.1" customHeight="1">
      <c r="A182" s="1105"/>
      <c r="B182" s="1143" t="s">
        <v>1373</v>
      </c>
      <c r="C182" s="947" t="s">
        <v>1344</v>
      </c>
      <c r="D182" s="1065" t="s">
        <v>1345</v>
      </c>
      <c r="E182" s="959">
        <v>120000</v>
      </c>
      <c r="F182" s="924">
        <v>73500</v>
      </c>
      <c r="G182" s="924">
        <v>105000</v>
      </c>
      <c r="H182" s="924"/>
      <c r="I182" s="924"/>
      <c r="J182" s="1415"/>
      <c r="K182" s="924">
        <v>85500</v>
      </c>
      <c r="L182" s="924">
        <v>100000</v>
      </c>
      <c r="M182" s="924">
        <v>123000</v>
      </c>
      <c r="N182" s="1272"/>
      <c r="O182" s="924"/>
      <c r="P182" s="959"/>
      <c r="Q182" s="1769"/>
    </row>
    <row r="183" spans="1:17" ht="35.1" customHeight="1">
      <c r="A183" s="1105"/>
      <c r="B183" s="1143" t="s">
        <v>1374</v>
      </c>
      <c r="C183" s="947" t="s">
        <v>1344</v>
      </c>
      <c r="D183" s="1065" t="s">
        <v>1345</v>
      </c>
      <c r="E183" s="1272"/>
      <c r="F183" s="924"/>
      <c r="G183" s="924">
        <v>105000</v>
      </c>
      <c r="H183" s="924"/>
      <c r="I183" s="924"/>
      <c r="J183" s="1415"/>
      <c r="K183" s="924"/>
      <c r="L183" s="924"/>
      <c r="M183" s="924"/>
      <c r="N183" s="1272"/>
      <c r="O183" s="924"/>
      <c r="P183" s="959"/>
      <c r="Q183" s="1769"/>
    </row>
    <row r="184" spans="1:17" ht="35.1" customHeight="1">
      <c r="A184" s="1105"/>
      <c r="B184" s="1143" t="s">
        <v>1375</v>
      </c>
      <c r="C184" s="947" t="s">
        <v>1344</v>
      </c>
      <c r="D184" s="1065" t="s">
        <v>1345</v>
      </c>
      <c r="E184" s="1272"/>
      <c r="F184" s="924"/>
      <c r="H184" s="924"/>
      <c r="I184" s="924"/>
      <c r="J184" s="1415"/>
      <c r="L184" s="924"/>
      <c r="M184" s="924"/>
      <c r="N184" s="1272"/>
      <c r="O184" s="924"/>
      <c r="P184" s="959"/>
      <c r="Q184" s="1769"/>
    </row>
    <row r="185" spans="1:17" ht="35.1" customHeight="1">
      <c r="A185" s="1105"/>
      <c r="B185" s="1143" t="s">
        <v>1376</v>
      </c>
      <c r="C185" s="947" t="s">
        <v>1344</v>
      </c>
      <c r="D185" s="1065" t="s">
        <v>1345</v>
      </c>
      <c r="E185" s="1272"/>
      <c r="F185" s="924"/>
      <c r="G185" s="924"/>
      <c r="H185" s="849"/>
      <c r="I185" s="924"/>
      <c r="J185" s="1415"/>
      <c r="K185" s="924"/>
      <c r="L185" s="924"/>
      <c r="M185" s="924"/>
      <c r="N185" s="1272"/>
      <c r="O185" s="924"/>
      <c r="P185" s="959"/>
      <c r="Q185" s="1769"/>
    </row>
    <row r="186" spans="1:17" ht="35.1" customHeight="1">
      <c r="A186" s="1105"/>
      <c r="B186" s="1143" t="s">
        <v>1377</v>
      </c>
      <c r="C186" s="947" t="s">
        <v>1344</v>
      </c>
      <c r="D186" s="1065" t="s">
        <v>1347</v>
      </c>
      <c r="E186" s="1272"/>
      <c r="F186" s="924"/>
      <c r="G186" s="924"/>
      <c r="I186" s="924"/>
      <c r="J186" s="1415">
        <v>85000</v>
      </c>
      <c r="K186" s="924"/>
      <c r="L186" s="924"/>
      <c r="M186" s="924"/>
      <c r="N186" s="1272"/>
      <c r="O186" s="924"/>
      <c r="P186" s="959"/>
      <c r="Q186" s="1769"/>
    </row>
    <row r="187" spans="1:17" ht="35.1" customHeight="1">
      <c r="A187" s="1105"/>
      <c r="B187" s="1143" t="s">
        <v>1377</v>
      </c>
      <c r="C187" s="947" t="s">
        <v>1344</v>
      </c>
      <c r="D187" s="1065" t="s">
        <v>1348</v>
      </c>
      <c r="E187" s="1256"/>
      <c r="F187" s="934"/>
      <c r="G187" s="655"/>
      <c r="H187" s="934"/>
      <c r="I187" s="934"/>
      <c r="J187" s="1415">
        <v>95000</v>
      </c>
      <c r="K187" s="934"/>
      <c r="L187" s="924"/>
      <c r="M187" s="934"/>
      <c r="N187" s="1256"/>
      <c r="O187" s="934"/>
      <c r="P187" s="1417"/>
      <c r="Q187" s="1769"/>
    </row>
    <row r="188" spans="1:17" ht="35.1" customHeight="1">
      <c r="A188" s="1105"/>
      <c r="B188" s="1143" t="s">
        <v>1377</v>
      </c>
      <c r="C188" s="947" t="s">
        <v>1344</v>
      </c>
      <c r="D188" s="1065" t="s">
        <v>1345</v>
      </c>
      <c r="E188" s="1256"/>
      <c r="F188" s="934"/>
      <c r="G188" s="924">
        <v>100000</v>
      </c>
      <c r="H188" s="934"/>
      <c r="I188" s="934"/>
      <c r="J188" s="1415"/>
      <c r="K188" s="934"/>
      <c r="L188" s="924"/>
      <c r="M188" s="934"/>
      <c r="N188" s="1256"/>
      <c r="O188" s="934"/>
      <c r="P188" s="1417"/>
      <c r="Q188" s="1769"/>
    </row>
    <row r="189" spans="1:17" ht="35.1" customHeight="1">
      <c r="A189" s="1105"/>
      <c r="B189" s="1143" t="s">
        <v>1378</v>
      </c>
      <c r="C189" s="947" t="s">
        <v>1344</v>
      </c>
      <c r="D189" s="1065" t="s">
        <v>1350</v>
      </c>
      <c r="E189" s="1256"/>
      <c r="G189" s="924"/>
      <c r="H189" s="934"/>
      <c r="I189" s="934"/>
      <c r="J189" s="1421"/>
      <c r="K189" s="934"/>
      <c r="L189" s="924"/>
      <c r="M189" s="934"/>
      <c r="N189" s="1256"/>
      <c r="O189" s="934"/>
      <c r="P189" s="934">
        <v>166100</v>
      </c>
      <c r="Q189" s="1769"/>
    </row>
    <row r="190" spans="1:17" ht="35.1" customHeight="1">
      <c r="A190" s="1105"/>
      <c r="B190" s="1143" t="s">
        <v>1379</v>
      </c>
      <c r="C190" s="947" t="s">
        <v>1344</v>
      </c>
      <c r="D190" s="1065" t="s">
        <v>1351</v>
      </c>
      <c r="E190" s="1256"/>
      <c r="F190" s="934"/>
      <c r="G190" s="924"/>
      <c r="H190" s="934"/>
      <c r="I190" s="934"/>
      <c r="J190" s="1421"/>
      <c r="K190" s="934"/>
      <c r="L190" s="924"/>
      <c r="M190" s="934"/>
      <c r="N190" s="1256"/>
      <c r="O190" s="934"/>
      <c r="P190" s="1417">
        <v>180400</v>
      </c>
      <c r="Q190" s="1769"/>
    </row>
    <row r="191" spans="1:17" ht="35.1" customHeight="1">
      <c r="A191" s="1105"/>
      <c r="B191" s="1143" t="s">
        <v>1380</v>
      </c>
      <c r="C191" s="947" t="s">
        <v>1344</v>
      </c>
      <c r="D191" s="1065" t="s">
        <v>1345</v>
      </c>
      <c r="E191" s="1256"/>
      <c r="F191" s="934"/>
      <c r="G191" s="924">
        <v>115000</v>
      </c>
      <c r="H191" s="934"/>
      <c r="I191" s="934"/>
      <c r="J191" s="1421"/>
      <c r="K191" s="934">
        <v>86540</v>
      </c>
      <c r="L191" s="924"/>
      <c r="M191" s="934"/>
      <c r="N191" s="1256"/>
      <c r="O191" s="934"/>
      <c r="P191" s="1417"/>
      <c r="Q191" s="1769"/>
    </row>
    <row r="192" spans="1:17" ht="35.1" customHeight="1">
      <c r="A192" s="1105"/>
      <c r="B192" s="1143" t="s">
        <v>1381</v>
      </c>
      <c r="C192" s="947" t="s">
        <v>1344</v>
      </c>
      <c r="D192" s="1065" t="s">
        <v>1345</v>
      </c>
      <c r="E192" s="1256"/>
      <c r="F192" s="934"/>
      <c r="G192" s="934"/>
      <c r="H192" s="934"/>
      <c r="I192" s="934">
        <v>115000</v>
      </c>
      <c r="J192" s="1421"/>
      <c r="K192" s="934"/>
      <c r="L192" s="924"/>
      <c r="M192" s="934"/>
      <c r="N192" s="1256"/>
      <c r="O192" s="934"/>
      <c r="P192" s="1417"/>
      <c r="Q192" s="1769"/>
    </row>
    <row r="193" spans="1:17" ht="35.1" customHeight="1">
      <c r="A193" s="1105"/>
      <c r="B193" s="1143" t="s">
        <v>1382</v>
      </c>
      <c r="C193" s="947" t="s">
        <v>1344</v>
      </c>
      <c r="D193" s="1065" t="s">
        <v>1350</v>
      </c>
      <c r="E193" s="1256"/>
      <c r="F193" s="934"/>
      <c r="G193" s="934"/>
      <c r="H193" s="934"/>
      <c r="I193" s="934">
        <v>135000</v>
      </c>
      <c r="J193" s="1421"/>
      <c r="K193" s="934"/>
      <c r="L193" s="924"/>
      <c r="M193" s="934"/>
      <c r="N193" s="1256"/>
      <c r="O193" s="934"/>
      <c r="P193" s="1417"/>
      <c r="Q193" s="1769"/>
    </row>
    <row r="194" spans="1:17" ht="35.1" customHeight="1">
      <c r="A194" s="1105"/>
      <c r="B194" s="1260" t="s">
        <v>1383</v>
      </c>
      <c r="C194" s="947" t="s">
        <v>1344</v>
      </c>
      <c r="D194" s="1065" t="s">
        <v>1350</v>
      </c>
      <c r="E194" s="1256">
        <v>137000</v>
      </c>
      <c r="F194" s="934"/>
      <c r="G194" s="934"/>
      <c r="H194" s="934"/>
      <c r="I194" s="934"/>
      <c r="J194" s="1421"/>
      <c r="K194" s="934"/>
      <c r="L194" s="924"/>
      <c r="M194" s="934"/>
      <c r="N194" s="1256"/>
      <c r="O194" s="934"/>
      <c r="P194" s="1417"/>
      <c r="Q194" s="1769"/>
    </row>
    <row r="195" spans="1:17" ht="35.1" customHeight="1">
      <c r="A195" s="1105"/>
      <c r="B195" s="1260" t="s">
        <v>1384</v>
      </c>
      <c r="C195" s="947" t="s">
        <v>1344</v>
      </c>
      <c r="D195" s="1065" t="s">
        <v>1350</v>
      </c>
      <c r="E195" s="1256"/>
      <c r="F195" s="934">
        <v>91200</v>
      </c>
      <c r="G195" s="934"/>
      <c r="H195" s="934"/>
      <c r="I195" s="934"/>
      <c r="J195" s="1421"/>
      <c r="K195" s="934"/>
      <c r="L195" s="924"/>
      <c r="M195" s="934"/>
      <c r="N195" s="1256"/>
      <c r="O195" s="934"/>
      <c r="P195" s="1417"/>
      <c r="Q195" s="1770"/>
    </row>
    <row r="196" spans="1:17" ht="30" customHeight="1">
      <c r="A196" s="1062" t="s">
        <v>1385</v>
      </c>
      <c r="B196" s="1057"/>
      <c r="C196" s="581"/>
      <c r="D196" s="1063"/>
      <c r="E196" s="623"/>
      <c r="F196" s="623"/>
      <c r="G196" s="624"/>
      <c r="H196" s="625"/>
      <c r="N196" s="1430"/>
      <c r="Q196" s="1776" t="s">
        <v>1177</v>
      </c>
    </row>
    <row r="197" spans="1:17" ht="30" customHeight="1">
      <c r="B197" s="1752" t="s">
        <v>866</v>
      </c>
      <c r="C197" s="1753"/>
      <c r="D197" s="1239"/>
      <c r="E197" s="878"/>
      <c r="F197" s="878"/>
      <c r="G197" s="849"/>
      <c r="H197" s="849"/>
      <c r="I197" s="849"/>
      <c r="J197" s="1392"/>
      <c r="K197" s="849"/>
      <c r="L197" s="892"/>
      <c r="M197" s="849"/>
      <c r="N197" s="878"/>
      <c r="O197" s="849"/>
      <c r="P197" s="1397"/>
      <c r="Q197" s="1777"/>
    </row>
    <row r="198" spans="1:17" ht="30" customHeight="1">
      <c r="A198" s="1134"/>
      <c r="B198" s="1074" t="s">
        <v>1386</v>
      </c>
      <c r="C198" s="947" t="s">
        <v>1387</v>
      </c>
      <c r="D198" s="1296" t="s">
        <v>1388</v>
      </c>
      <c r="E198" s="977"/>
      <c r="F198" s="977"/>
      <c r="G198" s="978">
        <v>1950000</v>
      </c>
      <c r="H198" s="978"/>
      <c r="I198" s="978"/>
      <c r="J198" s="1431"/>
      <c r="K198" s="978"/>
      <c r="L198" s="978"/>
      <c r="M198" s="978"/>
      <c r="N198" s="977"/>
      <c r="O198" s="978"/>
      <c r="P198" s="1003"/>
      <c r="Q198" s="1777"/>
    </row>
    <row r="199" spans="1:17" ht="30" customHeight="1">
      <c r="A199" s="1134"/>
      <c r="B199" s="1074" t="s">
        <v>868</v>
      </c>
      <c r="C199" s="947" t="s">
        <v>1387</v>
      </c>
      <c r="D199" s="1296" t="s">
        <v>1389</v>
      </c>
      <c r="E199" s="980"/>
      <c r="F199" s="980"/>
      <c r="G199" s="978">
        <v>2800000</v>
      </c>
      <c r="H199" s="978"/>
      <c r="I199" s="978"/>
      <c r="J199" s="1431"/>
      <c r="K199" s="978">
        <v>3200000</v>
      </c>
      <c r="L199" s="978"/>
      <c r="M199" s="978"/>
      <c r="N199" s="977"/>
      <c r="O199" s="978"/>
      <c r="P199" s="1003"/>
      <c r="Q199" s="1777"/>
    </row>
    <row r="200" spans="1:17" ht="30" customHeight="1">
      <c r="A200" s="1134"/>
      <c r="B200" s="1074" t="s">
        <v>869</v>
      </c>
      <c r="C200" s="947" t="s">
        <v>1387</v>
      </c>
      <c r="D200" s="1296" t="s">
        <v>1390</v>
      </c>
      <c r="E200" s="980"/>
      <c r="F200" s="980"/>
      <c r="G200" s="978">
        <v>3850000</v>
      </c>
      <c r="H200" s="978"/>
      <c r="I200" s="978"/>
      <c r="J200" s="1431"/>
      <c r="K200" s="978"/>
      <c r="L200" s="978"/>
      <c r="M200" s="978"/>
      <c r="N200" s="977"/>
      <c r="O200" s="978"/>
      <c r="P200" s="1003"/>
      <c r="Q200" s="1777"/>
    </row>
    <row r="201" spans="1:17" ht="30" customHeight="1">
      <c r="A201" s="1134"/>
      <c r="B201" s="1074" t="s">
        <v>870</v>
      </c>
      <c r="C201" s="947" t="s">
        <v>1387</v>
      </c>
      <c r="D201" s="1296" t="s">
        <v>1391</v>
      </c>
      <c r="E201" s="980"/>
      <c r="F201" s="980"/>
      <c r="G201" s="978">
        <v>4900000</v>
      </c>
      <c r="H201" s="978"/>
      <c r="I201" s="978"/>
      <c r="J201" s="1431"/>
      <c r="K201" s="978"/>
      <c r="L201" s="978"/>
      <c r="M201" s="978"/>
      <c r="N201" s="977"/>
      <c r="O201" s="978"/>
      <c r="P201" s="1003"/>
      <c r="Q201" s="1777"/>
    </row>
    <row r="202" spans="1:17" ht="30" customHeight="1">
      <c r="A202" s="1134"/>
      <c r="B202" s="1074" t="s">
        <v>871</v>
      </c>
      <c r="C202" s="947" t="s">
        <v>1387</v>
      </c>
      <c r="D202" s="1296" t="s">
        <v>1388</v>
      </c>
      <c r="E202" s="980"/>
      <c r="F202" s="980"/>
      <c r="G202" s="978">
        <v>1950000</v>
      </c>
      <c r="H202" s="978"/>
      <c r="I202" s="978"/>
      <c r="J202" s="1431"/>
      <c r="K202" s="978"/>
      <c r="L202" s="978"/>
      <c r="M202" s="978"/>
      <c r="N202" s="977"/>
      <c r="O202" s="978"/>
      <c r="P202" s="1003"/>
      <c r="Q202" s="1777"/>
    </row>
    <row r="203" spans="1:17" ht="30" customHeight="1">
      <c r="A203" s="1298"/>
      <c r="B203" s="1071" t="s">
        <v>872</v>
      </c>
      <c r="C203" s="1123" t="s">
        <v>1387</v>
      </c>
      <c r="D203" s="1296" t="s">
        <v>1389</v>
      </c>
      <c r="E203" s="983"/>
      <c r="F203" s="983"/>
      <c r="G203" s="984">
        <v>3000000</v>
      </c>
      <c r="H203" s="984"/>
      <c r="I203" s="984"/>
      <c r="J203" s="1432"/>
      <c r="L203" s="984"/>
      <c r="M203" s="984"/>
      <c r="N203" s="995"/>
      <c r="O203" s="984"/>
      <c r="P203" s="1004"/>
      <c r="Q203" s="1777"/>
    </row>
    <row r="204" spans="1:17" ht="30" customHeight="1">
      <c r="A204" s="1134"/>
      <c r="B204" s="1074" t="s">
        <v>873</v>
      </c>
      <c r="C204" s="947" t="s">
        <v>1387</v>
      </c>
      <c r="D204" s="1296" t="s">
        <v>1390</v>
      </c>
      <c r="E204" s="986"/>
      <c r="F204" s="986"/>
      <c r="G204" s="987">
        <v>4100000</v>
      </c>
      <c r="H204" s="987"/>
      <c r="I204" s="987"/>
      <c r="J204" s="1433"/>
      <c r="K204" s="987"/>
      <c r="L204" s="987"/>
      <c r="M204" s="987"/>
      <c r="N204" s="1434"/>
      <c r="O204" s="987"/>
      <c r="P204" s="1005"/>
      <c r="Q204" s="1777"/>
    </row>
    <row r="205" spans="1:17" ht="30" customHeight="1">
      <c r="A205" s="1301"/>
      <c r="B205" s="1097" t="s">
        <v>874</v>
      </c>
      <c r="C205" s="1120" t="s">
        <v>1387</v>
      </c>
      <c r="D205" s="1296" t="s">
        <v>1391</v>
      </c>
      <c r="E205" s="990"/>
      <c r="F205" s="990"/>
      <c r="G205" s="991">
        <v>5100000</v>
      </c>
      <c r="H205" s="991"/>
      <c r="I205" s="991"/>
      <c r="J205" s="1435"/>
      <c r="K205" s="991"/>
      <c r="L205" s="991"/>
      <c r="M205" s="991"/>
      <c r="N205" s="1436"/>
      <c r="O205" s="991"/>
      <c r="P205" s="1006"/>
      <c r="Q205" s="1777"/>
    </row>
    <row r="206" spans="1:17" ht="30" customHeight="1">
      <c r="A206" s="1134"/>
      <c r="B206" s="1303" t="s">
        <v>875</v>
      </c>
      <c r="C206" s="947"/>
      <c r="D206" s="1304"/>
      <c r="E206" s="980"/>
      <c r="F206" s="980"/>
      <c r="G206" s="978"/>
      <c r="H206" s="978"/>
      <c r="I206" s="978"/>
      <c r="J206" s="1431"/>
      <c r="K206" s="978"/>
      <c r="L206" s="978"/>
      <c r="M206" s="978"/>
      <c r="N206" s="977"/>
      <c r="O206" s="978"/>
      <c r="P206" s="1003"/>
      <c r="Q206" s="1777"/>
    </row>
    <row r="207" spans="1:17" ht="30" customHeight="1">
      <c r="A207" s="1134"/>
      <c r="B207" s="1074" t="s">
        <v>867</v>
      </c>
      <c r="C207" s="947" t="s">
        <v>1387</v>
      </c>
      <c r="D207" s="1296" t="s">
        <v>1388</v>
      </c>
      <c r="E207" s="980"/>
      <c r="F207" s="980"/>
      <c r="G207" s="978">
        <v>2250000</v>
      </c>
      <c r="H207" s="978"/>
      <c r="I207" s="978"/>
      <c r="J207" s="1431"/>
      <c r="K207" s="978"/>
      <c r="L207" s="978"/>
      <c r="M207" s="978"/>
      <c r="N207" s="977"/>
      <c r="O207" s="978"/>
      <c r="P207" s="1003"/>
      <c r="Q207" s="1777"/>
    </row>
    <row r="208" spans="1:17" ht="30" customHeight="1">
      <c r="A208" s="1134"/>
      <c r="B208" s="1074" t="s">
        <v>868</v>
      </c>
      <c r="C208" s="947" t="s">
        <v>1387</v>
      </c>
      <c r="D208" s="1296" t="s">
        <v>1389</v>
      </c>
      <c r="E208" s="977"/>
      <c r="F208" s="977"/>
      <c r="G208" s="978">
        <v>3100000</v>
      </c>
      <c r="H208" s="978"/>
      <c r="I208" s="978"/>
      <c r="J208" s="1431"/>
      <c r="K208" s="978"/>
      <c r="L208" s="978"/>
      <c r="M208" s="978"/>
      <c r="N208" s="977"/>
      <c r="O208" s="978"/>
      <c r="P208" s="1003"/>
      <c r="Q208" s="1777"/>
    </row>
    <row r="209" spans="1:17" ht="30" customHeight="1">
      <c r="A209" s="1134"/>
      <c r="B209" s="1074" t="s">
        <v>869</v>
      </c>
      <c r="C209" s="947" t="s">
        <v>1387</v>
      </c>
      <c r="D209" s="1296" t="s">
        <v>1390</v>
      </c>
      <c r="E209" s="980"/>
      <c r="F209" s="980"/>
      <c r="G209" s="978">
        <v>4150000</v>
      </c>
      <c r="H209" s="978"/>
      <c r="I209" s="978"/>
      <c r="J209" s="1431"/>
      <c r="K209" s="978"/>
      <c r="L209" s="978"/>
      <c r="M209" s="978"/>
      <c r="N209" s="977"/>
      <c r="O209" s="978"/>
      <c r="P209" s="1003"/>
      <c r="Q209" s="1777"/>
    </row>
    <row r="210" spans="1:17" ht="30" customHeight="1">
      <c r="A210" s="1134"/>
      <c r="B210" s="1074" t="s">
        <v>870</v>
      </c>
      <c r="C210" s="947" t="s">
        <v>1387</v>
      </c>
      <c r="D210" s="1296" t="s">
        <v>1391</v>
      </c>
      <c r="E210" s="980"/>
      <c r="F210" s="980"/>
      <c r="G210" s="978">
        <v>5200000</v>
      </c>
      <c r="H210" s="978"/>
      <c r="I210" s="978"/>
      <c r="J210" s="1431"/>
      <c r="K210" s="978"/>
      <c r="L210" s="978"/>
      <c r="M210" s="978"/>
      <c r="N210" s="977"/>
      <c r="O210" s="978"/>
      <c r="P210" s="1003"/>
      <c r="Q210" s="1777"/>
    </row>
    <row r="211" spans="1:17" ht="30" customHeight="1">
      <c r="A211" s="1134"/>
      <c r="B211" s="1074" t="s">
        <v>871</v>
      </c>
      <c r="C211" s="947" t="s">
        <v>1387</v>
      </c>
      <c r="D211" s="1296" t="s">
        <v>1388</v>
      </c>
      <c r="E211" s="980"/>
      <c r="F211" s="980"/>
      <c r="G211" s="978">
        <v>2250000</v>
      </c>
      <c r="H211" s="978"/>
      <c r="I211" s="978"/>
      <c r="J211" s="1431"/>
      <c r="K211" s="978"/>
      <c r="L211" s="978"/>
      <c r="M211" s="978"/>
      <c r="N211" s="977"/>
      <c r="O211" s="978"/>
      <c r="P211" s="1003"/>
      <c r="Q211" s="1777"/>
    </row>
    <row r="212" spans="1:17" ht="30" customHeight="1">
      <c r="A212" s="1134"/>
      <c r="B212" s="1074" t="s">
        <v>872</v>
      </c>
      <c r="C212" s="947" t="s">
        <v>1387</v>
      </c>
      <c r="D212" s="1296" t="s">
        <v>1389</v>
      </c>
      <c r="E212" s="977"/>
      <c r="F212" s="977"/>
      <c r="G212" s="978">
        <v>3300000</v>
      </c>
      <c r="H212" s="978"/>
      <c r="I212" s="978"/>
      <c r="J212" s="1431"/>
      <c r="K212" s="978"/>
      <c r="L212" s="978"/>
      <c r="M212" s="978"/>
      <c r="N212" s="977"/>
      <c r="O212" s="978"/>
      <c r="P212" s="1003"/>
      <c r="Q212" s="1777"/>
    </row>
    <row r="213" spans="1:17" ht="30" customHeight="1">
      <c r="A213" s="1134"/>
      <c r="B213" s="1074" t="s">
        <v>873</v>
      </c>
      <c r="C213" s="947" t="s">
        <v>1387</v>
      </c>
      <c r="D213" s="1296" t="s">
        <v>1390</v>
      </c>
      <c r="E213" s="977"/>
      <c r="F213" s="977"/>
      <c r="G213" s="978">
        <v>4400000</v>
      </c>
      <c r="H213" s="978"/>
      <c r="I213" s="978"/>
      <c r="J213" s="1431"/>
      <c r="K213" s="978"/>
      <c r="L213" s="978"/>
      <c r="M213" s="978"/>
      <c r="N213" s="977"/>
      <c r="O213" s="978"/>
      <c r="P213" s="1003"/>
      <c r="Q213" s="1777"/>
    </row>
    <row r="214" spans="1:17" ht="30" customHeight="1">
      <c r="A214" s="1134"/>
      <c r="B214" s="1071" t="s">
        <v>874</v>
      </c>
      <c r="C214" s="1123" t="s">
        <v>1387</v>
      </c>
      <c r="D214" s="1296" t="s">
        <v>1391</v>
      </c>
      <c r="E214" s="995"/>
      <c r="F214" s="995"/>
      <c r="G214" s="984">
        <v>5400000</v>
      </c>
      <c r="H214" s="984"/>
      <c r="I214" s="984"/>
      <c r="J214" s="1432"/>
      <c r="K214" s="984"/>
      <c r="L214" s="984"/>
      <c r="M214" s="984"/>
      <c r="N214" s="995"/>
      <c r="O214" s="984"/>
      <c r="P214" s="1004"/>
      <c r="Q214" s="1778"/>
    </row>
    <row r="215" spans="1:17" ht="35.1" customHeight="1">
      <c r="A215" s="1062" t="s">
        <v>1392</v>
      </c>
      <c r="B215" s="1238" t="s">
        <v>1393</v>
      </c>
      <c r="C215" s="892"/>
      <c r="D215" s="1239"/>
      <c r="E215" s="878"/>
      <c r="F215" s="878"/>
      <c r="G215" s="849"/>
      <c r="H215" s="849"/>
      <c r="I215" s="849"/>
      <c r="J215" s="1392"/>
      <c r="K215" s="849"/>
      <c r="L215" s="892"/>
      <c r="M215" s="849"/>
      <c r="N215" s="878"/>
      <c r="O215" s="849"/>
      <c r="P215" s="1397"/>
      <c r="Q215" s="1776" t="s">
        <v>1177</v>
      </c>
    </row>
    <row r="216" spans="1:17" ht="35.1" customHeight="1">
      <c r="A216" s="1062"/>
      <c r="B216" s="1136" t="s">
        <v>1394</v>
      </c>
      <c r="C216" s="947" t="s">
        <v>249</v>
      </c>
      <c r="D216" s="1086"/>
      <c r="E216" s="1305">
        <v>7200000</v>
      </c>
      <c r="F216" s="997">
        <v>6500000</v>
      </c>
      <c r="G216" s="998">
        <v>5800000</v>
      </c>
      <c r="I216" s="997">
        <v>6500000</v>
      </c>
      <c r="J216" s="1437">
        <v>5600000</v>
      </c>
      <c r="K216" s="998">
        <v>4750000</v>
      </c>
      <c r="L216" s="998">
        <v>5500000</v>
      </c>
      <c r="M216" s="998">
        <v>6000000</v>
      </c>
      <c r="N216" s="1305">
        <v>5500000</v>
      </c>
      <c r="O216" s="997">
        <v>4600000</v>
      </c>
      <c r="P216" s="1007"/>
      <c r="Q216" s="1777"/>
    </row>
    <row r="217" spans="1:17" ht="35.1" customHeight="1">
      <c r="A217" s="1105"/>
      <c r="B217" s="1307" t="s">
        <v>1395</v>
      </c>
      <c r="C217" s="947" t="s">
        <v>249</v>
      </c>
      <c r="D217" s="1065"/>
      <c r="E217" s="1308">
        <v>7200000</v>
      </c>
      <c r="F217" s="997">
        <v>6500000</v>
      </c>
      <c r="G217" s="997">
        <v>6500000</v>
      </c>
      <c r="H217" s="998">
        <v>7000000</v>
      </c>
      <c r="I217" s="997"/>
      <c r="J217" s="1438">
        <v>6700000</v>
      </c>
      <c r="K217" s="997">
        <v>6300000</v>
      </c>
      <c r="L217" s="997"/>
      <c r="M217" s="997">
        <v>6000000</v>
      </c>
      <c r="N217" s="1308"/>
      <c r="O217" s="849"/>
      <c r="P217" s="1008"/>
      <c r="Q217" s="1777"/>
    </row>
    <row r="218" spans="1:17" ht="35.1" customHeight="1">
      <c r="A218" s="1105"/>
      <c r="B218" s="1310" t="s">
        <v>1396</v>
      </c>
      <c r="C218" s="947" t="s">
        <v>249</v>
      </c>
      <c r="D218" s="1065"/>
      <c r="E218" s="764"/>
      <c r="F218" s="764"/>
      <c r="G218" s="997">
        <v>9000000</v>
      </c>
      <c r="H218" s="997">
        <v>7000000</v>
      </c>
      <c r="I218" s="849"/>
      <c r="J218" s="1438">
        <v>9500000</v>
      </c>
      <c r="K218" s="849"/>
      <c r="L218" s="892"/>
      <c r="M218" s="849"/>
      <c r="N218" s="764"/>
      <c r="O218" s="849"/>
      <c r="P218" s="849"/>
      <c r="Q218" s="1778"/>
    </row>
    <row r="219" spans="1:17">
      <c r="Q219" s="1009"/>
    </row>
    <row r="220" spans="1:17">
      <c r="Q220" s="1009"/>
    </row>
    <row r="221" spans="1:17">
      <c r="Q221" s="1009"/>
    </row>
    <row r="222" spans="1:17">
      <c r="Q222" s="1009"/>
    </row>
  </sheetData>
  <mergeCells count="32">
    <mergeCell ref="Q152:Q158"/>
    <mergeCell ref="Q159:Q195"/>
    <mergeCell ref="Q196:Q214"/>
    <mergeCell ref="Q215:Q218"/>
    <mergeCell ref="Q50:Q59"/>
    <mergeCell ref="Q61:Q69"/>
    <mergeCell ref="Q70:Q77"/>
    <mergeCell ref="Q78:Q114"/>
    <mergeCell ref="Q115:Q151"/>
    <mergeCell ref="Q9:Q15"/>
    <mergeCell ref="Q18:Q20"/>
    <mergeCell ref="Q23:Q26"/>
    <mergeCell ref="Q28:Q35"/>
    <mergeCell ref="Q37:Q48"/>
    <mergeCell ref="E49:P49"/>
    <mergeCell ref="B153:C153"/>
    <mergeCell ref="B197:C197"/>
    <mergeCell ref="A5:A6"/>
    <mergeCell ref="B5:B6"/>
    <mergeCell ref="C5:C6"/>
    <mergeCell ref="D5:D6"/>
    <mergeCell ref="B17:C17"/>
    <mergeCell ref="E17:P17"/>
    <mergeCell ref="B22:C22"/>
    <mergeCell ref="E22:P22"/>
    <mergeCell ref="B27:C27"/>
    <mergeCell ref="B1:Q1"/>
    <mergeCell ref="B2:Q2"/>
    <mergeCell ref="B3:Q3"/>
    <mergeCell ref="E5:P5"/>
    <mergeCell ref="E8:P8"/>
    <mergeCell ref="Q5:Q6"/>
  </mergeCells>
  <conditionalFormatting sqref="B117">
    <cfRule type="duplicateValues" dxfId="651" priority="20"/>
  </conditionalFormatting>
  <conditionalFormatting sqref="B118">
    <cfRule type="duplicateValues" dxfId="650" priority="15"/>
  </conditionalFormatting>
  <conditionalFormatting sqref="B122:B124">
    <cfRule type="duplicateValues" dxfId="649" priority="10"/>
    <cfRule type="duplicateValues" dxfId="648" priority="11"/>
  </conditionalFormatting>
  <conditionalFormatting sqref="B125">
    <cfRule type="duplicateValues" dxfId="647" priority="6"/>
    <cfRule type="duplicateValues" dxfId="646" priority="7"/>
  </conditionalFormatting>
  <conditionalFormatting sqref="B126:B127">
    <cfRule type="duplicateValues" dxfId="645" priority="2"/>
  </conditionalFormatting>
  <conditionalFormatting sqref="B129">
    <cfRule type="duplicateValues" dxfId="644" priority="14"/>
  </conditionalFormatting>
  <conditionalFormatting sqref="B130">
    <cfRule type="duplicateValues" dxfId="643" priority="5"/>
  </conditionalFormatting>
  <conditionalFormatting sqref="B131">
    <cfRule type="duplicateValues" dxfId="642" priority="4"/>
  </conditionalFormatting>
  <conditionalFormatting sqref="B133:B134">
    <cfRule type="duplicateValues" dxfId="641" priority="17"/>
  </conditionalFormatting>
  <conditionalFormatting sqref="B133:B135">
    <cfRule type="duplicateValues" dxfId="640" priority="16"/>
  </conditionalFormatting>
  <conditionalFormatting sqref="B135">
    <cfRule type="duplicateValues" dxfId="639" priority="19"/>
  </conditionalFormatting>
  <conditionalFormatting sqref="B136:B138">
    <cfRule type="duplicateValues" dxfId="638" priority="23"/>
  </conditionalFormatting>
  <conditionalFormatting sqref="B137">
    <cfRule type="duplicateValues" dxfId="637" priority="18"/>
  </conditionalFormatting>
  <conditionalFormatting sqref="B137:B138">
    <cfRule type="duplicateValues" dxfId="636" priority="22"/>
  </conditionalFormatting>
  <conditionalFormatting sqref="B138">
    <cfRule type="duplicateValues" dxfId="635" priority="21"/>
  </conditionalFormatting>
  <conditionalFormatting sqref="B139:B140">
    <cfRule type="duplicateValues" dxfId="634" priority="27"/>
  </conditionalFormatting>
  <conditionalFormatting sqref="B141:B143">
    <cfRule type="duplicateValues" dxfId="633" priority="8"/>
    <cfRule type="duplicateValues" dxfId="632" priority="9"/>
  </conditionalFormatting>
  <conditionalFormatting sqref="B144:B145">
    <cfRule type="duplicateValues" dxfId="631" priority="1"/>
  </conditionalFormatting>
  <conditionalFormatting sqref="B146">
    <cfRule type="duplicateValues" dxfId="630" priority="13"/>
  </conditionalFormatting>
  <conditionalFormatting sqref="B147">
    <cfRule type="duplicateValues" dxfId="629" priority="12"/>
  </conditionalFormatting>
  <conditionalFormatting sqref="B148">
    <cfRule type="duplicateValues" dxfId="628" priority="3"/>
  </conditionalFormatting>
  <conditionalFormatting sqref="B150">
    <cfRule type="duplicateValues" dxfId="627" priority="25"/>
  </conditionalFormatting>
  <conditionalFormatting sqref="B151">
    <cfRule type="duplicateValues" dxfId="626" priority="24"/>
  </conditionalFormatting>
  <pageMargins left="0.1" right="0.1" top="0.4" bottom="0.4" header="0.3" footer="0.3"/>
  <pageSetup paperSize="9" scale="60" orientation="landscape"/>
  <headerFooter>
    <oddFooter>&amp;CPage &amp;P&amp;R&amp;A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7"/>
  <sheetViews>
    <sheetView view="pageBreakPreview" zoomScale="85" zoomScaleNormal="100" zoomScaleSheetLayoutView="85" workbookViewId="0">
      <pane xSplit="3" ySplit="7" topLeftCell="D30" activePane="bottomRight" state="frozen"/>
      <selection pane="topRight" activeCell="D1" sqref="D1"/>
      <selection pane="bottomLeft" activeCell="A8" sqref="A8"/>
      <selection pane="bottomRight" activeCell="I60" sqref="I60"/>
    </sheetView>
  </sheetViews>
  <sheetFormatPr defaultColWidth="9.140625" defaultRowHeight="16.5"/>
  <cols>
    <col min="1" max="1" width="7.85546875" style="1" customWidth="1"/>
    <col min="2" max="2" width="36" style="2" customWidth="1"/>
    <col min="3" max="3" width="9.28515625" style="3" customWidth="1"/>
    <col min="4" max="4" width="22.85546875" style="4" customWidth="1"/>
    <col min="5" max="5" width="19.28515625" style="13" customWidth="1"/>
    <col min="6" max="6" width="15.7109375" style="13" customWidth="1"/>
    <col min="7" max="9" width="15.7109375" style="1" customWidth="1"/>
    <col min="10" max="10" width="14.28515625" style="1" customWidth="1"/>
    <col min="11" max="11" width="14" style="3" customWidth="1"/>
    <col min="12" max="12" width="14.28515625" style="3" customWidth="1"/>
    <col min="13" max="15" width="15.7109375" style="1" customWidth="1"/>
    <col min="16" max="16" width="14.42578125" style="3" customWidth="1"/>
    <col min="17" max="17" width="17.140625" style="13" customWidth="1"/>
    <col min="18" max="25" width="9.140625" style="13"/>
    <col min="26" max="26" width="2" style="13" customWidth="1"/>
    <col min="27" max="16384" width="9.140625" style="13"/>
  </cols>
  <sheetData>
    <row r="1" spans="1:17">
      <c r="A1" s="20"/>
      <c r="B1" s="1833" t="s">
        <v>1149</v>
      </c>
      <c r="C1" s="1833"/>
      <c r="D1" s="1833"/>
      <c r="E1" s="1833"/>
      <c r="F1" s="1833"/>
      <c r="G1" s="1833"/>
      <c r="H1" s="1833"/>
      <c r="I1" s="1833"/>
      <c r="J1" s="1833"/>
      <c r="K1" s="1833"/>
      <c r="L1" s="1833"/>
      <c r="M1" s="1833"/>
      <c r="N1" s="1833"/>
      <c r="O1" s="1833"/>
      <c r="P1" s="1833"/>
      <c r="Q1" s="1833"/>
    </row>
    <row r="2" spans="1:17" ht="24.75" customHeight="1">
      <c r="A2" s="21"/>
      <c r="B2" s="1740" t="s">
        <v>1485</v>
      </c>
      <c r="C2" s="1740"/>
      <c r="D2" s="1740"/>
      <c r="E2" s="1740"/>
      <c r="F2" s="1740"/>
      <c r="G2" s="1740"/>
      <c r="H2" s="1740"/>
      <c r="I2" s="1740"/>
      <c r="J2" s="1740"/>
      <c r="K2" s="1740"/>
      <c r="L2" s="1740"/>
      <c r="M2" s="1740"/>
      <c r="N2" s="1740"/>
      <c r="O2" s="1740"/>
      <c r="P2" s="1740"/>
      <c r="Q2" s="1740"/>
    </row>
    <row r="3" spans="1:17">
      <c r="A3" s="21"/>
      <c r="B3" s="1886" t="s">
        <v>1487</v>
      </c>
      <c r="C3" s="1886"/>
      <c r="D3" s="1886"/>
      <c r="E3" s="1886"/>
      <c r="F3" s="1886"/>
      <c r="G3" s="1886"/>
      <c r="H3" s="1886"/>
      <c r="I3" s="1886"/>
      <c r="J3" s="1886"/>
      <c r="K3" s="1886"/>
      <c r="L3" s="1886"/>
      <c r="M3" s="1886"/>
      <c r="N3" s="1886"/>
      <c r="O3" s="1886"/>
      <c r="P3" s="1886"/>
      <c r="Q3" s="1886"/>
    </row>
    <row r="4" spans="1:17">
      <c r="A4" s="21"/>
      <c r="B4" s="22"/>
      <c r="C4" s="23"/>
      <c r="D4" s="23"/>
      <c r="E4" s="100"/>
      <c r="F4" s="100"/>
      <c r="G4" s="101"/>
      <c r="H4" s="101"/>
      <c r="I4" s="101"/>
      <c r="J4" s="101"/>
      <c r="K4" s="23"/>
      <c r="L4" s="23"/>
      <c r="M4" s="101"/>
      <c r="N4" s="101"/>
      <c r="O4" s="101"/>
      <c r="P4" s="23"/>
      <c r="Q4" s="100"/>
    </row>
    <row r="5" spans="1:17" ht="69.95" customHeight="1">
      <c r="A5" s="1846" t="s">
        <v>1152</v>
      </c>
      <c r="B5" s="1846" t="s">
        <v>1153</v>
      </c>
      <c r="C5" s="1846" t="s">
        <v>1154</v>
      </c>
      <c r="D5" s="1846" t="s">
        <v>1155</v>
      </c>
      <c r="E5" s="1865" t="s">
        <v>1486</v>
      </c>
      <c r="F5" s="1865"/>
      <c r="G5" s="1865"/>
      <c r="H5" s="1865"/>
      <c r="I5" s="1865"/>
      <c r="J5" s="1865"/>
      <c r="K5" s="1865"/>
      <c r="L5" s="1865"/>
      <c r="M5" s="1865"/>
      <c r="N5" s="1865"/>
      <c r="O5" s="1865"/>
      <c r="P5" s="1865"/>
      <c r="Q5" s="1846" t="s">
        <v>10</v>
      </c>
    </row>
    <row r="6" spans="1:17" ht="69.95" customHeight="1">
      <c r="A6" s="1846"/>
      <c r="B6" s="1846"/>
      <c r="C6" s="1846"/>
      <c r="D6" s="1846"/>
      <c r="E6" s="159" t="s">
        <v>1157</v>
      </c>
      <c r="F6" s="170" t="s">
        <v>1158</v>
      </c>
      <c r="G6" s="159" t="s">
        <v>1159</v>
      </c>
      <c r="H6" s="171" t="s">
        <v>1160</v>
      </c>
      <c r="I6" s="159" t="s">
        <v>1161</v>
      </c>
      <c r="J6" s="171" t="s">
        <v>1162</v>
      </c>
      <c r="K6" s="171" t="s">
        <v>1163</v>
      </c>
      <c r="L6" s="171" t="s">
        <v>1164</v>
      </c>
      <c r="M6" s="171" t="s">
        <v>1165</v>
      </c>
      <c r="N6" s="171" t="s">
        <v>1166</v>
      </c>
      <c r="O6" s="171" t="s">
        <v>1167</v>
      </c>
      <c r="P6" s="170" t="s">
        <v>1168</v>
      </c>
      <c r="Q6" s="1846"/>
    </row>
    <row r="7" spans="1:17" ht="27" customHeight="1">
      <c r="A7" s="28"/>
      <c r="B7" s="28" t="s">
        <v>1169</v>
      </c>
      <c r="C7" s="28" t="s">
        <v>1170</v>
      </c>
      <c r="D7" s="28" t="s">
        <v>1171</v>
      </c>
      <c r="E7" s="28">
        <v>1</v>
      </c>
      <c r="F7" s="28">
        <v>2</v>
      </c>
      <c r="G7" s="28">
        <v>3</v>
      </c>
      <c r="H7" s="28">
        <v>4</v>
      </c>
      <c r="I7" s="28">
        <v>5</v>
      </c>
      <c r="J7" s="28">
        <v>6</v>
      </c>
      <c r="K7" s="28">
        <v>7</v>
      </c>
      <c r="L7" s="28">
        <v>8</v>
      </c>
      <c r="M7" s="28">
        <v>9</v>
      </c>
      <c r="N7" s="28">
        <v>10</v>
      </c>
      <c r="O7" s="28">
        <v>11</v>
      </c>
      <c r="P7" s="28">
        <v>12</v>
      </c>
      <c r="Q7" s="107"/>
    </row>
    <row r="8" spans="1:17" ht="30" customHeight="1">
      <c r="A8" s="35" t="s">
        <v>1172</v>
      </c>
      <c r="B8" s="69" t="s">
        <v>1173</v>
      </c>
      <c r="C8" s="69"/>
      <c r="D8" s="57"/>
      <c r="E8" s="1846"/>
      <c r="F8" s="1846"/>
      <c r="G8" s="1846"/>
      <c r="H8" s="1846"/>
      <c r="I8" s="1846"/>
      <c r="J8" s="1846"/>
      <c r="K8" s="1846"/>
      <c r="L8" s="1846"/>
      <c r="M8" s="1846"/>
      <c r="N8" s="1846"/>
      <c r="O8" s="1846"/>
      <c r="P8" s="1846"/>
      <c r="Q8" s="164"/>
    </row>
    <row r="9" spans="1:17" ht="72.75" customHeight="1">
      <c r="A9" s="38">
        <v>1</v>
      </c>
      <c r="B9" s="39" t="s">
        <v>1461</v>
      </c>
      <c r="C9" s="38" t="s">
        <v>15</v>
      </c>
      <c r="D9" s="57" t="s">
        <v>1462</v>
      </c>
      <c r="E9" s="172"/>
      <c r="F9" s="172">
        <v>2300000</v>
      </c>
      <c r="G9" s="172">
        <v>2200000</v>
      </c>
      <c r="H9" s="172">
        <v>2300000</v>
      </c>
      <c r="I9" s="172">
        <v>2400000</v>
      </c>
      <c r="J9" s="172">
        <v>2400000</v>
      </c>
      <c r="K9" s="172">
        <v>2300000</v>
      </c>
      <c r="L9" s="172">
        <v>2198800</v>
      </c>
      <c r="M9" s="172">
        <v>2300000</v>
      </c>
      <c r="N9" s="172">
        <v>2000000</v>
      </c>
      <c r="O9" s="172">
        <v>2040000</v>
      </c>
      <c r="P9" s="172">
        <v>2100000</v>
      </c>
      <c r="Q9" s="1864"/>
    </row>
    <row r="10" spans="1:17" ht="69" customHeight="1">
      <c r="A10" s="38">
        <v>2</v>
      </c>
      <c r="B10" s="46" t="s">
        <v>1463</v>
      </c>
      <c r="C10" s="38" t="s">
        <v>15</v>
      </c>
      <c r="D10" s="57" t="s">
        <v>1462</v>
      </c>
      <c r="E10" s="172"/>
      <c r="F10" s="172"/>
      <c r="G10" s="172"/>
      <c r="H10" s="172"/>
      <c r="I10" s="172"/>
      <c r="J10" s="172"/>
      <c r="K10" s="172"/>
      <c r="L10" s="172"/>
      <c r="M10" s="172"/>
      <c r="N10" s="172"/>
      <c r="O10" s="172"/>
      <c r="P10" s="176"/>
      <c r="Q10" s="1864"/>
    </row>
    <row r="11" spans="1:17" ht="70.5" customHeight="1">
      <c r="A11" s="38">
        <v>3</v>
      </c>
      <c r="B11" s="46" t="s">
        <v>1464</v>
      </c>
      <c r="C11" s="38" t="s">
        <v>15</v>
      </c>
      <c r="D11" s="57" t="s">
        <v>1462</v>
      </c>
      <c r="E11" s="172"/>
      <c r="F11" s="172">
        <v>2350000</v>
      </c>
      <c r="G11" s="172">
        <v>2200000</v>
      </c>
      <c r="H11" s="172"/>
      <c r="I11" s="172">
        <v>2300000</v>
      </c>
      <c r="J11" s="172"/>
      <c r="K11" s="172"/>
      <c r="L11" s="172">
        <v>2208000</v>
      </c>
      <c r="M11" s="172">
        <v>2018518.5190000001</v>
      </c>
      <c r="N11" s="172">
        <v>1900000</v>
      </c>
      <c r="O11" s="172">
        <v>2000000</v>
      </c>
      <c r="P11" s="172">
        <v>2160000</v>
      </c>
      <c r="Q11" s="1864"/>
    </row>
    <row r="12" spans="1:17" ht="69.75" customHeight="1">
      <c r="A12" s="38">
        <v>4</v>
      </c>
      <c r="B12" s="46" t="s">
        <v>1465</v>
      </c>
      <c r="C12" s="38" t="s">
        <v>15</v>
      </c>
      <c r="D12" s="57" t="s">
        <v>1462</v>
      </c>
      <c r="E12" s="172">
        <v>2260000</v>
      </c>
      <c r="F12" s="172">
        <v>2260000</v>
      </c>
      <c r="G12" s="172">
        <v>2200000</v>
      </c>
      <c r="H12" s="172"/>
      <c r="I12" s="172"/>
      <c r="J12" s="172">
        <v>2400000</v>
      </c>
      <c r="K12" s="172"/>
      <c r="L12" s="172"/>
      <c r="M12" s="172"/>
      <c r="N12" s="172"/>
      <c r="O12" s="172"/>
      <c r="P12" s="176"/>
      <c r="Q12" s="1864"/>
    </row>
    <row r="13" spans="1:17" ht="69" customHeight="1">
      <c r="A13" s="38">
        <v>5</v>
      </c>
      <c r="B13" s="46" t="s">
        <v>1466</v>
      </c>
      <c r="C13" s="38" t="s">
        <v>15</v>
      </c>
      <c r="D13" s="57" t="s">
        <v>1462</v>
      </c>
      <c r="E13" s="172">
        <v>2140000</v>
      </c>
      <c r="F13" s="172"/>
      <c r="G13" s="172">
        <v>2100000</v>
      </c>
      <c r="H13" s="172"/>
      <c r="I13" s="172"/>
      <c r="J13" s="172"/>
      <c r="K13" s="172"/>
      <c r="L13" s="172">
        <v>1959600</v>
      </c>
      <c r="M13" s="172">
        <v>2100000</v>
      </c>
      <c r="N13" s="172"/>
      <c r="O13" s="172">
        <v>1900000</v>
      </c>
      <c r="P13" s="172">
        <v>2000000</v>
      </c>
      <c r="Q13" s="1864"/>
    </row>
    <row r="14" spans="1:17" ht="69" customHeight="1">
      <c r="A14" s="38">
        <v>6</v>
      </c>
      <c r="B14" s="46" t="s">
        <v>1467</v>
      </c>
      <c r="C14" s="38" t="s">
        <v>15</v>
      </c>
      <c r="D14" s="57" t="s">
        <v>1462</v>
      </c>
      <c r="E14" s="172"/>
      <c r="F14" s="172"/>
      <c r="G14" s="172"/>
      <c r="H14" s="172"/>
      <c r="I14" s="172"/>
      <c r="J14" s="172"/>
      <c r="K14" s="172">
        <v>2100000</v>
      </c>
      <c r="L14" s="172"/>
      <c r="M14" s="172">
        <v>1851851.852</v>
      </c>
      <c r="N14" s="172"/>
      <c r="O14" s="172"/>
      <c r="P14" s="172"/>
      <c r="Q14" s="1864"/>
    </row>
    <row r="15" spans="1:17" ht="67.5" customHeight="1">
      <c r="A15" s="38">
        <v>7</v>
      </c>
      <c r="B15" s="46" t="s">
        <v>1468</v>
      </c>
      <c r="C15" s="38" t="s">
        <v>15</v>
      </c>
      <c r="D15" s="57" t="s">
        <v>1462</v>
      </c>
      <c r="E15" s="172"/>
      <c r="F15" s="172"/>
      <c r="G15" s="172"/>
      <c r="H15" s="172"/>
      <c r="I15" s="172"/>
      <c r="J15" s="172"/>
      <c r="K15" s="172"/>
      <c r="L15" s="172"/>
      <c r="M15" s="172">
        <v>1900000</v>
      </c>
      <c r="N15" s="172"/>
      <c r="O15" s="172"/>
      <c r="P15" s="172"/>
      <c r="Q15" s="1864"/>
    </row>
    <row r="16" spans="1:17" ht="65.25" customHeight="1">
      <c r="A16" s="38">
        <v>8</v>
      </c>
      <c r="B16" s="46" t="s">
        <v>1469</v>
      </c>
      <c r="C16" s="38" t="s">
        <v>15</v>
      </c>
      <c r="D16" s="57" t="s">
        <v>1462</v>
      </c>
      <c r="E16" s="172"/>
      <c r="F16" s="172"/>
      <c r="G16" s="172"/>
      <c r="H16" s="172">
        <v>2100000</v>
      </c>
      <c r="I16" s="172"/>
      <c r="J16" s="172">
        <v>2300000</v>
      </c>
      <c r="K16" s="172"/>
      <c r="L16" s="172"/>
      <c r="M16" s="172"/>
      <c r="N16" s="172"/>
      <c r="O16" s="172"/>
      <c r="P16" s="172"/>
      <c r="Q16" s="1864"/>
    </row>
    <row r="17" spans="1:17" ht="34.5" customHeight="1">
      <c r="A17" s="35" t="s">
        <v>1184</v>
      </c>
      <c r="B17" s="134" t="s">
        <v>1185</v>
      </c>
      <c r="C17" s="38"/>
      <c r="D17" s="57"/>
      <c r="E17" s="38"/>
      <c r="F17" s="38"/>
      <c r="G17" s="38"/>
      <c r="H17" s="38"/>
      <c r="I17" s="38"/>
      <c r="J17" s="38"/>
      <c r="K17" s="38"/>
      <c r="L17" s="38"/>
      <c r="M17" s="38"/>
      <c r="N17" s="38"/>
      <c r="O17" s="38"/>
      <c r="P17" s="38"/>
      <c r="Q17" s="161"/>
    </row>
    <row r="18" spans="1:17" ht="23.25" customHeight="1">
      <c r="A18" s="35"/>
      <c r="B18" s="1867" t="s">
        <v>1186</v>
      </c>
      <c r="C18" s="1867"/>
      <c r="D18" s="28"/>
      <c r="E18" s="1887"/>
      <c r="F18" s="1887"/>
      <c r="G18" s="1887"/>
      <c r="H18" s="1887"/>
      <c r="I18" s="1887"/>
      <c r="J18" s="1887"/>
      <c r="K18" s="1887"/>
      <c r="L18" s="1887"/>
      <c r="M18" s="1887"/>
      <c r="N18" s="1887"/>
      <c r="O18" s="1887"/>
      <c r="P18" s="1887"/>
      <c r="Q18" s="165"/>
    </row>
    <row r="19" spans="1:17" ht="30" customHeight="1">
      <c r="A19" s="38">
        <v>1</v>
      </c>
      <c r="B19" s="65" t="s">
        <v>1187</v>
      </c>
      <c r="C19" s="38" t="s">
        <v>1479</v>
      </c>
      <c r="D19" s="57"/>
      <c r="E19" s="173">
        <v>580000</v>
      </c>
      <c r="F19" s="173">
        <v>580000</v>
      </c>
      <c r="G19" s="173">
        <v>450000</v>
      </c>
      <c r="H19" s="173">
        <v>500000</v>
      </c>
      <c r="I19" s="173">
        <v>500000</v>
      </c>
      <c r="J19" s="173">
        <v>500000</v>
      </c>
      <c r="K19" s="173">
        <v>480000</v>
      </c>
      <c r="L19" s="173">
        <v>520000</v>
      </c>
      <c r="M19" s="173">
        <v>490000</v>
      </c>
      <c r="N19" s="173">
        <v>390000</v>
      </c>
      <c r="O19" s="173">
        <v>360000</v>
      </c>
      <c r="P19" s="173">
        <v>350000</v>
      </c>
      <c r="Q19" s="1864"/>
    </row>
    <row r="20" spans="1:17" ht="30" customHeight="1">
      <c r="A20" s="38">
        <v>2</v>
      </c>
      <c r="B20" s="65" t="s">
        <v>1189</v>
      </c>
      <c r="C20" s="38" t="s">
        <v>1479</v>
      </c>
      <c r="D20" s="57"/>
      <c r="E20" s="173">
        <v>580000</v>
      </c>
      <c r="F20" s="173">
        <v>580000</v>
      </c>
      <c r="G20" s="173">
        <v>450000</v>
      </c>
      <c r="H20" s="174"/>
      <c r="I20" s="173">
        <v>500000</v>
      </c>
      <c r="J20" s="173">
        <v>450000</v>
      </c>
      <c r="K20" s="173">
        <v>480000</v>
      </c>
      <c r="L20" s="174"/>
      <c r="M20" s="173"/>
      <c r="N20" s="173">
        <v>390000</v>
      </c>
      <c r="O20" s="173">
        <v>360000</v>
      </c>
      <c r="P20" s="173"/>
      <c r="Q20" s="1864"/>
    </row>
    <row r="21" spans="1:17" ht="30" customHeight="1">
      <c r="A21" s="38">
        <v>3</v>
      </c>
      <c r="B21" s="65" t="s">
        <v>1190</v>
      </c>
      <c r="C21" s="38" t="s">
        <v>1479</v>
      </c>
      <c r="D21" s="57"/>
      <c r="E21" s="173"/>
      <c r="F21" s="173"/>
      <c r="G21" s="173">
        <v>300000</v>
      </c>
      <c r="H21" s="174"/>
      <c r="I21" s="173"/>
      <c r="J21" s="173">
        <v>250000</v>
      </c>
      <c r="K21" s="173"/>
      <c r="L21" s="174"/>
      <c r="M21" s="173"/>
      <c r="N21" s="174"/>
      <c r="O21" s="173"/>
      <c r="P21" s="173"/>
      <c r="Q21" s="1864"/>
    </row>
    <row r="22" spans="1:17" ht="30" customHeight="1">
      <c r="A22" s="38">
        <v>4</v>
      </c>
      <c r="B22" s="65" t="s">
        <v>1416</v>
      </c>
      <c r="C22" s="38" t="s">
        <v>1479</v>
      </c>
      <c r="D22" s="57"/>
      <c r="E22" s="173"/>
      <c r="F22" s="173"/>
      <c r="G22" s="173"/>
      <c r="H22" s="173">
        <v>500000</v>
      </c>
      <c r="I22" s="173"/>
      <c r="J22" s="174"/>
      <c r="K22" s="173"/>
      <c r="L22" s="174"/>
      <c r="M22" s="173"/>
      <c r="N22" s="174"/>
      <c r="O22" s="173"/>
      <c r="P22" s="173"/>
      <c r="Q22" s="1864"/>
    </row>
    <row r="23" spans="1:17" ht="39.950000000000003" customHeight="1">
      <c r="A23" s="35" t="s">
        <v>1191</v>
      </c>
      <c r="B23" s="69" t="s">
        <v>1192</v>
      </c>
      <c r="C23" s="161"/>
      <c r="D23" s="46"/>
      <c r="E23" s="38"/>
      <c r="F23" s="38"/>
      <c r="G23" s="38"/>
      <c r="H23" s="38"/>
      <c r="I23" s="38"/>
      <c r="J23" s="38"/>
      <c r="K23" s="38"/>
      <c r="L23" s="38"/>
      <c r="M23" s="38"/>
      <c r="N23" s="38"/>
      <c r="O23" s="38"/>
      <c r="P23" s="38"/>
      <c r="Q23" s="161"/>
    </row>
    <row r="24" spans="1:17" ht="39.950000000000003" customHeight="1">
      <c r="A24" s="28"/>
      <c r="B24" s="1870" t="s">
        <v>1193</v>
      </c>
      <c r="C24" s="1870"/>
      <c r="D24" s="28"/>
      <c r="E24" s="1846"/>
      <c r="F24" s="1846"/>
      <c r="G24" s="1846"/>
      <c r="H24" s="1846"/>
      <c r="I24" s="1846"/>
      <c r="J24" s="1846"/>
      <c r="K24" s="1846"/>
      <c r="L24" s="1846"/>
      <c r="M24" s="1846"/>
      <c r="N24" s="1846"/>
      <c r="O24" s="1846"/>
      <c r="P24" s="1846"/>
      <c r="Q24" s="161"/>
    </row>
    <row r="25" spans="1:17" ht="39.950000000000003" customHeight="1">
      <c r="A25" s="57">
        <v>1</v>
      </c>
      <c r="B25" s="65" t="s">
        <v>1194</v>
      </c>
      <c r="C25" s="57" t="s">
        <v>152</v>
      </c>
      <c r="D25" s="57" t="s">
        <v>1195</v>
      </c>
      <c r="E25" s="175">
        <v>2450</v>
      </c>
      <c r="F25" s="175">
        <v>2450</v>
      </c>
      <c r="G25" s="175">
        <v>1800</v>
      </c>
      <c r="H25" s="175"/>
      <c r="I25" s="175"/>
      <c r="J25" s="175">
        <v>1500</v>
      </c>
      <c r="K25" s="175">
        <v>1950</v>
      </c>
      <c r="L25" s="173">
        <v>1780</v>
      </c>
      <c r="M25" s="175">
        <v>1880</v>
      </c>
      <c r="N25" s="175"/>
      <c r="O25" s="175">
        <v>1400</v>
      </c>
      <c r="P25" s="175"/>
      <c r="Q25" s="1872"/>
    </row>
    <row r="26" spans="1:17" ht="39.950000000000003" customHeight="1">
      <c r="A26" s="57">
        <v>2</v>
      </c>
      <c r="B26" s="65" t="s">
        <v>1196</v>
      </c>
      <c r="C26" s="57" t="s">
        <v>152</v>
      </c>
      <c r="D26" s="57" t="s">
        <v>1197</v>
      </c>
      <c r="E26" s="175"/>
      <c r="F26" s="175"/>
      <c r="G26" s="175">
        <v>1800</v>
      </c>
      <c r="H26" s="175">
        <v>2000</v>
      </c>
      <c r="I26" s="175">
        <v>2000</v>
      </c>
      <c r="J26" s="175">
        <v>1500</v>
      </c>
      <c r="K26" s="175">
        <v>1950</v>
      </c>
      <c r="L26" s="175"/>
      <c r="M26" s="175"/>
      <c r="N26" s="175"/>
      <c r="O26" s="175"/>
      <c r="P26" s="175"/>
      <c r="Q26" s="1872"/>
    </row>
    <row r="27" spans="1:17" ht="39.950000000000003" customHeight="1">
      <c r="A27" s="57">
        <v>3</v>
      </c>
      <c r="B27" s="65" t="s">
        <v>1198</v>
      </c>
      <c r="C27" s="57" t="s">
        <v>152</v>
      </c>
      <c r="D27" s="57" t="s">
        <v>1408</v>
      </c>
      <c r="E27" s="175"/>
      <c r="F27" s="175">
        <v>2100</v>
      </c>
      <c r="G27" s="175">
        <v>1500</v>
      </c>
      <c r="H27" s="175">
        <v>1800</v>
      </c>
      <c r="I27" s="175"/>
      <c r="J27" s="175"/>
      <c r="K27" s="175">
        <v>1260</v>
      </c>
      <c r="L27" s="175">
        <v>1450</v>
      </c>
      <c r="M27" s="175"/>
      <c r="N27" s="175"/>
      <c r="O27" s="175">
        <v>1200</v>
      </c>
      <c r="P27" s="175"/>
      <c r="Q27" s="1872"/>
    </row>
    <row r="28" spans="1:17" ht="49.5" customHeight="1">
      <c r="A28" s="57">
        <v>4</v>
      </c>
      <c r="B28" s="65" t="s">
        <v>1200</v>
      </c>
      <c r="C28" s="57" t="s">
        <v>152</v>
      </c>
      <c r="D28" s="57" t="s">
        <v>1201</v>
      </c>
      <c r="E28" s="175"/>
      <c r="F28" s="175">
        <v>2000</v>
      </c>
      <c r="G28" s="175">
        <v>1200</v>
      </c>
      <c r="H28" s="175">
        <v>1500</v>
      </c>
      <c r="I28" s="175"/>
      <c r="J28" s="175"/>
      <c r="K28" s="175">
        <v>1018</v>
      </c>
      <c r="L28" s="175"/>
      <c r="M28" s="175"/>
      <c r="N28" s="175"/>
      <c r="O28" s="175"/>
      <c r="P28" s="175"/>
      <c r="Q28" s="1872"/>
    </row>
    <row r="29" spans="1:17" ht="39.950000000000003" customHeight="1">
      <c r="A29" s="28"/>
      <c r="B29" s="1870" t="s">
        <v>1202</v>
      </c>
      <c r="C29" s="1870"/>
      <c r="D29" s="28"/>
      <c r="E29" s="28"/>
      <c r="F29" s="28"/>
      <c r="G29" s="28"/>
      <c r="H29" s="28"/>
      <c r="I29" s="28"/>
      <c r="J29" s="28"/>
      <c r="K29" s="57"/>
      <c r="L29" s="28"/>
      <c r="M29" s="28"/>
      <c r="N29" s="28"/>
      <c r="O29" s="28"/>
      <c r="P29" s="28"/>
      <c r="Q29" s="166"/>
    </row>
    <row r="30" spans="1:17" ht="39.950000000000003" customHeight="1">
      <c r="A30" s="38">
        <v>1</v>
      </c>
      <c r="B30" s="65" t="s">
        <v>1203</v>
      </c>
      <c r="C30" s="38" t="s">
        <v>152</v>
      </c>
      <c r="D30" s="57" t="s">
        <v>1204</v>
      </c>
      <c r="E30" s="38"/>
      <c r="F30" s="38"/>
      <c r="G30" s="173"/>
      <c r="H30" s="175">
        <v>1500</v>
      </c>
      <c r="I30" s="173"/>
      <c r="J30" s="173"/>
      <c r="K30" s="173"/>
      <c r="L30" s="173"/>
      <c r="M30" s="173"/>
      <c r="N30" s="173"/>
      <c r="O30" s="173">
        <v>1560</v>
      </c>
      <c r="P30" s="173"/>
      <c r="Q30" s="1864" t="s">
        <v>1427</v>
      </c>
    </row>
    <row r="31" spans="1:17" ht="39.950000000000003" customHeight="1">
      <c r="A31" s="38">
        <v>2</v>
      </c>
      <c r="B31" s="65" t="s">
        <v>1206</v>
      </c>
      <c r="C31" s="38" t="s">
        <v>152</v>
      </c>
      <c r="D31" s="57" t="s">
        <v>1437</v>
      </c>
      <c r="E31" s="38"/>
      <c r="F31" s="38"/>
      <c r="G31" s="173"/>
      <c r="H31" s="173">
        <v>1800</v>
      </c>
      <c r="I31" s="173">
        <v>1525</v>
      </c>
      <c r="J31" s="38"/>
      <c r="K31" s="173"/>
      <c r="L31" s="173"/>
      <c r="M31" s="173"/>
      <c r="N31" s="173"/>
      <c r="O31" s="173"/>
      <c r="P31" s="173"/>
      <c r="Q31" s="1864"/>
    </row>
    <row r="32" spans="1:17" ht="39.950000000000003" customHeight="1">
      <c r="A32" s="38">
        <v>3</v>
      </c>
      <c r="B32" s="65" t="s">
        <v>1208</v>
      </c>
      <c r="C32" s="38" t="s">
        <v>152</v>
      </c>
      <c r="D32" s="57" t="s">
        <v>1433</v>
      </c>
      <c r="E32" s="173">
        <v>2500</v>
      </c>
      <c r="F32" s="173"/>
      <c r="G32" s="173"/>
      <c r="H32" s="173">
        <v>2250</v>
      </c>
      <c r="I32" s="173">
        <v>2250</v>
      </c>
      <c r="J32" s="173"/>
      <c r="K32" s="173"/>
      <c r="L32" s="173"/>
      <c r="M32" s="173"/>
      <c r="N32" s="173"/>
      <c r="O32" s="173"/>
      <c r="P32" s="173"/>
      <c r="Q32" s="1864"/>
    </row>
    <row r="33" spans="1:17" ht="39.950000000000003" customHeight="1">
      <c r="A33" s="38">
        <v>4</v>
      </c>
      <c r="B33" s="65" t="s">
        <v>1210</v>
      </c>
      <c r="C33" s="38" t="s">
        <v>152</v>
      </c>
      <c r="D33" s="57" t="s">
        <v>1211</v>
      </c>
      <c r="E33" s="173"/>
      <c r="F33" s="173">
        <v>2500</v>
      </c>
      <c r="G33" s="173"/>
      <c r="H33" s="173">
        <v>1850</v>
      </c>
      <c r="I33" s="173"/>
      <c r="J33" s="173"/>
      <c r="K33" s="173"/>
      <c r="L33" s="173"/>
      <c r="M33" s="173">
        <v>1545</v>
      </c>
      <c r="N33" s="173"/>
      <c r="O33" s="173">
        <v>1705</v>
      </c>
      <c r="P33" s="173">
        <v>1450</v>
      </c>
      <c r="Q33" s="1864"/>
    </row>
    <row r="34" spans="1:17" ht="39.950000000000003" customHeight="1">
      <c r="A34" s="38">
        <v>5</v>
      </c>
      <c r="B34" s="65" t="s">
        <v>1212</v>
      </c>
      <c r="C34" s="38" t="s">
        <v>152</v>
      </c>
      <c r="D34" s="57" t="s">
        <v>1213</v>
      </c>
      <c r="E34" s="173"/>
      <c r="F34" s="173"/>
      <c r="G34" s="173"/>
      <c r="H34" s="173"/>
      <c r="I34" s="173"/>
      <c r="J34" s="173"/>
      <c r="K34" s="173"/>
      <c r="L34" s="173"/>
      <c r="M34" s="173"/>
      <c r="N34" s="173"/>
      <c r="O34" s="173">
        <v>2450</v>
      </c>
      <c r="P34" s="173">
        <v>2230</v>
      </c>
      <c r="Q34" s="1864"/>
    </row>
    <row r="35" spans="1:17" ht="39.950000000000003" customHeight="1">
      <c r="A35" s="38">
        <v>6</v>
      </c>
      <c r="B35" s="65" t="s">
        <v>1214</v>
      </c>
      <c r="C35" s="38" t="s">
        <v>152</v>
      </c>
      <c r="D35" s="57" t="s">
        <v>1215</v>
      </c>
      <c r="E35" s="173"/>
      <c r="F35" s="173"/>
      <c r="G35" s="173"/>
      <c r="H35" s="173"/>
      <c r="I35" s="173">
        <v>6550</v>
      </c>
      <c r="J35" s="173"/>
      <c r="K35" s="173"/>
      <c r="L35" s="173"/>
      <c r="M35" s="173"/>
      <c r="N35" s="173"/>
      <c r="O35" s="173">
        <v>9185</v>
      </c>
      <c r="P35" s="173">
        <v>7900</v>
      </c>
      <c r="Q35" s="1864"/>
    </row>
    <row r="36" spans="1:17" ht="39.950000000000003" customHeight="1">
      <c r="A36" s="38">
        <v>7</v>
      </c>
      <c r="B36" s="65" t="s">
        <v>1428</v>
      </c>
      <c r="C36" s="38" t="s">
        <v>152</v>
      </c>
      <c r="D36" s="57" t="s">
        <v>1217</v>
      </c>
      <c r="E36" s="173"/>
      <c r="F36" s="173"/>
      <c r="G36" s="173"/>
      <c r="H36" s="173"/>
      <c r="I36" s="173">
        <v>13100</v>
      </c>
      <c r="J36" s="173"/>
      <c r="K36" s="173"/>
      <c r="L36" s="173"/>
      <c r="M36" s="173"/>
      <c r="N36" s="173"/>
      <c r="O36" s="173"/>
      <c r="P36" s="173">
        <v>13600</v>
      </c>
      <c r="Q36" s="1864"/>
    </row>
    <row r="37" spans="1:17" ht="39.950000000000003" customHeight="1">
      <c r="A37" s="38">
        <v>8</v>
      </c>
      <c r="B37" s="65" t="s">
        <v>1218</v>
      </c>
      <c r="C37" s="38" t="s">
        <v>152</v>
      </c>
      <c r="D37" s="57" t="s">
        <v>1219</v>
      </c>
      <c r="E37" s="173"/>
      <c r="F37" s="173"/>
      <c r="G37" s="173"/>
      <c r="H37" s="173"/>
      <c r="I37" s="173"/>
      <c r="J37" s="173"/>
      <c r="K37" s="173"/>
      <c r="L37" s="173"/>
      <c r="M37" s="173"/>
      <c r="N37" s="173"/>
      <c r="O37" s="173">
        <v>15902</v>
      </c>
      <c r="P37" s="173"/>
      <c r="Q37" s="1864"/>
    </row>
    <row r="38" spans="1:17" ht="35.1" customHeight="1">
      <c r="A38" s="35" t="s">
        <v>1220</v>
      </c>
      <c r="B38" s="69" t="s">
        <v>1221</v>
      </c>
      <c r="C38" s="161"/>
      <c r="D38" s="46"/>
      <c r="E38" s="38"/>
      <c r="F38" s="38"/>
      <c r="G38" s="38"/>
      <c r="H38" s="38"/>
      <c r="I38" s="38"/>
      <c r="J38" s="38"/>
      <c r="K38" s="38"/>
      <c r="L38" s="38"/>
      <c r="M38" s="38"/>
      <c r="N38" s="38"/>
      <c r="O38" s="38"/>
      <c r="P38" s="38"/>
      <c r="Q38" s="161"/>
    </row>
    <row r="39" spans="1:17" ht="35.1" customHeight="1">
      <c r="A39" s="38">
        <v>1</v>
      </c>
      <c r="B39" s="65" t="s">
        <v>1222</v>
      </c>
      <c r="C39" s="38" t="s">
        <v>152</v>
      </c>
      <c r="D39" s="57" t="s">
        <v>1223</v>
      </c>
      <c r="E39" s="172">
        <v>6800</v>
      </c>
      <c r="F39" s="172">
        <v>6800</v>
      </c>
      <c r="G39" s="172">
        <v>8000</v>
      </c>
      <c r="H39" s="172">
        <v>8500</v>
      </c>
      <c r="I39" s="172">
        <v>6000</v>
      </c>
      <c r="J39" s="172">
        <v>6500</v>
      </c>
      <c r="K39" s="172">
        <v>5500</v>
      </c>
      <c r="L39" s="172">
        <v>4000</v>
      </c>
      <c r="M39" s="172">
        <v>3900</v>
      </c>
      <c r="N39" s="172">
        <v>6500</v>
      </c>
      <c r="O39" s="172">
        <v>8200</v>
      </c>
      <c r="P39" s="172">
        <v>10300</v>
      </c>
      <c r="Q39" s="1864" t="s">
        <v>1458</v>
      </c>
    </row>
    <row r="40" spans="1:17" ht="35.1" customHeight="1">
      <c r="A40" s="38">
        <v>2</v>
      </c>
      <c r="B40" s="65" t="s">
        <v>1225</v>
      </c>
      <c r="C40" s="38" t="s">
        <v>1479</v>
      </c>
      <c r="D40" s="57" t="s">
        <v>1227</v>
      </c>
      <c r="E40" s="172">
        <v>550000</v>
      </c>
      <c r="F40" s="172"/>
      <c r="G40" s="172">
        <v>400000</v>
      </c>
      <c r="H40" s="172">
        <v>380000</v>
      </c>
      <c r="I40" s="172"/>
      <c r="J40" s="172">
        <v>310000</v>
      </c>
      <c r="K40" s="172">
        <v>300000</v>
      </c>
      <c r="L40" s="172"/>
      <c r="M40" s="172">
        <v>330000</v>
      </c>
      <c r="N40" s="172"/>
      <c r="O40" s="172"/>
      <c r="P40" s="172"/>
      <c r="Q40" s="1864"/>
    </row>
    <row r="41" spans="1:17" ht="35.1" customHeight="1">
      <c r="A41" s="38">
        <v>3</v>
      </c>
      <c r="B41" s="65" t="s">
        <v>1228</v>
      </c>
      <c r="C41" s="38" t="s">
        <v>1479</v>
      </c>
      <c r="D41" s="57" t="s">
        <v>1229</v>
      </c>
      <c r="E41" s="172"/>
      <c r="F41" s="172"/>
      <c r="G41" s="172"/>
      <c r="H41" s="172"/>
      <c r="I41" s="172"/>
      <c r="J41" s="172"/>
      <c r="K41" s="172">
        <v>390000</v>
      </c>
      <c r="L41" s="172"/>
      <c r="M41" s="172"/>
      <c r="N41" s="172"/>
      <c r="O41" s="172"/>
      <c r="P41" s="172"/>
      <c r="Q41" s="1864"/>
    </row>
    <row r="42" spans="1:17" ht="35.1" customHeight="1">
      <c r="A42" s="38">
        <v>4</v>
      </c>
      <c r="B42" s="65" t="s">
        <v>1230</v>
      </c>
      <c r="C42" s="38" t="s">
        <v>1479</v>
      </c>
      <c r="D42" s="57"/>
      <c r="E42" s="172">
        <v>550000</v>
      </c>
      <c r="F42" s="172"/>
      <c r="G42" s="172">
        <v>400000</v>
      </c>
      <c r="H42" s="172"/>
      <c r="I42" s="172"/>
      <c r="J42" s="172">
        <v>330000</v>
      </c>
      <c r="K42" s="172"/>
      <c r="L42" s="172"/>
      <c r="M42" s="172">
        <v>320000</v>
      </c>
      <c r="N42" s="172"/>
      <c r="O42" s="172"/>
      <c r="P42" s="172"/>
      <c r="Q42" s="1864"/>
    </row>
    <row r="43" spans="1:17" ht="35.1" customHeight="1">
      <c r="A43" s="38">
        <v>5</v>
      </c>
      <c r="B43" s="65" t="s">
        <v>1231</v>
      </c>
      <c r="C43" s="38" t="s">
        <v>1479</v>
      </c>
      <c r="D43" s="57" t="s">
        <v>1232</v>
      </c>
      <c r="E43" s="172">
        <v>580000</v>
      </c>
      <c r="F43" s="172">
        <v>600000</v>
      </c>
      <c r="G43" s="172">
        <v>450000</v>
      </c>
      <c r="H43" s="172">
        <v>450000</v>
      </c>
      <c r="I43" s="172">
        <v>450000</v>
      </c>
      <c r="J43" s="172">
        <v>500000</v>
      </c>
      <c r="K43" s="172">
        <v>470000</v>
      </c>
      <c r="L43" s="172">
        <v>480000</v>
      </c>
      <c r="M43" s="172">
        <v>450000</v>
      </c>
      <c r="N43" s="172">
        <v>380000</v>
      </c>
      <c r="O43" s="172">
        <v>500000</v>
      </c>
      <c r="P43" s="172">
        <v>580000</v>
      </c>
      <c r="Q43" s="1864"/>
    </row>
    <row r="44" spans="1:17" ht="35.1" customHeight="1">
      <c r="A44" s="38">
        <v>6</v>
      </c>
      <c r="B44" s="65" t="s">
        <v>1233</v>
      </c>
      <c r="C44" s="38" t="s">
        <v>1479</v>
      </c>
      <c r="D44" s="57" t="s">
        <v>1234</v>
      </c>
      <c r="E44" s="172"/>
      <c r="F44" s="172"/>
      <c r="G44" s="172">
        <v>450000</v>
      </c>
      <c r="H44" s="172">
        <v>380000</v>
      </c>
      <c r="I44" s="172"/>
      <c r="J44" s="172"/>
      <c r="K44" s="172"/>
      <c r="L44" s="172"/>
      <c r="M44" s="172">
        <v>350000</v>
      </c>
      <c r="N44" s="172"/>
      <c r="O44" s="172"/>
      <c r="P44" s="172"/>
      <c r="Q44" s="1864"/>
    </row>
    <row r="45" spans="1:17" ht="35.1" customHeight="1">
      <c r="A45" s="38">
        <v>7</v>
      </c>
      <c r="B45" s="65" t="s">
        <v>1235</v>
      </c>
      <c r="C45" s="38" t="s">
        <v>1479</v>
      </c>
      <c r="D45" s="57" t="s">
        <v>1236</v>
      </c>
      <c r="E45" s="172"/>
      <c r="F45" s="172">
        <v>550000</v>
      </c>
      <c r="G45" s="172">
        <v>400000</v>
      </c>
      <c r="H45" s="172">
        <v>380000</v>
      </c>
      <c r="I45" s="172"/>
      <c r="J45" s="172">
        <v>380000</v>
      </c>
      <c r="K45" s="172">
        <v>420000</v>
      </c>
      <c r="L45" s="172">
        <v>400000</v>
      </c>
      <c r="M45" s="172">
        <v>350000</v>
      </c>
      <c r="N45" s="172">
        <v>370000</v>
      </c>
      <c r="O45" s="172">
        <v>440000</v>
      </c>
      <c r="P45" s="172">
        <v>440000</v>
      </c>
      <c r="Q45" s="1864"/>
    </row>
    <row r="46" spans="1:17" ht="35.1" customHeight="1">
      <c r="A46" s="38">
        <v>8</v>
      </c>
      <c r="B46" s="65" t="s">
        <v>1237</v>
      </c>
      <c r="C46" s="38" t="s">
        <v>1479</v>
      </c>
      <c r="D46" s="57" t="s">
        <v>1238</v>
      </c>
      <c r="E46" s="172">
        <v>570000</v>
      </c>
      <c r="F46" s="172">
        <v>570000</v>
      </c>
      <c r="G46" s="172">
        <v>400000</v>
      </c>
      <c r="H46" s="172">
        <v>380000</v>
      </c>
      <c r="I46" s="172"/>
      <c r="J46" s="172">
        <v>380000</v>
      </c>
      <c r="K46" s="172"/>
      <c r="L46" s="172">
        <v>400000</v>
      </c>
      <c r="M46" s="172">
        <v>360000</v>
      </c>
      <c r="N46" s="172">
        <v>350000</v>
      </c>
      <c r="O46" s="172"/>
      <c r="P46" s="172"/>
      <c r="Q46" s="1864"/>
    </row>
    <row r="47" spans="1:17" ht="30.75" customHeight="1">
      <c r="A47" s="38"/>
      <c r="B47" s="162" t="s">
        <v>1239</v>
      </c>
      <c r="C47" s="38"/>
      <c r="D47" s="57"/>
      <c r="E47" s="38"/>
      <c r="F47" s="38"/>
      <c r="G47" s="38"/>
      <c r="H47" s="38"/>
      <c r="I47" s="38"/>
      <c r="J47" s="38"/>
      <c r="K47" s="38"/>
      <c r="L47" s="172"/>
      <c r="M47" s="38"/>
      <c r="N47" s="38"/>
      <c r="O47" s="38"/>
      <c r="P47" s="38"/>
      <c r="Q47" s="1864"/>
    </row>
    <row r="48" spans="1:17" ht="30.75" customHeight="1">
      <c r="A48" s="38">
        <v>1</v>
      </c>
      <c r="B48" s="39" t="s">
        <v>1240</v>
      </c>
      <c r="C48" s="38" t="s">
        <v>1479</v>
      </c>
      <c r="D48" s="57" t="s">
        <v>1241</v>
      </c>
      <c r="E48" s="38"/>
      <c r="F48" s="38"/>
      <c r="G48" s="38"/>
      <c r="H48" s="38"/>
      <c r="I48" s="38"/>
      <c r="J48" s="38"/>
      <c r="K48" s="38"/>
      <c r="L48" s="172"/>
      <c r="M48" s="38"/>
      <c r="N48" s="38"/>
      <c r="O48" s="172">
        <v>400000</v>
      </c>
      <c r="P48" s="38"/>
      <c r="Q48" s="1864"/>
    </row>
    <row r="49" spans="1:17" ht="30.75" customHeight="1">
      <c r="A49" s="38">
        <v>2</v>
      </c>
      <c r="B49" s="39" t="s">
        <v>1242</v>
      </c>
      <c r="C49" s="38" t="s">
        <v>1479</v>
      </c>
      <c r="D49" s="57" t="s">
        <v>1243</v>
      </c>
      <c r="E49" s="38"/>
      <c r="F49" s="38"/>
      <c r="G49" s="38"/>
      <c r="H49" s="38"/>
      <c r="I49" s="38"/>
      <c r="J49" s="38"/>
      <c r="K49" s="38"/>
      <c r="L49" s="172"/>
      <c r="M49" s="38"/>
      <c r="N49" s="38"/>
      <c r="O49" s="172">
        <v>400000</v>
      </c>
      <c r="P49" s="38"/>
      <c r="Q49" s="1864"/>
    </row>
    <row r="50" spans="1:17" ht="30.75" customHeight="1">
      <c r="A50" s="38">
        <v>3</v>
      </c>
      <c r="B50" s="39" t="s">
        <v>1244</v>
      </c>
      <c r="C50" s="38" t="s">
        <v>1479</v>
      </c>
      <c r="D50" s="57" t="s">
        <v>1245</v>
      </c>
      <c r="E50" s="38"/>
      <c r="F50" s="38"/>
      <c r="G50" s="38"/>
      <c r="H50" s="38"/>
      <c r="I50" s="38"/>
      <c r="J50" s="38"/>
      <c r="K50" s="38"/>
      <c r="L50" s="172"/>
      <c r="M50" s="38"/>
      <c r="N50" s="38"/>
      <c r="O50" s="172">
        <v>400000</v>
      </c>
      <c r="P50" s="38"/>
      <c r="Q50" s="1864"/>
    </row>
    <row r="51" spans="1:17" ht="39.950000000000003" customHeight="1">
      <c r="A51" s="35" t="s">
        <v>1246</v>
      </c>
      <c r="B51" s="134" t="s">
        <v>1247</v>
      </c>
      <c r="C51" s="35"/>
      <c r="D51" s="28"/>
      <c r="E51" s="1887"/>
      <c r="F51" s="1887"/>
      <c r="G51" s="1887"/>
      <c r="H51" s="1887"/>
      <c r="I51" s="1887"/>
      <c r="J51" s="1887"/>
      <c r="K51" s="1887"/>
      <c r="L51" s="1887"/>
      <c r="M51" s="1887"/>
      <c r="N51" s="1887"/>
      <c r="O51" s="1887"/>
      <c r="P51" s="1887"/>
      <c r="Q51" s="167"/>
    </row>
    <row r="52" spans="1:17" ht="39.950000000000003" customHeight="1">
      <c r="A52" s="85"/>
      <c r="B52" s="163" t="s">
        <v>70</v>
      </c>
      <c r="C52" s="38"/>
      <c r="D52" s="57"/>
      <c r="E52" s="172"/>
      <c r="F52" s="172"/>
      <c r="G52" s="172"/>
      <c r="H52" s="172"/>
      <c r="I52" s="172"/>
      <c r="J52" s="172"/>
      <c r="K52" s="172"/>
      <c r="L52" s="172"/>
      <c r="M52" s="172"/>
      <c r="N52" s="172"/>
      <c r="O52" s="172"/>
      <c r="P52" s="172"/>
      <c r="Q52" s="1864"/>
    </row>
    <row r="53" spans="1:17" ht="39.950000000000003" customHeight="1">
      <c r="A53" s="38">
        <v>1</v>
      </c>
      <c r="B53" s="65" t="s">
        <v>54</v>
      </c>
      <c r="C53" s="38" t="s">
        <v>419</v>
      </c>
      <c r="D53" s="57" t="s">
        <v>1248</v>
      </c>
      <c r="E53" s="172"/>
      <c r="F53" s="172">
        <v>19200</v>
      </c>
      <c r="G53" s="172">
        <v>16800</v>
      </c>
      <c r="H53" s="172"/>
      <c r="I53" s="172"/>
      <c r="J53" s="172"/>
      <c r="K53" s="172">
        <v>20500</v>
      </c>
      <c r="L53" s="172"/>
      <c r="M53" s="172">
        <v>17500</v>
      </c>
      <c r="N53" s="172">
        <v>15500</v>
      </c>
      <c r="O53" s="172">
        <v>18000</v>
      </c>
      <c r="P53" s="172">
        <v>19200</v>
      </c>
      <c r="Q53" s="1864"/>
    </row>
    <row r="54" spans="1:17" ht="39.950000000000003" customHeight="1">
      <c r="A54" s="38">
        <v>2</v>
      </c>
      <c r="B54" s="65" t="s">
        <v>58</v>
      </c>
      <c r="C54" s="38" t="s">
        <v>419</v>
      </c>
      <c r="D54" s="57" t="s">
        <v>16</v>
      </c>
      <c r="E54" s="172"/>
      <c r="F54" s="172">
        <f>F53</f>
        <v>19200</v>
      </c>
      <c r="G54" s="172">
        <v>16800</v>
      </c>
      <c r="H54" s="172"/>
      <c r="I54" s="172"/>
      <c r="J54" s="172"/>
      <c r="K54" s="172">
        <v>20500</v>
      </c>
      <c r="L54" s="172"/>
      <c r="M54" s="172">
        <v>17500</v>
      </c>
      <c r="N54" s="172">
        <v>15500</v>
      </c>
      <c r="O54" s="172">
        <v>18000</v>
      </c>
      <c r="P54" s="172">
        <v>19200</v>
      </c>
      <c r="Q54" s="1864"/>
    </row>
    <row r="55" spans="1:17" ht="39.950000000000003" customHeight="1">
      <c r="A55" s="38">
        <v>3</v>
      </c>
      <c r="B55" s="65" t="s">
        <v>59</v>
      </c>
      <c r="C55" s="38" t="s">
        <v>1249</v>
      </c>
      <c r="D55" s="57" t="s">
        <v>16</v>
      </c>
      <c r="E55" s="172"/>
      <c r="F55" s="172">
        <v>142000</v>
      </c>
      <c r="G55" s="172">
        <v>118000</v>
      </c>
      <c r="H55" s="172"/>
      <c r="I55" s="172"/>
      <c r="J55" s="172"/>
      <c r="K55" s="172">
        <v>115000</v>
      </c>
      <c r="L55" s="172">
        <v>115500</v>
      </c>
      <c r="M55" s="172">
        <v>117500</v>
      </c>
      <c r="N55" s="172">
        <v>105000</v>
      </c>
      <c r="O55" s="172">
        <v>121000</v>
      </c>
      <c r="P55" s="172">
        <v>115000</v>
      </c>
      <c r="Q55" s="1864"/>
    </row>
    <row r="56" spans="1:17" ht="39.950000000000003" customHeight="1">
      <c r="A56" s="38">
        <v>4</v>
      </c>
      <c r="B56" s="39" t="s">
        <v>83</v>
      </c>
      <c r="C56" s="38" t="s">
        <v>1249</v>
      </c>
      <c r="D56" s="57" t="s">
        <v>16</v>
      </c>
      <c r="E56" s="172"/>
      <c r="F56" s="172">
        <v>200000</v>
      </c>
      <c r="G56" s="172">
        <v>168000</v>
      </c>
      <c r="H56" s="172"/>
      <c r="I56" s="172"/>
      <c r="J56" s="172"/>
      <c r="K56" s="172">
        <v>170000</v>
      </c>
      <c r="L56" s="172">
        <v>164500</v>
      </c>
      <c r="M56" s="172">
        <v>167000</v>
      </c>
      <c r="N56" s="172">
        <v>153000</v>
      </c>
      <c r="O56" s="172">
        <v>167000</v>
      </c>
      <c r="P56" s="172">
        <v>164000</v>
      </c>
      <c r="Q56" s="1864"/>
    </row>
    <row r="57" spans="1:17" ht="39.950000000000003" customHeight="1">
      <c r="A57" s="38">
        <v>5</v>
      </c>
      <c r="B57" s="39" t="s">
        <v>84</v>
      </c>
      <c r="C57" s="38" t="s">
        <v>1249</v>
      </c>
      <c r="D57" s="57" t="s">
        <v>16</v>
      </c>
      <c r="E57" s="172"/>
      <c r="F57" s="172">
        <v>265000</v>
      </c>
      <c r="G57" s="172">
        <v>228000</v>
      </c>
      <c r="H57" s="172"/>
      <c r="I57" s="172"/>
      <c r="J57" s="172"/>
      <c r="K57" s="172">
        <v>230000</v>
      </c>
      <c r="L57" s="172">
        <v>224000</v>
      </c>
      <c r="M57" s="172">
        <v>227000</v>
      </c>
      <c r="N57" s="172">
        <v>209000</v>
      </c>
      <c r="O57" s="172">
        <v>225000</v>
      </c>
      <c r="P57" s="172">
        <v>236000</v>
      </c>
      <c r="Q57" s="1864"/>
    </row>
    <row r="58" spans="1:17" ht="39.950000000000003" customHeight="1">
      <c r="A58" s="38">
        <v>6</v>
      </c>
      <c r="B58" s="39" t="s">
        <v>90</v>
      </c>
      <c r="C58" s="38" t="s">
        <v>1249</v>
      </c>
      <c r="D58" s="57" t="s">
        <v>16</v>
      </c>
      <c r="E58" s="172"/>
      <c r="F58" s="172">
        <v>350000</v>
      </c>
      <c r="G58" s="172">
        <v>298000</v>
      </c>
      <c r="H58" s="172"/>
      <c r="I58" s="172"/>
      <c r="J58" s="172"/>
      <c r="K58" s="172">
        <v>340000</v>
      </c>
      <c r="L58" s="172">
        <v>292500</v>
      </c>
      <c r="M58" s="172">
        <v>295000</v>
      </c>
      <c r="N58" s="172">
        <v>273000</v>
      </c>
      <c r="O58" s="172">
        <v>296000</v>
      </c>
      <c r="P58" s="172">
        <v>298000</v>
      </c>
      <c r="Q58" s="1864"/>
    </row>
    <row r="59" spans="1:17" ht="39.950000000000003" customHeight="1">
      <c r="A59" s="38">
        <v>7</v>
      </c>
      <c r="B59" s="39" t="s">
        <v>91</v>
      </c>
      <c r="C59" s="38" t="s">
        <v>1249</v>
      </c>
      <c r="D59" s="57" t="s">
        <v>16</v>
      </c>
      <c r="E59" s="172"/>
      <c r="F59" s="172">
        <v>425000</v>
      </c>
      <c r="G59" s="172">
        <v>377000</v>
      </c>
      <c r="H59" s="172"/>
      <c r="I59" s="172"/>
      <c r="J59" s="172"/>
      <c r="K59" s="172">
        <v>400000</v>
      </c>
      <c r="L59" s="172">
        <v>369500</v>
      </c>
      <c r="M59" s="172">
        <v>372000</v>
      </c>
      <c r="N59" s="172">
        <v>345000</v>
      </c>
      <c r="O59" s="172">
        <v>385000</v>
      </c>
      <c r="P59" s="172">
        <v>386000</v>
      </c>
      <c r="Q59" s="1864"/>
    </row>
    <row r="60" spans="1:17" ht="39.950000000000003" customHeight="1">
      <c r="A60" s="38">
        <v>8</v>
      </c>
      <c r="B60" s="39" t="s">
        <v>92</v>
      </c>
      <c r="C60" s="38" t="s">
        <v>1249</v>
      </c>
      <c r="D60" s="57" t="s">
        <v>16</v>
      </c>
      <c r="E60" s="172"/>
      <c r="F60" s="172">
        <v>530000</v>
      </c>
      <c r="G60" s="172">
        <v>465000</v>
      </c>
      <c r="H60" s="172"/>
      <c r="I60" s="172"/>
      <c r="J60" s="172"/>
      <c r="K60" s="172">
        <v>600000</v>
      </c>
      <c r="L60" s="172">
        <v>456500</v>
      </c>
      <c r="M60" s="172">
        <v>461000</v>
      </c>
      <c r="N60" s="172"/>
      <c r="O60" s="172"/>
      <c r="P60" s="172"/>
      <c r="Q60" s="1864"/>
    </row>
    <row r="61" spans="1:17" ht="39.950000000000003" customHeight="1">
      <c r="A61" s="38">
        <v>9</v>
      </c>
      <c r="B61" s="39" t="s">
        <v>93</v>
      </c>
      <c r="C61" s="38" t="s">
        <v>1249</v>
      </c>
      <c r="D61" s="57" t="s">
        <v>16</v>
      </c>
      <c r="E61" s="172"/>
      <c r="F61" s="172">
        <v>625000</v>
      </c>
      <c r="G61" s="172">
        <v>565000</v>
      </c>
      <c r="H61" s="172"/>
      <c r="I61" s="172"/>
      <c r="J61" s="172"/>
      <c r="K61" s="172"/>
      <c r="L61" s="172">
        <v>449500</v>
      </c>
      <c r="M61" s="172">
        <v>622440</v>
      </c>
      <c r="N61" s="172"/>
      <c r="O61" s="172"/>
      <c r="P61" s="172"/>
      <c r="Q61" s="1864"/>
    </row>
    <row r="62" spans="1:17" ht="39.950000000000003" customHeight="1">
      <c r="A62" s="38">
        <v>10</v>
      </c>
      <c r="B62" s="39" t="s">
        <v>1455</v>
      </c>
      <c r="C62" s="38" t="s">
        <v>1249</v>
      </c>
      <c r="D62" s="57" t="s">
        <v>16</v>
      </c>
      <c r="E62" s="172"/>
      <c r="F62" s="172"/>
      <c r="G62" s="172"/>
      <c r="H62" s="172"/>
      <c r="I62" s="172"/>
      <c r="J62" s="172"/>
      <c r="K62" s="172"/>
      <c r="L62" s="172">
        <v>720500</v>
      </c>
      <c r="M62" s="172"/>
      <c r="N62" s="172"/>
      <c r="O62" s="172"/>
      <c r="P62" s="172"/>
      <c r="Q62" s="57"/>
    </row>
    <row r="63" spans="1:17" ht="39.950000000000003" customHeight="1">
      <c r="A63" s="85"/>
      <c r="B63" s="163" t="s">
        <v>80</v>
      </c>
      <c r="C63" s="38"/>
      <c r="D63" s="57"/>
      <c r="E63" s="172"/>
      <c r="F63" s="172"/>
      <c r="G63" s="172"/>
      <c r="H63" s="172"/>
      <c r="I63" s="172"/>
      <c r="J63" s="172"/>
      <c r="K63" s="172"/>
      <c r="L63" s="172"/>
      <c r="M63" s="172"/>
      <c r="N63" s="172"/>
      <c r="O63" s="172"/>
      <c r="P63" s="172"/>
      <c r="Q63" s="168"/>
    </row>
    <row r="64" spans="1:17" ht="39.950000000000003" customHeight="1">
      <c r="A64" s="38">
        <v>1</v>
      </c>
      <c r="B64" s="46" t="s">
        <v>54</v>
      </c>
      <c r="C64" s="38" t="s">
        <v>419</v>
      </c>
      <c r="D64" s="57" t="s">
        <v>1248</v>
      </c>
      <c r="E64" s="172">
        <v>17000</v>
      </c>
      <c r="F64" s="172">
        <v>17000</v>
      </c>
      <c r="G64" s="172">
        <v>16500</v>
      </c>
      <c r="H64" s="172">
        <v>16300</v>
      </c>
      <c r="I64" s="172">
        <v>20000</v>
      </c>
      <c r="J64" s="172">
        <v>19500</v>
      </c>
      <c r="K64" s="172"/>
      <c r="L64" s="172"/>
      <c r="M64" s="172"/>
      <c r="N64" s="172"/>
      <c r="O64" s="172"/>
      <c r="P64" s="172"/>
      <c r="Q64" s="1864"/>
    </row>
    <row r="65" spans="1:17" ht="39.950000000000003" customHeight="1">
      <c r="A65" s="38">
        <v>2</v>
      </c>
      <c r="B65" s="46" t="s">
        <v>58</v>
      </c>
      <c r="C65" s="38" t="s">
        <v>419</v>
      </c>
      <c r="D65" s="57" t="s">
        <v>16</v>
      </c>
      <c r="E65" s="172">
        <v>17000</v>
      </c>
      <c r="F65" s="172">
        <v>17000</v>
      </c>
      <c r="G65" s="172">
        <v>16500</v>
      </c>
      <c r="H65" s="172">
        <v>16300</v>
      </c>
      <c r="I65" s="172">
        <f>I64</f>
        <v>20000</v>
      </c>
      <c r="J65" s="172">
        <v>19500</v>
      </c>
      <c r="K65" s="172"/>
      <c r="L65" s="172"/>
      <c r="M65" s="172"/>
      <c r="N65" s="172"/>
      <c r="O65" s="172"/>
      <c r="P65" s="172"/>
      <c r="Q65" s="1864"/>
    </row>
    <row r="66" spans="1:17" ht="39.950000000000003" customHeight="1">
      <c r="A66" s="38">
        <v>3</v>
      </c>
      <c r="B66" s="46" t="s">
        <v>59</v>
      </c>
      <c r="C66" s="38" t="s">
        <v>1249</v>
      </c>
      <c r="D66" s="57" t="s">
        <v>16</v>
      </c>
      <c r="E66" s="172">
        <v>122000</v>
      </c>
      <c r="F66" s="172">
        <v>122000</v>
      </c>
      <c r="G66" s="172">
        <v>105000</v>
      </c>
      <c r="H66" s="172">
        <v>100000</v>
      </c>
      <c r="I66" s="172">
        <v>125455</v>
      </c>
      <c r="J66" s="172">
        <v>117000</v>
      </c>
      <c r="K66" s="172"/>
      <c r="L66" s="172"/>
      <c r="M66" s="172"/>
      <c r="N66" s="172"/>
      <c r="O66" s="172"/>
      <c r="P66" s="172"/>
      <c r="Q66" s="1864"/>
    </row>
    <row r="67" spans="1:17" ht="39.950000000000003" customHeight="1">
      <c r="A67" s="38">
        <v>4</v>
      </c>
      <c r="B67" s="46" t="s">
        <v>83</v>
      </c>
      <c r="C67" s="38" t="s">
        <v>1249</v>
      </c>
      <c r="D67" s="57" t="s">
        <v>16</v>
      </c>
      <c r="E67" s="172">
        <v>172000</v>
      </c>
      <c r="F67" s="172">
        <v>172000</v>
      </c>
      <c r="G67" s="172">
        <v>165000</v>
      </c>
      <c r="H67" s="172">
        <v>160000</v>
      </c>
      <c r="I67" s="172">
        <v>198182</v>
      </c>
      <c r="J67" s="172">
        <v>183000</v>
      </c>
      <c r="K67" s="172"/>
      <c r="L67" s="172"/>
      <c r="M67" s="172"/>
      <c r="N67" s="172"/>
      <c r="O67" s="172"/>
      <c r="P67" s="172"/>
      <c r="Q67" s="1864"/>
    </row>
    <row r="68" spans="1:17" ht="39.950000000000003" customHeight="1">
      <c r="A68" s="38">
        <v>5</v>
      </c>
      <c r="B68" s="46" t="s">
        <v>84</v>
      </c>
      <c r="C68" s="38" t="s">
        <v>1249</v>
      </c>
      <c r="D68" s="57" t="s">
        <v>16</v>
      </c>
      <c r="E68" s="172">
        <v>236000</v>
      </c>
      <c r="F68" s="172">
        <v>236000</v>
      </c>
      <c r="G68" s="172">
        <v>222000</v>
      </c>
      <c r="H68" s="172">
        <v>210000</v>
      </c>
      <c r="I68" s="172">
        <v>263636</v>
      </c>
      <c r="J68" s="172">
        <v>251000</v>
      </c>
      <c r="K68" s="172"/>
      <c r="L68" s="172"/>
      <c r="M68" s="172"/>
      <c r="N68" s="172"/>
      <c r="O68" s="172"/>
      <c r="P68" s="172"/>
      <c r="Q68" s="1864"/>
    </row>
    <row r="69" spans="1:17" ht="39.950000000000003" customHeight="1">
      <c r="A69" s="38">
        <v>6</v>
      </c>
      <c r="B69" s="46" t="s">
        <v>85</v>
      </c>
      <c r="C69" s="38" t="s">
        <v>1249</v>
      </c>
      <c r="D69" s="57" t="s">
        <v>16</v>
      </c>
      <c r="E69" s="172">
        <v>309000</v>
      </c>
      <c r="F69" s="172">
        <v>309000</v>
      </c>
      <c r="G69" s="172">
        <v>290000</v>
      </c>
      <c r="H69" s="172">
        <v>270000</v>
      </c>
      <c r="I69" s="172">
        <v>350000</v>
      </c>
      <c r="J69" s="172">
        <v>325000</v>
      </c>
      <c r="K69" s="172"/>
      <c r="L69" s="172"/>
      <c r="M69" s="172"/>
      <c r="N69" s="172"/>
      <c r="O69" s="172"/>
      <c r="P69" s="172"/>
      <c r="Q69" s="1864"/>
    </row>
    <row r="70" spans="1:17" ht="39.950000000000003" customHeight="1">
      <c r="A70" s="38">
        <v>7</v>
      </c>
      <c r="B70" s="46" t="s">
        <v>86</v>
      </c>
      <c r="C70" s="38" t="s">
        <v>1249</v>
      </c>
      <c r="D70" s="57" t="s">
        <v>16</v>
      </c>
      <c r="E70" s="172">
        <v>391000</v>
      </c>
      <c r="F70" s="172">
        <v>391000</v>
      </c>
      <c r="G70" s="172">
        <v>366000</v>
      </c>
      <c r="H70" s="172">
        <v>350000</v>
      </c>
      <c r="I70" s="172">
        <v>445455</v>
      </c>
      <c r="J70" s="172">
        <v>430000</v>
      </c>
      <c r="K70" s="172"/>
      <c r="L70" s="172"/>
      <c r="M70" s="172"/>
      <c r="N70" s="172"/>
      <c r="O70" s="172"/>
      <c r="P70" s="172"/>
      <c r="Q70" s="1864"/>
    </row>
    <row r="71" spans="1:17" ht="39.950000000000003" customHeight="1">
      <c r="A71" s="38">
        <v>8</v>
      </c>
      <c r="B71" s="46" t="s">
        <v>87</v>
      </c>
      <c r="C71" s="38" t="s">
        <v>1249</v>
      </c>
      <c r="D71" s="57" t="s">
        <v>16</v>
      </c>
      <c r="E71" s="172">
        <v>482000</v>
      </c>
      <c r="F71" s="172">
        <v>482000</v>
      </c>
      <c r="G71" s="172">
        <v>452000</v>
      </c>
      <c r="H71" s="172">
        <v>430000</v>
      </c>
      <c r="I71" s="172"/>
      <c r="J71" s="172">
        <v>515000</v>
      </c>
      <c r="K71" s="172"/>
      <c r="L71" s="172"/>
      <c r="M71" s="172"/>
      <c r="N71" s="172"/>
      <c r="O71" s="172"/>
      <c r="P71" s="172"/>
      <c r="Q71" s="1864"/>
    </row>
    <row r="72" spans="1:17" ht="39.950000000000003" customHeight="1">
      <c r="A72" s="38">
        <v>9</v>
      </c>
      <c r="B72" s="46" t="s">
        <v>88</v>
      </c>
      <c r="C72" s="38" t="s">
        <v>1249</v>
      </c>
      <c r="D72" s="57" t="s">
        <v>16</v>
      </c>
      <c r="E72" s="172"/>
      <c r="F72" s="172">
        <v>605000</v>
      </c>
      <c r="G72" s="172">
        <v>533000</v>
      </c>
      <c r="H72" s="172"/>
      <c r="I72" s="172"/>
      <c r="J72" s="172">
        <v>620000</v>
      </c>
      <c r="K72" s="172"/>
      <c r="L72" s="172"/>
      <c r="M72" s="172"/>
      <c r="N72" s="172"/>
      <c r="O72" s="172"/>
      <c r="P72" s="172"/>
      <c r="Q72" s="1864"/>
    </row>
    <row r="73" spans="1:17" ht="39.950000000000003" customHeight="1">
      <c r="A73" s="85"/>
      <c r="B73" s="163" t="s">
        <v>1250</v>
      </c>
      <c r="C73" s="38"/>
      <c r="D73" s="57"/>
      <c r="E73" s="172"/>
      <c r="F73" s="172"/>
      <c r="G73" s="172"/>
      <c r="H73" s="172"/>
      <c r="I73" s="172"/>
      <c r="J73" s="172"/>
      <c r="K73" s="172"/>
      <c r="L73" s="172"/>
      <c r="M73" s="172"/>
      <c r="N73" s="172"/>
      <c r="O73" s="172"/>
      <c r="P73" s="172"/>
      <c r="Q73" s="1864"/>
    </row>
    <row r="74" spans="1:17" ht="39.950000000000003" customHeight="1">
      <c r="A74" s="38">
        <v>1</v>
      </c>
      <c r="B74" s="65" t="s">
        <v>1251</v>
      </c>
      <c r="C74" s="38" t="s">
        <v>419</v>
      </c>
      <c r="D74" s="57" t="s">
        <v>1248</v>
      </c>
      <c r="E74" s="172"/>
      <c r="F74" s="172"/>
      <c r="G74" s="172"/>
      <c r="H74" s="172"/>
      <c r="I74" s="172"/>
      <c r="J74" s="172"/>
      <c r="K74" s="172"/>
      <c r="L74" s="172"/>
      <c r="M74" s="172"/>
      <c r="N74" s="172"/>
      <c r="O74" s="172"/>
      <c r="P74" s="172"/>
      <c r="Q74" s="1864"/>
    </row>
    <row r="75" spans="1:17" ht="39.950000000000003" customHeight="1">
      <c r="A75" s="38">
        <v>2</v>
      </c>
      <c r="B75" s="65" t="s">
        <v>1252</v>
      </c>
      <c r="C75" s="38" t="s">
        <v>419</v>
      </c>
      <c r="D75" s="57" t="s">
        <v>16</v>
      </c>
      <c r="E75" s="172"/>
      <c r="F75" s="172"/>
      <c r="G75" s="172"/>
      <c r="H75" s="172"/>
      <c r="I75" s="172"/>
      <c r="J75" s="172"/>
      <c r="K75" s="172"/>
      <c r="L75" s="172"/>
      <c r="M75" s="172"/>
      <c r="N75" s="172"/>
      <c r="O75" s="172"/>
      <c r="P75" s="172"/>
      <c r="Q75" s="1864"/>
    </row>
    <row r="76" spans="1:17" ht="39.950000000000003" customHeight="1">
      <c r="A76" s="38">
        <v>3</v>
      </c>
      <c r="B76" s="65" t="s">
        <v>89</v>
      </c>
      <c r="C76" s="38" t="s">
        <v>1249</v>
      </c>
      <c r="D76" s="57" t="s">
        <v>16</v>
      </c>
      <c r="E76" s="172"/>
      <c r="F76" s="172"/>
      <c r="G76" s="172"/>
      <c r="H76" s="172"/>
      <c r="I76" s="172"/>
      <c r="J76" s="172"/>
      <c r="K76" s="172"/>
      <c r="L76" s="172"/>
      <c r="M76" s="172"/>
      <c r="N76" s="172"/>
      <c r="O76" s="172"/>
      <c r="P76" s="172"/>
      <c r="Q76" s="1864"/>
    </row>
    <row r="77" spans="1:17" ht="39.950000000000003" customHeight="1">
      <c r="A77" s="38">
        <v>4</v>
      </c>
      <c r="B77" s="39" t="s">
        <v>1253</v>
      </c>
      <c r="C77" s="38" t="s">
        <v>1249</v>
      </c>
      <c r="D77" s="57" t="s">
        <v>16</v>
      </c>
      <c r="E77" s="172"/>
      <c r="F77" s="172"/>
      <c r="G77" s="172"/>
      <c r="H77" s="172"/>
      <c r="I77" s="172"/>
      <c r="J77" s="172"/>
      <c r="K77" s="172"/>
      <c r="L77" s="172"/>
      <c r="M77" s="172"/>
      <c r="N77" s="172"/>
      <c r="O77" s="172"/>
      <c r="P77" s="172"/>
      <c r="Q77" s="1864"/>
    </row>
    <row r="78" spans="1:17" ht="39.950000000000003" customHeight="1">
      <c r="A78" s="38">
        <v>5</v>
      </c>
      <c r="B78" s="39" t="s">
        <v>1254</v>
      </c>
      <c r="C78" s="38" t="s">
        <v>1249</v>
      </c>
      <c r="D78" s="57" t="s">
        <v>16</v>
      </c>
      <c r="E78" s="172"/>
      <c r="F78" s="172"/>
      <c r="G78" s="172"/>
      <c r="H78" s="172"/>
      <c r="I78" s="172"/>
      <c r="J78" s="172"/>
      <c r="K78" s="172"/>
      <c r="L78" s="172"/>
      <c r="M78" s="172"/>
      <c r="N78" s="172"/>
      <c r="O78" s="172"/>
      <c r="P78" s="172"/>
      <c r="Q78" s="1864"/>
    </row>
    <row r="79" spans="1:17" ht="39.950000000000003" customHeight="1">
      <c r="A79" s="38">
        <v>6</v>
      </c>
      <c r="B79" s="39" t="s">
        <v>1255</v>
      </c>
      <c r="C79" s="38" t="s">
        <v>1249</v>
      </c>
      <c r="D79" s="57" t="s">
        <v>16</v>
      </c>
      <c r="E79" s="172"/>
      <c r="F79" s="172"/>
      <c r="G79" s="172"/>
      <c r="H79" s="172"/>
      <c r="I79" s="172"/>
      <c r="J79" s="172"/>
      <c r="K79" s="172"/>
      <c r="L79" s="172"/>
      <c r="M79" s="172"/>
      <c r="N79" s="172"/>
      <c r="O79" s="172"/>
      <c r="P79" s="172"/>
      <c r="Q79" s="1864"/>
    </row>
    <row r="80" spans="1:17" ht="39.950000000000003" customHeight="1">
      <c r="A80" s="38">
        <v>7</v>
      </c>
      <c r="B80" s="39" t="s">
        <v>1256</v>
      </c>
      <c r="C80" s="38" t="s">
        <v>1249</v>
      </c>
      <c r="D80" s="57" t="s">
        <v>16</v>
      </c>
      <c r="E80" s="172"/>
      <c r="F80" s="172"/>
      <c r="G80" s="172"/>
      <c r="H80" s="172"/>
      <c r="I80" s="172"/>
      <c r="J80" s="172"/>
      <c r="K80" s="172"/>
      <c r="L80" s="172"/>
      <c r="M80" s="172"/>
      <c r="N80" s="172"/>
      <c r="O80" s="172"/>
      <c r="P80" s="172"/>
      <c r="Q80" s="1864"/>
    </row>
    <row r="81" spans="1:17" ht="39.950000000000003" customHeight="1">
      <c r="A81" s="38"/>
      <c r="B81" s="162" t="s">
        <v>1438</v>
      </c>
      <c r="C81" s="38"/>
      <c r="D81" s="57"/>
      <c r="E81" s="172"/>
      <c r="F81" s="172"/>
      <c r="G81" s="172"/>
      <c r="H81" s="172"/>
      <c r="I81" s="172"/>
      <c r="J81" s="172"/>
      <c r="K81" s="172"/>
      <c r="L81" s="172"/>
      <c r="M81" s="172"/>
      <c r="N81" s="172"/>
      <c r="O81" s="172"/>
      <c r="P81" s="172"/>
      <c r="Q81" s="57"/>
    </row>
    <row r="82" spans="1:17" ht="39.950000000000003" customHeight="1">
      <c r="A82" s="38">
        <v>1</v>
      </c>
      <c r="B82" s="39" t="s">
        <v>1439</v>
      </c>
      <c r="C82" s="38" t="s">
        <v>419</v>
      </c>
      <c r="D82" s="57"/>
      <c r="E82" s="172"/>
      <c r="F82" s="172"/>
      <c r="G82" s="172"/>
      <c r="H82" s="172"/>
      <c r="I82" s="172"/>
      <c r="J82" s="172"/>
      <c r="K82" s="172"/>
      <c r="L82" s="172">
        <v>15250</v>
      </c>
      <c r="M82" s="172"/>
      <c r="N82" s="172"/>
      <c r="O82" s="172"/>
      <c r="P82" s="172"/>
      <c r="Q82" s="57"/>
    </row>
    <row r="83" spans="1:17" ht="39.950000000000003" customHeight="1">
      <c r="A83" s="38">
        <v>2</v>
      </c>
      <c r="B83" s="39" t="s">
        <v>1440</v>
      </c>
      <c r="C83" s="38" t="s">
        <v>419</v>
      </c>
      <c r="D83" s="57"/>
      <c r="E83" s="172"/>
      <c r="F83" s="172"/>
      <c r="G83" s="172"/>
      <c r="H83" s="172"/>
      <c r="I83" s="172"/>
      <c r="J83" s="172"/>
      <c r="K83" s="172"/>
      <c r="L83" s="172">
        <v>15250</v>
      </c>
      <c r="M83" s="172"/>
      <c r="N83" s="172"/>
      <c r="O83" s="172"/>
      <c r="P83" s="172"/>
      <c r="Q83" s="57"/>
    </row>
    <row r="84" spans="1:17" ht="39.950000000000003" customHeight="1">
      <c r="A84" s="38">
        <v>3</v>
      </c>
      <c r="B84" s="39" t="s">
        <v>1441</v>
      </c>
      <c r="C84" s="38" t="s">
        <v>1249</v>
      </c>
      <c r="D84" s="57"/>
      <c r="E84" s="172"/>
      <c r="F84" s="172"/>
      <c r="G84" s="172"/>
      <c r="H84" s="172"/>
      <c r="I84" s="172"/>
      <c r="J84" s="172"/>
      <c r="K84" s="172"/>
      <c r="L84" s="172">
        <v>94500</v>
      </c>
      <c r="M84" s="172"/>
      <c r="N84" s="172"/>
      <c r="O84" s="172"/>
      <c r="P84" s="172"/>
      <c r="Q84" s="57"/>
    </row>
    <row r="85" spans="1:17" ht="39.950000000000003" customHeight="1">
      <c r="A85" s="38">
        <v>4</v>
      </c>
      <c r="B85" s="39" t="s">
        <v>1442</v>
      </c>
      <c r="C85" s="38" t="s">
        <v>1249</v>
      </c>
      <c r="D85" s="57"/>
      <c r="E85" s="172"/>
      <c r="F85" s="172"/>
      <c r="G85" s="172"/>
      <c r="H85" s="172"/>
      <c r="I85" s="172"/>
      <c r="J85" s="172"/>
      <c r="K85" s="172"/>
      <c r="L85" s="172">
        <v>145500</v>
      </c>
      <c r="M85" s="172"/>
      <c r="N85" s="172"/>
      <c r="O85" s="172"/>
      <c r="P85" s="172"/>
      <c r="Q85" s="57"/>
    </row>
    <row r="86" spans="1:17" ht="39.950000000000003" customHeight="1">
      <c r="A86" s="38">
        <v>5</v>
      </c>
      <c r="B86" s="39" t="s">
        <v>1443</v>
      </c>
      <c r="C86" s="38" t="s">
        <v>1249</v>
      </c>
      <c r="D86" s="57"/>
      <c r="E86" s="172"/>
      <c r="F86" s="172"/>
      <c r="G86" s="172"/>
      <c r="H86" s="172"/>
      <c r="I86" s="172"/>
      <c r="J86" s="172"/>
      <c r="K86" s="172"/>
      <c r="L86" s="172">
        <v>202000</v>
      </c>
      <c r="M86" s="172"/>
      <c r="N86" s="172"/>
      <c r="O86" s="172"/>
      <c r="P86" s="172"/>
      <c r="Q86" s="57"/>
    </row>
    <row r="87" spans="1:17" ht="39.950000000000003" customHeight="1">
      <c r="A87" s="38">
        <v>6</v>
      </c>
      <c r="B87" s="39" t="s">
        <v>1444</v>
      </c>
      <c r="C87" s="38" t="s">
        <v>1249</v>
      </c>
      <c r="D87" s="57"/>
      <c r="E87" s="172"/>
      <c r="F87" s="172"/>
      <c r="G87" s="172"/>
      <c r="H87" s="172"/>
      <c r="I87" s="172"/>
      <c r="J87" s="172"/>
      <c r="K87" s="172"/>
      <c r="L87" s="172">
        <v>263000</v>
      </c>
      <c r="M87" s="172"/>
      <c r="N87" s="172"/>
      <c r="O87" s="172"/>
      <c r="P87" s="172"/>
      <c r="Q87" s="57"/>
    </row>
    <row r="88" spans="1:17" ht="39.950000000000003" customHeight="1">
      <c r="A88" s="38">
        <v>7</v>
      </c>
      <c r="B88" s="39" t="s">
        <v>1445</v>
      </c>
      <c r="C88" s="38" t="s">
        <v>1249</v>
      </c>
      <c r="D88" s="57"/>
      <c r="E88" s="172"/>
      <c r="F88" s="172"/>
      <c r="G88" s="172"/>
      <c r="H88" s="172"/>
      <c r="I88" s="172"/>
      <c r="J88" s="172"/>
      <c r="K88" s="172"/>
      <c r="L88" s="172">
        <v>339500</v>
      </c>
      <c r="M88" s="172"/>
      <c r="N88" s="172"/>
      <c r="O88" s="172"/>
      <c r="P88" s="172"/>
      <c r="Q88" s="57"/>
    </row>
    <row r="89" spans="1:17" ht="39.950000000000003" customHeight="1">
      <c r="A89" s="85"/>
      <c r="B89" s="131" t="s">
        <v>1257</v>
      </c>
      <c r="C89" s="38"/>
      <c r="D89" s="57"/>
      <c r="E89" s="172"/>
      <c r="F89" s="172"/>
      <c r="G89" s="172"/>
      <c r="H89" s="172"/>
      <c r="I89" s="172"/>
      <c r="J89" s="172"/>
      <c r="K89" s="172"/>
      <c r="L89" s="172"/>
      <c r="M89" s="172"/>
      <c r="N89" s="172"/>
      <c r="O89" s="172"/>
      <c r="P89" s="172"/>
      <c r="Q89" s="1864"/>
    </row>
    <row r="90" spans="1:17" ht="33">
      <c r="A90" s="85"/>
      <c r="B90" s="46" t="s">
        <v>1258</v>
      </c>
      <c r="C90" s="38" t="s">
        <v>1249</v>
      </c>
      <c r="D90" s="57" t="s">
        <v>1259</v>
      </c>
      <c r="E90" s="172"/>
      <c r="F90" s="172"/>
      <c r="G90" s="172"/>
      <c r="H90" s="172"/>
      <c r="I90" s="172">
        <v>60000</v>
      </c>
      <c r="J90" s="172"/>
      <c r="K90" s="172"/>
      <c r="L90" s="172"/>
      <c r="M90" s="172"/>
      <c r="N90" s="172"/>
      <c r="O90" s="172"/>
      <c r="P90" s="172"/>
      <c r="Q90" s="1864"/>
    </row>
    <row r="91" spans="1:17" ht="33">
      <c r="A91" s="85"/>
      <c r="B91" s="46" t="s">
        <v>1258</v>
      </c>
      <c r="C91" s="38" t="s">
        <v>1249</v>
      </c>
      <c r="D91" s="57" t="s">
        <v>1260</v>
      </c>
      <c r="E91" s="172"/>
      <c r="F91" s="172"/>
      <c r="G91" s="172"/>
      <c r="H91" s="172"/>
      <c r="I91" s="172">
        <v>60000</v>
      </c>
      <c r="J91" s="172"/>
      <c r="K91" s="172"/>
      <c r="L91" s="172"/>
      <c r="M91" s="172"/>
      <c r="N91" s="172"/>
      <c r="O91" s="172"/>
      <c r="P91" s="172"/>
      <c r="Q91" s="1864"/>
    </row>
    <row r="92" spans="1:17" ht="33">
      <c r="A92" s="85"/>
      <c r="B92" s="46" t="s">
        <v>1258</v>
      </c>
      <c r="C92" s="38" t="s">
        <v>1249</v>
      </c>
      <c r="D92" s="57" t="s">
        <v>1261</v>
      </c>
      <c r="E92" s="172"/>
      <c r="F92" s="172"/>
      <c r="G92" s="172"/>
      <c r="H92" s="172"/>
      <c r="I92" s="172">
        <v>70000</v>
      </c>
      <c r="J92" s="172"/>
      <c r="K92" s="172"/>
      <c r="L92" s="172"/>
      <c r="M92" s="172"/>
      <c r="N92" s="172"/>
      <c r="O92" s="172"/>
      <c r="P92" s="172"/>
      <c r="Q92" s="1864"/>
    </row>
    <row r="93" spans="1:17" ht="33">
      <c r="A93" s="85"/>
      <c r="B93" s="46" t="s">
        <v>1258</v>
      </c>
      <c r="C93" s="38" t="s">
        <v>1249</v>
      </c>
      <c r="D93" s="57" t="s">
        <v>1262</v>
      </c>
      <c r="E93" s="172"/>
      <c r="F93" s="172"/>
      <c r="G93" s="172"/>
      <c r="H93" s="172"/>
      <c r="I93" s="172">
        <v>78000</v>
      </c>
      <c r="J93" s="172"/>
      <c r="K93" s="172"/>
      <c r="L93" s="172"/>
      <c r="M93" s="172"/>
      <c r="N93" s="172"/>
      <c r="O93" s="172"/>
      <c r="P93" s="172"/>
      <c r="Q93" s="1864"/>
    </row>
    <row r="94" spans="1:17" ht="33" hidden="1">
      <c r="A94" s="85"/>
      <c r="B94" s="46" t="s">
        <v>1258</v>
      </c>
      <c r="C94" s="38" t="s">
        <v>1249</v>
      </c>
      <c r="D94" s="57" t="s">
        <v>1263</v>
      </c>
      <c r="E94" s="172"/>
      <c r="F94" s="172"/>
      <c r="G94" s="172"/>
      <c r="H94" s="172"/>
      <c r="I94" s="172"/>
      <c r="J94" s="172"/>
      <c r="K94" s="172"/>
      <c r="L94" s="172"/>
      <c r="M94" s="172"/>
      <c r="N94" s="172"/>
      <c r="O94" s="172"/>
      <c r="P94" s="172"/>
      <c r="Q94" s="1864"/>
    </row>
    <row r="95" spans="1:17" ht="33">
      <c r="A95" s="85"/>
      <c r="B95" s="46" t="s">
        <v>1258</v>
      </c>
      <c r="C95" s="38" t="s">
        <v>1249</v>
      </c>
      <c r="D95" s="57" t="s">
        <v>1264</v>
      </c>
      <c r="E95" s="172"/>
      <c r="F95" s="172"/>
      <c r="G95" s="172"/>
      <c r="H95" s="172"/>
      <c r="I95" s="172">
        <v>100000</v>
      </c>
      <c r="J95" s="172"/>
      <c r="K95" s="172"/>
      <c r="L95" s="172"/>
      <c r="M95" s="172"/>
      <c r="N95" s="172"/>
      <c r="O95" s="172"/>
      <c r="P95" s="172"/>
      <c r="Q95" s="1864"/>
    </row>
    <row r="96" spans="1:17" ht="33">
      <c r="A96" s="85"/>
      <c r="B96" s="46" t="s">
        <v>1258</v>
      </c>
      <c r="C96" s="38" t="s">
        <v>1249</v>
      </c>
      <c r="D96" s="57" t="s">
        <v>1265</v>
      </c>
      <c r="E96" s="172"/>
      <c r="F96" s="172"/>
      <c r="G96" s="172"/>
      <c r="H96" s="172"/>
      <c r="I96" s="172">
        <v>115000</v>
      </c>
      <c r="J96" s="172"/>
      <c r="K96" s="172"/>
      <c r="L96" s="172"/>
      <c r="M96" s="172"/>
      <c r="N96" s="172"/>
      <c r="O96" s="172"/>
      <c r="P96" s="172"/>
      <c r="Q96" s="1864"/>
    </row>
    <row r="97" spans="1:17" ht="33">
      <c r="A97" s="85"/>
      <c r="B97" s="46" t="s">
        <v>1258</v>
      </c>
      <c r="C97" s="38" t="s">
        <v>1249</v>
      </c>
      <c r="D97" s="57" t="s">
        <v>1266</v>
      </c>
      <c r="E97" s="172"/>
      <c r="F97" s="172"/>
      <c r="G97" s="172"/>
      <c r="H97" s="172"/>
      <c r="I97" s="172">
        <v>100000</v>
      </c>
      <c r="J97" s="172"/>
      <c r="K97" s="172"/>
      <c r="L97" s="172"/>
      <c r="M97" s="172"/>
      <c r="N97" s="172"/>
      <c r="O97" s="172"/>
      <c r="P97" s="172"/>
      <c r="Q97" s="1864"/>
    </row>
    <row r="98" spans="1:17" ht="33">
      <c r="A98" s="85"/>
      <c r="B98" s="46" t="s">
        <v>1258</v>
      </c>
      <c r="C98" s="38" t="s">
        <v>1249</v>
      </c>
      <c r="D98" s="57" t="s">
        <v>1267</v>
      </c>
      <c r="E98" s="172"/>
      <c r="F98" s="172"/>
      <c r="G98" s="172"/>
      <c r="H98" s="172"/>
      <c r="I98" s="172">
        <v>105000</v>
      </c>
      <c r="J98" s="172"/>
      <c r="K98" s="172"/>
      <c r="L98" s="172"/>
      <c r="M98" s="172"/>
      <c r="N98" s="172"/>
      <c r="O98" s="172"/>
      <c r="P98" s="172"/>
      <c r="Q98" s="1864"/>
    </row>
    <row r="99" spans="1:17" ht="33">
      <c r="A99" s="85"/>
      <c r="B99" s="46" t="s">
        <v>1258</v>
      </c>
      <c r="C99" s="38" t="s">
        <v>1249</v>
      </c>
      <c r="D99" s="57" t="s">
        <v>1268</v>
      </c>
      <c r="E99" s="172"/>
      <c r="F99" s="172"/>
      <c r="G99" s="172"/>
      <c r="H99" s="172"/>
      <c r="I99" s="172">
        <v>138000</v>
      </c>
      <c r="J99" s="172"/>
      <c r="K99" s="172"/>
      <c r="L99" s="172"/>
      <c r="M99" s="172"/>
      <c r="N99" s="172"/>
      <c r="O99" s="172"/>
      <c r="P99" s="172"/>
      <c r="Q99" s="1864"/>
    </row>
    <row r="100" spans="1:17" ht="33">
      <c r="A100" s="85"/>
      <c r="B100" s="46" t="s">
        <v>1258</v>
      </c>
      <c r="C100" s="38" t="s">
        <v>1249</v>
      </c>
      <c r="D100" s="57" t="s">
        <v>1269</v>
      </c>
      <c r="E100" s="172"/>
      <c r="F100" s="172"/>
      <c r="G100" s="172"/>
      <c r="H100" s="172"/>
      <c r="I100" s="172">
        <v>145000</v>
      </c>
      <c r="J100" s="172"/>
      <c r="K100" s="172"/>
      <c r="L100" s="172"/>
      <c r="M100" s="172"/>
      <c r="N100" s="172"/>
      <c r="O100" s="172"/>
      <c r="P100" s="172"/>
      <c r="Q100" s="1864"/>
    </row>
    <row r="101" spans="1:17" ht="33">
      <c r="A101" s="85"/>
      <c r="B101" s="46" t="s">
        <v>1258</v>
      </c>
      <c r="C101" s="38" t="s">
        <v>1249</v>
      </c>
      <c r="D101" s="57" t="s">
        <v>1270</v>
      </c>
      <c r="E101" s="172"/>
      <c r="F101" s="172"/>
      <c r="G101" s="172"/>
      <c r="H101" s="172"/>
      <c r="I101" s="172">
        <v>165000</v>
      </c>
      <c r="J101" s="172"/>
      <c r="K101" s="172"/>
      <c r="L101" s="172"/>
      <c r="M101" s="172"/>
      <c r="N101" s="172"/>
      <c r="O101" s="172"/>
      <c r="P101" s="172"/>
      <c r="Q101" s="1864"/>
    </row>
    <row r="102" spans="1:17" ht="33">
      <c r="A102" s="85"/>
      <c r="B102" s="46" t="s">
        <v>1258</v>
      </c>
      <c r="C102" s="38" t="s">
        <v>1249</v>
      </c>
      <c r="D102" s="57" t="s">
        <v>1271</v>
      </c>
      <c r="E102" s="172"/>
      <c r="F102" s="172"/>
      <c r="G102" s="172"/>
      <c r="H102" s="172"/>
      <c r="I102" s="172">
        <v>176000</v>
      </c>
      <c r="J102" s="172"/>
      <c r="K102" s="172"/>
      <c r="L102" s="172"/>
      <c r="M102" s="172"/>
      <c r="N102" s="172"/>
      <c r="O102" s="172"/>
      <c r="P102" s="172"/>
      <c r="Q102" s="1864"/>
    </row>
    <row r="103" spans="1:17" ht="33">
      <c r="A103" s="85"/>
      <c r="B103" s="46" t="s">
        <v>1258</v>
      </c>
      <c r="C103" s="38" t="s">
        <v>1249</v>
      </c>
      <c r="D103" s="57" t="s">
        <v>1272</v>
      </c>
      <c r="E103" s="172"/>
      <c r="F103" s="172"/>
      <c r="G103" s="172"/>
      <c r="H103" s="172"/>
      <c r="I103" s="172">
        <v>207000</v>
      </c>
      <c r="J103" s="172"/>
      <c r="K103" s="172"/>
      <c r="L103" s="172"/>
      <c r="M103" s="172"/>
      <c r="N103" s="172"/>
      <c r="O103" s="172"/>
      <c r="P103" s="172"/>
      <c r="Q103" s="1864"/>
    </row>
    <row r="104" spans="1:17" ht="33">
      <c r="A104" s="85"/>
      <c r="B104" s="46" t="s">
        <v>1258</v>
      </c>
      <c r="C104" s="38" t="s">
        <v>1249</v>
      </c>
      <c r="D104" s="57" t="s">
        <v>1273</v>
      </c>
      <c r="E104" s="172"/>
      <c r="F104" s="172"/>
      <c r="G104" s="172"/>
      <c r="H104" s="172"/>
      <c r="I104" s="172">
        <v>208000</v>
      </c>
      <c r="J104" s="172"/>
      <c r="K104" s="172"/>
      <c r="L104" s="172"/>
      <c r="M104" s="172"/>
      <c r="N104" s="172"/>
      <c r="O104" s="172"/>
      <c r="P104" s="172"/>
      <c r="Q104" s="1864"/>
    </row>
    <row r="105" spans="1:17" ht="33">
      <c r="A105" s="85"/>
      <c r="B105" s="46" t="s">
        <v>1258</v>
      </c>
      <c r="C105" s="38" t="s">
        <v>1249</v>
      </c>
      <c r="D105" s="57" t="s">
        <v>1274</v>
      </c>
      <c r="E105" s="172"/>
      <c r="F105" s="172"/>
      <c r="G105" s="172"/>
      <c r="H105" s="172"/>
      <c r="I105" s="172">
        <v>222000</v>
      </c>
      <c r="J105" s="172"/>
      <c r="K105" s="172"/>
      <c r="L105" s="172"/>
      <c r="M105" s="172"/>
      <c r="N105" s="172"/>
      <c r="O105" s="172"/>
      <c r="P105" s="172"/>
      <c r="Q105" s="1864"/>
    </row>
    <row r="106" spans="1:17" ht="33">
      <c r="A106" s="85"/>
      <c r="B106" s="46" t="s">
        <v>1258</v>
      </c>
      <c r="C106" s="38" t="s">
        <v>1249</v>
      </c>
      <c r="D106" s="57" t="s">
        <v>1275</v>
      </c>
      <c r="E106" s="172"/>
      <c r="F106" s="172"/>
      <c r="G106" s="172"/>
      <c r="H106" s="172"/>
      <c r="I106" s="172">
        <v>260000</v>
      </c>
      <c r="J106" s="172"/>
      <c r="K106" s="172"/>
      <c r="L106" s="172"/>
      <c r="M106" s="172"/>
      <c r="N106" s="172"/>
      <c r="O106" s="172"/>
      <c r="P106" s="172"/>
      <c r="Q106" s="1864"/>
    </row>
    <row r="107" spans="1:17" ht="33">
      <c r="A107" s="85"/>
      <c r="B107" s="46" t="s">
        <v>1258</v>
      </c>
      <c r="C107" s="38" t="s">
        <v>1249</v>
      </c>
      <c r="D107" s="57" t="s">
        <v>1276</v>
      </c>
      <c r="E107" s="172"/>
      <c r="F107" s="172"/>
      <c r="G107" s="172"/>
      <c r="H107" s="172"/>
      <c r="I107" s="172">
        <v>160000</v>
      </c>
      <c r="J107" s="172"/>
      <c r="K107" s="172"/>
      <c r="L107" s="172"/>
      <c r="M107" s="172"/>
      <c r="N107" s="172"/>
      <c r="O107" s="172"/>
      <c r="P107" s="172"/>
      <c r="Q107" s="1864"/>
    </row>
    <row r="108" spans="1:17" ht="33">
      <c r="A108" s="85"/>
      <c r="B108" s="46" t="s">
        <v>1258</v>
      </c>
      <c r="C108" s="38" t="s">
        <v>1249</v>
      </c>
      <c r="D108" s="57" t="s">
        <v>1277</v>
      </c>
      <c r="E108" s="172"/>
      <c r="F108" s="172"/>
      <c r="G108" s="172"/>
      <c r="H108" s="172"/>
      <c r="I108" s="172">
        <v>175000</v>
      </c>
      <c r="J108" s="172"/>
      <c r="K108" s="172"/>
      <c r="L108" s="172"/>
      <c r="M108" s="172"/>
      <c r="N108" s="172"/>
      <c r="O108" s="172"/>
      <c r="P108" s="172"/>
      <c r="Q108" s="1864"/>
    </row>
    <row r="109" spans="1:17" ht="33">
      <c r="A109" s="85"/>
      <c r="B109" s="46" t="s">
        <v>1258</v>
      </c>
      <c r="C109" s="38" t="s">
        <v>1249</v>
      </c>
      <c r="D109" s="57" t="s">
        <v>1278</v>
      </c>
      <c r="E109" s="172"/>
      <c r="F109" s="172"/>
      <c r="G109" s="172"/>
      <c r="H109" s="172"/>
      <c r="I109" s="172">
        <v>205000</v>
      </c>
      <c r="J109" s="172"/>
      <c r="K109" s="172"/>
      <c r="L109" s="172"/>
      <c r="M109" s="172"/>
      <c r="N109" s="172"/>
      <c r="O109" s="172"/>
      <c r="P109" s="172"/>
      <c r="Q109" s="1864"/>
    </row>
    <row r="110" spans="1:17" ht="33" hidden="1">
      <c r="A110" s="85"/>
      <c r="B110" s="46" t="s">
        <v>1258</v>
      </c>
      <c r="C110" s="38" t="s">
        <v>1249</v>
      </c>
      <c r="D110" s="57" t="s">
        <v>1279</v>
      </c>
      <c r="E110" s="172"/>
      <c r="F110" s="172"/>
      <c r="G110" s="172"/>
      <c r="H110" s="172"/>
      <c r="I110" s="172"/>
      <c r="J110" s="172"/>
      <c r="K110" s="172"/>
      <c r="L110" s="172"/>
      <c r="M110" s="172"/>
      <c r="N110" s="172"/>
      <c r="O110" s="172"/>
      <c r="P110" s="172"/>
      <c r="Q110" s="1864"/>
    </row>
    <row r="111" spans="1:17" ht="33">
      <c r="A111" s="85"/>
      <c r="B111" s="46" t="s">
        <v>1258</v>
      </c>
      <c r="C111" s="38" t="s">
        <v>1249</v>
      </c>
      <c r="D111" s="57" t="s">
        <v>1280</v>
      </c>
      <c r="E111" s="172"/>
      <c r="F111" s="172"/>
      <c r="G111" s="172"/>
      <c r="H111" s="172"/>
      <c r="I111" s="172">
        <v>215000</v>
      </c>
      <c r="J111" s="172"/>
      <c r="K111" s="172"/>
      <c r="L111" s="172"/>
      <c r="M111" s="172"/>
      <c r="N111" s="172"/>
      <c r="O111" s="172"/>
      <c r="P111" s="172"/>
      <c r="Q111" s="1864"/>
    </row>
    <row r="112" spans="1:17" ht="33">
      <c r="A112" s="85"/>
      <c r="B112" s="46" t="s">
        <v>1258</v>
      </c>
      <c r="C112" s="38" t="s">
        <v>1249</v>
      </c>
      <c r="D112" s="57" t="s">
        <v>1281</v>
      </c>
      <c r="E112" s="172"/>
      <c r="F112" s="172"/>
      <c r="G112" s="172"/>
      <c r="H112" s="172"/>
      <c r="I112" s="172">
        <v>240000</v>
      </c>
      <c r="J112" s="172"/>
      <c r="K112" s="172"/>
      <c r="L112" s="172"/>
      <c r="M112" s="172"/>
      <c r="N112" s="172">
        <v>247688</v>
      </c>
      <c r="O112" s="172"/>
      <c r="P112" s="172"/>
      <c r="Q112" s="1864"/>
    </row>
    <row r="113" spans="1:17" ht="33" hidden="1">
      <c r="A113" s="85"/>
      <c r="B113" s="46" t="s">
        <v>1258</v>
      </c>
      <c r="C113" s="38" t="s">
        <v>1249</v>
      </c>
      <c r="D113" s="57" t="s">
        <v>1282</v>
      </c>
      <c r="E113" s="172"/>
      <c r="F113" s="172"/>
      <c r="G113" s="172"/>
      <c r="H113" s="172"/>
      <c r="I113" s="172"/>
      <c r="J113" s="172"/>
      <c r="K113" s="172"/>
      <c r="L113" s="172"/>
      <c r="M113" s="172"/>
      <c r="N113" s="172"/>
      <c r="O113" s="172"/>
      <c r="P113" s="172"/>
      <c r="Q113" s="1864"/>
    </row>
    <row r="114" spans="1:17" ht="33" hidden="1">
      <c r="A114" s="85"/>
      <c r="B114" s="46" t="s">
        <v>1258</v>
      </c>
      <c r="C114" s="38" t="s">
        <v>1249</v>
      </c>
      <c r="D114" s="57" t="s">
        <v>1283</v>
      </c>
      <c r="E114" s="172"/>
      <c r="F114" s="172"/>
      <c r="G114" s="172"/>
      <c r="H114" s="172"/>
      <c r="I114" s="172"/>
      <c r="J114" s="172"/>
      <c r="K114" s="172"/>
      <c r="L114" s="172"/>
      <c r="M114" s="172"/>
      <c r="N114" s="172"/>
      <c r="O114" s="172"/>
      <c r="P114" s="172"/>
      <c r="Q114" s="1864"/>
    </row>
    <row r="115" spans="1:17" ht="33">
      <c r="A115" s="85"/>
      <c r="B115" s="46" t="s">
        <v>1258</v>
      </c>
      <c r="C115" s="38" t="s">
        <v>1249</v>
      </c>
      <c r="D115" s="57" t="s">
        <v>1284</v>
      </c>
      <c r="E115" s="172"/>
      <c r="F115" s="172"/>
      <c r="G115" s="172"/>
      <c r="H115" s="172"/>
      <c r="I115" s="172">
        <v>180000</v>
      </c>
      <c r="J115" s="172"/>
      <c r="K115" s="172"/>
      <c r="L115" s="172"/>
      <c r="M115" s="172"/>
      <c r="N115" s="172"/>
      <c r="O115" s="172"/>
      <c r="P115" s="172"/>
      <c r="Q115" s="1864"/>
    </row>
    <row r="116" spans="1:17" ht="33" hidden="1">
      <c r="A116" s="85"/>
      <c r="B116" s="46" t="s">
        <v>1258</v>
      </c>
      <c r="C116" s="38" t="s">
        <v>1249</v>
      </c>
      <c r="D116" s="57" t="s">
        <v>1285</v>
      </c>
      <c r="E116" s="172"/>
      <c r="F116" s="172"/>
      <c r="G116" s="172"/>
      <c r="H116" s="172"/>
      <c r="I116" s="172"/>
      <c r="J116" s="172"/>
      <c r="K116" s="172"/>
      <c r="L116" s="172"/>
      <c r="M116" s="172"/>
      <c r="N116" s="172"/>
      <c r="O116" s="172"/>
      <c r="P116" s="172"/>
      <c r="Q116" s="1864"/>
    </row>
    <row r="117" spans="1:17" ht="33">
      <c r="A117" s="85"/>
      <c r="B117" s="46" t="s">
        <v>1258</v>
      </c>
      <c r="C117" s="38" t="s">
        <v>1249</v>
      </c>
      <c r="D117" s="57" t="s">
        <v>1286</v>
      </c>
      <c r="E117" s="172"/>
      <c r="F117" s="172"/>
      <c r="G117" s="172"/>
      <c r="H117" s="172"/>
      <c r="I117" s="172">
        <v>280000</v>
      </c>
      <c r="J117" s="172"/>
      <c r="K117" s="172"/>
      <c r="L117" s="172"/>
      <c r="M117" s="172"/>
      <c r="N117" s="172"/>
      <c r="O117" s="172"/>
      <c r="P117" s="172"/>
      <c r="Q117" s="1864"/>
    </row>
    <row r="118" spans="1:17" ht="33">
      <c r="A118" s="85"/>
      <c r="B118" s="46" t="s">
        <v>1258</v>
      </c>
      <c r="C118" s="38" t="s">
        <v>1249</v>
      </c>
      <c r="D118" s="57" t="s">
        <v>1287</v>
      </c>
      <c r="E118" s="172"/>
      <c r="F118" s="172"/>
      <c r="G118" s="172"/>
      <c r="H118" s="172"/>
      <c r="I118" s="172">
        <v>330000</v>
      </c>
      <c r="J118" s="172"/>
      <c r="K118" s="172"/>
      <c r="L118" s="172"/>
      <c r="M118" s="172"/>
      <c r="N118" s="172">
        <v>333285</v>
      </c>
      <c r="O118" s="172"/>
      <c r="P118" s="172"/>
      <c r="Q118" s="1864"/>
    </row>
    <row r="119" spans="1:17" ht="33">
      <c r="A119" s="85"/>
      <c r="B119" s="46" t="s">
        <v>1258</v>
      </c>
      <c r="C119" s="38" t="s">
        <v>1249</v>
      </c>
      <c r="D119" s="57" t="s">
        <v>1288</v>
      </c>
      <c r="E119" s="172"/>
      <c r="F119" s="172"/>
      <c r="G119" s="172"/>
      <c r="H119" s="172"/>
      <c r="I119" s="172">
        <v>280000</v>
      </c>
      <c r="J119" s="172"/>
      <c r="K119" s="172"/>
      <c r="L119" s="172"/>
      <c r="M119" s="172"/>
      <c r="N119" s="172"/>
      <c r="O119" s="172"/>
      <c r="P119" s="172"/>
      <c r="Q119" s="1864"/>
    </row>
    <row r="120" spans="1:17" ht="33">
      <c r="A120" s="85"/>
      <c r="B120" s="46" t="s">
        <v>1258</v>
      </c>
      <c r="C120" s="38" t="s">
        <v>1249</v>
      </c>
      <c r="D120" s="57" t="s">
        <v>1289</v>
      </c>
      <c r="E120" s="172"/>
      <c r="F120" s="172"/>
      <c r="G120" s="172"/>
      <c r="H120" s="172"/>
      <c r="I120" s="172">
        <v>360000</v>
      </c>
      <c r="J120" s="172"/>
      <c r="K120" s="172">
        <v>445000</v>
      </c>
      <c r="L120" s="172"/>
      <c r="M120" s="172"/>
      <c r="N120" s="172"/>
      <c r="O120" s="172"/>
      <c r="P120" s="172"/>
      <c r="Q120" s="1864"/>
    </row>
    <row r="121" spans="1:17" ht="33">
      <c r="A121" s="85"/>
      <c r="B121" s="46" t="s">
        <v>1258</v>
      </c>
      <c r="C121" s="38" t="s">
        <v>1249</v>
      </c>
      <c r="D121" s="57" t="s">
        <v>1290</v>
      </c>
      <c r="E121" s="172"/>
      <c r="F121" s="172"/>
      <c r="G121" s="172"/>
      <c r="H121" s="172"/>
      <c r="I121" s="172">
        <v>425000</v>
      </c>
      <c r="J121" s="172"/>
      <c r="K121" s="172">
        <v>530000</v>
      </c>
      <c r="L121" s="172"/>
      <c r="M121" s="172"/>
      <c r="N121" s="172">
        <v>418881</v>
      </c>
      <c r="O121" s="172"/>
      <c r="P121" s="172"/>
      <c r="Q121" s="1864"/>
    </row>
    <row r="122" spans="1:17" ht="33">
      <c r="A122" s="85"/>
      <c r="B122" s="46" t="s">
        <v>1258</v>
      </c>
      <c r="C122" s="38" t="s">
        <v>1249</v>
      </c>
      <c r="D122" s="57" t="s">
        <v>1291</v>
      </c>
      <c r="E122" s="172"/>
      <c r="F122" s="172"/>
      <c r="G122" s="172"/>
      <c r="H122" s="172"/>
      <c r="I122" s="172"/>
      <c r="J122" s="172"/>
      <c r="K122" s="172"/>
      <c r="L122" s="172"/>
      <c r="M122" s="172"/>
      <c r="N122" s="172">
        <v>535032</v>
      </c>
      <c r="O122" s="172"/>
      <c r="P122" s="172"/>
      <c r="Q122" s="1864"/>
    </row>
    <row r="123" spans="1:17" ht="33">
      <c r="A123" s="85"/>
      <c r="B123" s="46" t="s">
        <v>1258</v>
      </c>
      <c r="C123" s="38" t="s">
        <v>1249</v>
      </c>
      <c r="D123" s="57" t="s">
        <v>1292</v>
      </c>
      <c r="E123" s="172"/>
      <c r="F123" s="172"/>
      <c r="G123" s="172"/>
      <c r="H123" s="172"/>
      <c r="I123" s="172">
        <v>420000</v>
      </c>
      <c r="J123" s="172"/>
      <c r="K123" s="172"/>
      <c r="L123" s="172"/>
      <c r="M123" s="172"/>
      <c r="N123" s="172"/>
      <c r="O123" s="172"/>
      <c r="P123" s="38"/>
      <c r="Q123" s="1864"/>
    </row>
    <row r="124" spans="1:17" ht="33">
      <c r="A124" s="85"/>
      <c r="B124" s="46" t="s">
        <v>1258</v>
      </c>
      <c r="C124" s="38" t="s">
        <v>1249</v>
      </c>
      <c r="D124" s="57" t="s">
        <v>1293</v>
      </c>
      <c r="E124" s="172"/>
      <c r="F124" s="172"/>
      <c r="G124" s="172"/>
      <c r="H124" s="172"/>
      <c r="I124" s="172">
        <v>500000</v>
      </c>
      <c r="J124" s="172"/>
      <c r="K124" s="172"/>
      <c r="L124" s="172"/>
      <c r="M124" s="172"/>
      <c r="N124" s="172"/>
      <c r="O124" s="172"/>
      <c r="P124" s="172"/>
      <c r="Q124" s="1864"/>
    </row>
    <row r="125" spans="1:17" ht="33">
      <c r="A125" s="85"/>
      <c r="B125" s="46" t="s">
        <v>1258</v>
      </c>
      <c r="C125" s="38" t="s">
        <v>1249</v>
      </c>
      <c r="D125" s="57" t="s">
        <v>1294</v>
      </c>
      <c r="E125" s="38"/>
      <c r="F125" s="38"/>
      <c r="G125" s="38"/>
      <c r="H125" s="38"/>
      <c r="I125" s="172">
        <v>636000</v>
      </c>
      <c r="J125" s="38"/>
      <c r="K125" s="38"/>
      <c r="L125" s="38"/>
      <c r="M125" s="38"/>
      <c r="N125" s="38"/>
      <c r="O125" s="38"/>
      <c r="P125" s="38"/>
      <c r="Q125" s="1864"/>
    </row>
    <row r="126" spans="1:17" ht="35.1" customHeight="1">
      <c r="A126" s="35" t="s">
        <v>1295</v>
      </c>
      <c r="B126" s="134" t="s">
        <v>1296</v>
      </c>
      <c r="C126" s="38"/>
      <c r="D126" s="57"/>
      <c r="E126" s="38"/>
      <c r="F126" s="38"/>
      <c r="G126" s="38"/>
      <c r="H126" s="38"/>
      <c r="I126" s="172"/>
      <c r="J126" s="38"/>
      <c r="K126" s="38"/>
      <c r="L126" s="38"/>
      <c r="M126" s="38"/>
      <c r="N126" s="38"/>
      <c r="O126" s="38"/>
      <c r="P126" s="38"/>
      <c r="Q126" s="1864"/>
    </row>
    <row r="127" spans="1:17" ht="35.1" customHeight="1">
      <c r="A127" s="85"/>
      <c r="B127" s="134" t="s">
        <v>1297</v>
      </c>
      <c r="C127" s="38"/>
      <c r="D127" s="57"/>
      <c r="E127" s="172"/>
      <c r="F127" s="172"/>
      <c r="G127" s="172"/>
      <c r="H127" s="172"/>
      <c r="I127" s="172"/>
      <c r="J127" s="172"/>
      <c r="K127" s="172"/>
      <c r="L127" s="172"/>
      <c r="M127" s="172"/>
      <c r="N127" s="172"/>
      <c r="O127" s="172"/>
      <c r="P127" s="172"/>
      <c r="Q127" s="1864"/>
    </row>
    <row r="128" spans="1:17" ht="35.1" customHeight="1">
      <c r="A128" s="85"/>
      <c r="B128" s="141" t="s">
        <v>1298</v>
      </c>
      <c r="C128" s="136" t="s">
        <v>1004</v>
      </c>
      <c r="D128" s="137" t="s">
        <v>1299</v>
      </c>
      <c r="E128" s="177"/>
      <c r="F128" s="177">
        <v>152647</v>
      </c>
      <c r="G128" s="177"/>
      <c r="H128" s="177"/>
      <c r="I128" s="177"/>
      <c r="J128" s="177"/>
      <c r="K128" s="177"/>
      <c r="L128" s="177"/>
      <c r="M128" s="177"/>
      <c r="N128" s="177"/>
      <c r="O128" s="177"/>
      <c r="P128" s="177"/>
      <c r="Q128" s="1864"/>
    </row>
    <row r="129" spans="1:17" ht="35.1" hidden="1" customHeight="1">
      <c r="A129" s="85"/>
      <c r="B129" s="141" t="s">
        <v>1300</v>
      </c>
      <c r="C129" s="136" t="s">
        <v>1004</v>
      </c>
      <c r="D129" s="137" t="s">
        <v>1299</v>
      </c>
      <c r="E129" s="178"/>
      <c r="F129" s="177"/>
      <c r="G129" s="177"/>
      <c r="H129" s="177"/>
      <c r="I129" s="177"/>
      <c r="J129" s="177"/>
      <c r="K129" s="177"/>
      <c r="L129" s="177"/>
      <c r="M129" s="177"/>
      <c r="N129" s="177"/>
      <c r="O129" s="177"/>
      <c r="P129" s="177"/>
      <c r="Q129" s="1864"/>
    </row>
    <row r="130" spans="1:17" ht="35.1" customHeight="1">
      <c r="A130" s="85"/>
      <c r="B130" s="141" t="s">
        <v>1301</v>
      </c>
      <c r="C130" s="136" t="s">
        <v>1004</v>
      </c>
      <c r="D130" s="137" t="s">
        <v>1302</v>
      </c>
      <c r="E130" s="177"/>
      <c r="F130" s="177"/>
      <c r="G130" s="177"/>
      <c r="H130" s="177"/>
      <c r="I130" s="177"/>
      <c r="J130" s="177"/>
      <c r="K130" s="177"/>
      <c r="L130" s="177"/>
      <c r="M130" s="177"/>
      <c r="N130" s="177"/>
      <c r="O130" s="177">
        <v>70097</v>
      </c>
      <c r="P130" s="177"/>
      <c r="Q130" s="1864"/>
    </row>
    <row r="131" spans="1:17" ht="35.1" customHeight="1">
      <c r="A131" s="85"/>
      <c r="B131" s="141" t="s">
        <v>1418</v>
      </c>
      <c r="C131" s="136" t="s">
        <v>1004</v>
      </c>
      <c r="D131" s="137" t="s">
        <v>1304</v>
      </c>
      <c r="E131" s="177"/>
      <c r="F131" s="177"/>
      <c r="G131" s="177"/>
      <c r="H131" s="177"/>
      <c r="I131" s="177"/>
      <c r="J131" s="177"/>
      <c r="K131" s="177"/>
      <c r="L131" s="177">
        <v>50981</v>
      </c>
      <c r="M131" s="38"/>
      <c r="N131" s="177"/>
      <c r="O131" s="177"/>
      <c r="P131" s="177"/>
      <c r="Q131" s="1864"/>
    </row>
    <row r="132" spans="1:17" ht="35.1" customHeight="1">
      <c r="A132" s="85"/>
      <c r="B132" s="141" t="s">
        <v>1305</v>
      </c>
      <c r="C132" s="136" t="s">
        <v>1004</v>
      </c>
      <c r="D132" s="137" t="s">
        <v>1302</v>
      </c>
      <c r="E132" s="177"/>
      <c r="F132" s="177"/>
      <c r="G132" s="177"/>
      <c r="H132" s="177"/>
      <c r="I132" s="177"/>
      <c r="J132" s="177"/>
      <c r="K132" s="177"/>
      <c r="L132" s="177"/>
      <c r="M132" s="38"/>
      <c r="N132" s="177"/>
      <c r="O132" s="177">
        <v>82972</v>
      </c>
      <c r="P132" s="177"/>
      <c r="Q132" s="1864"/>
    </row>
    <row r="133" spans="1:17" ht="35.1" customHeight="1">
      <c r="A133" s="85"/>
      <c r="B133" s="141" t="s">
        <v>1306</v>
      </c>
      <c r="C133" s="136" t="s">
        <v>1004</v>
      </c>
      <c r="D133" s="137" t="s">
        <v>1302</v>
      </c>
      <c r="E133" s="177"/>
      <c r="F133" s="177"/>
      <c r="G133" s="177">
        <v>94400</v>
      </c>
      <c r="H133" s="177"/>
      <c r="I133" s="177"/>
      <c r="J133" s="177"/>
      <c r="K133" s="177">
        <v>80200</v>
      </c>
      <c r="L133" s="177"/>
      <c r="M133" s="38"/>
      <c r="N133" s="177"/>
      <c r="O133" s="177"/>
      <c r="P133" s="177"/>
      <c r="Q133" s="1864"/>
    </row>
    <row r="134" spans="1:17" ht="35.1" hidden="1" customHeight="1">
      <c r="A134" s="85"/>
      <c r="B134" s="141" t="s">
        <v>1307</v>
      </c>
      <c r="C134" s="136" t="s">
        <v>1004</v>
      </c>
      <c r="D134" s="137" t="s">
        <v>1302</v>
      </c>
      <c r="E134" s="177"/>
      <c r="F134" s="177"/>
      <c r="G134" s="177"/>
      <c r="H134" s="177"/>
      <c r="I134" s="177"/>
      <c r="J134" s="177"/>
      <c r="K134" s="177"/>
      <c r="L134" s="177"/>
      <c r="M134" s="38"/>
      <c r="N134" s="177"/>
      <c r="O134" s="177"/>
      <c r="P134" s="177"/>
      <c r="Q134" s="1864"/>
    </row>
    <row r="135" spans="1:17" ht="35.1" customHeight="1">
      <c r="A135" s="85"/>
      <c r="B135" s="141" t="s">
        <v>1308</v>
      </c>
      <c r="C135" s="136" t="s">
        <v>1004</v>
      </c>
      <c r="D135" s="137" t="s">
        <v>1302</v>
      </c>
      <c r="E135" s="177"/>
      <c r="F135" s="177"/>
      <c r="G135" s="177">
        <v>116700</v>
      </c>
      <c r="H135" s="177"/>
      <c r="I135" s="177"/>
      <c r="J135" s="177"/>
      <c r="K135" s="177"/>
      <c r="L135" s="177"/>
      <c r="M135" s="38"/>
      <c r="N135" s="177"/>
      <c r="O135" s="177"/>
      <c r="P135" s="177"/>
      <c r="Q135" s="1864"/>
    </row>
    <row r="136" spans="1:17" ht="35.1" hidden="1" customHeight="1">
      <c r="A136" s="85"/>
      <c r="B136" s="141" t="s">
        <v>1402</v>
      </c>
      <c r="C136" s="136" t="s">
        <v>419</v>
      </c>
      <c r="D136" s="137"/>
      <c r="E136" s="177"/>
      <c r="F136" s="177"/>
      <c r="G136" s="177"/>
      <c r="H136" s="177"/>
      <c r="I136" s="177"/>
      <c r="J136" s="177"/>
      <c r="K136" s="177"/>
      <c r="L136" s="177"/>
      <c r="M136" s="177"/>
      <c r="N136" s="177"/>
      <c r="O136" s="177"/>
      <c r="P136" s="177"/>
      <c r="Q136" s="1864"/>
    </row>
    <row r="137" spans="1:17" ht="35.1" hidden="1" customHeight="1">
      <c r="A137" s="85"/>
      <c r="B137" s="141" t="s">
        <v>1403</v>
      </c>
      <c r="C137" s="136" t="s">
        <v>419</v>
      </c>
      <c r="D137" s="137"/>
      <c r="E137" s="177"/>
      <c r="F137" s="177"/>
      <c r="G137" s="177"/>
      <c r="H137" s="177"/>
      <c r="I137" s="177"/>
      <c r="J137" s="177"/>
      <c r="K137" s="177"/>
      <c r="L137" s="177"/>
      <c r="M137" s="177"/>
      <c r="N137" s="177"/>
      <c r="O137" s="177"/>
      <c r="P137" s="177"/>
      <c r="Q137" s="1864"/>
    </row>
    <row r="138" spans="1:17" ht="35.1" customHeight="1">
      <c r="A138" s="85"/>
      <c r="B138" s="141" t="s">
        <v>1310</v>
      </c>
      <c r="C138" s="136" t="s">
        <v>1004</v>
      </c>
      <c r="D138" s="137"/>
      <c r="E138" s="177"/>
      <c r="F138" s="177"/>
      <c r="G138" s="177"/>
      <c r="H138" s="177"/>
      <c r="I138" s="177"/>
      <c r="J138" s="177"/>
      <c r="K138" s="177">
        <v>72100</v>
      </c>
      <c r="L138" s="177"/>
      <c r="M138" s="177"/>
      <c r="N138" s="177"/>
      <c r="O138" s="177"/>
      <c r="P138" s="177"/>
      <c r="Q138" s="1864"/>
    </row>
    <row r="139" spans="1:17" ht="35.1" customHeight="1">
      <c r="A139" s="85"/>
      <c r="B139" s="141" t="s">
        <v>1311</v>
      </c>
      <c r="C139" s="136" t="s">
        <v>1004</v>
      </c>
      <c r="D139" s="137"/>
      <c r="E139" s="177"/>
      <c r="F139" s="177"/>
      <c r="G139" s="177"/>
      <c r="H139" s="177"/>
      <c r="I139" s="177"/>
      <c r="J139" s="177"/>
      <c r="K139" s="177">
        <v>62450</v>
      </c>
      <c r="L139" s="177"/>
      <c r="M139" s="177"/>
      <c r="N139" s="177"/>
      <c r="O139" s="177"/>
      <c r="P139" s="177"/>
      <c r="Q139" s="1864"/>
    </row>
    <row r="140" spans="1:17" ht="35.1" hidden="1" customHeight="1">
      <c r="A140" s="85"/>
      <c r="B140" s="141" t="s">
        <v>1312</v>
      </c>
      <c r="C140" s="136" t="s">
        <v>1004</v>
      </c>
      <c r="D140" s="137" t="s">
        <v>1302</v>
      </c>
      <c r="E140" s="177"/>
      <c r="F140" s="177"/>
      <c r="G140" s="177"/>
      <c r="H140" s="177"/>
      <c r="I140" s="177"/>
      <c r="J140" s="177"/>
      <c r="K140" s="177"/>
      <c r="L140" s="177"/>
      <c r="M140" s="38"/>
      <c r="N140" s="177"/>
      <c r="O140" s="177"/>
      <c r="P140" s="177"/>
      <c r="Q140" s="1864"/>
    </row>
    <row r="141" spans="1:17" ht="35.1" hidden="1" customHeight="1">
      <c r="A141" s="85"/>
      <c r="B141" s="141" t="s">
        <v>1313</v>
      </c>
      <c r="C141" s="136" t="s">
        <v>1004</v>
      </c>
      <c r="D141" s="137" t="s">
        <v>1314</v>
      </c>
      <c r="E141" s="177"/>
      <c r="F141" s="177"/>
      <c r="G141" s="177"/>
      <c r="H141" s="177"/>
      <c r="I141" s="177" t="s">
        <v>1448</v>
      </c>
      <c r="J141" s="177"/>
      <c r="K141" s="177"/>
      <c r="L141" s="177"/>
      <c r="M141" s="38"/>
      <c r="N141" s="177"/>
      <c r="O141" s="177"/>
      <c r="P141" s="177"/>
      <c r="Q141" s="1864"/>
    </row>
    <row r="142" spans="1:17" ht="35.1" hidden="1" customHeight="1">
      <c r="A142" s="85"/>
      <c r="B142" s="141" t="s">
        <v>1315</v>
      </c>
      <c r="C142" s="136" t="s">
        <v>1004</v>
      </c>
      <c r="D142" s="137" t="s">
        <v>1316</v>
      </c>
      <c r="E142" s="177"/>
      <c r="F142" s="177"/>
      <c r="G142" s="177"/>
      <c r="H142" s="177"/>
      <c r="I142" s="177"/>
      <c r="J142" s="177"/>
      <c r="K142" s="177"/>
      <c r="L142" s="177"/>
      <c r="M142" s="38"/>
      <c r="N142" s="177"/>
      <c r="O142" s="177"/>
      <c r="P142" s="177"/>
      <c r="Q142" s="1864"/>
    </row>
    <row r="143" spans="1:17" ht="35.1" hidden="1" customHeight="1">
      <c r="A143" s="85"/>
      <c r="B143" s="141" t="s">
        <v>1317</v>
      </c>
      <c r="C143" s="136" t="s">
        <v>1004</v>
      </c>
      <c r="D143" s="137" t="s">
        <v>1318</v>
      </c>
      <c r="E143" s="177"/>
      <c r="F143" s="177"/>
      <c r="G143" s="177"/>
      <c r="H143" s="177"/>
      <c r="I143" s="177"/>
      <c r="J143" s="177"/>
      <c r="K143" s="177"/>
      <c r="L143" s="177"/>
      <c r="M143" s="38"/>
      <c r="N143" s="177"/>
      <c r="O143" s="177"/>
      <c r="P143" s="177"/>
      <c r="Q143" s="1864"/>
    </row>
    <row r="144" spans="1:17" ht="35.1" customHeight="1">
      <c r="A144" s="85"/>
      <c r="B144" s="134" t="s">
        <v>1319</v>
      </c>
      <c r="C144" s="38"/>
      <c r="D144" s="57"/>
      <c r="E144" s="38"/>
      <c r="F144" s="38"/>
      <c r="G144" s="38"/>
      <c r="H144" s="38"/>
      <c r="I144" s="38"/>
      <c r="J144" s="38"/>
      <c r="K144" s="38"/>
      <c r="L144" s="38"/>
      <c r="M144" s="177"/>
      <c r="N144" s="38"/>
      <c r="O144" s="38"/>
      <c r="P144" s="38"/>
      <c r="Q144" s="1864"/>
    </row>
    <row r="145" spans="1:17" ht="35.1" customHeight="1">
      <c r="A145" s="38"/>
      <c r="B145" s="141" t="s">
        <v>1320</v>
      </c>
      <c r="C145" s="136" t="s">
        <v>1004</v>
      </c>
      <c r="D145" s="137" t="s">
        <v>1302</v>
      </c>
      <c r="E145" s="177"/>
      <c r="F145" s="177"/>
      <c r="G145" s="177">
        <v>113900</v>
      </c>
      <c r="H145" s="177"/>
      <c r="I145" s="177"/>
      <c r="J145" s="177"/>
      <c r="K145" s="177">
        <v>70500</v>
      </c>
      <c r="L145" s="177"/>
      <c r="M145" s="178"/>
      <c r="N145" s="177"/>
      <c r="O145" s="177"/>
      <c r="P145" s="177"/>
      <c r="Q145" s="1864"/>
    </row>
    <row r="146" spans="1:17" ht="35.1" customHeight="1">
      <c r="A146" s="38"/>
      <c r="B146" s="141" t="s">
        <v>1321</v>
      </c>
      <c r="C146" s="136" t="s">
        <v>1004</v>
      </c>
      <c r="D146" s="137" t="s">
        <v>1302</v>
      </c>
      <c r="E146" s="177"/>
      <c r="F146" s="177"/>
      <c r="G146" s="177">
        <v>144400</v>
      </c>
      <c r="H146" s="177"/>
      <c r="I146" s="177"/>
      <c r="J146" s="177"/>
      <c r="K146" s="177">
        <v>71500</v>
      </c>
      <c r="L146" s="177"/>
      <c r="M146" s="178"/>
      <c r="N146" s="177"/>
      <c r="O146" s="177"/>
      <c r="P146" s="177"/>
      <c r="Q146" s="1864"/>
    </row>
    <row r="147" spans="1:17" ht="35.1" customHeight="1">
      <c r="A147" s="38"/>
      <c r="B147" s="141" t="s">
        <v>1322</v>
      </c>
      <c r="C147" s="136" t="s">
        <v>1004</v>
      </c>
      <c r="D147" s="137" t="s">
        <v>1299</v>
      </c>
      <c r="E147" s="178"/>
      <c r="F147" s="177">
        <v>152647</v>
      </c>
      <c r="G147" s="177"/>
      <c r="H147" s="177"/>
      <c r="I147" s="177"/>
      <c r="J147" s="177"/>
      <c r="K147" s="177"/>
      <c r="L147" s="177"/>
      <c r="M147" s="178"/>
      <c r="N147" s="177"/>
      <c r="O147" s="177"/>
      <c r="P147" s="177"/>
      <c r="Q147" s="1864"/>
    </row>
    <row r="148" spans="1:17" ht="35.1" hidden="1" customHeight="1">
      <c r="A148" s="38"/>
      <c r="B148" s="141" t="s">
        <v>1323</v>
      </c>
      <c r="C148" s="136" t="s">
        <v>1004</v>
      </c>
      <c r="D148" s="137" t="s">
        <v>1299</v>
      </c>
      <c r="E148" s="178"/>
      <c r="F148" s="178"/>
      <c r="G148" s="178"/>
      <c r="H148" s="178"/>
      <c r="I148" s="178"/>
      <c r="J148" s="178"/>
      <c r="K148" s="178"/>
      <c r="L148" s="178"/>
      <c r="M148" s="178"/>
      <c r="N148" s="178"/>
      <c r="O148" s="178"/>
      <c r="P148" s="178"/>
      <c r="Q148" s="1864"/>
    </row>
    <row r="149" spans="1:17" ht="35.1" customHeight="1">
      <c r="A149" s="38"/>
      <c r="B149" s="141" t="s">
        <v>1324</v>
      </c>
      <c r="C149" s="136" t="s">
        <v>1004</v>
      </c>
      <c r="D149" s="137" t="s">
        <v>1302</v>
      </c>
      <c r="E149" s="178"/>
      <c r="F149" s="178"/>
      <c r="G149" s="178"/>
      <c r="H149" s="178"/>
      <c r="I149" s="178"/>
      <c r="J149" s="178"/>
      <c r="K149" s="178"/>
      <c r="L149" s="178"/>
      <c r="M149" s="178"/>
      <c r="N149" s="178"/>
      <c r="O149" s="178">
        <v>98422</v>
      </c>
      <c r="P149" s="178"/>
      <c r="Q149" s="1864"/>
    </row>
    <row r="150" spans="1:17" ht="35.1" customHeight="1">
      <c r="A150" s="38"/>
      <c r="B150" s="141" t="s">
        <v>1419</v>
      </c>
      <c r="C150" s="136" t="s">
        <v>1004</v>
      </c>
      <c r="D150" s="137" t="s">
        <v>1304</v>
      </c>
      <c r="E150" s="178"/>
      <c r="F150" s="178"/>
      <c r="G150" s="178"/>
      <c r="H150" s="178"/>
      <c r="I150" s="178"/>
      <c r="J150" s="178"/>
      <c r="K150" s="178"/>
      <c r="L150" s="178">
        <v>70909</v>
      </c>
      <c r="M150" s="38"/>
      <c r="N150" s="178"/>
      <c r="O150" s="178"/>
      <c r="P150" s="178"/>
      <c r="Q150" s="1864"/>
    </row>
    <row r="151" spans="1:17" ht="35.1" customHeight="1">
      <c r="A151" s="38"/>
      <c r="B151" s="141" t="s">
        <v>1326</v>
      </c>
      <c r="C151" s="136" t="s">
        <v>1004</v>
      </c>
      <c r="D151" s="137" t="s">
        <v>1316</v>
      </c>
      <c r="E151" s="178"/>
      <c r="F151" s="178"/>
      <c r="G151" s="178"/>
      <c r="H151" s="178"/>
      <c r="I151" s="178"/>
      <c r="J151" s="178"/>
      <c r="K151" s="178"/>
      <c r="L151" s="178"/>
      <c r="M151" s="38"/>
      <c r="N151" s="178"/>
      <c r="O151" s="178">
        <v>129322</v>
      </c>
      <c r="P151" s="178"/>
      <c r="Q151" s="1864"/>
    </row>
    <row r="152" spans="1:17" ht="35.1" customHeight="1">
      <c r="A152" s="38"/>
      <c r="B152" s="141" t="s">
        <v>1327</v>
      </c>
      <c r="C152" s="136" t="s">
        <v>1004</v>
      </c>
      <c r="D152" s="137" t="s">
        <v>1302</v>
      </c>
      <c r="E152" s="178"/>
      <c r="F152" s="178"/>
      <c r="G152" s="178"/>
      <c r="H152" s="178"/>
      <c r="I152" s="178"/>
      <c r="J152" s="178"/>
      <c r="K152" s="178"/>
      <c r="L152" s="178"/>
      <c r="M152" s="38"/>
      <c r="N152" s="178"/>
      <c r="O152" s="178">
        <v>82972</v>
      </c>
      <c r="P152" s="178"/>
      <c r="Q152" s="1864"/>
    </row>
    <row r="153" spans="1:17" ht="35.1" customHeight="1">
      <c r="A153" s="38"/>
      <c r="B153" s="141" t="s">
        <v>1328</v>
      </c>
      <c r="C153" s="136" t="s">
        <v>1004</v>
      </c>
      <c r="D153" s="137" t="s">
        <v>1302</v>
      </c>
      <c r="E153" s="178"/>
      <c r="F153" s="178"/>
      <c r="G153" s="178">
        <v>119400</v>
      </c>
      <c r="H153" s="178"/>
      <c r="I153" s="178"/>
      <c r="J153" s="178"/>
      <c r="K153" s="178"/>
      <c r="L153" s="178"/>
      <c r="M153" s="38"/>
      <c r="N153" s="178"/>
      <c r="O153" s="178"/>
      <c r="P153" s="178"/>
      <c r="Q153" s="1864"/>
    </row>
    <row r="154" spans="1:17" ht="35.1" customHeight="1">
      <c r="A154" s="38"/>
      <c r="B154" s="141" t="s">
        <v>1329</v>
      </c>
      <c r="C154" s="136" t="s">
        <v>1004</v>
      </c>
      <c r="D154" s="137" t="s">
        <v>1302</v>
      </c>
      <c r="E154" s="178"/>
      <c r="F154" s="178"/>
      <c r="G154" s="178">
        <v>155600</v>
      </c>
      <c r="H154" s="178"/>
      <c r="I154" s="178"/>
      <c r="J154" s="178"/>
      <c r="K154" s="178"/>
      <c r="L154" s="178"/>
      <c r="M154" s="38"/>
      <c r="N154" s="178"/>
      <c r="O154" s="178"/>
      <c r="P154" s="178"/>
      <c r="Q154" s="1864"/>
    </row>
    <row r="155" spans="1:17" ht="35.1" hidden="1" customHeight="1">
      <c r="A155" s="38"/>
      <c r="B155" s="141" t="s">
        <v>1404</v>
      </c>
      <c r="C155" s="136" t="s">
        <v>419</v>
      </c>
      <c r="D155" s="137"/>
      <c r="E155" s="178"/>
      <c r="F155" s="178"/>
      <c r="G155" s="178"/>
      <c r="H155" s="178"/>
      <c r="I155" s="178"/>
      <c r="J155" s="178"/>
      <c r="K155" s="178"/>
      <c r="L155" s="178"/>
      <c r="M155" s="178"/>
      <c r="N155" s="178"/>
      <c r="O155" s="178"/>
      <c r="P155" s="178"/>
      <c r="Q155" s="1864"/>
    </row>
    <row r="156" spans="1:17" ht="35.1" customHeight="1">
      <c r="A156" s="38"/>
      <c r="B156" s="141" t="s">
        <v>925</v>
      </c>
      <c r="C156" s="136" t="s">
        <v>1004</v>
      </c>
      <c r="D156" s="137"/>
      <c r="E156" s="178"/>
      <c r="F156" s="178"/>
      <c r="G156" s="178"/>
      <c r="H156" s="178"/>
      <c r="I156" s="178"/>
      <c r="J156" s="178"/>
      <c r="K156" s="178">
        <v>80100</v>
      </c>
      <c r="L156" s="178"/>
      <c r="M156" s="178"/>
      <c r="N156" s="178"/>
      <c r="O156" s="178"/>
      <c r="P156" s="178"/>
      <c r="Q156" s="1864"/>
    </row>
    <row r="157" spans="1:17" ht="35.1" customHeight="1">
      <c r="A157" s="38"/>
      <c r="B157" s="141" t="s">
        <v>926</v>
      </c>
      <c r="C157" s="136" t="s">
        <v>1004</v>
      </c>
      <c r="D157" s="137"/>
      <c r="E157" s="178"/>
      <c r="F157" s="178"/>
      <c r="G157" s="178"/>
      <c r="H157" s="178"/>
      <c r="I157" s="178"/>
      <c r="J157" s="178"/>
      <c r="K157" s="178">
        <v>72000</v>
      </c>
      <c r="L157" s="178"/>
      <c r="M157" s="178"/>
      <c r="N157" s="178"/>
      <c r="O157" s="178"/>
      <c r="P157" s="178"/>
      <c r="Q157" s="1864"/>
    </row>
    <row r="158" spans="1:17" ht="35.1" hidden="1" customHeight="1">
      <c r="A158" s="38"/>
      <c r="B158" s="141" t="s">
        <v>1330</v>
      </c>
      <c r="C158" s="136" t="s">
        <v>1004</v>
      </c>
      <c r="D158" s="137" t="s">
        <v>1302</v>
      </c>
      <c r="E158" s="178"/>
      <c r="F158" s="178"/>
      <c r="G158" s="178"/>
      <c r="H158" s="178"/>
      <c r="I158" s="178"/>
      <c r="J158" s="178"/>
      <c r="K158" s="178"/>
      <c r="L158" s="178"/>
      <c r="M158" s="38"/>
      <c r="N158" s="178"/>
      <c r="O158" s="178"/>
      <c r="P158" s="178"/>
      <c r="Q158" s="1864"/>
    </row>
    <row r="159" spans="1:17" ht="35.1" hidden="1" customHeight="1">
      <c r="A159" s="38"/>
      <c r="B159" s="141" t="s">
        <v>1331</v>
      </c>
      <c r="C159" s="136" t="s">
        <v>1004</v>
      </c>
      <c r="D159" s="137" t="s">
        <v>1302</v>
      </c>
      <c r="E159" s="178"/>
      <c r="F159" s="178"/>
      <c r="G159" s="178"/>
      <c r="H159" s="178"/>
      <c r="I159" s="178"/>
      <c r="J159" s="178"/>
      <c r="K159" s="178"/>
      <c r="L159" s="178"/>
      <c r="M159" s="38"/>
      <c r="N159" s="178"/>
      <c r="O159" s="178"/>
      <c r="P159" s="178"/>
      <c r="Q159" s="1864"/>
    </row>
    <row r="160" spans="1:17" ht="35.1" hidden="1" customHeight="1">
      <c r="A160" s="38"/>
      <c r="B160" s="141" t="s">
        <v>1331</v>
      </c>
      <c r="C160" s="136" t="s">
        <v>1004</v>
      </c>
      <c r="D160" s="137" t="s">
        <v>1332</v>
      </c>
      <c r="E160" s="178"/>
      <c r="F160" s="178"/>
      <c r="G160" s="178"/>
      <c r="H160" s="178"/>
      <c r="I160" s="178"/>
      <c r="J160" s="178"/>
      <c r="K160" s="178"/>
      <c r="L160" s="178"/>
      <c r="M160" s="38"/>
      <c r="N160" s="178"/>
      <c r="O160" s="178"/>
      <c r="P160" s="178"/>
      <c r="Q160" s="1864"/>
    </row>
    <row r="161" spans="1:17" ht="35.1" hidden="1" customHeight="1">
      <c r="A161" s="38"/>
      <c r="B161" s="141" t="s">
        <v>1405</v>
      </c>
      <c r="C161" s="136" t="s">
        <v>419</v>
      </c>
      <c r="D161" s="137"/>
      <c r="E161" s="178"/>
      <c r="F161" s="178"/>
      <c r="G161" s="178"/>
      <c r="H161" s="178"/>
      <c r="I161" s="178"/>
      <c r="J161" s="178"/>
      <c r="K161" s="178"/>
      <c r="L161" s="178"/>
      <c r="M161" s="178"/>
      <c r="N161" s="178"/>
      <c r="O161" s="178"/>
      <c r="P161" s="178"/>
      <c r="Q161" s="1864"/>
    </row>
    <row r="162" spans="1:17" ht="35.1" customHeight="1">
      <c r="A162" s="38"/>
      <c r="B162" s="134" t="s">
        <v>1333</v>
      </c>
      <c r="C162" s="38"/>
      <c r="D162" s="57"/>
      <c r="E162" s="38"/>
      <c r="F162" s="38"/>
      <c r="G162" s="38"/>
      <c r="H162" s="38"/>
      <c r="I162" s="38"/>
      <c r="J162" s="38"/>
      <c r="K162" s="38"/>
      <c r="L162" s="38"/>
      <c r="M162" s="178"/>
      <c r="N162" s="38"/>
      <c r="O162" s="38"/>
      <c r="P162" s="38"/>
      <c r="Q162" s="1864"/>
    </row>
    <row r="163" spans="1:17" ht="35.1" customHeight="1">
      <c r="A163" s="85"/>
      <c r="B163" s="141" t="s">
        <v>1334</v>
      </c>
      <c r="C163" s="38" t="s">
        <v>419</v>
      </c>
      <c r="D163" s="57"/>
      <c r="E163" s="178"/>
      <c r="F163" s="178">
        <v>8000</v>
      </c>
      <c r="G163" s="178">
        <v>5700</v>
      </c>
      <c r="H163" s="178">
        <v>12100</v>
      </c>
      <c r="I163" s="178">
        <v>9091</v>
      </c>
      <c r="J163" s="178"/>
      <c r="K163" s="178">
        <v>6550</v>
      </c>
      <c r="L163" s="178">
        <v>4800</v>
      </c>
      <c r="M163" s="178"/>
      <c r="N163" s="178"/>
      <c r="O163" s="178">
        <v>5614</v>
      </c>
      <c r="P163" s="178">
        <v>7000</v>
      </c>
      <c r="Q163" s="1864"/>
    </row>
    <row r="164" spans="1:17" ht="35.1" customHeight="1">
      <c r="A164" s="38"/>
      <c r="B164" s="141" t="s">
        <v>1335</v>
      </c>
      <c r="C164" s="38" t="s">
        <v>419</v>
      </c>
      <c r="D164" s="57"/>
      <c r="E164" s="178"/>
      <c r="F164" s="178">
        <v>10750</v>
      </c>
      <c r="G164" s="178">
        <v>7000</v>
      </c>
      <c r="H164" s="178">
        <v>16665</v>
      </c>
      <c r="I164" s="178">
        <v>13636</v>
      </c>
      <c r="J164" s="178"/>
      <c r="K164" s="178">
        <v>6200</v>
      </c>
      <c r="L164" s="178">
        <v>5800</v>
      </c>
      <c r="M164" s="178"/>
      <c r="N164" s="178"/>
      <c r="O164" s="178">
        <v>6541</v>
      </c>
      <c r="P164" s="178">
        <v>11000</v>
      </c>
      <c r="Q164" s="1864"/>
    </row>
    <row r="165" spans="1:17" ht="35.25" customHeight="1">
      <c r="A165" s="35" t="s">
        <v>1336</v>
      </c>
      <c r="B165" s="134" t="s">
        <v>1337</v>
      </c>
      <c r="C165" s="35"/>
      <c r="D165" s="28"/>
      <c r="E165" s="35"/>
      <c r="F165" s="35"/>
      <c r="G165" s="35"/>
      <c r="H165" s="35"/>
      <c r="I165" s="35"/>
      <c r="J165" s="35"/>
      <c r="K165" s="38"/>
      <c r="L165" s="35"/>
      <c r="M165" s="35"/>
      <c r="N165" s="35"/>
      <c r="O165" s="35"/>
      <c r="P165" s="35"/>
      <c r="Q165" s="1864"/>
    </row>
    <row r="166" spans="1:17" ht="35.1" customHeight="1">
      <c r="A166" s="85"/>
      <c r="B166" s="1867" t="s">
        <v>1338</v>
      </c>
      <c r="C166" s="1868"/>
      <c r="D166" s="57"/>
      <c r="E166" s="177"/>
      <c r="F166" s="177"/>
      <c r="G166" s="177"/>
      <c r="H166" s="177"/>
      <c r="I166" s="177"/>
      <c r="J166" s="177"/>
      <c r="K166" s="177"/>
      <c r="L166" s="177"/>
      <c r="M166" s="177"/>
      <c r="N166" s="177"/>
      <c r="O166" s="177"/>
      <c r="P166" s="177"/>
      <c r="Q166" s="1864"/>
    </row>
    <row r="167" spans="1:17" ht="35.1" customHeight="1">
      <c r="A167" s="38"/>
      <c r="B167" s="65" t="s">
        <v>1339</v>
      </c>
      <c r="C167" s="38" t="s">
        <v>152</v>
      </c>
      <c r="D167" s="57" t="s">
        <v>1340</v>
      </c>
      <c r="E167" s="177"/>
      <c r="F167" s="177"/>
      <c r="G167" s="177"/>
      <c r="H167" s="177">
        <v>14000</v>
      </c>
      <c r="I167" s="177"/>
      <c r="J167" s="177"/>
      <c r="K167" s="177">
        <v>12000</v>
      </c>
      <c r="L167" s="177"/>
      <c r="M167" s="177">
        <v>15000</v>
      </c>
      <c r="N167" s="177"/>
      <c r="O167" s="177">
        <v>12000</v>
      </c>
      <c r="P167" s="177"/>
      <c r="Q167" s="1864"/>
    </row>
    <row r="168" spans="1:17" ht="35.1" customHeight="1">
      <c r="A168" s="38"/>
      <c r="B168" s="65" t="s">
        <v>1411</v>
      </c>
      <c r="C168" s="38" t="s">
        <v>152</v>
      </c>
      <c r="D168" s="57"/>
      <c r="E168" s="177"/>
      <c r="F168" s="177"/>
      <c r="G168" s="177"/>
      <c r="H168" s="177"/>
      <c r="I168" s="177"/>
      <c r="J168" s="177"/>
      <c r="K168" s="177"/>
      <c r="L168" s="177"/>
      <c r="M168" s="177">
        <v>27273</v>
      </c>
      <c r="N168" s="177"/>
      <c r="O168" s="177"/>
      <c r="P168" s="177"/>
      <c r="Q168" s="1864"/>
    </row>
    <row r="169" spans="1:17" ht="35.1" customHeight="1">
      <c r="A169" s="38"/>
      <c r="B169" s="65" t="s">
        <v>1412</v>
      </c>
      <c r="C169" s="38" t="s">
        <v>152</v>
      </c>
      <c r="D169" s="57"/>
      <c r="E169" s="177"/>
      <c r="F169" s="177"/>
      <c r="G169" s="177"/>
      <c r="H169" s="177"/>
      <c r="I169" s="177"/>
      <c r="J169" s="177"/>
      <c r="K169" s="177"/>
      <c r="L169" s="177"/>
      <c r="M169" s="177">
        <v>27272.726999999999</v>
      </c>
      <c r="N169" s="177"/>
      <c r="O169" s="177"/>
      <c r="P169" s="177"/>
      <c r="Q169" s="1864"/>
    </row>
    <row r="170" spans="1:17" ht="35.1" customHeight="1">
      <c r="A170" s="38"/>
      <c r="B170" s="65" t="s">
        <v>397</v>
      </c>
      <c r="C170" s="38" t="s">
        <v>152</v>
      </c>
      <c r="D170" s="57"/>
      <c r="E170" s="177"/>
      <c r="F170" s="177"/>
      <c r="G170" s="177"/>
      <c r="H170" s="177"/>
      <c r="I170" s="177">
        <v>30000</v>
      </c>
      <c r="J170" s="177"/>
      <c r="K170" s="177">
        <v>22000</v>
      </c>
      <c r="L170" s="177"/>
      <c r="M170" s="177"/>
      <c r="N170" s="177"/>
      <c r="O170" s="177">
        <v>23000</v>
      </c>
      <c r="P170" s="177">
        <v>28000</v>
      </c>
      <c r="Q170" s="1864"/>
    </row>
    <row r="171" spans="1:17" ht="35.1" customHeight="1">
      <c r="A171" s="38"/>
      <c r="B171" s="65" t="s">
        <v>492</v>
      </c>
      <c r="C171" s="38" t="s">
        <v>152</v>
      </c>
      <c r="D171" s="57" t="s">
        <v>1413</v>
      </c>
      <c r="E171" s="177"/>
      <c r="F171" s="177"/>
      <c r="G171" s="177"/>
      <c r="H171" s="177"/>
      <c r="I171" s="177"/>
      <c r="J171" s="177"/>
      <c r="K171" s="177"/>
      <c r="L171" s="177"/>
      <c r="M171" s="177">
        <v>37000</v>
      </c>
      <c r="N171" s="177"/>
      <c r="O171" s="177"/>
      <c r="P171" s="177"/>
      <c r="Q171" s="1864"/>
    </row>
    <row r="172" spans="1:17" ht="35.1" hidden="1" customHeight="1">
      <c r="A172" s="85"/>
      <c r="B172" s="65" t="s">
        <v>412</v>
      </c>
      <c r="C172" s="38" t="s">
        <v>152</v>
      </c>
      <c r="D172" s="57"/>
      <c r="E172" s="177"/>
      <c r="F172" s="177"/>
      <c r="G172" s="38"/>
      <c r="H172" s="38"/>
      <c r="I172" s="38"/>
      <c r="J172" s="38"/>
      <c r="K172" s="38"/>
      <c r="L172" s="38"/>
      <c r="M172" s="38"/>
      <c r="N172" s="38"/>
      <c r="O172" s="38"/>
      <c r="P172" s="38"/>
      <c r="Q172" s="1864"/>
    </row>
    <row r="173" spans="1:17" ht="30" customHeight="1">
      <c r="A173" s="35" t="s">
        <v>1341</v>
      </c>
      <c r="B173" s="134" t="s">
        <v>1342</v>
      </c>
      <c r="C173" s="35"/>
      <c r="D173" s="28"/>
      <c r="E173" s="35"/>
      <c r="F173" s="35"/>
      <c r="G173" s="35"/>
      <c r="H173" s="35"/>
      <c r="I173" s="35"/>
      <c r="J173" s="35"/>
      <c r="K173" s="38"/>
      <c r="L173" s="35"/>
      <c r="M173" s="35"/>
      <c r="N173" s="35"/>
      <c r="O173" s="35"/>
      <c r="P173" s="35"/>
      <c r="Q173" s="1864"/>
    </row>
    <row r="174" spans="1:17" ht="35.1" customHeight="1">
      <c r="A174" s="85"/>
      <c r="B174" s="46" t="s">
        <v>1343</v>
      </c>
      <c r="C174" s="38" t="s">
        <v>1480</v>
      </c>
      <c r="D174" s="57" t="s">
        <v>1345</v>
      </c>
      <c r="E174" s="179"/>
      <c r="F174" s="179">
        <v>105000</v>
      </c>
      <c r="G174" s="179">
        <v>110000</v>
      </c>
      <c r="H174" s="179"/>
      <c r="I174" s="179"/>
      <c r="J174" s="179">
        <v>105000</v>
      </c>
      <c r="K174" s="179"/>
      <c r="L174" s="179"/>
      <c r="M174" s="179"/>
      <c r="N174" s="179"/>
      <c r="O174" s="179"/>
      <c r="P174" s="179"/>
      <c r="Q174" s="1864"/>
    </row>
    <row r="175" spans="1:17" ht="35.1" customHeight="1">
      <c r="A175" s="35"/>
      <c r="B175" s="46" t="s">
        <v>1346</v>
      </c>
      <c r="C175" s="38" t="s">
        <v>1480</v>
      </c>
      <c r="D175" s="57" t="s">
        <v>1347</v>
      </c>
      <c r="E175" s="179"/>
      <c r="F175" s="179"/>
      <c r="G175" s="179"/>
      <c r="H175" s="179"/>
      <c r="I175" s="179"/>
      <c r="J175" s="179">
        <v>80000</v>
      </c>
      <c r="K175" s="179"/>
      <c r="L175" s="179"/>
      <c r="M175" s="179"/>
      <c r="N175" s="179"/>
      <c r="O175" s="179"/>
      <c r="P175" s="179"/>
      <c r="Q175" s="1864"/>
    </row>
    <row r="176" spans="1:17" ht="35.1" customHeight="1">
      <c r="A176" s="35"/>
      <c r="B176" s="46" t="s">
        <v>1346</v>
      </c>
      <c r="C176" s="38" t="s">
        <v>1480</v>
      </c>
      <c r="D176" s="57" t="s">
        <v>1348</v>
      </c>
      <c r="E176" s="179"/>
      <c r="F176" s="179"/>
      <c r="G176" s="179"/>
      <c r="H176" s="179"/>
      <c r="I176" s="179"/>
      <c r="J176" s="179">
        <v>95000</v>
      </c>
      <c r="K176" s="179"/>
      <c r="L176" s="179"/>
      <c r="M176" s="179"/>
      <c r="N176" s="179"/>
      <c r="O176" s="179"/>
      <c r="P176" s="179"/>
      <c r="Q176" s="1864"/>
    </row>
    <row r="177" spans="1:17" ht="35.1" customHeight="1">
      <c r="A177" s="38"/>
      <c r="B177" s="46" t="s">
        <v>1349</v>
      </c>
      <c r="C177" s="38" t="s">
        <v>1480</v>
      </c>
      <c r="D177" s="57" t="s">
        <v>1345</v>
      </c>
      <c r="E177" s="179"/>
      <c r="F177" s="179">
        <v>105000</v>
      </c>
      <c r="G177" s="179">
        <v>110000</v>
      </c>
      <c r="H177" s="179">
        <v>125000</v>
      </c>
      <c r="I177" s="179"/>
      <c r="J177" s="179">
        <f>J174</f>
        <v>105000</v>
      </c>
      <c r="K177" s="179"/>
      <c r="L177" s="179"/>
      <c r="M177" s="179"/>
      <c r="N177" s="179"/>
      <c r="O177" s="179"/>
      <c r="P177" s="179"/>
      <c r="Q177" s="1864"/>
    </row>
    <row r="178" spans="1:17" ht="35.1" customHeight="1">
      <c r="A178" s="38"/>
      <c r="B178" s="46" t="s">
        <v>1349</v>
      </c>
      <c r="C178" s="38" t="s">
        <v>1480</v>
      </c>
      <c r="D178" s="57" t="s">
        <v>1350</v>
      </c>
      <c r="E178" s="179"/>
      <c r="F178" s="179"/>
      <c r="G178" s="179"/>
      <c r="H178" s="179">
        <v>132000</v>
      </c>
      <c r="I178" s="179"/>
      <c r="J178" s="179"/>
      <c r="K178" s="179"/>
      <c r="L178" s="179"/>
      <c r="M178" s="179"/>
      <c r="N178" s="179"/>
      <c r="O178" s="179"/>
      <c r="P178" s="179"/>
      <c r="Q178" s="1864"/>
    </row>
    <row r="179" spans="1:17" ht="35.1" customHeight="1">
      <c r="A179" s="38"/>
      <c r="B179" s="46" t="s">
        <v>1346</v>
      </c>
      <c r="C179" s="38" t="s">
        <v>1480</v>
      </c>
      <c r="D179" s="57" t="s">
        <v>1351</v>
      </c>
      <c r="E179" s="179"/>
      <c r="F179" s="179"/>
      <c r="G179" s="179"/>
      <c r="H179" s="179">
        <v>142000</v>
      </c>
      <c r="I179" s="179"/>
      <c r="J179" s="179"/>
      <c r="K179" s="179"/>
      <c r="L179" s="179"/>
      <c r="M179" s="179"/>
      <c r="N179" s="179"/>
      <c r="O179" s="179"/>
      <c r="P179" s="179"/>
      <c r="Q179" s="1864"/>
    </row>
    <row r="180" spans="1:17" ht="35.1" customHeight="1">
      <c r="A180" s="38"/>
      <c r="B180" s="46" t="s">
        <v>1352</v>
      </c>
      <c r="C180" s="38" t="s">
        <v>1480</v>
      </c>
      <c r="D180" s="57" t="s">
        <v>1350</v>
      </c>
      <c r="E180" s="179"/>
      <c r="F180" s="179">
        <v>89300</v>
      </c>
      <c r="G180" s="38"/>
      <c r="H180" s="179"/>
      <c r="I180" s="179"/>
      <c r="J180" s="179"/>
      <c r="K180" s="179"/>
      <c r="L180" s="179"/>
      <c r="M180" s="179"/>
      <c r="N180" s="179"/>
      <c r="O180" s="38"/>
      <c r="P180" s="179"/>
      <c r="Q180" s="1864"/>
    </row>
    <row r="181" spans="1:17" ht="35.1" customHeight="1">
      <c r="A181" s="38"/>
      <c r="B181" s="46" t="s">
        <v>1352</v>
      </c>
      <c r="C181" s="38" t="s">
        <v>1480</v>
      </c>
      <c r="D181" s="57" t="s">
        <v>1345</v>
      </c>
      <c r="E181" s="179"/>
      <c r="F181" s="179">
        <v>115000</v>
      </c>
      <c r="G181" s="179">
        <v>120000</v>
      </c>
      <c r="H181" s="179"/>
      <c r="I181" s="179"/>
      <c r="J181" s="179"/>
      <c r="K181" s="179">
        <v>120000</v>
      </c>
      <c r="L181" s="179"/>
      <c r="M181" s="179"/>
      <c r="N181" s="179">
        <v>115000</v>
      </c>
      <c r="O181" s="179">
        <v>130000</v>
      </c>
      <c r="P181" s="179"/>
      <c r="Q181" s="1864"/>
    </row>
    <row r="182" spans="1:17" ht="35.1" customHeight="1">
      <c r="A182" s="38"/>
      <c r="B182" s="46" t="s">
        <v>1353</v>
      </c>
      <c r="C182" s="38" t="s">
        <v>1480</v>
      </c>
      <c r="D182" s="57" t="s">
        <v>1345</v>
      </c>
      <c r="E182" s="179"/>
      <c r="F182" s="179">
        <v>88500</v>
      </c>
      <c r="G182" s="179"/>
      <c r="H182" s="179"/>
      <c r="I182" s="179"/>
      <c r="J182" s="179"/>
      <c r="K182" s="179"/>
      <c r="L182" s="179"/>
      <c r="M182" s="179"/>
      <c r="N182" s="179">
        <v>118000</v>
      </c>
      <c r="O182" s="179"/>
      <c r="P182" s="179"/>
      <c r="Q182" s="1864"/>
    </row>
    <row r="183" spans="1:17" ht="35.1" customHeight="1">
      <c r="A183" s="38"/>
      <c r="B183" s="46" t="s">
        <v>1354</v>
      </c>
      <c r="C183" s="38" t="s">
        <v>1480</v>
      </c>
      <c r="D183" s="57" t="s">
        <v>1355</v>
      </c>
      <c r="E183" s="179"/>
      <c r="F183" s="179">
        <v>79000</v>
      </c>
      <c r="G183" s="179"/>
      <c r="H183" s="179"/>
      <c r="I183" s="179">
        <v>85000</v>
      </c>
      <c r="J183" s="179"/>
      <c r="K183" s="179"/>
      <c r="L183" s="179"/>
      <c r="M183" s="179"/>
      <c r="N183" s="179"/>
      <c r="O183" s="179"/>
      <c r="P183" s="179"/>
      <c r="Q183" s="1864"/>
    </row>
    <row r="184" spans="1:17" ht="35.1" customHeight="1">
      <c r="A184" s="38"/>
      <c r="B184" s="46" t="s">
        <v>1356</v>
      </c>
      <c r="C184" s="38" t="s">
        <v>1480</v>
      </c>
      <c r="D184" s="57" t="s">
        <v>1357</v>
      </c>
      <c r="E184" s="179"/>
      <c r="F184" s="179"/>
      <c r="G184" s="179"/>
      <c r="H184" s="179"/>
      <c r="I184" s="179"/>
      <c r="J184" s="179"/>
      <c r="K184" s="179"/>
      <c r="L184" s="179"/>
      <c r="M184" s="179"/>
      <c r="N184" s="179"/>
      <c r="O184" s="179"/>
      <c r="P184" s="179">
        <v>118800</v>
      </c>
      <c r="Q184" s="1864"/>
    </row>
    <row r="185" spans="1:17" ht="35.1" customHeight="1">
      <c r="A185" s="38"/>
      <c r="B185" s="46" t="s">
        <v>1358</v>
      </c>
      <c r="C185" s="38" t="s">
        <v>1480</v>
      </c>
      <c r="D185" s="57" t="s">
        <v>1359</v>
      </c>
      <c r="E185" s="179"/>
      <c r="F185" s="179">
        <v>82000</v>
      </c>
      <c r="G185" s="179"/>
      <c r="H185" s="179"/>
      <c r="I185" s="179">
        <v>105000</v>
      </c>
      <c r="J185" s="179"/>
      <c r="K185" s="179"/>
      <c r="L185" s="179"/>
      <c r="M185" s="179"/>
      <c r="N185" s="179"/>
      <c r="O185" s="179"/>
      <c r="P185" s="179">
        <v>129800</v>
      </c>
      <c r="Q185" s="1864"/>
    </row>
    <row r="186" spans="1:17" ht="35.1" customHeight="1">
      <c r="A186" s="38"/>
      <c r="B186" s="46" t="s">
        <v>1360</v>
      </c>
      <c r="C186" s="38" t="s">
        <v>1480</v>
      </c>
      <c r="D186" s="57" t="s">
        <v>1361</v>
      </c>
      <c r="E186" s="179"/>
      <c r="F186" s="179">
        <v>82200</v>
      </c>
      <c r="G186" s="179"/>
      <c r="H186" s="179"/>
      <c r="I186" s="179">
        <v>115000</v>
      </c>
      <c r="J186" s="179"/>
      <c r="K186" s="179"/>
      <c r="L186" s="179"/>
      <c r="M186" s="179"/>
      <c r="N186" s="179"/>
      <c r="O186" s="179"/>
      <c r="P186" s="179">
        <v>133100</v>
      </c>
      <c r="Q186" s="1864"/>
    </row>
    <row r="187" spans="1:17" ht="35.1" customHeight="1">
      <c r="A187" s="38"/>
      <c r="B187" s="46" t="s">
        <v>1360</v>
      </c>
      <c r="C187" s="38" t="s">
        <v>1480</v>
      </c>
      <c r="D187" s="57" t="s">
        <v>1362</v>
      </c>
      <c r="E187" s="179"/>
      <c r="F187" s="179"/>
      <c r="G187" s="179"/>
      <c r="H187" s="179"/>
      <c r="I187" s="179">
        <v>128000</v>
      </c>
      <c r="J187" s="179"/>
      <c r="K187" s="179"/>
      <c r="L187" s="179"/>
      <c r="M187" s="179"/>
      <c r="N187" s="179"/>
      <c r="O187" s="179"/>
      <c r="P187" s="179">
        <v>149600</v>
      </c>
      <c r="Q187" s="1864"/>
    </row>
    <row r="188" spans="1:17" ht="35.1" hidden="1" customHeight="1">
      <c r="A188" s="38"/>
      <c r="B188" s="46" t="s">
        <v>1363</v>
      </c>
      <c r="C188" s="38" t="s">
        <v>1480</v>
      </c>
      <c r="D188" s="57" t="s">
        <v>1364</v>
      </c>
      <c r="E188" s="179"/>
      <c r="F188" s="179"/>
      <c r="G188" s="179"/>
      <c r="H188" s="179"/>
      <c r="I188" s="179"/>
      <c r="J188" s="179"/>
      <c r="K188" s="179"/>
      <c r="L188" s="179"/>
      <c r="M188" s="179"/>
      <c r="N188" s="179"/>
      <c r="O188" s="179"/>
      <c r="P188" s="179"/>
      <c r="Q188" s="1864"/>
    </row>
    <row r="189" spans="1:17" ht="35.1" customHeight="1">
      <c r="A189" s="38"/>
      <c r="B189" s="46" t="s">
        <v>1365</v>
      </c>
      <c r="C189" s="38" t="s">
        <v>1480</v>
      </c>
      <c r="D189" s="57" t="s">
        <v>1366</v>
      </c>
      <c r="E189" s="179"/>
      <c r="F189" s="179"/>
      <c r="G189" s="179"/>
      <c r="H189" s="179"/>
      <c r="I189" s="179">
        <v>155000</v>
      </c>
      <c r="J189" s="179"/>
      <c r="K189" s="179"/>
      <c r="L189" s="179"/>
      <c r="M189" s="179"/>
      <c r="N189" s="179"/>
      <c r="O189" s="179"/>
      <c r="P189" s="179"/>
      <c r="Q189" s="1864"/>
    </row>
    <row r="190" spans="1:17" ht="35.1" customHeight="1">
      <c r="A190" s="38"/>
      <c r="B190" s="46" t="s">
        <v>1367</v>
      </c>
      <c r="C190" s="38" t="s">
        <v>1480</v>
      </c>
      <c r="D190" s="57" t="s">
        <v>1368</v>
      </c>
      <c r="E190" s="38"/>
      <c r="F190" s="38"/>
      <c r="G190" s="38"/>
      <c r="H190" s="38"/>
      <c r="I190" s="179">
        <v>165000</v>
      </c>
      <c r="J190" s="38"/>
      <c r="K190" s="38"/>
      <c r="L190" s="38"/>
      <c r="M190" s="38"/>
      <c r="N190" s="38"/>
      <c r="O190" s="38"/>
      <c r="P190" s="38"/>
      <c r="Q190" s="1864"/>
    </row>
    <row r="191" spans="1:17" ht="35.1" customHeight="1">
      <c r="A191" s="38"/>
      <c r="B191" s="46" t="s">
        <v>1369</v>
      </c>
      <c r="C191" s="38" t="s">
        <v>1480</v>
      </c>
      <c r="D191" s="57" t="s">
        <v>1345</v>
      </c>
      <c r="E191" s="179"/>
      <c r="F191" s="179"/>
      <c r="G191" s="179">
        <v>110000</v>
      </c>
      <c r="H191" s="38"/>
      <c r="I191" s="179"/>
      <c r="J191" s="179"/>
      <c r="K191" s="179"/>
      <c r="L191" s="179"/>
      <c r="M191" s="179"/>
      <c r="N191" s="179"/>
      <c r="O191" s="179"/>
      <c r="P191" s="179"/>
      <c r="Q191" s="1864"/>
    </row>
    <row r="192" spans="1:17" ht="35.1" customHeight="1">
      <c r="A192" s="38"/>
      <c r="B192" s="46" t="s">
        <v>1370</v>
      </c>
      <c r="C192" s="38" t="s">
        <v>1480</v>
      </c>
      <c r="D192" s="57" t="s">
        <v>1345</v>
      </c>
      <c r="E192" s="179"/>
      <c r="F192" s="179"/>
      <c r="G192" s="179">
        <v>110000</v>
      </c>
      <c r="H192" s="179"/>
      <c r="I192" s="179"/>
      <c r="J192" s="179"/>
      <c r="K192" s="179"/>
      <c r="L192" s="179"/>
      <c r="M192" s="179"/>
      <c r="N192" s="179"/>
      <c r="O192" s="179"/>
      <c r="P192" s="179"/>
      <c r="Q192" s="1864"/>
    </row>
    <row r="193" spans="1:17" ht="35.1" customHeight="1">
      <c r="A193" s="38"/>
      <c r="B193" s="46" t="s">
        <v>1371</v>
      </c>
      <c r="C193" s="38" t="s">
        <v>1480</v>
      </c>
      <c r="D193" s="57" t="s">
        <v>1345</v>
      </c>
      <c r="E193" s="179"/>
      <c r="F193" s="179"/>
      <c r="G193" s="179">
        <v>115000</v>
      </c>
      <c r="H193" s="179"/>
      <c r="I193" s="179"/>
      <c r="J193" s="179"/>
      <c r="K193" s="179"/>
      <c r="L193" s="179"/>
      <c r="M193" s="179"/>
      <c r="N193" s="179"/>
      <c r="O193" s="179"/>
      <c r="P193" s="179"/>
      <c r="Q193" s="1864"/>
    </row>
    <row r="194" spans="1:17" ht="35.1" customHeight="1">
      <c r="A194" s="38"/>
      <c r="B194" s="46" t="s">
        <v>1372</v>
      </c>
      <c r="C194" s="38" t="s">
        <v>1480</v>
      </c>
      <c r="D194" s="57" t="s">
        <v>1347</v>
      </c>
      <c r="E194" s="179"/>
      <c r="F194" s="179"/>
      <c r="G194" s="38"/>
      <c r="H194" s="179"/>
      <c r="I194" s="179"/>
      <c r="J194" s="179"/>
      <c r="K194" s="179"/>
      <c r="L194" s="179"/>
      <c r="M194" s="179">
        <v>110000</v>
      </c>
      <c r="N194" s="179"/>
      <c r="O194" s="179"/>
      <c r="P194" s="179"/>
      <c r="Q194" s="1864"/>
    </row>
    <row r="195" spans="1:17" ht="35.1" customHeight="1">
      <c r="A195" s="38"/>
      <c r="B195" s="46" t="s">
        <v>1372</v>
      </c>
      <c r="C195" s="38" t="s">
        <v>1480</v>
      </c>
      <c r="D195" s="57" t="s">
        <v>1348</v>
      </c>
      <c r="E195" s="179"/>
      <c r="F195" s="179">
        <v>70200</v>
      </c>
      <c r="G195" s="38"/>
      <c r="H195" s="179"/>
      <c r="I195" s="179"/>
      <c r="J195" s="179"/>
      <c r="K195" s="38"/>
      <c r="L195" s="38"/>
      <c r="M195" s="179"/>
      <c r="N195" s="179"/>
      <c r="O195" s="179"/>
      <c r="P195" s="179"/>
      <c r="Q195" s="1864"/>
    </row>
    <row r="196" spans="1:17" ht="35.1" customHeight="1">
      <c r="A196" s="38"/>
      <c r="B196" s="46" t="s">
        <v>1373</v>
      </c>
      <c r="C196" s="38" t="s">
        <v>1480</v>
      </c>
      <c r="D196" s="57" t="s">
        <v>1345</v>
      </c>
      <c r="E196" s="179"/>
      <c r="F196" s="179">
        <v>73500</v>
      </c>
      <c r="G196" s="179">
        <v>110000</v>
      </c>
      <c r="H196" s="179"/>
      <c r="I196" s="179"/>
      <c r="J196" s="179"/>
      <c r="K196" s="179">
        <v>130000</v>
      </c>
      <c r="L196" s="179">
        <v>125000</v>
      </c>
      <c r="M196" s="179">
        <v>123000</v>
      </c>
      <c r="N196" s="179"/>
      <c r="O196" s="179"/>
      <c r="P196" s="179"/>
      <c r="Q196" s="1864"/>
    </row>
    <row r="197" spans="1:17" ht="35.1" customHeight="1">
      <c r="A197" s="38"/>
      <c r="B197" s="46" t="s">
        <v>1374</v>
      </c>
      <c r="C197" s="38" t="s">
        <v>1480</v>
      </c>
      <c r="D197" s="57" t="s">
        <v>1345</v>
      </c>
      <c r="E197" s="179"/>
      <c r="F197" s="179"/>
      <c r="G197" s="179">
        <v>110000</v>
      </c>
      <c r="H197" s="179"/>
      <c r="I197" s="179"/>
      <c r="J197" s="179"/>
      <c r="K197" s="179"/>
      <c r="L197" s="179"/>
      <c r="M197" s="179"/>
      <c r="N197" s="179"/>
      <c r="O197" s="179"/>
      <c r="P197" s="179"/>
      <c r="Q197" s="1864"/>
    </row>
    <row r="198" spans="1:17" ht="35.1" customHeight="1">
      <c r="A198" s="38"/>
      <c r="B198" s="46" t="s">
        <v>1375</v>
      </c>
      <c r="C198" s="38" t="s">
        <v>1480</v>
      </c>
      <c r="D198" s="57" t="s">
        <v>1345</v>
      </c>
      <c r="E198" s="179"/>
      <c r="F198" s="179"/>
      <c r="G198" s="38"/>
      <c r="H198" s="179"/>
      <c r="I198" s="179"/>
      <c r="J198" s="179"/>
      <c r="K198" s="38"/>
      <c r="L198" s="179">
        <v>129000</v>
      </c>
      <c r="M198" s="179"/>
      <c r="N198" s="179"/>
      <c r="O198" s="179"/>
      <c r="P198" s="179"/>
      <c r="Q198" s="1864"/>
    </row>
    <row r="199" spans="1:17" ht="35.1" hidden="1" customHeight="1">
      <c r="A199" s="38"/>
      <c r="B199" s="46" t="s">
        <v>1376</v>
      </c>
      <c r="C199" s="38" t="s">
        <v>1480</v>
      </c>
      <c r="D199" s="57" t="s">
        <v>1345</v>
      </c>
      <c r="E199" s="179"/>
      <c r="F199" s="179"/>
      <c r="G199" s="179"/>
      <c r="H199" s="38"/>
      <c r="I199" s="179"/>
      <c r="J199" s="179"/>
      <c r="K199" s="179"/>
      <c r="L199" s="179"/>
      <c r="M199" s="179"/>
      <c r="N199" s="179"/>
      <c r="O199" s="179"/>
      <c r="P199" s="179"/>
      <c r="Q199" s="1864"/>
    </row>
    <row r="200" spans="1:17" ht="35.1" customHeight="1">
      <c r="A200" s="38"/>
      <c r="B200" s="46" t="s">
        <v>1377</v>
      </c>
      <c r="C200" s="38" t="s">
        <v>1480</v>
      </c>
      <c r="D200" s="57" t="s">
        <v>1347</v>
      </c>
      <c r="E200" s="179"/>
      <c r="F200" s="179"/>
      <c r="G200" s="179"/>
      <c r="H200" s="38"/>
      <c r="I200" s="179"/>
      <c r="J200" s="179">
        <v>80000</v>
      </c>
      <c r="K200" s="179"/>
      <c r="L200" s="179"/>
      <c r="M200" s="179">
        <v>79000</v>
      </c>
      <c r="N200" s="179"/>
      <c r="O200" s="179"/>
      <c r="P200" s="179"/>
      <c r="Q200" s="1864"/>
    </row>
    <row r="201" spans="1:17" ht="35.1" customHeight="1">
      <c r="A201" s="38"/>
      <c r="B201" s="46" t="s">
        <v>1377</v>
      </c>
      <c r="C201" s="38" t="s">
        <v>1480</v>
      </c>
      <c r="D201" s="57" t="s">
        <v>1348</v>
      </c>
      <c r="E201" s="179"/>
      <c r="F201" s="179"/>
      <c r="G201" s="38"/>
      <c r="H201" s="179"/>
      <c r="I201" s="179"/>
      <c r="J201" s="179">
        <v>90000</v>
      </c>
      <c r="K201" s="179"/>
      <c r="L201" s="179"/>
      <c r="M201" s="179"/>
      <c r="N201" s="179"/>
      <c r="O201" s="179"/>
      <c r="P201" s="179"/>
      <c r="Q201" s="1864"/>
    </row>
    <row r="202" spans="1:17" ht="35.1" customHeight="1">
      <c r="A202" s="38"/>
      <c r="B202" s="46" t="s">
        <v>1377</v>
      </c>
      <c r="C202" s="38" t="s">
        <v>1480</v>
      </c>
      <c r="D202" s="57" t="s">
        <v>1345</v>
      </c>
      <c r="E202" s="179"/>
      <c r="F202" s="179">
        <v>95000</v>
      </c>
      <c r="G202" s="179">
        <v>80000</v>
      </c>
      <c r="H202" s="179"/>
      <c r="I202" s="179"/>
      <c r="J202" s="179"/>
      <c r="K202" s="179"/>
      <c r="L202" s="179"/>
      <c r="M202" s="179"/>
      <c r="N202" s="179"/>
      <c r="O202" s="179"/>
      <c r="P202" s="179"/>
      <c r="Q202" s="1864"/>
    </row>
    <row r="203" spans="1:17" ht="35.1" customHeight="1">
      <c r="A203" s="38"/>
      <c r="B203" s="46" t="s">
        <v>1378</v>
      </c>
      <c r="C203" s="38" t="s">
        <v>1480</v>
      </c>
      <c r="D203" s="57" t="s">
        <v>1350</v>
      </c>
      <c r="E203" s="179"/>
      <c r="F203" s="38"/>
      <c r="G203" s="179"/>
      <c r="H203" s="179"/>
      <c r="I203" s="179"/>
      <c r="J203" s="179"/>
      <c r="K203" s="179"/>
      <c r="L203" s="179"/>
      <c r="M203" s="179"/>
      <c r="N203" s="179"/>
      <c r="O203" s="179"/>
      <c r="P203" s="179">
        <v>166100</v>
      </c>
      <c r="Q203" s="1864"/>
    </row>
    <row r="204" spans="1:17" ht="35.1" customHeight="1">
      <c r="A204" s="38"/>
      <c r="B204" s="46" t="s">
        <v>1379</v>
      </c>
      <c r="C204" s="38" t="s">
        <v>1480</v>
      </c>
      <c r="D204" s="57" t="s">
        <v>1351</v>
      </c>
      <c r="E204" s="179"/>
      <c r="F204" s="179"/>
      <c r="G204" s="179"/>
      <c r="H204" s="179"/>
      <c r="I204" s="179"/>
      <c r="J204" s="179"/>
      <c r="K204" s="179"/>
      <c r="L204" s="179"/>
      <c r="M204" s="179"/>
      <c r="N204" s="179"/>
      <c r="O204" s="179"/>
      <c r="P204" s="179">
        <v>180400</v>
      </c>
      <c r="Q204" s="1864"/>
    </row>
    <row r="205" spans="1:17" ht="35.1" customHeight="1">
      <c r="A205" s="38"/>
      <c r="B205" s="46" t="s">
        <v>1380</v>
      </c>
      <c r="C205" s="38" t="s">
        <v>1480</v>
      </c>
      <c r="D205" s="57" t="s">
        <v>1345</v>
      </c>
      <c r="E205" s="179"/>
      <c r="F205" s="179"/>
      <c r="G205" s="179">
        <v>120000</v>
      </c>
      <c r="H205" s="179"/>
      <c r="I205" s="179"/>
      <c r="J205" s="179"/>
      <c r="K205" s="179">
        <v>130000</v>
      </c>
      <c r="L205" s="179"/>
      <c r="M205" s="179"/>
      <c r="N205" s="179"/>
      <c r="O205" s="179"/>
      <c r="P205" s="179"/>
      <c r="Q205" s="1864"/>
    </row>
    <row r="206" spans="1:17" ht="35.1" customHeight="1">
      <c r="A206" s="38"/>
      <c r="B206" s="46" t="s">
        <v>1424</v>
      </c>
      <c r="C206" s="38" t="s">
        <v>1480</v>
      </c>
      <c r="D206" s="57" t="s">
        <v>1350</v>
      </c>
      <c r="E206" s="179"/>
      <c r="F206" s="179"/>
      <c r="G206" s="179"/>
      <c r="H206" s="179"/>
      <c r="I206" s="179"/>
      <c r="J206" s="179"/>
      <c r="K206" s="179">
        <v>145000</v>
      </c>
      <c r="L206" s="179"/>
      <c r="M206" s="179"/>
      <c r="N206" s="179"/>
      <c r="O206" s="179"/>
      <c r="P206" s="179"/>
      <c r="Q206" s="1864"/>
    </row>
    <row r="207" spans="1:17" ht="35.1" hidden="1" customHeight="1">
      <c r="A207" s="38"/>
      <c r="B207" s="46" t="s">
        <v>1381</v>
      </c>
      <c r="C207" s="38" t="s">
        <v>1480</v>
      </c>
      <c r="D207" s="57" t="s">
        <v>1345</v>
      </c>
      <c r="E207" s="179"/>
      <c r="F207" s="179"/>
      <c r="G207" s="179"/>
      <c r="H207" s="179"/>
      <c r="I207" s="179"/>
      <c r="J207" s="179"/>
      <c r="K207" s="179"/>
      <c r="L207" s="179"/>
      <c r="M207" s="179"/>
      <c r="N207" s="179"/>
      <c r="O207" s="179"/>
      <c r="P207" s="179"/>
      <c r="Q207" s="1864"/>
    </row>
    <row r="208" spans="1:17" ht="35.1" hidden="1" customHeight="1">
      <c r="A208" s="38"/>
      <c r="B208" s="46" t="s">
        <v>1382</v>
      </c>
      <c r="C208" s="38" t="s">
        <v>1480</v>
      </c>
      <c r="D208" s="57" t="s">
        <v>1350</v>
      </c>
      <c r="E208" s="179"/>
      <c r="F208" s="179"/>
      <c r="G208" s="179"/>
      <c r="H208" s="179"/>
      <c r="I208" s="179"/>
      <c r="J208" s="179"/>
      <c r="K208" s="179"/>
      <c r="L208" s="179"/>
      <c r="M208" s="179"/>
      <c r="N208" s="179"/>
      <c r="O208" s="179"/>
      <c r="P208" s="179"/>
      <c r="Q208" s="1864"/>
    </row>
    <row r="209" spans="1:17" ht="35.1" hidden="1" customHeight="1">
      <c r="A209" s="38"/>
      <c r="B209" s="46" t="s">
        <v>1383</v>
      </c>
      <c r="C209" s="38" t="s">
        <v>1480</v>
      </c>
      <c r="D209" s="57" t="s">
        <v>1350</v>
      </c>
      <c r="E209" s="179"/>
      <c r="F209" s="179"/>
      <c r="G209" s="179"/>
      <c r="H209" s="179"/>
      <c r="I209" s="179"/>
      <c r="J209" s="179"/>
      <c r="K209" s="179"/>
      <c r="L209" s="179"/>
      <c r="M209" s="179"/>
      <c r="N209" s="179"/>
      <c r="O209" s="179"/>
      <c r="P209" s="179"/>
      <c r="Q209" s="1864"/>
    </row>
    <row r="210" spans="1:17" ht="35.1" customHeight="1">
      <c r="A210" s="38"/>
      <c r="B210" s="46" t="s">
        <v>1384</v>
      </c>
      <c r="C210" s="38" t="s">
        <v>1480</v>
      </c>
      <c r="D210" s="57" t="s">
        <v>1350</v>
      </c>
      <c r="E210" s="179"/>
      <c r="F210" s="179">
        <v>91200</v>
      </c>
      <c r="G210" s="179"/>
      <c r="H210" s="179"/>
      <c r="I210" s="179"/>
      <c r="J210" s="179"/>
      <c r="K210" s="179"/>
      <c r="L210" s="179"/>
      <c r="M210" s="179"/>
      <c r="N210" s="179"/>
      <c r="O210" s="179"/>
      <c r="P210" s="179"/>
      <c r="Q210" s="1864"/>
    </row>
    <row r="211" spans="1:17" ht="30" customHeight="1">
      <c r="A211" s="35" t="s">
        <v>1385</v>
      </c>
      <c r="B211" s="134"/>
      <c r="C211" s="35"/>
      <c r="D211" s="28"/>
      <c r="E211" s="35"/>
      <c r="F211" s="35"/>
      <c r="G211" s="35"/>
      <c r="H211" s="35"/>
      <c r="I211" s="38"/>
      <c r="J211" s="38"/>
      <c r="K211" s="38"/>
      <c r="L211" s="38"/>
      <c r="M211" s="38"/>
      <c r="N211" s="38"/>
      <c r="O211" s="38"/>
      <c r="P211" s="38"/>
      <c r="Q211" s="1864"/>
    </row>
    <row r="212" spans="1:17" ht="30" customHeight="1">
      <c r="A212" s="85"/>
      <c r="B212" s="1869" t="s">
        <v>866</v>
      </c>
      <c r="C212" s="1869"/>
      <c r="D212" s="57"/>
      <c r="E212" s="38"/>
      <c r="F212" s="38"/>
      <c r="G212" s="38"/>
      <c r="H212" s="38"/>
      <c r="I212" s="38"/>
      <c r="J212" s="38"/>
      <c r="K212" s="38"/>
      <c r="L212" s="38"/>
      <c r="M212" s="38"/>
      <c r="N212" s="38"/>
      <c r="O212" s="38"/>
      <c r="P212" s="38"/>
      <c r="Q212" s="1864"/>
    </row>
    <row r="213" spans="1:17" ht="30" customHeight="1">
      <c r="A213" s="85"/>
      <c r="B213" s="65" t="s">
        <v>1386</v>
      </c>
      <c r="C213" s="38" t="s">
        <v>1387</v>
      </c>
      <c r="D213" s="57" t="s">
        <v>1388</v>
      </c>
      <c r="E213" s="179"/>
      <c r="F213" s="179"/>
      <c r="G213" s="179">
        <v>2200000</v>
      </c>
      <c r="H213" s="179"/>
      <c r="I213" s="179"/>
      <c r="J213" s="179"/>
      <c r="K213" s="179"/>
      <c r="L213" s="179"/>
      <c r="M213" s="179"/>
      <c r="N213" s="179"/>
      <c r="O213" s="179"/>
      <c r="P213" s="179"/>
      <c r="Q213" s="1864"/>
    </row>
    <row r="214" spans="1:17" ht="30" customHeight="1">
      <c r="A214" s="85"/>
      <c r="B214" s="65" t="s">
        <v>868</v>
      </c>
      <c r="C214" s="38" t="s">
        <v>1387</v>
      </c>
      <c r="D214" s="57" t="s">
        <v>1389</v>
      </c>
      <c r="E214" s="174"/>
      <c r="F214" s="174"/>
      <c r="G214" s="179">
        <v>3000000</v>
      </c>
      <c r="H214" s="179"/>
      <c r="I214" s="179"/>
      <c r="J214" s="179"/>
      <c r="K214" s="179"/>
      <c r="L214" s="179"/>
      <c r="M214" s="179"/>
      <c r="N214" s="179"/>
      <c r="O214" s="179"/>
      <c r="P214" s="179"/>
      <c r="Q214" s="1864"/>
    </row>
    <row r="215" spans="1:17" ht="30" customHeight="1">
      <c r="A215" s="85"/>
      <c r="B215" s="65" t="s">
        <v>869</v>
      </c>
      <c r="C215" s="38" t="s">
        <v>1387</v>
      </c>
      <c r="D215" s="57" t="s">
        <v>1390</v>
      </c>
      <c r="E215" s="174"/>
      <c r="F215" s="174"/>
      <c r="G215" s="179">
        <v>4100000</v>
      </c>
      <c r="H215" s="179"/>
      <c r="I215" s="179"/>
      <c r="J215" s="179"/>
      <c r="K215" s="179"/>
      <c r="L215" s="179"/>
      <c r="M215" s="179"/>
      <c r="N215" s="179"/>
      <c r="O215" s="179"/>
      <c r="P215" s="179"/>
      <c r="Q215" s="1864"/>
    </row>
    <row r="216" spans="1:17" ht="30" customHeight="1">
      <c r="A216" s="85"/>
      <c r="B216" s="65" t="s">
        <v>870</v>
      </c>
      <c r="C216" s="38" t="s">
        <v>1387</v>
      </c>
      <c r="D216" s="57" t="s">
        <v>1391</v>
      </c>
      <c r="E216" s="174"/>
      <c r="F216" s="174"/>
      <c r="G216" s="179">
        <v>5300000</v>
      </c>
      <c r="H216" s="179"/>
      <c r="I216" s="179"/>
      <c r="J216" s="179"/>
      <c r="K216" s="179"/>
      <c r="L216" s="179"/>
      <c r="M216" s="179"/>
      <c r="N216" s="179"/>
      <c r="O216" s="179"/>
      <c r="P216" s="179"/>
      <c r="Q216" s="1864"/>
    </row>
    <row r="217" spans="1:17" ht="30" customHeight="1">
      <c r="A217" s="85"/>
      <c r="B217" s="65" t="s">
        <v>871</v>
      </c>
      <c r="C217" s="38" t="s">
        <v>1387</v>
      </c>
      <c r="D217" s="57" t="s">
        <v>1388</v>
      </c>
      <c r="E217" s="174"/>
      <c r="F217" s="174"/>
      <c r="G217" s="179">
        <v>2700000</v>
      </c>
      <c r="H217" s="179"/>
      <c r="I217" s="179"/>
      <c r="J217" s="179"/>
      <c r="K217" s="179"/>
      <c r="L217" s="179"/>
      <c r="M217" s="179"/>
      <c r="N217" s="179"/>
      <c r="O217" s="179"/>
      <c r="P217" s="179"/>
      <c r="Q217" s="1864"/>
    </row>
    <row r="218" spans="1:17" ht="30" customHeight="1">
      <c r="A218" s="85"/>
      <c r="B218" s="65" t="s">
        <v>872</v>
      </c>
      <c r="C218" s="38" t="s">
        <v>1387</v>
      </c>
      <c r="D218" s="57" t="s">
        <v>1389</v>
      </c>
      <c r="E218" s="174"/>
      <c r="F218" s="174"/>
      <c r="G218" s="179">
        <v>4450000</v>
      </c>
      <c r="H218" s="179"/>
      <c r="I218" s="179"/>
      <c r="J218" s="179"/>
      <c r="K218" s="38"/>
      <c r="L218" s="179"/>
      <c r="M218" s="179"/>
      <c r="N218" s="179"/>
      <c r="O218" s="179"/>
      <c r="P218" s="179"/>
      <c r="Q218" s="1864"/>
    </row>
    <row r="219" spans="1:17" ht="30" customHeight="1">
      <c r="A219" s="85"/>
      <c r="B219" s="65" t="s">
        <v>873</v>
      </c>
      <c r="C219" s="38" t="s">
        <v>1387</v>
      </c>
      <c r="D219" s="57" t="s">
        <v>1390</v>
      </c>
      <c r="E219" s="174"/>
      <c r="F219" s="174"/>
      <c r="G219" s="179">
        <v>6420000</v>
      </c>
      <c r="H219" s="179"/>
      <c r="I219" s="179"/>
      <c r="J219" s="179"/>
      <c r="K219" s="179"/>
      <c r="L219" s="179"/>
      <c r="M219" s="179"/>
      <c r="N219" s="179"/>
      <c r="O219" s="179"/>
      <c r="P219" s="179"/>
      <c r="Q219" s="1864"/>
    </row>
    <row r="220" spans="1:17" ht="30" customHeight="1">
      <c r="A220" s="85"/>
      <c r="B220" s="65" t="s">
        <v>874</v>
      </c>
      <c r="C220" s="38" t="s">
        <v>1387</v>
      </c>
      <c r="D220" s="57" t="s">
        <v>1391</v>
      </c>
      <c r="E220" s="174"/>
      <c r="F220" s="174"/>
      <c r="G220" s="179">
        <v>8350000</v>
      </c>
      <c r="H220" s="179"/>
      <c r="I220" s="179"/>
      <c r="J220" s="179"/>
      <c r="K220" s="179"/>
      <c r="L220" s="179"/>
      <c r="M220" s="179"/>
      <c r="N220" s="179"/>
      <c r="O220" s="179"/>
      <c r="P220" s="179"/>
      <c r="Q220" s="1864"/>
    </row>
    <row r="221" spans="1:17" ht="30" customHeight="1">
      <c r="A221" s="85"/>
      <c r="B221" s="163" t="s">
        <v>875</v>
      </c>
      <c r="C221" s="38"/>
      <c r="D221" s="57"/>
      <c r="E221" s="174"/>
      <c r="F221" s="174"/>
      <c r="G221" s="179"/>
      <c r="H221" s="179"/>
      <c r="I221" s="179"/>
      <c r="J221" s="179"/>
      <c r="K221" s="179"/>
      <c r="L221" s="179"/>
      <c r="M221" s="179"/>
      <c r="N221" s="179"/>
      <c r="O221" s="179"/>
      <c r="P221" s="179"/>
      <c r="Q221" s="1864"/>
    </row>
    <row r="222" spans="1:17" ht="30" customHeight="1">
      <c r="A222" s="85"/>
      <c r="B222" s="65" t="s">
        <v>867</v>
      </c>
      <c r="C222" s="38" t="s">
        <v>1387</v>
      </c>
      <c r="D222" s="57" t="s">
        <v>1388</v>
      </c>
      <c r="E222" s="174"/>
      <c r="F222" s="174"/>
      <c r="G222" s="179">
        <v>2600000</v>
      </c>
      <c r="H222" s="179"/>
      <c r="I222" s="179"/>
      <c r="J222" s="179"/>
      <c r="K222" s="179"/>
      <c r="L222" s="179"/>
      <c r="M222" s="179"/>
      <c r="N222" s="179"/>
      <c r="O222" s="179"/>
      <c r="P222" s="179"/>
      <c r="Q222" s="1864"/>
    </row>
    <row r="223" spans="1:17" ht="30" customHeight="1">
      <c r="A223" s="85"/>
      <c r="B223" s="65" t="s">
        <v>868</v>
      </c>
      <c r="C223" s="38" t="s">
        <v>1387</v>
      </c>
      <c r="D223" s="57" t="s">
        <v>1389</v>
      </c>
      <c r="E223" s="179"/>
      <c r="F223" s="179"/>
      <c r="G223" s="179">
        <v>3600000</v>
      </c>
      <c r="H223" s="179"/>
      <c r="I223" s="179"/>
      <c r="J223" s="179"/>
      <c r="K223" s="179"/>
      <c r="L223" s="179"/>
      <c r="M223" s="179"/>
      <c r="N223" s="179"/>
      <c r="O223" s="179"/>
      <c r="P223" s="179"/>
      <c r="Q223" s="1864"/>
    </row>
    <row r="224" spans="1:17" ht="30" customHeight="1">
      <c r="A224" s="85"/>
      <c r="B224" s="65" t="s">
        <v>869</v>
      </c>
      <c r="C224" s="38" t="s">
        <v>1387</v>
      </c>
      <c r="D224" s="57" t="s">
        <v>1390</v>
      </c>
      <c r="E224" s="174"/>
      <c r="F224" s="174"/>
      <c r="G224" s="179">
        <v>4600000</v>
      </c>
      <c r="H224" s="179"/>
      <c r="I224" s="179"/>
      <c r="J224" s="179"/>
      <c r="K224" s="179"/>
      <c r="L224" s="179"/>
      <c r="M224" s="179"/>
      <c r="N224" s="179"/>
      <c r="O224" s="179"/>
      <c r="P224" s="179"/>
      <c r="Q224" s="1864"/>
    </row>
    <row r="225" spans="1:17" ht="30" customHeight="1">
      <c r="A225" s="85"/>
      <c r="B225" s="65" t="s">
        <v>870</v>
      </c>
      <c r="C225" s="38" t="s">
        <v>1387</v>
      </c>
      <c r="D225" s="57" t="s">
        <v>1391</v>
      </c>
      <c r="E225" s="174"/>
      <c r="F225" s="174"/>
      <c r="G225" s="179">
        <v>5700000</v>
      </c>
      <c r="H225" s="179"/>
      <c r="I225" s="179"/>
      <c r="J225" s="179"/>
      <c r="K225" s="179"/>
      <c r="L225" s="179"/>
      <c r="M225" s="179"/>
      <c r="N225" s="179"/>
      <c r="O225" s="179"/>
      <c r="P225" s="179"/>
      <c r="Q225" s="1864"/>
    </row>
    <row r="226" spans="1:17" ht="30" customHeight="1">
      <c r="A226" s="85"/>
      <c r="B226" s="65" t="s">
        <v>871</v>
      </c>
      <c r="C226" s="38" t="s">
        <v>1387</v>
      </c>
      <c r="D226" s="57" t="s">
        <v>1388</v>
      </c>
      <c r="E226" s="174"/>
      <c r="F226" s="174"/>
      <c r="G226" s="179">
        <v>2750000</v>
      </c>
      <c r="H226" s="179"/>
      <c r="I226" s="179"/>
      <c r="J226" s="179"/>
      <c r="K226" s="179"/>
      <c r="L226" s="179"/>
      <c r="M226" s="179"/>
      <c r="N226" s="179"/>
      <c r="O226" s="179"/>
      <c r="P226" s="179"/>
      <c r="Q226" s="1864"/>
    </row>
    <row r="227" spans="1:17" ht="30" customHeight="1">
      <c r="A227" s="85"/>
      <c r="B227" s="65" t="s">
        <v>872</v>
      </c>
      <c r="C227" s="38" t="s">
        <v>1387</v>
      </c>
      <c r="D227" s="57" t="s">
        <v>1389</v>
      </c>
      <c r="E227" s="179"/>
      <c r="F227" s="179"/>
      <c r="G227" s="179">
        <v>4500000</v>
      </c>
      <c r="H227" s="179"/>
      <c r="I227" s="179"/>
      <c r="J227" s="179"/>
      <c r="K227" s="179"/>
      <c r="L227" s="179"/>
      <c r="M227" s="179"/>
      <c r="N227" s="179"/>
      <c r="O227" s="179"/>
      <c r="P227" s="179"/>
      <c r="Q227" s="1864"/>
    </row>
    <row r="228" spans="1:17" ht="30" customHeight="1">
      <c r="A228" s="85"/>
      <c r="B228" s="65" t="s">
        <v>873</v>
      </c>
      <c r="C228" s="38" t="s">
        <v>1387</v>
      </c>
      <c r="D228" s="57" t="s">
        <v>1390</v>
      </c>
      <c r="E228" s="179"/>
      <c r="F228" s="179"/>
      <c r="G228" s="179">
        <v>6500000</v>
      </c>
      <c r="H228" s="179"/>
      <c r="I228" s="179"/>
      <c r="J228" s="179"/>
      <c r="K228" s="179"/>
      <c r="L228" s="179"/>
      <c r="M228" s="179"/>
      <c r="N228" s="179"/>
      <c r="O228" s="179"/>
      <c r="P228" s="179"/>
      <c r="Q228" s="1864"/>
    </row>
    <row r="229" spans="1:17" ht="30" customHeight="1">
      <c r="A229" s="85"/>
      <c r="B229" s="65" t="s">
        <v>874</v>
      </c>
      <c r="C229" s="38" t="s">
        <v>1387</v>
      </c>
      <c r="D229" s="57" t="s">
        <v>1391</v>
      </c>
      <c r="E229" s="179"/>
      <c r="F229" s="179"/>
      <c r="G229" s="179">
        <v>8500000</v>
      </c>
      <c r="H229" s="179"/>
      <c r="I229" s="179"/>
      <c r="J229" s="179"/>
      <c r="K229" s="179"/>
      <c r="L229" s="179"/>
      <c r="M229" s="179"/>
      <c r="N229" s="179"/>
      <c r="O229" s="179"/>
      <c r="P229" s="179"/>
      <c r="Q229" s="1864"/>
    </row>
    <row r="230" spans="1:17" ht="35.1" customHeight="1">
      <c r="A230" s="35" t="s">
        <v>1392</v>
      </c>
      <c r="B230" s="134" t="s">
        <v>1393</v>
      </c>
      <c r="C230" s="38"/>
      <c r="D230" s="57"/>
      <c r="E230" s="38"/>
      <c r="F230" s="38"/>
      <c r="G230" s="38"/>
      <c r="H230" s="38"/>
      <c r="I230" s="38"/>
      <c r="J230" s="38"/>
      <c r="K230" s="38"/>
      <c r="L230" s="38"/>
      <c r="M230" s="38"/>
      <c r="N230" s="38"/>
      <c r="O230" s="38"/>
      <c r="P230" s="38"/>
      <c r="Q230" s="1864"/>
    </row>
    <row r="231" spans="1:17" ht="35.1" customHeight="1">
      <c r="A231" s="35"/>
      <c r="B231" s="65" t="s">
        <v>1394</v>
      </c>
      <c r="C231" s="38" t="s">
        <v>249</v>
      </c>
      <c r="D231" s="57"/>
      <c r="E231" s="180"/>
      <c r="F231" s="180">
        <v>6500000</v>
      </c>
      <c r="G231" s="180">
        <v>5800000</v>
      </c>
      <c r="H231" s="38"/>
      <c r="I231" s="180">
        <v>6500000</v>
      </c>
      <c r="J231" s="180">
        <v>5600000</v>
      </c>
      <c r="K231" s="180">
        <v>6000000</v>
      </c>
      <c r="L231" s="180">
        <v>6500000</v>
      </c>
      <c r="M231" s="180">
        <v>6000000</v>
      </c>
      <c r="N231" s="180">
        <v>5500000</v>
      </c>
      <c r="O231" s="180">
        <v>4600000</v>
      </c>
      <c r="P231" s="180"/>
      <c r="Q231" s="1864"/>
    </row>
    <row r="232" spans="1:17" ht="35.1" customHeight="1">
      <c r="A232" s="38"/>
      <c r="B232" s="39" t="s">
        <v>1395</v>
      </c>
      <c r="C232" s="38" t="s">
        <v>249</v>
      </c>
      <c r="D232" s="57"/>
      <c r="E232" s="180"/>
      <c r="F232" s="180">
        <v>6500000</v>
      </c>
      <c r="G232" s="180">
        <v>6500000</v>
      </c>
      <c r="H232" s="180">
        <v>7000000</v>
      </c>
      <c r="I232" s="180"/>
      <c r="J232" s="180">
        <v>6400000</v>
      </c>
      <c r="K232" s="180">
        <v>6300000</v>
      </c>
      <c r="L232" s="180"/>
      <c r="M232" s="180">
        <v>6000000</v>
      </c>
      <c r="N232" s="180"/>
      <c r="O232" s="38"/>
      <c r="P232" s="180"/>
      <c r="Q232" s="1864"/>
    </row>
    <row r="233" spans="1:17" ht="35.1" customHeight="1">
      <c r="A233" s="38"/>
      <c r="B233" s="39" t="s">
        <v>1396</v>
      </c>
      <c r="C233" s="38" t="s">
        <v>249</v>
      </c>
      <c r="D233" s="57"/>
      <c r="E233" s="38"/>
      <c r="F233" s="38"/>
      <c r="G233" s="180">
        <v>9000000</v>
      </c>
      <c r="H233" s="180">
        <v>7000000</v>
      </c>
      <c r="I233" s="38"/>
      <c r="J233" s="180">
        <v>9200000</v>
      </c>
      <c r="K233" s="38"/>
      <c r="L233" s="38"/>
      <c r="M233" s="38"/>
      <c r="N233" s="38"/>
      <c r="O233" s="38"/>
      <c r="P233" s="38"/>
      <c r="Q233" s="1864"/>
    </row>
    <row r="234" spans="1:17">
      <c r="Q234" s="169"/>
    </row>
    <row r="235" spans="1:17">
      <c r="B235" s="13"/>
      <c r="C235" s="13"/>
      <c r="D235" s="158"/>
      <c r="G235" s="13"/>
      <c r="H235" s="13"/>
      <c r="I235" s="13"/>
      <c r="J235" s="13"/>
      <c r="K235" s="13"/>
      <c r="L235" s="13"/>
      <c r="M235" s="13"/>
      <c r="N235" s="13"/>
      <c r="O235" s="13"/>
      <c r="P235" s="13"/>
      <c r="Q235" s="169"/>
    </row>
    <row r="236" spans="1:17">
      <c r="B236" s="13"/>
      <c r="C236" s="13"/>
      <c r="D236" s="158"/>
      <c r="G236" s="13"/>
      <c r="H236" s="13"/>
      <c r="I236" s="13"/>
      <c r="J236" s="13"/>
      <c r="K236" s="13"/>
      <c r="L236" s="13"/>
      <c r="M236" s="13"/>
      <c r="N236" s="13"/>
      <c r="O236" s="13"/>
      <c r="P236" s="13"/>
      <c r="Q236" s="169"/>
    </row>
    <row r="237" spans="1:17">
      <c r="B237" s="13"/>
      <c r="C237" s="13"/>
      <c r="D237" s="158"/>
      <c r="G237" s="13"/>
      <c r="H237" s="13"/>
      <c r="I237" s="13"/>
      <c r="J237" s="13"/>
      <c r="K237" s="13"/>
      <c r="L237" s="13"/>
      <c r="M237" s="13"/>
      <c r="N237" s="13"/>
      <c r="O237" s="13"/>
      <c r="P237" s="13"/>
      <c r="Q237" s="169"/>
    </row>
  </sheetData>
  <mergeCells count="32">
    <mergeCell ref="B1:Q1"/>
    <mergeCell ref="B2:Q2"/>
    <mergeCell ref="B3:Q3"/>
    <mergeCell ref="A5:A6"/>
    <mergeCell ref="B5:B6"/>
    <mergeCell ref="C5:C6"/>
    <mergeCell ref="D5:D6"/>
    <mergeCell ref="E5:P5"/>
    <mergeCell ref="Q5:Q6"/>
    <mergeCell ref="Q52:Q61"/>
    <mergeCell ref="E8:P8"/>
    <mergeCell ref="Q9:Q16"/>
    <mergeCell ref="B18:C18"/>
    <mergeCell ref="E18:P18"/>
    <mergeCell ref="Q19:Q22"/>
    <mergeCell ref="B24:C24"/>
    <mergeCell ref="E24:P24"/>
    <mergeCell ref="Q25:Q28"/>
    <mergeCell ref="B29:C29"/>
    <mergeCell ref="Q30:Q37"/>
    <mergeCell ref="Q39:Q50"/>
    <mergeCell ref="E51:P51"/>
    <mergeCell ref="Q173:Q210"/>
    <mergeCell ref="Q211:Q229"/>
    <mergeCell ref="B212:C212"/>
    <mergeCell ref="Q230:Q233"/>
    <mergeCell ref="Q64:Q72"/>
    <mergeCell ref="Q73:Q80"/>
    <mergeCell ref="Q89:Q125"/>
    <mergeCell ref="Q126:Q164"/>
    <mergeCell ref="Q165:Q172"/>
    <mergeCell ref="B166:C166"/>
  </mergeCells>
  <conditionalFormatting sqref="B128">
    <cfRule type="duplicateValues" dxfId="119" priority="25"/>
  </conditionalFormatting>
  <conditionalFormatting sqref="B129">
    <cfRule type="duplicateValues" dxfId="118" priority="20"/>
  </conditionalFormatting>
  <conditionalFormatting sqref="B133:B135">
    <cfRule type="duplicateValues" dxfId="117" priority="15"/>
    <cfRule type="duplicateValues" dxfId="116" priority="16"/>
  </conditionalFormatting>
  <conditionalFormatting sqref="B136">
    <cfRule type="duplicateValues" dxfId="115" priority="11"/>
    <cfRule type="duplicateValues" dxfId="114" priority="12"/>
  </conditionalFormatting>
  <conditionalFormatting sqref="B137">
    <cfRule type="duplicateValues" dxfId="113" priority="2"/>
    <cfRule type="duplicateValues" dxfId="112" priority="3"/>
  </conditionalFormatting>
  <conditionalFormatting sqref="B138:B139">
    <cfRule type="duplicateValues" dxfId="111" priority="7"/>
  </conditionalFormatting>
  <conditionalFormatting sqref="B141">
    <cfRule type="duplicateValues" dxfId="110" priority="19"/>
  </conditionalFormatting>
  <conditionalFormatting sqref="B142">
    <cfRule type="duplicateValues" dxfId="109" priority="10"/>
  </conditionalFormatting>
  <conditionalFormatting sqref="B143">
    <cfRule type="duplicateValues" dxfId="108" priority="9"/>
  </conditionalFormatting>
  <conditionalFormatting sqref="B145:B146">
    <cfRule type="duplicateValues" dxfId="107" priority="22"/>
  </conditionalFormatting>
  <conditionalFormatting sqref="B145:B147">
    <cfRule type="duplicateValues" dxfId="106" priority="21"/>
  </conditionalFormatting>
  <conditionalFormatting sqref="B147">
    <cfRule type="duplicateValues" dxfId="105" priority="24"/>
  </conditionalFormatting>
  <conditionalFormatting sqref="B148:B149">
    <cfRule type="duplicateValues" dxfId="104" priority="27"/>
  </conditionalFormatting>
  <conditionalFormatting sqref="B149">
    <cfRule type="duplicateValues" dxfId="103" priority="23"/>
    <cfRule type="duplicateValues" dxfId="102" priority="26"/>
  </conditionalFormatting>
  <conditionalFormatting sqref="B150">
    <cfRule type="duplicateValues" dxfId="101" priority="1"/>
  </conditionalFormatting>
  <conditionalFormatting sqref="B151:B152">
    <cfRule type="duplicateValues" dxfId="100" priority="30"/>
  </conditionalFormatting>
  <conditionalFormatting sqref="B153:B155">
    <cfRule type="duplicateValues" dxfId="99" priority="13"/>
    <cfRule type="duplicateValues" dxfId="98" priority="14"/>
  </conditionalFormatting>
  <conditionalFormatting sqref="B156:B157">
    <cfRule type="duplicateValues" dxfId="97" priority="6"/>
  </conditionalFormatting>
  <conditionalFormatting sqref="B158">
    <cfRule type="duplicateValues" dxfId="96" priority="18"/>
  </conditionalFormatting>
  <conditionalFormatting sqref="B159">
    <cfRule type="duplicateValues" dxfId="95" priority="17"/>
  </conditionalFormatting>
  <conditionalFormatting sqref="B160">
    <cfRule type="duplicateValues" dxfId="94" priority="8"/>
  </conditionalFormatting>
  <conditionalFormatting sqref="B161">
    <cfRule type="duplicateValues" dxfId="93" priority="4"/>
    <cfRule type="duplicateValues" dxfId="92" priority="5"/>
  </conditionalFormatting>
  <conditionalFormatting sqref="B163">
    <cfRule type="duplicateValues" dxfId="91" priority="29"/>
  </conditionalFormatting>
  <conditionalFormatting sqref="B164">
    <cfRule type="duplicateValues" dxfId="90" priority="28"/>
  </conditionalFormatting>
  <printOptions horizontalCentered="1"/>
  <pageMargins left="0.7" right="0.7" top="0.75" bottom="0.75" header="0.3" footer="0.3"/>
  <pageSetup paperSize="9" scale="45" orientation="landscape" r:id="rId1"/>
  <headerFooter>
    <oddFooter>Page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790"/>
  <sheetViews>
    <sheetView view="pageBreakPreview" zoomScale="60" zoomScaleNormal="85" workbookViewId="0">
      <pane xSplit="4" ySplit="7" topLeftCell="E35" activePane="bottomRight" state="frozen"/>
      <selection pane="topRight" activeCell="E1" sqref="E1"/>
      <selection pane="bottomLeft" activeCell="A8" sqref="A8"/>
      <selection pane="bottomRight" activeCell="L44" sqref="L44"/>
    </sheetView>
  </sheetViews>
  <sheetFormatPr defaultColWidth="9.140625" defaultRowHeight="16.5"/>
  <cols>
    <col min="1" max="1" width="7.85546875" style="1" customWidth="1"/>
    <col min="2" max="2" width="36" style="2" customWidth="1"/>
    <col min="3" max="3" width="9.28515625" style="3" customWidth="1"/>
    <col min="4" max="4" width="22.85546875" style="4" customWidth="1"/>
    <col min="5" max="5" width="15.42578125" style="13" customWidth="1"/>
    <col min="6" max="6" width="15.7109375" style="13" customWidth="1"/>
    <col min="7" max="8" width="15.7109375" style="1" customWidth="1"/>
    <col min="9" max="9" width="17" style="1" customWidth="1"/>
    <col min="10" max="10" width="16.85546875" style="1" customWidth="1"/>
    <col min="11" max="11" width="17.42578125" style="3" customWidth="1"/>
    <col min="12" max="12" width="17.85546875" style="3" customWidth="1"/>
    <col min="13" max="15" width="15.7109375" style="1" customWidth="1"/>
    <col min="16" max="16" width="14.42578125" style="3" customWidth="1"/>
    <col min="17" max="17" width="17.140625" style="13" customWidth="1"/>
    <col min="18" max="25" width="9.140625" style="13"/>
    <col min="26" max="26" width="2" style="13" customWidth="1"/>
    <col min="27" max="16384" width="9.140625" style="13"/>
  </cols>
  <sheetData>
    <row r="1" spans="1:17">
      <c r="A1" s="20"/>
      <c r="B1" s="1833" t="s">
        <v>1149</v>
      </c>
      <c r="C1" s="1833"/>
      <c r="D1" s="1833"/>
      <c r="E1" s="1833"/>
      <c r="F1" s="1833"/>
      <c r="G1" s="1833"/>
      <c r="H1" s="1833"/>
      <c r="I1" s="1833"/>
      <c r="J1" s="1833"/>
      <c r="K1" s="1833"/>
      <c r="L1" s="1833"/>
      <c r="M1" s="1833"/>
      <c r="N1" s="1833"/>
      <c r="O1" s="1833"/>
      <c r="P1" s="1833"/>
      <c r="Q1" s="1833"/>
    </row>
    <row r="2" spans="1:17" ht="24.75" customHeight="1">
      <c r="A2" s="21"/>
      <c r="B2" s="1740" t="s">
        <v>1488</v>
      </c>
      <c r="C2" s="1740"/>
      <c r="D2" s="1740"/>
      <c r="E2" s="1740"/>
      <c r="F2" s="1740"/>
      <c r="G2" s="1740"/>
      <c r="H2" s="1740"/>
      <c r="I2" s="1740"/>
      <c r="J2" s="1740"/>
      <c r="K2" s="1740"/>
      <c r="L2" s="1740"/>
      <c r="M2" s="1740"/>
      <c r="N2" s="1740"/>
      <c r="O2" s="1740"/>
      <c r="P2" s="1740"/>
      <c r="Q2" s="1740"/>
    </row>
    <row r="3" spans="1:17">
      <c r="A3" s="21"/>
      <c r="B3" s="1886" t="s">
        <v>1487</v>
      </c>
      <c r="C3" s="1886"/>
      <c r="D3" s="1886"/>
      <c r="E3" s="1886"/>
      <c r="F3" s="1886"/>
      <c r="G3" s="1886"/>
      <c r="H3" s="1886"/>
      <c r="I3" s="1886"/>
      <c r="J3" s="1886"/>
      <c r="K3" s="1886"/>
      <c r="L3" s="1886"/>
      <c r="M3" s="1886"/>
      <c r="N3" s="1886"/>
      <c r="O3" s="1886"/>
      <c r="P3" s="1886"/>
      <c r="Q3" s="1886"/>
    </row>
    <row r="4" spans="1:17">
      <c r="A4" s="21"/>
      <c r="B4" s="22"/>
      <c r="C4" s="23"/>
      <c r="D4" s="23"/>
      <c r="E4" s="100"/>
      <c r="F4" s="100"/>
      <c r="G4" s="101"/>
      <c r="H4" s="101"/>
      <c r="I4" s="101"/>
      <c r="J4" s="101"/>
      <c r="K4" s="23"/>
      <c r="L4" s="23"/>
      <c r="M4" s="101"/>
      <c r="N4" s="101"/>
      <c r="O4" s="101"/>
      <c r="P4" s="23"/>
      <c r="Q4" s="100"/>
    </row>
    <row r="5" spans="1:17" ht="69.95" customHeight="1">
      <c r="A5" s="1846" t="s">
        <v>1152</v>
      </c>
      <c r="B5" s="1846" t="s">
        <v>1153</v>
      </c>
      <c r="C5" s="1846" t="s">
        <v>1154</v>
      </c>
      <c r="D5" s="1846" t="s">
        <v>1155</v>
      </c>
      <c r="E5" s="1865" t="s">
        <v>1486</v>
      </c>
      <c r="F5" s="1865"/>
      <c r="G5" s="1865"/>
      <c r="H5" s="1865"/>
      <c r="I5" s="1865"/>
      <c r="J5" s="1865"/>
      <c r="K5" s="1865"/>
      <c r="L5" s="1865"/>
      <c r="M5" s="1865"/>
      <c r="N5" s="1865"/>
      <c r="O5" s="1865"/>
      <c r="P5" s="1865"/>
      <c r="Q5" s="1846" t="s">
        <v>10</v>
      </c>
    </row>
    <row r="6" spans="1:17" ht="69.95" customHeight="1">
      <c r="A6" s="1846"/>
      <c r="B6" s="1846"/>
      <c r="C6" s="1846"/>
      <c r="D6" s="1846"/>
      <c r="E6" s="159" t="s">
        <v>1157</v>
      </c>
      <c r="F6" s="170" t="s">
        <v>1158</v>
      </c>
      <c r="G6" s="159" t="s">
        <v>1159</v>
      </c>
      <c r="H6" s="171" t="s">
        <v>1160</v>
      </c>
      <c r="I6" s="159" t="s">
        <v>1161</v>
      </c>
      <c r="J6" s="171" t="s">
        <v>1162</v>
      </c>
      <c r="K6" s="171" t="s">
        <v>1163</v>
      </c>
      <c r="L6" s="171" t="s">
        <v>1164</v>
      </c>
      <c r="M6" s="171" t="s">
        <v>1165</v>
      </c>
      <c r="N6" s="171" t="s">
        <v>1166</v>
      </c>
      <c r="O6" s="171" t="s">
        <v>1167</v>
      </c>
      <c r="P6" s="170" t="s">
        <v>1168</v>
      </c>
      <c r="Q6" s="1846"/>
    </row>
    <row r="7" spans="1:17" ht="27" customHeight="1">
      <c r="A7" s="28"/>
      <c r="B7" s="28" t="s">
        <v>1169</v>
      </c>
      <c r="C7" s="28" t="s">
        <v>1170</v>
      </c>
      <c r="D7" s="28" t="s">
        <v>1171</v>
      </c>
      <c r="E7" s="28">
        <v>1</v>
      </c>
      <c r="F7" s="28">
        <v>2</v>
      </c>
      <c r="G7" s="28">
        <v>3</v>
      </c>
      <c r="H7" s="28">
        <v>4</v>
      </c>
      <c r="I7" s="28">
        <v>5</v>
      </c>
      <c r="J7" s="28">
        <v>6</v>
      </c>
      <c r="K7" s="28">
        <v>7</v>
      </c>
      <c r="L7" s="28">
        <v>8</v>
      </c>
      <c r="M7" s="28">
        <v>9</v>
      </c>
      <c r="N7" s="28">
        <v>10</v>
      </c>
      <c r="O7" s="28">
        <v>11</v>
      </c>
      <c r="P7" s="28">
        <v>12</v>
      </c>
      <c r="Q7" s="107"/>
    </row>
    <row r="8" spans="1:17" ht="30" customHeight="1">
      <c r="A8" s="35" t="s">
        <v>1172</v>
      </c>
      <c r="B8" s="69" t="s">
        <v>1173</v>
      </c>
      <c r="C8" s="69"/>
      <c r="D8" s="57"/>
      <c r="E8" s="1846"/>
      <c r="F8" s="1846"/>
      <c r="G8" s="1846"/>
      <c r="H8" s="1846"/>
      <c r="I8" s="1846"/>
      <c r="J8" s="1846"/>
      <c r="K8" s="1846"/>
      <c r="L8" s="1846"/>
      <c r="M8" s="1846"/>
      <c r="N8" s="1846"/>
      <c r="O8" s="1846"/>
      <c r="P8" s="1846"/>
      <c r="Q8" s="164"/>
    </row>
    <row r="9" spans="1:17" ht="72.75" customHeight="1">
      <c r="A9" s="38">
        <v>1</v>
      </c>
      <c r="B9" s="39" t="s">
        <v>1461</v>
      </c>
      <c r="C9" s="38" t="s">
        <v>15</v>
      </c>
      <c r="D9" s="57" t="s">
        <v>1462</v>
      </c>
      <c r="E9" s="172"/>
      <c r="F9" s="172">
        <v>2300000</v>
      </c>
      <c r="G9" s="172">
        <v>2200000</v>
      </c>
      <c r="H9" s="172">
        <v>2300000</v>
      </c>
      <c r="I9" s="172">
        <v>2400000</v>
      </c>
      <c r="J9" s="172">
        <v>2400000</v>
      </c>
      <c r="K9" s="172">
        <v>2300000</v>
      </c>
      <c r="L9" s="172">
        <v>2198800</v>
      </c>
      <c r="M9" s="172">
        <v>2300000</v>
      </c>
      <c r="N9" s="172">
        <v>2000000</v>
      </c>
      <c r="O9" s="172">
        <v>2040000</v>
      </c>
      <c r="P9" s="172">
        <v>2100000</v>
      </c>
      <c r="Q9" s="1864"/>
    </row>
    <row r="10" spans="1:17" ht="69" customHeight="1">
      <c r="A10" s="38">
        <v>2</v>
      </c>
      <c r="B10" s="46" t="s">
        <v>1463</v>
      </c>
      <c r="C10" s="38" t="s">
        <v>15</v>
      </c>
      <c r="D10" s="57" t="s">
        <v>1462</v>
      </c>
      <c r="E10" s="172"/>
      <c r="F10" s="172"/>
      <c r="G10" s="172"/>
      <c r="H10" s="172"/>
      <c r="I10" s="172"/>
      <c r="J10" s="172"/>
      <c r="K10" s="172"/>
      <c r="L10" s="172"/>
      <c r="M10" s="172"/>
      <c r="N10" s="172"/>
      <c r="O10" s="172"/>
      <c r="P10" s="176"/>
      <c r="Q10" s="1864"/>
    </row>
    <row r="11" spans="1:17" ht="70.5" customHeight="1">
      <c r="A11" s="38">
        <v>3</v>
      </c>
      <c r="B11" s="46" t="s">
        <v>1464</v>
      </c>
      <c r="C11" s="38" t="s">
        <v>15</v>
      </c>
      <c r="D11" s="57" t="s">
        <v>1462</v>
      </c>
      <c r="E11" s="172"/>
      <c r="F11" s="172">
        <v>2350000</v>
      </c>
      <c r="G11" s="172">
        <v>2200000</v>
      </c>
      <c r="H11" s="172"/>
      <c r="I11" s="172">
        <v>2300000</v>
      </c>
      <c r="J11" s="172"/>
      <c r="K11" s="172"/>
      <c r="L11" s="172">
        <v>2208000</v>
      </c>
      <c r="M11" s="172">
        <v>2018518.5190000001</v>
      </c>
      <c r="N11" s="172">
        <v>1900000</v>
      </c>
      <c r="O11" s="172">
        <v>2000000</v>
      </c>
      <c r="P11" s="172">
        <v>2100000</v>
      </c>
      <c r="Q11" s="1864"/>
    </row>
    <row r="12" spans="1:17" ht="69.75" customHeight="1">
      <c r="A12" s="38">
        <v>4</v>
      </c>
      <c r="B12" s="46" t="s">
        <v>1465</v>
      </c>
      <c r="C12" s="38" t="s">
        <v>15</v>
      </c>
      <c r="D12" s="57" t="s">
        <v>1462</v>
      </c>
      <c r="E12" s="172">
        <v>2260000</v>
      </c>
      <c r="F12" s="172">
        <v>2260000</v>
      </c>
      <c r="G12" s="172">
        <v>2200000</v>
      </c>
      <c r="H12" s="172"/>
      <c r="I12" s="172"/>
      <c r="J12" s="172">
        <v>2400000</v>
      </c>
      <c r="K12" s="172"/>
      <c r="L12" s="172"/>
      <c r="M12" s="172"/>
      <c r="N12" s="172"/>
      <c r="O12" s="172"/>
      <c r="P12" s="176"/>
      <c r="Q12" s="1864"/>
    </row>
    <row r="13" spans="1:17" ht="69" customHeight="1">
      <c r="A13" s="38">
        <v>5</v>
      </c>
      <c r="B13" s="46" t="s">
        <v>1466</v>
      </c>
      <c r="C13" s="38" t="s">
        <v>15</v>
      </c>
      <c r="D13" s="57" t="s">
        <v>1462</v>
      </c>
      <c r="E13" s="172">
        <v>2140000</v>
      </c>
      <c r="F13" s="172"/>
      <c r="G13" s="172">
        <v>2100000</v>
      </c>
      <c r="H13" s="172"/>
      <c r="I13" s="172"/>
      <c r="J13" s="172"/>
      <c r="K13" s="172"/>
      <c r="L13" s="172">
        <v>1959600</v>
      </c>
      <c r="M13" s="172">
        <v>2100000</v>
      </c>
      <c r="N13" s="172"/>
      <c r="O13" s="172">
        <v>1900000</v>
      </c>
      <c r="P13" s="172">
        <v>2000000</v>
      </c>
      <c r="Q13" s="1864"/>
    </row>
    <row r="14" spans="1:17" ht="69" customHeight="1">
      <c r="A14" s="38">
        <v>6</v>
      </c>
      <c r="B14" s="46" t="s">
        <v>1467</v>
      </c>
      <c r="C14" s="38" t="s">
        <v>15</v>
      </c>
      <c r="D14" s="57" t="s">
        <v>1462</v>
      </c>
      <c r="E14" s="172"/>
      <c r="F14" s="172"/>
      <c r="G14" s="172"/>
      <c r="H14" s="172"/>
      <c r="I14" s="172"/>
      <c r="J14" s="172"/>
      <c r="K14" s="172">
        <v>2100000</v>
      </c>
      <c r="L14" s="172"/>
      <c r="M14" s="172">
        <v>1851851.852</v>
      </c>
      <c r="N14" s="172"/>
      <c r="O14" s="172"/>
      <c r="P14" s="172"/>
      <c r="Q14" s="1864"/>
    </row>
    <row r="15" spans="1:17" ht="67.5" customHeight="1">
      <c r="A15" s="38">
        <v>7</v>
      </c>
      <c r="B15" s="46" t="s">
        <v>1468</v>
      </c>
      <c r="C15" s="38" t="s">
        <v>15</v>
      </c>
      <c r="D15" s="57" t="s">
        <v>1462</v>
      </c>
      <c r="E15" s="172"/>
      <c r="F15" s="172"/>
      <c r="G15" s="172"/>
      <c r="H15" s="172"/>
      <c r="I15" s="172"/>
      <c r="J15" s="172"/>
      <c r="K15" s="172"/>
      <c r="L15" s="172"/>
      <c r="M15" s="172">
        <v>1900000</v>
      </c>
      <c r="N15" s="172"/>
      <c r="O15" s="172"/>
      <c r="P15" s="172"/>
      <c r="Q15" s="1864"/>
    </row>
    <row r="16" spans="1:17" ht="65.25" customHeight="1">
      <c r="A16" s="38">
        <v>8</v>
      </c>
      <c r="B16" s="46" t="s">
        <v>1469</v>
      </c>
      <c r="C16" s="38" t="s">
        <v>15</v>
      </c>
      <c r="D16" s="57" t="s">
        <v>1462</v>
      </c>
      <c r="E16" s="172"/>
      <c r="F16" s="172"/>
      <c r="G16" s="172"/>
      <c r="H16" s="172">
        <v>2100000</v>
      </c>
      <c r="I16" s="172"/>
      <c r="J16" s="172">
        <v>2300000</v>
      </c>
      <c r="K16" s="172"/>
      <c r="L16" s="172"/>
      <c r="M16" s="172"/>
      <c r="N16" s="172"/>
      <c r="O16" s="172"/>
      <c r="P16" s="172"/>
      <c r="Q16" s="1864"/>
    </row>
    <row r="17" spans="1:17" ht="34.5" customHeight="1">
      <c r="A17" s="35" t="s">
        <v>1184</v>
      </c>
      <c r="B17" s="134" t="s">
        <v>1185</v>
      </c>
      <c r="C17" s="38"/>
      <c r="D17" s="57"/>
      <c r="E17" s="38"/>
      <c r="F17" s="38"/>
      <c r="G17" s="38"/>
      <c r="H17" s="38"/>
      <c r="I17" s="38"/>
      <c r="J17" s="38"/>
      <c r="K17" s="38"/>
      <c r="L17" s="38"/>
      <c r="M17" s="38"/>
      <c r="N17" s="38"/>
      <c r="O17" s="38"/>
      <c r="P17" s="38"/>
      <c r="Q17" s="161"/>
    </row>
    <row r="18" spans="1:17" ht="23.25" customHeight="1">
      <c r="A18" s="35"/>
      <c r="B18" s="1867" t="s">
        <v>1186</v>
      </c>
      <c r="C18" s="1867"/>
      <c r="D18" s="28"/>
      <c r="E18" s="1887"/>
      <c r="F18" s="1887"/>
      <c r="G18" s="1887"/>
      <c r="H18" s="1887"/>
      <c r="I18" s="1887"/>
      <c r="J18" s="1887"/>
      <c r="K18" s="1887"/>
      <c r="L18" s="1887"/>
      <c r="M18" s="1887"/>
      <c r="N18" s="1887"/>
      <c r="O18" s="1887"/>
      <c r="P18" s="1887"/>
      <c r="Q18" s="165"/>
    </row>
    <row r="19" spans="1:17" ht="30" customHeight="1">
      <c r="A19" s="38">
        <v>1</v>
      </c>
      <c r="B19" s="65" t="s">
        <v>1187</v>
      </c>
      <c r="C19" s="38" t="s">
        <v>1479</v>
      </c>
      <c r="D19" s="57"/>
      <c r="E19" s="173">
        <v>580000</v>
      </c>
      <c r="F19" s="173">
        <v>580000</v>
      </c>
      <c r="G19" s="173">
        <v>450000</v>
      </c>
      <c r="H19" s="173">
        <v>500000</v>
      </c>
      <c r="I19" s="173">
        <v>500000</v>
      </c>
      <c r="J19" s="173">
        <v>500000</v>
      </c>
      <c r="K19" s="173">
        <v>480000</v>
      </c>
      <c r="L19" s="173">
        <v>520000</v>
      </c>
      <c r="M19" s="173">
        <v>490000</v>
      </c>
      <c r="N19" s="173">
        <v>390000</v>
      </c>
      <c r="O19" s="173">
        <v>360000</v>
      </c>
      <c r="P19" s="173">
        <v>350000</v>
      </c>
      <c r="Q19" s="1864"/>
    </row>
    <row r="20" spans="1:17" ht="30" customHeight="1">
      <c r="A20" s="38">
        <v>2</v>
      </c>
      <c r="B20" s="65" t="s">
        <v>1189</v>
      </c>
      <c r="C20" s="38" t="s">
        <v>1479</v>
      </c>
      <c r="D20" s="57"/>
      <c r="E20" s="173">
        <v>580000</v>
      </c>
      <c r="F20" s="173">
        <v>580000</v>
      </c>
      <c r="G20" s="173">
        <v>450000</v>
      </c>
      <c r="H20" s="174"/>
      <c r="I20" s="173">
        <v>500000</v>
      </c>
      <c r="J20" s="173">
        <v>450000</v>
      </c>
      <c r="K20" s="173">
        <v>480000</v>
      </c>
      <c r="L20" s="174"/>
      <c r="M20" s="173"/>
      <c r="N20" s="173">
        <v>390000</v>
      </c>
      <c r="O20" s="173">
        <v>360000</v>
      </c>
      <c r="P20" s="173"/>
      <c r="Q20" s="1864"/>
    </row>
    <row r="21" spans="1:17" ht="30" customHeight="1">
      <c r="A21" s="38">
        <v>3</v>
      </c>
      <c r="B21" s="65" t="s">
        <v>1190</v>
      </c>
      <c r="C21" s="38" t="s">
        <v>1479</v>
      </c>
      <c r="D21" s="57"/>
      <c r="E21" s="173"/>
      <c r="F21" s="173"/>
      <c r="G21" s="173">
        <v>300000</v>
      </c>
      <c r="H21" s="174"/>
      <c r="I21" s="173"/>
      <c r="J21" s="173">
        <v>250000</v>
      </c>
      <c r="K21" s="173"/>
      <c r="L21" s="174"/>
      <c r="M21" s="173"/>
      <c r="N21" s="174"/>
      <c r="O21" s="173"/>
      <c r="P21" s="173"/>
      <c r="Q21" s="1864"/>
    </row>
    <row r="22" spans="1:17" ht="30" customHeight="1">
      <c r="A22" s="38">
        <v>4</v>
      </c>
      <c r="B22" s="65" t="s">
        <v>1416</v>
      </c>
      <c r="C22" s="38" t="s">
        <v>1479</v>
      </c>
      <c r="D22" s="57"/>
      <c r="E22" s="173"/>
      <c r="F22" s="173"/>
      <c r="G22" s="173"/>
      <c r="H22" s="173">
        <v>500000</v>
      </c>
      <c r="I22" s="173"/>
      <c r="J22" s="174"/>
      <c r="K22" s="173"/>
      <c r="L22" s="174"/>
      <c r="M22" s="173"/>
      <c r="N22" s="174"/>
      <c r="O22" s="173"/>
      <c r="P22" s="173"/>
      <c r="Q22" s="1864"/>
    </row>
    <row r="23" spans="1:17" ht="39.950000000000003" customHeight="1">
      <c r="A23" s="35" t="s">
        <v>1191</v>
      </c>
      <c r="B23" s="69" t="s">
        <v>1192</v>
      </c>
      <c r="C23" s="161"/>
      <c r="D23" s="46"/>
      <c r="E23" s="38"/>
      <c r="F23" s="38"/>
      <c r="G23" s="38"/>
      <c r="H23" s="38"/>
      <c r="I23" s="38"/>
      <c r="J23" s="38"/>
      <c r="K23" s="38"/>
      <c r="L23" s="38"/>
      <c r="M23" s="38"/>
      <c r="N23" s="38"/>
      <c r="O23" s="38"/>
      <c r="P23" s="38"/>
      <c r="Q23" s="161"/>
    </row>
    <row r="24" spans="1:17" ht="39.950000000000003" customHeight="1">
      <c r="A24" s="28"/>
      <c r="B24" s="1870" t="s">
        <v>1193</v>
      </c>
      <c r="C24" s="1870"/>
      <c r="D24" s="28"/>
      <c r="E24" s="1846"/>
      <c r="F24" s="1846"/>
      <c r="G24" s="1846"/>
      <c r="H24" s="1846"/>
      <c r="I24" s="1846"/>
      <c r="J24" s="1846"/>
      <c r="K24" s="1846"/>
      <c r="L24" s="1846"/>
      <c r="M24" s="1846"/>
      <c r="N24" s="1846"/>
      <c r="O24" s="1846"/>
      <c r="P24" s="1846"/>
      <c r="Q24" s="161"/>
    </row>
    <row r="25" spans="1:17" ht="39.950000000000003" customHeight="1">
      <c r="A25" s="57">
        <v>1</v>
      </c>
      <c r="B25" s="65" t="s">
        <v>1194</v>
      </c>
      <c r="C25" s="57" t="s">
        <v>152</v>
      </c>
      <c r="D25" s="57" t="s">
        <v>1195</v>
      </c>
      <c r="E25" s="175">
        <v>2450</v>
      </c>
      <c r="F25" s="175">
        <v>2450</v>
      </c>
      <c r="G25" s="175">
        <v>1800</v>
      </c>
      <c r="H25" s="175"/>
      <c r="I25" s="175"/>
      <c r="J25" s="175">
        <v>1500</v>
      </c>
      <c r="K25" s="175">
        <v>1950</v>
      </c>
      <c r="L25" s="173">
        <v>1780</v>
      </c>
      <c r="M25" s="175">
        <v>1880</v>
      </c>
      <c r="N25" s="175"/>
      <c r="O25" s="175">
        <v>1400</v>
      </c>
      <c r="P25" s="175"/>
      <c r="Q25" s="1872"/>
    </row>
    <row r="26" spans="1:17" ht="39.950000000000003" customHeight="1">
      <c r="A26" s="57">
        <v>2</v>
      </c>
      <c r="B26" s="65" t="s">
        <v>1196</v>
      </c>
      <c r="C26" s="57" t="s">
        <v>152</v>
      </c>
      <c r="D26" s="57" t="s">
        <v>1197</v>
      </c>
      <c r="E26" s="175"/>
      <c r="F26" s="175"/>
      <c r="G26" s="175">
        <v>1800</v>
      </c>
      <c r="H26" s="175">
        <v>2000</v>
      </c>
      <c r="I26" s="175">
        <v>2000</v>
      </c>
      <c r="J26" s="175">
        <v>1500</v>
      </c>
      <c r="K26" s="175">
        <v>1950</v>
      </c>
      <c r="L26" s="175"/>
      <c r="M26" s="175"/>
      <c r="N26" s="175"/>
      <c r="O26" s="175"/>
      <c r="P26" s="175"/>
      <c r="Q26" s="1872"/>
    </row>
    <row r="27" spans="1:17" ht="39.950000000000003" customHeight="1">
      <c r="A27" s="57">
        <v>3</v>
      </c>
      <c r="B27" s="65" t="s">
        <v>1198</v>
      </c>
      <c r="C27" s="57" t="s">
        <v>152</v>
      </c>
      <c r="D27" s="57" t="s">
        <v>1408</v>
      </c>
      <c r="E27" s="175"/>
      <c r="F27" s="175">
        <v>2100</v>
      </c>
      <c r="G27" s="175">
        <v>1500</v>
      </c>
      <c r="H27" s="175">
        <v>1800</v>
      </c>
      <c r="I27" s="175"/>
      <c r="J27" s="175"/>
      <c r="K27" s="175">
        <v>1260</v>
      </c>
      <c r="L27" s="175">
        <v>1450</v>
      </c>
      <c r="M27" s="175"/>
      <c r="N27" s="175"/>
      <c r="O27" s="175">
        <v>1200</v>
      </c>
      <c r="P27" s="175"/>
      <c r="Q27" s="1872"/>
    </row>
    <row r="28" spans="1:17" ht="49.5" customHeight="1">
      <c r="A28" s="57">
        <v>4</v>
      </c>
      <c r="B28" s="65" t="s">
        <v>1200</v>
      </c>
      <c r="C28" s="57" t="s">
        <v>152</v>
      </c>
      <c r="D28" s="57" t="s">
        <v>1201</v>
      </c>
      <c r="E28" s="175"/>
      <c r="F28" s="175">
        <v>2000</v>
      </c>
      <c r="G28" s="175">
        <v>1200</v>
      </c>
      <c r="H28" s="175">
        <v>1500</v>
      </c>
      <c r="I28" s="175"/>
      <c r="J28" s="175"/>
      <c r="K28" s="175">
        <v>1018</v>
      </c>
      <c r="L28" s="175"/>
      <c r="M28" s="175"/>
      <c r="N28" s="175"/>
      <c r="O28" s="175"/>
      <c r="P28" s="175"/>
      <c r="Q28" s="1872"/>
    </row>
    <row r="29" spans="1:17" ht="39.950000000000003" customHeight="1">
      <c r="A29" s="28"/>
      <c r="B29" s="1870" t="s">
        <v>1202</v>
      </c>
      <c r="C29" s="1870"/>
      <c r="D29" s="28"/>
      <c r="E29" s="28"/>
      <c r="F29" s="28"/>
      <c r="G29" s="28"/>
      <c r="H29" s="28"/>
      <c r="I29" s="28"/>
      <c r="J29" s="28"/>
      <c r="K29" s="57"/>
      <c r="L29" s="28"/>
      <c r="M29" s="28"/>
      <c r="N29" s="28"/>
      <c r="O29" s="28"/>
      <c r="P29" s="28"/>
      <c r="Q29" s="166"/>
    </row>
    <row r="30" spans="1:17" ht="39.950000000000003" customHeight="1">
      <c r="A30" s="38">
        <v>1</v>
      </c>
      <c r="B30" s="65" t="s">
        <v>1203</v>
      </c>
      <c r="C30" s="38" t="s">
        <v>152</v>
      </c>
      <c r="D30" s="57" t="s">
        <v>1204</v>
      </c>
      <c r="E30" s="38"/>
      <c r="F30" s="38"/>
      <c r="G30" s="173"/>
      <c r="H30" s="175">
        <v>1500</v>
      </c>
      <c r="I30" s="173"/>
      <c r="J30" s="173"/>
      <c r="K30" s="173"/>
      <c r="L30" s="173"/>
      <c r="M30" s="173"/>
      <c r="N30" s="173"/>
      <c r="O30" s="173">
        <v>1560</v>
      </c>
      <c r="P30" s="173"/>
      <c r="Q30" s="1864" t="s">
        <v>1427</v>
      </c>
    </row>
    <row r="31" spans="1:17" ht="39.950000000000003" customHeight="1">
      <c r="A31" s="38">
        <v>2</v>
      </c>
      <c r="B31" s="65" t="s">
        <v>1206</v>
      </c>
      <c r="C31" s="38" t="s">
        <v>152</v>
      </c>
      <c r="D31" s="57" t="s">
        <v>1437</v>
      </c>
      <c r="E31" s="38"/>
      <c r="F31" s="38"/>
      <c r="G31" s="173"/>
      <c r="H31" s="173">
        <v>1800</v>
      </c>
      <c r="I31" s="173">
        <v>1525</v>
      </c>
      <c r="J31" s="38"/>
      <c r="K31" s="173"/>
      <c r="L31" s="173"/>
      <c r="M31" s="173"/>
      <c r="N31" s="173"/>
      <c r="O31" s="173"/>
      <c r="P31" s="173"/>
      <c r="Q31" s="1864"/>
    </row>
    <row r="32" spans="1:17" ht="39.950000000000003" customHeight="1">
      <c r="A32" s="38">
        <v>3</v>
      </c>
      <c r="B32" s="65" t="s">
        <v>1208</v>
      </c>
      <c r="C32" s="38" t="s">
        <v>152</v>
      </c>
      <c r="D32" s="57" t="s">
        <v>1433</v>
      </c>
      <c r="E32" s="173"/>
      <c r="F32" s="173"/>
      <c r="G32" s="173"/>
      <c r="H32" s="173">
        <v>2250</v>
      </c>
      <c r="I32" s="173">
        <v>2250</v>
      </c>
      <c r="J32" s="173"/>
      <c r="K32" s="173"/>
      <c r="L32" s="173"/>
      <c r="M32" s="173"/>
      <c r="N32" s="173"/>
      <c r="O32" s="173"/>
      <c r="P32" s="173"/>
      <c r="Q32" s="1864"/>
    </row>
    <row r="33" spans="1:17" ht="39.950000000000003" customHeight="1">
      <c r="A33" s="38">
        <v>4</v>
      </c>
      <c r="B33" s="65" t="s">
        <v>1210</v>
      </c>
      <c r="C33" s="38" t="s">
        <v>152</v>
      </c>
      <c r="D33" s="57" t="s">
        <v>1211</v>
      </c>
      <c r="E33" s="173"/>
      <c r="F33" s="173">
        <v>2500</v>
      </c>
      <c r="G33" s="173"/>
      <c r="H33" s="173">
        <v>1850</v>
      </c>
      <c r="I33" s="173"/>
      <c r="J33" s="173"/>
      <c r="K33" s="173"/>
      <c r="L33" s="173"/>
      <c r="M33" s="173">
        <v>1545</v>
      </c>
      <c r="N33" s="173"/>
      <c r="O33" s="173">
        <v>1705</v>
      </c>
      <c r="P33" s="173">
        <v>1450</v>
      </c>
      <c r="Q33" s="1864"/>
    </row>
    <row r="34" spans="1:17" ht="39.950000000000003" customHeight="1">
      <c r="A34" s="38">
        <v>5</v>
      </c>
      <c r="B34" s="65" t="s">
        <v>1212</v>
      </c>
      <c r="C34" s="38" t="s">
        <v>152</v>
      </c>
      <c r="D34" s="57" t="s">
        <v>1213</v>
      </c>
      <c r="E34" s="173"/>
      <c r="F34" s="173"/>
      <c r="G34" s="173"/>
      <c r="H34" s="173"/>
      <c r="I34" s="173"/>
      <c r="J34" s="173"/>
      <c r="K34" s="173"/>
      <c r="L34" s="173"/>
      <c r="M34" s="173"/>
      <c r="N34" s="173"/>
      <c r="O34" s="173">
        <v>2450</v>
      </c>
      <c r="P34" s="173">
        <v>2230</v>
      </c>
      <c r="Q34" s="1864"/>
    </row>
    <row r="35" spans="1:17" ht="39.950000000000003" customHeight="1">
      <c r="A35" s="38">
        <v>6</v>
      </c>
      <c r="B35" s="65" t="s">
        <v>1214</v>
      </c>
      <c r="C35" s="38" t="s">
        <v>152</v>
      </c>
      <c r="D35" s="57" t="s">
        <v>1215</v>
      </c>
      <c r="E35" s="173"/>
      <c r="F35" s="173"/>
      <c r="G35" s="173"/>
      <c r="H35" s="173"/>
      <c r="I35" s="173">
        <v>6550</v>
      </c>
      <c r="J35" s="173"/>
      <c r="K35" s="173"/>
      <c r="L35" s="173"/>
      <c r="M35" s="173"/>
      <c r="N35" s="173"/>
      <c r="O35" s="173">
        <v>9185</v>
      </c>
      <c r="P35" s="173">
        <v>7900</v>
      </c>
      <c r="Q35" s="1864"/>
    </row>
    <row r="36" spans="1:17" ht="39.950000000000003" customHeight="1">
      <c r="A36" s="38">
        <v>7</v>
      </c>
      <c r="B36" s="65" t="s">
        <v>1428</v>
      </c>
      <c r="C36" s="38" t="s">
        <v>152</v>
      </c>
      <c r="D36" s="57" t="s">
        <v>1217</v>
      </c>
      <c r="E36" s="173"/>
      <c r="F36" s="173"/>
      <c r="G36" s="173"/>
      <c r="H36" s="173"/>
      <c r="I36" s="173">
        <v>13100</v>
      </c>
      <c r="J36" s="173"/>
      <c r="K36" s="173"/>
      <c r="L36" s="173"/>
      <c r="M36" s="173"/>
      <c r="N36" s="173"/>
      <c r="O36" s="173"/>
      <c r="P36" s="173">
        <v>13600</v>
      </c>
      <c r="Q36" s="1864"/>
    </row>
    <row r="37" spans="1:17" ht="39.950000000000003" customHeight="1">
      <c r="A37" s="38">
        <v>8</v>
      </c>
      <c r="B37" s="65" t="s">
        <v>1218</v>
      </c>
      <c r="C37" s="38" t="s">
        <v>152</v>
      </c>
      <c r="D37" s="57" t="s">
        <v>1219</v>
      </c>
      <c r="E37" s="173"/>
      <c r="F37" s="173"/>
      <c r="G37" s="173"/>
      <c r="H37" s="173"/>
      <c r="I37" s="173"/>
      <c r="J37" s="173"/>
      <c r="K37" s="173"/>
      <c r="L37" s="173"/>
      <c r="M37" s="173"/>
      <c r="N37" s="173"/>
      <c r="O37" s="173">
        <v>15902</v>
      </c>
      <c r="P37" s="173"/>
      <c r="Q37" s="1864"/>
    </row>
    <row r="38" spans="1:17" ht="35.1" customHeight="1">
      <c r="A38" s="35" t="s">
        <v>1220</v>
      </c>
      <c r="B38" s="69" t="s">
        <v>1221</v>
      </c>
      <c r="C38" s="161"/>
      <c r="D38" s="46"/>
      <c r="E38" s="38"/>
      <c r="F38" s="38"/>
      <c r="G38" s="38"/>
      <c r="H38" s="38"/>
      <c r="I38" s="38"/>
      <c r="J38" s="38"/>
      <c r="K38" s="38"/>
      <c r="L38" s="38"/>
      <c r="M38" s="38"/>
      <c r="N38" s="38"/>
      <c r="O38" s="38"/>
      <c r="P38" s="38"/>
      <c r="Q38" s="161"/>
    </row>
    <row r="39" spans="1:17" ht="35.1" customHeight="1">
      <c r="A39" s="38">
        <v>1</v>
      </c>
      <c r="B39" s="65" t="s">
        <v>1222</v>
      </c>
      <c r="C39" s="38" t="s">
        <v>152</v>
      </c>
      <c r="D39" s="57" t="s">
        <v>1223</v>
      </c>
      <c r="E39" s="172">
        <v>6800</v>
      </c>
      <c r="F39" s="172">
        <v>6800</v>
      </c>
      <c r="G39" s="172">
        <v>8500</v>
      </c>
      <c r="H39" s="172">
        <v>8500</v>
      </c>
      <c r="I39" s="172">
        <v>6000</v>
      </c>
      <c r="J39" s="172">
        <v>6500</v>
      </c>
      <c r="K39" s="172">
        <v>5500</v>
      </c>
      <c r="L39" s="172">
        <v>4000</v>
      </c>
      <c r="M39" s="172">
        <v>3900</v>
      </c>
      <c r="N39" s="172">
        <v>6500</v>
      </c>
      <c r="O39" s="172">
        <v>8200</v>
      </c>
      <c r="P39" s="172">
        <v>10300</v>
      </c>
      <c r="Q39" s="1864" t="s">
        <v>1458</v>
      </c>
    </row>
    <row r="40" spans="1:17" ht="35.1" customHeight="1">
      <c r="A40" s="38">
        <v>2</v>
      </c>
      <c r="B40" s="65" t="s">
        <v>1225</v>
      </c>
      <c r="C40" s="38" t="s">
        <v>1479</v>
      </c>
      <c r="D40" s="57" t="s">
        <v>1227</v>
      </c>
      <c r="E40" s="172">
        <v>550000</v>
      </c>
      <c r="F40" s="172"/>
      <c r="G40" s="172">
        <v>400000</v>
      </c>
      <c r="H40" s="172">
        <v>380000</v>
      </c>
      <c r="I40" s="172"/>
      <c r="J40" s="172">
        <v>310000</v>
      </c>
      <c r="K40" s="172">
        <v>300000</v>
      </c>
      <c r="L40" s="172"/>
      <c r="M40" s="172">
        <v>330000</v>
      </c>
      <c r="N40" s="172"/>
      <c r="O40" s="172"/>
      <c r="P40" s="172"/>
      <c r="Q40" s="1864"/>
    </row>
    <row r="41" spans="1:17" ht="35.1" customHeight="1">
      <c r="A41" s="38">
        <v>3</v>
      </c>
      <c r="B41" s="65" t="s">
        <v>1228</v>
      </c>
      <c r="C41" s="38" t="s">
        <v>1479</v>
      </c>
      <c r="D41" s="57" t="s">
        <v>1229</v>
      </c>
      <c r="E41" s="172"/>
      <c r="F41" s="172"/>
      <c r="G41" s="172"/>
      <c r="H41" s="172"/>
      <c r="I41" s="172"/>
      <c r="J41" s="172"/>
      <c r="K41" s="172">
        <v>390000</v>
      </c>
      <c r="L41" s="172"/>
      <c r="M41" s="172"/>
      <c r="N41" s="172"/>
      <c r="O41" s="172"/>
      <c r="P41" s="172"/>
      <c r="Q41" s="1864"/>
    </row>
    <row r="42" spans="1:17" ht="35.1" customHeight="1">
      <c r="A42" s="38">
        <v>4</v>
      </c>
      <c r="B42" s="65" t="s">
        <v>1230</v>
      </c>
      <c r="C42" s="38" t="s">
        <v>1479</v>
      </c>
      <c r="D42" s="57"/>
      <c r="E42" s="172"/>
      <c r="F42" s="172"/>
      <c r="G42" s="172">
        <v>400000</v>
      </c>
      <c r="H42" s="172"/>
      <c r="I42" s="172"/>
      <c r="J42" s="172">
        <v>330000</v>
      </c>
      <c r="K42" s="172"/>
      <c r="L42" s="172"/>
      <c r="M42" s="172">
        <v>320000</v>
      </c>
      <c r="N42" s="172"/>
      <c r="O42" s="172"/>
      <c r="P42" s="172"/>
      <c r="Q42" s="1864"/>
    </row>
    <row r="43" spans="1:17" ht="35.1" customHeight="1">
      <c r="A43" s="38">
        <v>5</v>
      </c>
      <c r="B43" s="65" t="s">
        <v>1231</v>
      </c>
      <c r="C43" s="38" t="s">
        <v>1479</v>
      </c>
      <c r="D43" s="57" t="s">
        <v>1232</v>
      </c>
      <c r="E43" s="172">
        <v>580000</v>
      </c>
      <c r="F43" s="172">
        <v>600000</v>
      </c>
      <c r="G43" s="172">
        <v>450000</v>
      </c>
      <c r="H43" s="172">
        <v>450000</v>
      </c>
      <c r="I43" s="172">
        <v>450000</v>
      </c>
      <c r="J43" s="172">
        <v>500000</v>
      </c>
      <c r="K43" s="172">
        <v>470000</v>
      </c>
      <c r="L43" s="172">
        <v>480000</v>
      </c>
      <c r="M43" s="172">
        <v>450000</v>
      </c>
      <c r="N43" s="172">
        <v>380000</v>
      </c>
      <c r="O43" s="172">
        <v>495000</v>
      </c>
      <c r="P43" s="172">
        <v>550000</v>
      </c>
      <c r="Q43" s="1864"/>
    </row>
    <row r="44" spans="1:17" ht="35.1" customHeight="1">
      <c r="A44" s="38">
        <v>6</v>
      </c>
      <c r="B44" s="65" t="s">
        <v>1233</v>
      </c>
      <c r="C44" s="38" t="s">
        <v>1479</v>
      </c>
      <c r="D44" s="57" t="s">
        <v>1234</v>
      </c>
      <c r="E44" s="172"/>
      <c r="F44" s="172"/>
      <c r="G44" s="172">
        <v>450000</v>
      </c>
      <c r="H44" s="172">
        <v>380000</v>
      </c>
      <c r="I44" s="172"/>
      <c r="J44" s="172"/>
      <c r="K44" s="172"/>
      <c r="L44" s="172"/>
      <c r="M44" s="172">
        <v>350000</v>
      </c>
      <c r="N44" s="172"/>
      <c r="O44" s="172"/>
      <c r="P44" s="172"/>
      <c r="Q44" s="1864"/>
    </row>
    <row r="45" spans="1:17" ht="35.1" customHeight="1">
      <c r="A45" s="38">
        <v>7</v>
      </c>
      <c r="B45" s="65" t="s">
        <v>1235</v>
      </c>
      <c r="C45" s="38" t="s">
        <v>1479</v>
      </c>
      <c r="D45" s="57" t="s">
        <v>1236</v>
      </c>
      <c r="E45" s="172"/>
      <c r="F45" s="172">
        <v>550000</v>
      </c>
      <c r="G45" s="172">
        <v>400000</v>
      </c>
      <c r="H45" s="172">
        <v>380000</v>
      </c>
      <c r="I45" s="172"/>
      <c r="J45" s="172">
        <v>380000</v>
      </c>
      <c r="K45" s="172">
        <v>420000</v>
      </c>
      <c r="L45" s="172">
        <v>400000</v>
      </c>
      <c r="M45" s="172">
        <v>350000</v>
      </c>
      <c r="N45" s="172">
        <v>370000</v>
      </c>
      <c r="O45" s="172">
        <v>440000</v>
      </c>
      <c r="P45" s="172">
        <v>440000</v>
      </c>
      <c r="Q45" s="1864"/>
    </row>
    <row r="46" spans="1:17" ht="35.1" customHeight="1">
      <c r="A46" s="38">
        <v>8</v>
      </c>
      <c r="B46" s="65" t="s">
        <v>1237</v>
      </c>
      <c r="C46" s="38" t="s">
        <v>1479</v>
      </c>
      <c r="D46" s="57" t="s">
        <v>1238</v>
      </c>
      <c r="E46" s="172">
        <v>570000</v>
      </c>
      <c r="F46" s="172">
        <v>570000</v>
      </c>
      <c r="G46" s="172">
        <v>400000</v>
      </c>
      <c r="H46" s="172">
        <v>380000</v>
      </c>
      <c r="I46" s="172"/>
      <c r="J46" s="172">
        <v>380000</v>
      </c>
      <c r="K46" s="172"/>
      <c r="L46" s="172">
        <v>400000</v>
      </c>
      <c r="M46" s="172">
        <v>360000</v>
      </c>
      <c r="N46" s="172">
        <v>350000</v>
      </c>
      <c r="O46" s="172"/>
      <c r="P46" s="172"/>
      <c r="Q46" s="1864"/>
    </row>
    <row r="47" spans="1:17" ht="30.75" customHeight="1">
      <c r="A47" s="38"/>
      <c r="B47" s="162" t="s">
        <v>1239</v>
      </c>
      <c r="C47" s="38"/>
      <c r="D47" s="57"/>
      <c r="E47" s="38"/>
      <c r="F47" s="38"/>
      <c r="G47" s="38"/>
      <c r="H47" s="38"/>
      <c r="I47" s="38"/>
      <c r="J47" s="38"/>
      <c r="K47" s="38"/>
      <c r="L47" s="172"/>
      <c r="M47" s="38"/>
      <c r="N47" s="38"/>
      <c r="O47" s="38"/>
      <c r="P47" s="38"/>
      <c r="Q47" s="1864"/>
    </row>
    <row r="48" spans="1:17" ht="30.75" customHeight="1">
      <c r="A48" s="38">
        <v>1</v>
      </c>
      <c r="B48" s="39" t="s">
        <v>1240</v>
      </c>
      <c r="C48" s="38" t="s">
        <v>1479</v>
      </c>
      <c r="D48" s="57" t="s">
        <v>1241</v>
      </c>
      <c r="E48" s="38"/>
      <c r="F48" s="38"/>
      <c r="G48" s="38"/>
      <c r="H48" s="38"/>
      <c r="I48" s="38"/>
      <c r="J48" s="38"/>
      <c r="K48" s="38"/>
      <c r="L48" s="172"/>
      <c r="M48" s="38"/>
      <c r="N48" s="38"/>
      <c r="O48" s="172">
        <v>400000</v>
      </c>
      <c r="P48" s="38"/>
      <c r="Q48" s="1864"/>
    </row>
    <row r="49" spans="1:17" ht="30.75" customHeight="1">
      <c r="A49" s="38">
        <v>2</v>
      </c>
      <c r="B49" s="39" t="s">
        <v>1242</v>
      </c>
      <c r="C49" s="38" t="s">
        <v>1479</v>
      </c>
      <c r="D49" s="57" t="s">
        <v>1243</v>
      </c>
      <c r="E49" s="38"/>
      <c r="F49" s="38"/>
      <c r="G49" s="38"/>
      <c r="H49" s="38"/>
      <c r="I49" s="38"/>
      <c r="J49" s="38"/>
      <c r="K49" s="38"/>
      <c r="L49" s="172"/>
      <c r="M49" s="38"/>
      <c r="N49" s="38"/>
      <c r="O49" s="172">
        <v>400000</v>
      </c>
      <c r="P49" s="38"/>
      <c r="Q49" s="1864"/>
    </row>
    <row r="50" spans="1:17" ht="30.75" customHeight="1">
      <c r="A50" s="38">
        <v>3</v>
      </c>
      <c r="B50" s="39" t="s">
        <v>1244</v>
      </c>
      <c r="C50" s="38" t="s">
        <v>1479</v>
      </c>
      <c r="D50" s="57" t="s">
        <v>1245</v>
      </c>
      <c r="E50" s="38"/>
      <c r="F50" s="38"/>
      <c r="G50" s="38"/>
      <c r="H50" s="38"/>
      <c r="I50" s="38"/>
      <c r="J50" s="38"/>
      <c r="K50" s="38"/>
      <c r="L50" s="172"/>
      <c r="M50" s="38"/>
      <c r="N50" s="38"/>
      <c r="O50" s="172">
        <v>400000</v>
      </c>
      <c r="P50" s="38"/>
      <c r="Q50" s="1864"/>
    </row>
    <row r="51" spans="1:17" ht="39.950000000000003" customHeight="1">
      <c r="A51" s="35" t="s">
        <v>1246</v>
      </c>
      <c r="B51" s="134" t="s">
        <v>1247</v>
      </c>
      <c r="C51" s="35"/>
      <c r="D51" s="28"/>
      <c r="E51" s="1887"/>
      <c r="F51" s="1887"/>
      <c r="G51" s="1887"/>
      <c r="H51" s="1887"/>
      <c r="I51" s="1887"/>
      <c r="J51" s="1887"/>
      <c r="K51" s="1887"/>
      <c r="L51" s="1887"/>
      <c r="M51" s="1887"/>
      <c r="N51" s="1887"/>
      <c r="O51" s="1887"/>
      <c r="P51" s="1887"/>
      <c r="Q51" s="167"/>
    </row>
    <row r="52" spans="1:17" ht="39.950000000000003" customHeight="1">
      <c r="A52" s="85"/>
      <c r="B52" s="163" t="s">
        <v>70</v>
      </c>
      <c r="C52" s="38"/>
      <c r="D52" s="57"/>
      <c r="E52" s="172"/>
      <c r="F52" s="172"/>
      <c r="G52" s="172"/>
      <c r="H52" s="172"/>
      <c r="I52" s="172"/>
      <c r="J52" s="172"/>
      <c r="K52" s="172"/>
      <c r="L52" s="172"/>
      <c r="M52" s="172"/>
      <c r="N52" s="172"/>
      <c r="O52" s="172"/>
      <c r="P52" s="172"/>
      <c r="Q52" s="1864"/>
    </row>
    <row r="53" spans="1:17" ht="39.950000000000003" customHeight="1">
      <c r="A53" s="38">
        <v>1</v>
      </c>
      <c r="B53" s="65" t="s">
        <v>54</v>
      </c>
      <c r="C53" s="38" t="s">
        <v>419</v>
      </c>
      <c r="D53" s="57" t="s">
        <v>1248</v>
      </c>
      <c r="E53" s="172"/>
      <c r="F53" s="172">
        <v>19200</v>
      </c>
      <c r="G53" s="172">
        <v>16800</v>
      </c>
      <c r="H53" s="172"/>
      <c r="I53" s="172"/>
      <c r="J53" s="172"/>
      <c r="K53" s="172">
        <v>20500</v>
      </c>
      <c r="L53" s="172"/>
      <c r="M53" s="172">
        <v>17500</v>
      </c>
      <c r="N53" s="172">
        <v>15500</v>
      </c>
      <c r="O53" s="172">
        <v>17800</v>
      </c>
      <c r="P53" s="172">
        <v>19200</v>
      </c>
      <c r="Q53" s="1864"/>
    </row>
    <row r="54" spans="1:17" ht="39.950000000000003" customHeight="1">
      <c r="A54" s="38">
        <v>2</v>
      </c>
      <c r="B54" s="65" t="s">
        <v>58</v>
      </c>
      <c r="C54" s="38" t="s">
        <v>419</v>
      </c>
      <c r="D54" s="57" t="s">
        <v>16</v>
      </c>
      <c r="E54" s="172"/>
      <c r="F54" s="172">
        <f>F53</f>
        <v>19200</v>
      </c>
      <c r="G54" s="172">
        <v>16800</v>
      </c>
      <c r="H54" s="172"/>
      <c r="I54" s="172"/>
      <c r="J54" s="172"/>
      <c r="K54" s="172">
        <v>20500</v>
      </c>
      <c r="L54" s="172"/>
      <c r="M54" s="172">
        <v>17500</v>
      </c>
      <c r="N54" s="172">
        <v>15500</v>
      </c>
      <c r="O54" s="172">
        <v>17800</v>
      </c>
      <c r="P54" s="172">
        <v>19200</v>
      </c>
      <c r="Q54" s="1864"/>
    </row>
    <row r="55" spans="1:17" ht="39.950000000000003" customHeight="1">
      <c r="A55" s="38">
        <v>3</v>
      </c>
      <c r="B55" s="65" t="s">
        <v>59</v>
      </c>
      <c r="C55" s="38" t="s">
        <v>1249</v>
      </c>
      <c r="D55" s="57" t="s">
        <v>16</v>
      </c>
      <c r="E55" s="172"/>
      <c r="F55" s="172">
        <v>142000</v>
      </c>
      <c r="G55" s="172">
        <v>118000</v>
      </c>
      <c r="H55" s="172"/>
      <c r="I55" s="172"/>
      <c r="J55" s="172"/>
      <c r="K55" s="172">
        <v>115000</v>
      </c>
      <c r="L55" s="172">
        <v>114500</v>
      </c>
      <c r="M55" s="172">
        <v>117500</v>
      </c>
      <c r="N55" s="172">
        <v>105000</v>
      </c>
      <c r="O55" s="172">
        <v>119600</v>
      </c>
      <c r="P55" s="172">
        <v>126000</v>
      </c>
      <c r="Q55" s="1864"/>
    </row>
    <row r="56" spans="1:17" ht="39.950000000000003" customHeight="1">
      <c r="A56" s="38">
        <v>4</v>
      </c>
      <c r="B56" s="39" t="s">
        <v>83</v>
      </c>
      <c r="C56" s="38" t="s">
        <v>1249</v>
      </c>
      <c r="D56" s="57" t="s">
        <v>16</v>
      </c>
      <c r="E56" s="172"/>
      <c r="F56" s="172">
        <v>200000</v>
      </c>
      <c r="G56" s="172">
        <v>168000</v>
      </c>
      <c r="H56" s="172"/>
      <c r="I56" s="172"/>
      <c r="J56" s="172"/>
      <c r="K56" s="172">
        <v>170000</v>
      </c>
      <c r="L56" s="172">
        <v>163500</v>
      </c>
      <c r="M56" s="172">
        <v>167000</v>
      </c>
      <c r="N56" s="172">
        <v>153000</v>
      </c>
      <c r="O56" s="172">
        <v>165000</v>
      </c>
      <c r="P56" s="172">
        <v>174000</v>
      </c>
      <c r="Q56" s="1864"/>
    </row>
    <row r="57" spans="1:17" ht="39.950000000000003" customHeight="1">
      <c r="A57" s="38">
        <v>5</v>
      </c>
      <c r="B57" s="39" t="s">
        <v>84</v>
      </c>
      <c r="C57" s="38" t="s">
        <v>1249</v>
      </c>
      <c r="D57" s="57" t="s">
        <v>16</v>
      </c>
      <c r="E57" s="172"/>
      <c r="F57" s="172">
        <v>265000</v>
      </c>
      <c r="G57" s="172">
        <v>228000</v>
      </c>
      <c r="H57" s="172"/>
      <c r="I57" s="172"/>
      <c r="J57" s="172"/>
      <c r="K57" s="172">
        <v>230000</v>
      </c>
      <c r="L57" s="172">
        <v>222500</v>
      </c>
      <c r="M57" s="172">
        <v>227000</v>
      </c>
      <c r="N57" s="172">
        <v>209000</v>
      </c>
      <c r="O57" s="172">
        <v>223200</v>
      </c>
      <c r="P57" s="172">
        <v>234000</v>
      </c>
      <c r="Q57" s="1864"/>
    </row>
    <row r="58" spans="1:17" ht="39.950000000000003" customHeight="1">
      <c r="A58" s="38">
        <v>6</v>
      </c>
      <c r="B58" s="39" t="s">
        <v>90</v>
      </c>
      <c r="C58" s="38" t="s">
        <v>1249</v>
      </c>
      <c r="D58" s="57" t="s">
        <v>16</v>
      </c>
      <c r="E58" s="172"/>
      <c r="F58" s="172">
        <v>350000</v>
      </c>
      <c r="G58" s="172">
        <v>298000</v>
      </c>
      <c r="H58" s="172"/>
      <c r="I58" s="172"/>
      <c r="J58" s="172"/>
      <c r="K58" s="172">
        <v>340000</v>
      </c>
      <c r="L58" s="172">
        <v>290500</v>
      </c>
      <c r="M58" s="172">
        <v>295000</v>
      </c>
      <c r="N58" s="172">
        <v>273000</v>
      </c>
      <c r="O58" s="172">
        <v>294000</v>
      </c>
      <c r="P58" s="172">
        <v>301000</v>
      </c>
      <c r="Q58" s="1864"/>
    </row>
    <row r="59" spans="1:17" ht="39.950000000000003" customHeight="1">
      <c r="A59" s="38">
        <v>7</v>
      </c>
      <c r="B59" s="39" t="s">
        <v>91</v>
      </c>
      <c r="C59" s="38" t="s">
        <v>1249</v>
      </c>
      <c r="D59" s="57" t="s">
        <v>16</v>
      </c>
      <c r="E59" s="172"/>
      <c r="F59" s="172">
        <v>425000</v>
      </c>
      <c r="G59" s="172">
        <v>377000</v>
      </c>
      <c r="H59" s="172"/>
      <c r="I59" s="172"/>
      <c r="J59" s="172"/>
      <c r="K59" s="172">
        <v>400000</v>
      </c>
      <c r="L59" s="172">
        <v>367000</v>
      </c>
      <c r="M59" s="172">
        <v>372000</v>
      </c>
      <c r="N59" s="172">
        <v>345000</v>
      </c>
      <c r="O59" s="172">
        <v>381000</v>
      </c>
      <c r="P59" s="172">
        <v>383000</v>
      </c>
      <c r="Q59" s="1864"/>
    </row>
    <row r="60" spans="1:17" ht="39.950000000000003" customHeight="1">
      <c r="A60" s="38">
        <v>8</v>
      </c>
      <c r="B60" s="39" t="s">
        <v>92</v>
      </c>
      <c r="C60" s="38" t="s">
        <v>1249</v>
      </c>
      <c r="D60" s="57" t="s">
        <v>16</v>
      </c>
      <c r="E60" s="172"/>
      <c r="F60" s="172">
        <v>530000</v>
      </c>
      <c r="G60" s="172">
        <v>465000</v>
      </c>
      <c r="H60" s="172"/>
      <c r="I60" s="172"/>
      <c r="J60" s="172"/>
      <c r="K60" s="172">
        <v>600000</v>
      </c>
      <c r="L60" s="172">
        <v>453500</v>
      </c>
      <c r="M60" s="172">
        <v>461000</v>
      </c>
      <c r="N60" s="172"/>
      <c r="O60" s="172"/>
      <c r="P60" s="172"/>
      <c r="Q60" s="1864"/>
    </row>
    <row r="61" spans="1:17" ht="39.950000000000003" customHeight="1">
      <c r="A61" s="38">
        <v>9</v>
      </c>
      <c r="B61" s="39" t="s">
        <v>93</v>
      </c>
      <c r="C61" s="38" t="s">
        <v>1249</v>
      </c>
      <c r="D61" s="57" t="s">
        <v>16</v>
      </c>
      <c r="E61" s="172"/>
      <c r="F61" s="172">
        <v>625000</v>
      </c>
      <c r="G61" s="172">
        <v>565000</v>
      </c>
      <c r="H61" s="172"/>
      <c r="I61" s="172"/>
      <c r="J61" s="172"/>
      <c r="K61" s="172"/>
      <c r="L61" s="172">
        <v>549500</v>
      </c>
      <c r="M61" s="172">
        <v>622440</v>
      </c>
      <c r="N61" s="172"/>
      <c r="O61" s="172"/>
      <c r="P61" s="172"/>
      <c r="Q61" s="1864"/>
    </row>
    <row r="62" spans="1:17" ht="39.950000000000003" customHeight="1">
      <c r="A62" s="38">
        <v>10</v>
      </c>
      <c r="B62" s="39" t="s">
        <v>1455</v>
      </c>
      <c r="C62" s="38" t="s">
        <v>1249</v>
      </c>
      <c r="D62" s="57" t="s">
        <v>16</v>
      </c>
      <c r="E62" s="172"/>
      <c r="F62" s="172"/>
      <c r="G62" s="172"/>
      <c r="H62" s="172"/>
      <c r="I62" s="172"/>
      <c r="J62" s="172"/>
      <c r="K62" s="172"/>
      <c r="L62" s="172">
        <v>713500</v>
      </c>
      <c r="M62" s="172"/>
      <c r="N62" s="172"/>
      <c r="O62" s="172"/>
      <c r="P62" s="172"/>
      <c r="Q62" s="57"/>
    </row>
    <row r="63" spans="1:17" ht="39.950000000000003" customHeight="1">
      <c r="A63" s="85"/>
      <c r="B63" s="163" t="s">
        <v>80</v>
      </c>
      <c r="C63" s="38"/>
      <c r="D63" s="57"/>
      <c r="E63" s="172"/>
      <c r="F63" s="172"/>
      <c r="G63" s="172"/>
      <c r="H63" s="172"/>
      <c r="I63" s="172"/>
      <c r="J63" s="172"/>
      <c r="K63" s="172"/>
      <c r="L63" s="172"/>
      <c r="M63" s="172"/>
      <c r="N63" s="172"/>
      <c r="O63" s="172"/>
      <c r="P63" s="172"/>
      <c r="Q63" s="168"/>
    </row>
    <row r="64" spans="1:17" ht="39.950000000000003" customHeight="1">
      <c r="A64" s="38">
        <v>1</v>
      </c>
      <c r="B64" s="46" t="s">
        <v>54</v>
      </c>
      <c r="C64" s="38" t="s">
        <v>419</v>
      </c>
      <c r="D64" s="57" t="s">
        <v>1248</v>
      </c>
      <c r="E64" s="172">
        <v>17000</v>
      </c>
      <c r="F64" s="172">
        <v>17000</v>
      </c>
      <c r="G64" s="172">
        <v>16500</v>
      </c>
      <c r="H64" s="172">
        <v>16300</v>
      </c>
      <c r="I64" s="172">
        <v>20000</v>
      </c>
      <c r="J64" s="172">
        <v>19500</v>
      </c>
      <c r="K64" s="172"/>
      <c r="L64" s="172"/>
      <c r="M64" s="172"/>
      <c r="N64" s="172"/>
      <c r="O64" s="172"/>
      <c r="P64" s="172"/>
      <c r="Q64" s="1864"/>
    </row>
    <row r="65" spans="1:17" ht="39.950000000000003" customHeight="1">
      <c r="A65" s="38">
        <v>2</v>
      </c>
      <c r="B65" s="46" t="s">
        <v>58</v>
      </c>
      <c r="C65" s="38" t="s">
        <v>419</v>
      </c>
      <c r="D65" s="57" t="s">
        <v>16</v>
      </c>
      <c r="E65" s="172">
        <v>17000</v>
      </c>
      <c r="F65" s="172">
        <v>17000</v>
      </c>
      <c r="G65" s="172">
        <v>16500</v>
      </c>
      <c r="H65" s="172">
        <v>16300</v>
      </c>
      <c r="I65" s="172">
        <f>I64</f>
        <v>20000</v>
      </c>
      <c r="J65" s="172">
        <v>19500</v>
      </c>
      <c r="K65" s="172"/>
      <c r="L65" s="172"/>
      <c r="M65" s="172"/>
      <c r="N65" s="172"/>
      <c r="O65" s="172"/>
      <c r="P65" s="172"/>
      <c r="Q65" s="1864"/>
    </row>
    <row r="66" spans="1:17" ht="39.950000000000003" customHeight="1">
      <c r="A66" s="38">
        <v>3</v>
      </c>
      <c r="B66" s="46" t="s">
        <v>59</v>
      </c>
      <c r="C66" s="38" t="s">
        <v>1249</v>
      </c>
      <c r="D66" s="57" t="s">
        <v>16</v>
      </c>
      <c r="E66" s="172">
        <v>122000</v>
      </c>
      <c r="F66" s="172">
        <v>122000</v>
      </c>
      <c r="G66" s="172">
        <v>105000</v>
      </c>
      <c r="H66" s="172">
        <v>100000</v>
      </c>
      <c r="I66" s="172">
        <v>125455</v>
      </c>
      <c r="J66" s="172">
        <v>117000</v>
      </c>
      <c r="K66" s="172"/>
      <c r="L66" s="172"/>
      <c r="M66" s="172"/>
      <c r="N66" s="172"/>
      <c r="O66" s="172"/>
      <c r="P66" s="172"/>
      <c r="Q66" s="1864"/>
    </row>
    <row r="67" spans="1:17" ht="39.950000000000003" customHeight="1">
      <c r="A67" s="38">
        <v>4</v>
      </c>
      <c r="B67" s="46" t="s">
        <v>83</v>
      </c>
      <c r="C67" s="38" t="s">
        <v>1249</v>
      </c>
      <c r="D67" s="57" t="s">
        <v>16</v>
      </c>
      <c r="E67" s="172">
        <v>172000</v>
      </c>
      <c r="F67" s="172">
        <v>172000</v>
      </c>
      <c r="G67" s="172">
        <v>165000</v>
      </c>
      <c r="H67" s="172">
        <v>160000</v>
      </c>
      <c r="I67" s="172">
        <v>198182</v>
      </c>
      <c r="J67" s="172">
        <v>183000</v>
      </c>
      <c r="K67" s="172"/>
      <c r="L67" s="172"/>
      <c r="M67" s="172"/>
      <c r="N67" s="172"/>
      <c r="O67" s="172"/>
      <c r="P67" s="172"/>
      <c r="Q67" s="1864"/>
    </row>
    <row r="68" spans="1:17" ht="39.950000000000003" customHeight="1">
      <c r="A68" s="38">
        <v>5</v>
      </c>
      <c r="B68" s="46" t="s">
        <v>84</v>
      </c>
      <c r="C68" s="38" t="s">
        <v>1249</v>
      </c>
      <c r="D68" s="57" t="s">
        <v>16</v>
      </c>
      <c r="E68" s="172">
        <v>236000</v>
      </c>
      <c r="F68" s="172">
        <v>236000</v>
      </c>
      <c r="G68" s="172">
        <v>222000</v>
      </c>
      <c r="H68" s="172">
        <v>210000</v>
      </c>
      <c r="I68" s="172">
        <v>263636</v>
      </c>
      <c r="J68" s="172">
        <v>251000</v>
      </c>
      <c r="K68" s="172"/>
      <c r="L68" s="172"/>
      <c r="M68" s="172"/>
      <c r="N68" s="172"/>
      <c r="O68" s="172"/>
      <c r="P68" s="172"/>
      <c r="Q68" s="1864"/>
    </row>
    <row r="69" spans="1:17" ht="39.950000000000003" customHeight="1">
      <c r="A69" s="38">
        <v>6</v>
      </c>
      <c r="B69" s="46" t="s">
        <v>85</v>
      </c>
      <c r="C69" s="38" t="s">
        <v>1249</v>
      </c>
      <c r="D69" s="57" t="s">
        <v>16</v>
      </c>
      <c r="E69" s="172">
        <v>309000</v>
      </c>
      <c r="F69" s="172">
        <v>309000</v>
      </c>
      <c r="G69" s="172">
        <v>290000</v>
      </c>
      <c r="H69" s="172">
        <v>270000</v>
      </c>
      <c r="I69" s="172">
        <v>350000</v>
      </c>
      <c r="J69" s="172">
        <v>325000</v>
      </c>
      <c r="K69" s="172"/>
      <c r="L69" s="172"/>
      <c r="M69" s="172"/>
      <c r="N69" s="172"/>
      <c r="O69" s="172"/>
      <c r="P69" s="172"/>
      <c r="Q69" s="1864"/>
    </row>
    <row r="70" spans="1:17" ht="39.950000000000003" customHeight="1">
      <c r="A70" s="38">
        <v>7</v>
      </c>
      <c r="B70" s="46" t="s">
        <v>86</v>
      </c>
      <c r="C70" s="38" t="s">
        <v>1249</v>
      </c>
      <c r="D70" s="57" t="s">
        <v>16</v>
      </c>
      <c r="E70" s="172">
        <v>391000</v>
      </c>
      <c r="F70" s="172">
        <v>391000</v>
      </c>
      <c r="G70" s="172">
        <v>366000</v>
      </c>
      <c r="H70" s="172">
        <v>350000</v>
      </c>
      <c r="I70" s="172">
        <v>445455</v>
      </c>
      <c r="J70" s="172">
        <v>430000</v>
      </c>
      <c r="K70" s="172"/>
      <c r="L70" s="172"/>
      <c r="M70" s="172"/>
      <c r="N70" s="172"/>
      <c r="O70" s="172"/>
      <c r="P70" s="172"/>
      <c r="Q70" s="1864"/>
    </row>
    <row r="71" spans="1:17" ht="39.950000000000003" customHeight="1">
      <c r="A71" s="38">
        <v>8</v>
      </c>
      <c r="B71" s="46" t="s">
        <v>87</v>
      </c>
      <c r="C71" s="38" t="s">
        <v>1249</v>
      </c>
      <c r="D71" s="57" t="s">
        <v>16</v>
      </c>
      <c r="E71" s="172">
        <v>482000</v>
      </c>
      <c r="F71" s="172">
        <v>482000</v>
      </c>
      <c r="G71" s="172">
        <v>452000</v>
      </c>
      <c r="H71" s="172">
        <v>430000</v>
      </c>
      <c r="I71" s="172"/>
      <c r="J71" s="172">
        <v>515000</v>
      </c>
      <c r="K71" s="172"/>
      <c r="L71" s="172"/>
      <c r="M71" s="172"/>
      <c r="N71" s="172"/>
      <c r="O71" s="172"/>
      <c r="P71" s="172"/>
      <c r="Q71" s="1864"/>
    </row>
    <row r="72" spans="1:17" ht="39.950000000000003" customHeight="1">
      <c r="A72" s="38">
        <v>9</v>
      </c>
      <c r="B72" s="46" t="s">
        <v>88</v>
      </c>
      <c r="C72" s="38" t="s">
        <v>1249</v>
      </c>
      <c r="D72" s="57" t="s">
        <v>16</v>
      </c>
      <c r="E72" s="172"/>
      <c r="F72" s="172">
        <v>605000</v>
      </c>
      <c r="G72" s="172">
        <v>533000</v>
      </c>
      <c r="H72" s="172"/>
      <c r="I72" s="172"/>
      <c r="J72" s="172">
        <v>620000</v>
      </c>
      <c r="K72" s="172"/>
      <c r="L72" s="172"/>
      <c r="M72" s="172"/>
      <c r="N72" s="172"/>
      <c r="O72" s="172"/>
      <c r="P72" s="172"/>
      <c r="Q72" s="1864"/>
    </row>
    <row r="73" spans="1:17" ht="39.950000000000003" customHeight="1">
      <c r="A73" s="85"/>
      <c r="B73" s="163" t="s">
        <v>1250</v>
      </c>
      <c r="C73" s="38"/>
      <c r="D73" s="57"/>
      <c r="E73" s="172"/>
      <c r="F73" s="172"/>
      <c r="G73" s="172"/>
      <c r="H73" s="172"/>
      <c r="I73" s="172"/>
      <c r="J73" s="172"/>
      <c r="K73" s="172"/>
      <c r="L73" s="172"/>
      <c r="M73" s="172"/>
      <c r="N73" s="172"/>
      <c r="O73" s="172"/>
      <c r="P73" s="172"/>
      <c r="Q73" s="1864"/>
    </row>
    <row r="74" spans="1:17" ht="39.950000000000003" customHeight="1">
      <c r="A74" s="38">
        <v>1</v>
      </c>
      <c r="B74" s="65" t="s">
        <v>1251</v>
      </c>
      <c r="C74" s="38" t="s">
        <v>419</v>
      </c>
      <c r="D74" s="57" t="s">
        <v>1248</v>
      </c>
      <c r="E74" s="172"/>
      <c r="F74" s="172"/>
      <c r="G74" s="172"/>
      <c r="H74" s="172"/>
      <c r="I74" s="172"/>
      <c r="J74" s="172"/>
      <c r="K74" s="172"/>
      <c r="L74" s="172"/>
      <c r="M74" s="172"/>
      <c r="N74" s="172"/>
      <c r="O74" s="172"/>
      <c r="P74" s="172"/>
      <c r="Q74" s="1864"/>
    </row>
    <row r="75" spans="1:17" ht="39.950000000000003" customHeight="1">
      <c r="A75" s="38">
        <v>2</v>
      </c>
      <c r="B75" s="65" t="s">
        <v>1252</v>
      </c>
      <c r="C75" s="38" t="s">
        <v>419</v>
      </c>
      <c r="D75" s="57" t="s">
        <v>16</v>
      </c>
      <c r="E75" s="172"/>
      <c r="F75" s="172"/>
      <c r="G75" s="172"/>
      <c r="H75" s="172"/>
      <c r="I75" s="172"/>
      <c r="J75" s="172"/>
      <c r="K75" s="172"/>
      <c r="L75" s="172"/>
      <c r="M75" s="172"/>
      <c r="N75" s="172"/>
      <c r="O75" s="172"/>
      <c r="P75" s="172"/>
      <c r="Q75" s="1864"/>
    </row>
    <row r="76" spans="1:17" ht="39.950000000000003" customHeight="1">
      <c r="A76" s="38">
        <v>3</v>
      </c>
      <c r="B76" s="65" t="s">
        <v>89</v>
      </c>
      <c r="C76" s="38" t="s">
        <v>1249</v>
      </c>
      <c r="D76" s="57" t="s">
        <v>16</v>
      </c>
      <c r="E76" s="172"/>
      <c r="F76" s="172"/>
      <c r="G76" s="172"/>
      <c r="H76" s="172"/>
      <c r="I76" s="172"/>
      <c r="J76" s="172"/>
      <c r="K76" s="172"/>
      <c r="L76" s="172"/>
      <c r="M76" s="172"/>
      <c r="N76" s="172"/>
      <c r="O76" s="172"/>
      <c r="P76" s="172"/>
      <c r="Q76" s="1864"/>
    </row>
    <row r="77" spans="1:17" ht="39.950000000000003" customHeight="1">
      <c r="A77" s="38">
        <v>4</v>
      </c>
      <c r="B77" s="39" t="s">
        <v>1253</v>
      </c>
      <c r="C77" s="38" t="s">
        <v>1249</v>
      </c>
      <c r="D77" s="57" t="s">
        <v>16</v>
      </c>
      <c r="E77" s="172"/>
      <c r="F77" s="172"/>
      <c r="G77" s="172"/>
      <c r="H77" s="172"/>
      <c r="I77" s="172"/>
      <c r="J77" s="172"/>
      <c r="K77" s="172"/>
      <c r="L77" s="172"/>
      <c r="M77" s="172"/>
      <c r="N77" s="172"/>
      <c r="O77" s="172"/>
      <c r="P77" s="172"/>
      <c r="Q77" s="1864"/>
    </row>
    <row r="78" spans="1:17" ht="39.950000000000003" customHeight="1">
      <c r="A78" s="38">
        <v>5</v>
      </c>
      <c r="B78" s="39" t="s">
        <v>1254</v>
      </c>
      <c r="C78" s="38" t="s">
        <v>1249</v>
      </c>
      <c r="D78" s="57" t="s">
        <v>16</v>
      </c>
      <c r="E78" s="172"/>
      <c r="F78" s="172"/>
      <c r="G78" s="172"/>
      <c r="H78" s="172"/>
      <c r="I78" s="172"/>
      <c r="J78" s="172"/>
      <c r="K78" s="172"/>
      <c r="L78" s="172"/>
      <c r="M78" s="172"/>
      <c r="N78" s="172"/>
      <c r="O78" s="172"/>
      <c r="P78" s="172"/>
      <c r="Q78" s="1864"/>
    </row>
    <row r="79" spans="1:17" ht="39.950000000000003" customHeight="1">
      <c r="A79" s="38">
        <v>6</v>
      </c>
      <c r="B79" s="39" t="s">
        <v>1255</v>
      </c>
      <c r="C79" s="38" t="s">
        <v>1249</v>
      </c>
      <c r="D79" s="57" t="s">
        <v>16</v>
      </c>
      <c r="E79" s="172"/>
      <c r="F79" s="172"/>
      <c r="G79" s="172"/>
      <c r="H79" s="172"/>
      <c r="I79" s="172"/>
      <c r="J79" s="172"/>
      <c r="K79" s="172"/>
      <c r="L79" s="172"/>
      <c r="M79" s="172"/>
      <c r="N79" s="172"/>
      <c r="O79" s="172"/>
      <c r="P79" s="172"/>
      <c r="Q79" s="1864"/>
    </row>
    <row r="80" spans="1:17" ht="39.950000000000003" customHeight="1">
      <c r="A80" s="38">
        <v>7</v>
      </c>
      <c r="B80" s="39" t="s">
        <v>1256</v>
      </c>
      <c r="C80" s="38" t="s">
        <v>1249</v>
      </c>
      <c r="D80" s="57" t="s">
        <v>16</v>
      </c>
      <c r="E80" s="172"/>
      <c r="F80" s="172"/>
      <c r="G80" s="172"/>
      <c r="H80" s="172"/>
      <c r="I80" s="172"/>
      <c r="J80" s="172"/>
      <c r="K80" s="172"/>
      <c r="L80" s="172"/>
      <c r="M80" s="172"/>
      <c r="N80" s="172"/>
      <c r="O80" s="172"/>
      <c r="P80" s="172"/>
      <c r="Q80" s="1864"/>
    </row>
    <row r="81" spans="1:17" ht="39.950000000000003" customHeight="1">
      <c r="A81" s="38"/>
      <c r="B81" s="162" t="s">
        <v>1438</v>
      </c>
      <c r="C81" s="38"/>
      <c r="D81" s="57"/>
      <c r="E81" s="172"/>
      <c r="F81" s="172"/>
      <c r="G81" s="172"/>
      <c r="H81" s="172"/>
      <c r="I81" s="172"/>
      <c r="J81" s="172"/>
      <c r="K81" s="172"/>
      <c r="L81" s="172"/>
      <c r="M81" s="172"/>
      <c r="N81" s="172"/>
      <c r="O81" s="172"/>
      <c r="P81" s="172"/>
      <c r="Q81" s="57"/>
    </row>
    <row r="82" spans="1:17" ht="39.950000000000003" customHeight="1">
      <c r="A82" s="38">
        <v>1</v>
      </c>
      <c r="B82" s="39" t="s">
        <v>1439</v>
      </c>
      <c r="C82" s="38" t="s">
        <v>419</v>
      </c>
      <c r="D82" s="57"/>
      <c r="E82" s="172"/>
      <c r="F82" s="172"/>
      <c r="G82" s="172"/>
      <c r="H82" s="172"/>
      <c r="I82" s="172"/>
      <c r="J82" s="172"/>
      <c r="K82" s="172"/>
      <c r="L82" s="172">
        <v>15250</v>
      </c>
      <c r="M82" s="172"/>
      <c r="N82" s="172"/>
      <c r="O82" s="172"/>
      <c r="P82" s="172"/>
      <c r="Q82" s="57"/>
    </row>
    <row r="83" spans="1:17" ht="39.950000000000003" customHeight="1">
      <c r="A83" s="38">
        <v>2</v>
      </c>
      <c r="B83" s="39" t="s">
        <v>1440</v>
      </c>
      <c r="C83" s="38" t="s">
        <v>419</v>
      </c>
      <c r="D83" s="57"/>
      <c r="E83" s="172"/>
      <c r="F83" s="172"/>
      <c r="G83" s="172"/>
      <c r="H83" s="172"/>
      <c r="I83" s="172"/>
      <c r="J83" s="172"/>
      <c r="K83" s="172"/>
      <c r="L83" s="172">
        <v>15250</v>
      </c>
      <c r="M83" s="172"/>
      <c r="N83" s="172"/>
      <c r="O83" s="172"/>
      <c r="P83" s="172"/>
      <c r="Q83" s="57"/>
    </row>
    <row r="84" spans="1:17" ht="39.950000000000003" customHeight="1">
      <c r="A84" s="38">
        <v>3</v>
      </c>
      <c r="B84" s="39" t="s">
        <v>1441</v>
      </c>
      <c r="C84" s="38" t="s">
        <v>1249</v>
      </c>
      <c r="D84" s="57"/>
      <c r="E84" s="172"/>
      <c r="F84" s="172"/>
      <c r="G84" s="172"/>
      <c r="H84" s="172"/>
      <c r="I84" s="172"/>
      <c r="J84" s="172"/>
      <c r="K84" s="172"/>
      <c r="L84" s="172">
        <v>94500</v>
      </c>
      <c r="M84" s="172"/>
      <c r="N84" s="172"/>
      <c r="O84" s="172"/>
      <c r="P84" s="172"/>
      <c r="Q84" s="57"/>
    </row>
    <row r="85" spans="1:17" ht="39.950000000000003" customHeight="1">
      <c r="A85" s="38">
        <v>4</v>
      </c>
      <c r="B85" s="39" t="s">
        <v>1442</v>
      </c>
      <c r="C85" s="38" t="s">
        <v>1249</v>
      </c>
      <c r="D85" s="57"/>
      <c r="E85" s="172"/>
      <c r="F85" s="172"/>
      <c r="G85" s="172"/>
      <c r="H85" s="172"/>
      <c r="I85" s="172"/>
      <c r="J85" s="172"/>
      <c r="K85" s="172"/>
      <c r="L85" s="172">
        <v>145500</v>
      </c>
      <c r="M85" s="172"/>
      <c r="N85" s="172"/>
      <c r="O85" s="172"/>
      <c r="P85" s="172"/>
      <c r="Q85" s="57"/>
    </row>
    <row r="86" spans="1:17" ht="39.950000000000003" customHeight="1">
      <c r="A86" s="38">
        <v>5</v>
      </c>
      <c r="B86" s="39" t="s">
        <v>1443</v>
      </c>
      <c r="C86" s="38" t="s">
        <v>1249</v>
      </c>
      <c r="D86" s="57"/>
      <c r="E86" s="172"/>
      <c r="F86" s="172"/>
      <c r="G86" s="172"/>
      <c r="H86" s="172"/>
      <c r="I86" s="172"/>
      <c r="J86" s="172"/>
      <c r="K86" s="172"/>
      <c r="L86" s="172">
        <v>202000</v>
      </c>
      <c r="M86" s="172"/>
      <c r="N86" s="172"/>
      <c r="O86" s="172"/>
      <c r="P86" s="172"/>
      <c r="Q86" s="57"/>
    </row>
    <row r="87" spans="1:17" ht="39.950000000000003" customHeight="1">
      <c r="A87" s="38">
        <v>6</v>
      </c>
      <c r="B87" s="39" t="s">
        <v>1444</v>
      </c>
      <c r="C87" s="38" t="s">
        <v>1249</v>
      </c>
      <c r="D87" s="57"/>
      <c r="E87" s="172"/>
      <c r="F87" s="172"/>
      <c r="G87" s="172"/>
      <c r="H87" s="172"/>
      <c r="I87" s="172"/>
      <c r="J87" s="172"/>
      <c r="K87" s="172"/>
      <c r="L87" s="172">
        <v>263000</v>
      </c>
      <c r="M87" s="172"/>
      <c r="N87" s="172"/>
      <c r="O87" s="172"/>
      <c r="P87" s="172"/>
      <c r="Q87" s="57"/>
    </row>
    <row r="88" spans="1:17" ht="39.950000000000003" customHeight="1">
      <c r="A88" s="38">
        <v>7</v>
      </c>
      <c r="B88" s="39" t="s">
        <v>1445</v>
      </c>
      <c r="C88" s="38" t="s">
        <v>1249</v>
      </c>
      <c r="D88" s="57"/>
      <c r="E88" s="172"/>
      <c r="F88" s="172"/>
      <c r="G88" s="172"/>
      <c r="H88" s="172"/>
      <c r="I88" s="172"/>
      <c r="J88" s="172"/>
      <c r="K88" s="172"/>
      <c r="L88" s="172">
        <v>339500</v>
      </c>
      <c r="M88" s="172"/>
      <c r="N88" s="172"/>
      <c r="O88" s="172"/>
      <c r="P88" s="172"/>
      <c r="Q88" s="57"/>
    </row>
    <row r="89" spans="1:17" ht="39.950000000000003" customHeight="1">
      <c r="A89" s="85"/>
      <c r="B89" s="131" t="s">
        <v>1257</v>
      </c>
      <c r="C89" s="38"/>
      <c r="D89" s="57"/>
      <c r="E89" s="172"/>
      <c r="F89" s="172"/>
      <c r="G89" s="172"/>
      <c r="H89" s="172"/>
      <c r="I89" s="172"/>
      <c r="J89" s="172"/>
      <c r="K89" s="172"/>
      <c r="L89" s="172"/>
      <c r="M89" s="172"/>
      <c r="N89" s="172"/>
      <c r="O89" s="172"/>
      <c r="P89" s="172"/>
      <c r="Q89" s="1864"/>
    </row>
    <row r="90" spans="1:17" ht="33">
      <c r="A90" s="85"/>
      <c r="B90" s="46" t="s">
        <v>1258</v>
      </c>
      <c r="C90" s="38" t="s">
        <v>1249</v>
      </c>
      <c r="D90" s="57" t="s">
        <v>1259</v>
      </c>
      <c r="E90" s="172"/>
      <c r="F90" s="172"/>
      <c r="G90" s="172"/>
      <c r="H90" s="172"/>
      <c r="I90" s="172">
        <v>60000</v>
      </c>
      <c r="J90" s="172"/>
      <c r="K90" s="172"/>
      <c r="L90" s="172"/>
      <c r="M90" s="172"/>
      <c r="N90" s="172"/>
      <c r="O90" s="172"/>
      <c r="P90" s="172"/>
      <c r="Q90" s="1864"/>
    </row>
    <row r="91" spans="1:17" ht="33">
      <c r="A91" s="85"/>
      <c r="B91" s="46" t="s">
        <v>1258</v>
      </c>
      <c r="C91" s="38" t="s">
        <v>1249</v>
      </c>
      <c r="D91" s="57" t="s">
        <v>1260</v>
      </c>
      <c r="E91" s="172"/>
      <c r="F91" s="172"/>
      <c r="G91" s="172"/>
      <c r="H91" s="172"/>
      <c r="I91" s="172">
        <v>60000</v>
      </c>
      <c r="J91" s="172"/>
      <c r="K91" s="172"/>
      <c r="L91" s="172"/>
      <c r="M91" s="172"/>
      <c r="N91" s="172"/>
      <c r="O91" s="172"/>
      <c r="P91" s="172"/>
      <c r="Q91" s="1864"/>
    </row>
    <row r="92" spans="1:17" ht="33">
      <c r="A92" s="85"/>
      <c r="B92" s="46" t="s">
        <v>1258</v>
      </c>
      <c r="C92" s="38" t="s">
        <v>1249</v>
      </c>
      <c r="D92" s="57" t="s">
        <v>1261</v>
      </c>
      <c r="E92" s="172"/>
      <c r="F92" s="172"/>
      <c r="G92" s="172"/>
      <c r="H92" s="172"/>
      <c r="I92" s="172">
        <v>70000</v>
      </c>
      <c r="J92" s="172"/>
      <c r="K92" s="172"/>
      <c r="L92" s="172"/>
      <c r="M92" s="172"/>
      <c r="N92" s="172"/>
      <c r="O92" s="172"/>
      <c r="P92" s="172"/>
      <c r="Q92" s="1864"/>
    </row>
    <row r="93" spans="1:17" ht="33">
      <c r="A93" s="85"/>
      <c r="B93" s="46" t="s">
        <v>1258</v>
      </c>
      <c r="C93" s="38" t="s">
        <v>1249</v>
      </c>
      <c r="D93" s="57" t="s">
        <v>1262</v>
      </c>
      <c r="E93" s="172"/>
      <c r="F93" s="172"/>
      <c r="G93" s="172"/>
      <c r="H93" s="172"/>
      <c r="I93" s="172">
        <v>78000</v>
      </c>
      <c r="J93" s="172"/>
      <c r="K93" s="172"/>
      <c r="L93" s="172"/>
      <c r="M93" s="172"/>
      <c r="N93" s="172"/>
      <c r="O93" s="172"/>
      <c r="P93" s="172"/>
      <c r="Q93" s="1864"/>
    </row>
    <row r="94" spans="1:17" ht="33" hidden="1">
      <c r="A94" s="85"/>
      <c r="B94" s="46" t="s">
        <v>1258</v>
      </c>
      <c r="C94" s="38" t="s">
        <v>1249</v>
      </c>
      <c r="D94" s="57" t="s">
        <v>1263</v>
      </c>
      <c r="E94" s="172"/>
      <c r="F94" s="172"/>
      <c r="G94" s="172"/>
      <c r="H94" s="172"/>
      <c r="I94" s="172"/>
      <c r="J94" s="172"/>
      <c r="K94" s="172"/>
      <c r="L94" s="172"/>
      <c r="M94" s="172"/>
      <c r="N94" s="172"/>
      <c r="O94" s="172"/>
      <c r="P94" s="172"/>
      <c r="Q94" s="1864"/>
    </row>
    <row r="95" spans="1:17" ht="33">
      <c r="A95" s="85"/>
      <c r="B95" s="46" t="s">
        <v>1258</v>
      </c>
      <c r="C95" s="38" t="s">
        <v>1249</v>
      </c>
      <c r="D95" s="57" t="s">
        <v>1264</v>
      </c>
      <c r="E95" s="172"/>
      <c r="F95" s="172"/>
      <c r="G95" s="172"/>
      <c r="H95" s="172"/>
      <c r="I95" s="172">
        <v>100000</v>
      </c>
      <c r="J95" s="172"/>
      <c r="K95" s="172"/>
      <c r="L95" s="172"/>
      <c r="M95" s="172"/>
      <c r="N95" s="172"/>
      <c r="O95" s="172"/>
      <c r="P95" s="172"/>
      <c r="Q95" s="1864"/>
    </row>
    <row r="96" spans="1:17" ht="33">
      <c r="A96" s="85"/>
      <c r="B96" s="46" t="s">
        <v>1258</v>
      </c>
      <c r="C96" s="38" t="s">
        <v>1249</v>
      </c>
      <c r="D96" s="57" t="s">
        <v>1265</v>
      </c>
      <c r="E96" s="172"/>
      <c r="F96" s="172"/>
      <c r="G96" s="172"/>
      <c r="H96" s="172"/>
      <c r="I96" s="172">
        <v>115000</v>
      </c>
      <c r="J96" s="172"/>
      <c r="K96" s="172"/>
      <c r="L96" s="172"/>
      <c r="M96" s="172"/>
      <c r="N96" s="172"/>
      <c r="O96" s="172"/>
      <c r="P96" s="172"/>
      <c r="Q96" s="1864"/>
    </row>
    <row r="97" spans="1:17" ht="33">
      <c r="A97" s="85"/>
      <c r="B97" s="46" t="s">
        <v>1258</v>
      </c>
      <c r="C97" s="38" t="s">
        <v>1249</v>
      </c>
      <c r="D97" s="57" t="s">
        <v>1266</v>
      </c>
      <c r="E97" s="172"/>
      <c r="F97" s="172"/>
      <c r="G97" s="172"/>
      <c r="H97" s="172"/>
      <c r="I97" s="172">
        <v>100000</v>
      </c>
      <c r="J97" s="172"/>
      <c r="K97" s="172"/>
      <c r="L97" s="172"/>
      <c r="M97" s="172"/>
      <c r="N97" s="172"/>
      <c r="O97" s="172"/>
      <c r="P97" s="172"/>
      <c r="Q97" s="1864"/>
    </row>
    <row r="98" spans="1:17" ht="33">
      <c r="A98" s="85"/>
      <c r="B98" s="46" t="s">
        <v>1258</v>
      </c>
      <c r="C98" s="38" t="s">
        <v>1249</v>
      </c>
      <c r="D98" s="57" t="s">
        <v>1267</v>
      </c>
      <c r="E98" s="172"/>
      <c r="F98" s="172"/>
      <c r="G98" s="172"/>
      <c r="H98" s="172"/>
      <c r="I98" s="172">
        <v>105000</v>
      </c>
      <c r="J98" s="172"/>
      <c r="K98" s="172"/>
      <c r="L98" s="172"/>
      <c r="M98" s="172"/>
      <c r="N98" s="172"/>
      <c r="O98" s="172"/>
      <c r="P98" s="172"/>
      <c r="Q98" s="1864"/>
    </row>
    <row r="99" spans="1:17" ht="33">
      <c r="A99" s="85"/>
      <c r="B99" s="46" t="s">
        <v>1258</v>
      </c>
      <c r="C99" s="38" t="s">
        <v>1249</v>
      </c>
      <c r="D99" s="57" t="s">
        <v>1268</v>
      </c>
      <c r="E99" s="172"/>
      <c r="F99" s="172"/>
      <c r="G99" s="172"/>
      <c r="H99" s="172"/>
      <c r="I99" s="172">
        <v>138000</v>
      </c>
      <c r="J99" s="172"/>
      <c r="K99" s="172"/>
      <c r="L99" s="172"/>
      <c r="M99" s="172"/>
      <c r="N99" s="172"/>
      <c r="O99" s="172"/>
      <c r="P99" s="172"/>
      <c r="Q99" s="1864"/>
    </row>
    <row r="100" spans="1:17" ht="33">
      <c r="A100" s="85"/>
      <c r="B100" s="46" t="s">
        <v>1258</v>
      </c>
      <c r="C100" s="38" t="s">
        <v>1249</v>
      </c>
      <c r="D100" s="57" t="s">
        <v>1269</v>
      </c>
      <c r="E100" s="172"/>
      <c r="F100" s="172"/>
      <c r="G100" s="172"/>
      <c r="H100" s="172"/>
      <c r="I100" s="172">
        <v>145000</v>
      </c>
      <c r="J100" s="172"/>
      <c r="K100" s="172"/>
      <c r="L100" s="172"/>
      <c r="M100" s="172"/>
      <c r="N100" s="172"/>
      <c r="O100" s="172"/>
      <c r="P100" s="172"/>
      <c r="Q100" s="1864"/>
    </row>
    <row r="101" spans="1:17" ht="33">
      <c r="A101" s="85"/>
      <c r="B101" s="46" t="s">
        <v>1258</v>
      </c>
      <c r="C101" s="38" t="s">
        <v>1249</v>
      </c>
      <c r="D101" s="57" t="s">
        <v>1270</v>
      </c>
      <c r="E101" s="172"/>
      <c r="F101" s="172"/>
      <c r="G101" s="172"/>
      <c r="H101" s="172"/>
      <c r="I101" s="172">
        <v>165000</v>
      </c>
      <c r="J101" s="172"/>
      <c r="K101" s="172"/>
      <c r="L101" s="172"/>
      <c r="M101" s="172"/>
      <c r="N101" s="172"/>
      <c r="O101" s="172"/>
      <c r="P101" s="172"/>
      <c r="Q101" s="1864"/>
    </row>
    <row r="102" spans="1:17" ht="33">
      <c r="A102" s="85"/>
      <c r="B102" s="46" t="s">
        <v>1258</v>
      </c>
      <c r="C102" s="38" t="s">
        <v>1249</v>
      </c>
      <c r="D102" s="57" t="s">
        <v>1271</v>
      </c>
      <c r="E102" s="172"/>
      <c r="F102" s="172"/>
      <c r="G102" s="172"/>
      <c r="H102" s="172"/>
      <c r="I102" s="172">
        <v>176000</v>
      </c>
      <c r="J102" s="172"/>
      <c r="K102" s="172"/>
      <c r="L102" s="172"/>
      <c r="M102" s="172"/>
      <c r="N102" s="172"/>
      <c r="O102" s="172"/>
      <c r="P102" s="172"/>
      <c r="Q102" s="1864"/>
    </row>
    <row r="103" spans="1:17" ht="33">
      <c r="A103" s="85"/>
      <c r="B103" s="46" t="s">
        <v>1258</v>
      </c>
      <c r="C103" s="38" t="s">
        <v>1249</v>
      </c>
      <c r="D103" s="57" t="s">
        <v>1272</v>
      </c>
      <c r="E103" s="172"/>
      <c r="F103" s="172"/>
      <c r="G103" s="172"/>
      <c r="H103" s="172"/>
      <c r="I103" s="172">
        <v>207000</v>
      </c>
      <c r="J103" s="172"/>
      <c r="K103" s="172"/>
      <c r="L103" s="172"/>
      <c r="M103" s="172"/>
      <c r="N103" s="172"/>
      <c r="O103" s="172"/>
      <c r="P103" s="172"/>
      <c r="Q103" s="1864"/>
    </row>
    <row r="104" spans="1:17" ht="33">
      <c r="A104" s="85"/>
      <c r="B104" s="46" t="s">
        <v>1258</v>
      </c>
      <c r="C104" s="38" t="s">
        <v>1249</v>
      </c>
      <c r="D104" s="57" t="s">
        <v>1273</v>
      </c>
      <c r="E104" s="172"/>
      <c r="F104" s="172"/>
      <c r="G104" s="172"/>
      <c r="H104" s="172"/>
      <c r="I104" s="172">
        <v>208000</v>
      </c>
      <c r="J104" s="172"/>
      <c r="K104" s="172"/>
      <c r="L104" s="172"/>
      <c r="M104" s="172"/>
      <c r="N104" s="172"/>
      <c r="O104" s="172"/>
      <c r="P104" s="172"/>
      <c r="Q104" s="1864"/>
    </row>
    <row r="105" spans="1:17" ht="33">
      <c r="A105" s="85"/>
      <c r="B105" s="46" t="s">
        <v>1258</v>
      </c>
      <c r="C105" s="38" t="s">
        <v>1249</v>
      </c>
      <c r="D105" s="57" t="s">
        <v>1274</v>
      </c>
      <c r="E105" s="172"/>
      <c r="F105" s="172"/>
      <c r="G105" s="172"/>
      <c r="H105" s="172"/>
      <c r="I105" s="172">
        <v>222000</v>
      </c>
      <c r="J105" s="172"/>
      <c r="K105" s="172"/>
      <c r="L105" s="172"/>
      <c r="M105" s="172"/>
      <c r="N105" s="172"/>
      <c r="O105" s="172"/>
      <c r="P105" s="172"/>
      <c r="Q105" s="1864"/>
    </row>
    <row r="106" spans="1:17" ht="33">
      <c r="A106" s="85"/>
      <c r="B106" s="46" t="s">
        <v>1258</v>
      </c>
      <c r="C106" s="38" t="s">
        <v>1249</v>
      </c>
      <c r="D106" s="57" t="s">
        <v>1275</v>
      </c>
      <c r="E106" s="172"/>
      <c r="F106" s="172"/>
      <c r="G106" s="172"/>
      <c r="H106" s="172"/>
      <c r="I106" s="172">
        <v>260000</v>
      </c>
      <c r="J106" s="172"/>
      <c r="K106" s="172"/>
      <c r="L106" s="172"/>
      <c r="M106" s="172"/>
      <c r="N106" s="172"/>
      <c r="O106" s="172"/>
      <c r="P106" s="172"/>
      <c r="Q106" s="1864"/>
    </row>
    <row r="107" spans="1:17" ht="33">
      <c r="A107" s="85"/>
      <c r="B107" s="46" t="s">
        <v>1258</v>
      </c>
      <c r="C107" s="38" t="s">
        <v>1249</v>
      </c>
      <c r="D107" s="57" t="s">
        <v>1276</v>
      </c>
      <c r="E107" s="172"/>
      <c r="F107" s="172"/>
      <c r="G107" s="172"/>
      <c r="H107" s="172"/>
      <c r="I107" s="172">
        <v>160000</v>
      </c>
      <c r="J107" s="172"/>
      <c r="K107" s="172"/>
      <c r="L107" s="172"/>
      <c r="M107" s="172"/>
      <c r="N107" s="172"/>
      <c r="O107" s="172"/>
      <c r="P107" s="172"/>
      <c r="Q107" s="1864"/>
    </row>
    <row r="108" spans="1:17" ht="33">
      <c r="A108" s="85"/>
      <c r="B108" s="46" t="s">
        <v>1258</v>
      </c>
      <c r="C108" s="38" t="s">
        <v>1249</v>
      </c>
      <c r="D108" s="57" t="s">
        <v>1277</v>
      </c>
      <c r="E108" s="172"/>
      <c r="F108" s="172"/>
      <c r="G108" s="172"/>
      <c r="H108" s="172"/>
      <c r="I108" s="172">
        <v>175000</v>
      </c>
      <c r="J108" s="172"/>
      <c r="K108" s="172"/>
      <c r="L108" s="172"/>
      <c r="M108" s="172"/>
      <c r="N108" s="172"/>
      <c r="O108" s="172"/>
      <c r="P108" s="172"/>
      <c r="Q108" s="1864"/>
    </row>
    <row r="109" spans="1:17" ht="33">
      <c r="A109" s="85"/>
      <c r="B109" s="46" t="s">
        <v>1258</v>
      </c>
      <c r="C109" s="38" t="s">
        <v>1249</v>
      </c>
      <c r="D109" s="57" t="s">
        <v>1278</v>
      </c>
      <c r="E109" s="172"/>
      <c r="F109" s="172"/>
      <c r="G109" s="172"/>
      <c r="H109" s="172"/>
      <c r="I109" s="172">
        <v>205000</v>
      </c>
      <c r="J109" s="172"/>
      <c r="K109" s="172"/>
      <c r="L109" s="172"/>
      <c r="M109" s="172"/>
      <c r="N109" s="172"/>
      <c r="O109" s="172"/>
      <c r="P109" s="172"/>
      <c r="Q109" s="1864"/>
    </row>
    <row r="110" spans="1:17" ht="33" hidden="1">
      <c r="A110" s="85"/>
      <c r="B110" s="46" t="s">
        <v>1258</v>
      </c>
      <c r="C110" s="38" t="s">
        <v>1249</v>
      </c>
      <c r="D110" s="57" t="s">
        <v>1279</v>
      </c>
      <c r="E110" s="172"/>
      <c r="F110" s="172"/>
      <c r="G110" s="172"/>
      <c r="H110" s="172"/>
      <c r="I110" s="172"/>
      <c r="J110" s="172"/>
      <c r="K110" s="172"/>
      <c r="L110" s="172"/>
      <c r="M110" s="172"/>
      <c r="N110" s="172"/>
      <c r="O110" s="172"/>
      <c r="P110" s="172"/>
      <c r="Q110" s="1864"/>
    </row>
    <row r="111" spans="1:17" ht="33">
      <c r="A111" s="85"/>
      <c r="B111" s="46" t="s">
        <v>1258</v>
      </c>
      <c r="C111" s="38" t="s">
        <v>1249</v>
      </c>
      <c r="D111" s="57" t="s">
        <v>1280</v>
      </c>
      <c r="E111" s="172"/>
      <c r="F111" s="172"/>
      <c r="G111" s="172"/>
      <c r="H111" s="172"/>
      <c r="I111" s="172">
        <v>215000</v>
      </c>
      <c r="J111" s="172"/>
      <c r="K111" s="172"/>
      <c r="L111" s="172"/>
      <c r="M111" s="172"/>
      <c r="N111" s="172"/>
      <c r="O111" s="172"/>
      <c r="P111" s="172"/>
      <c r="Q111" s="1864"/>
    </row>
    <row r="112" spans="1:17" ht="33">
      <c r="A112" s="85"/>
      <c r="B112" s="46" t="s">
        <v>1258</v>
      </c>
      <c r="C112" s="38" t="s">
        <v>1249</v>
      </c>
      <c r="D112" s="57" t="s">
        <v>1281</v>
      </c>
      <c r="E112" s="172"/>
      <c r="F112" s="172"/>
      <c r="G112" s="172"/>
      <c r="H112" s="172"/>
      <c r="I112" s="172">
        <v>240000</v>
      </c>
      <c r="J112" s="172"/>
      <c r="K112" s="172"/>
      <c r="L112" s="172"/>
      <c r="M112" s="172"/>
      <c r="N112" s="172">
        <v>247688</v>
      </c>
      <c r="O112" s="172"/>
      <c r="P112" s="172"/>
      <c r="Q112" s="1864"/>
    </row>
    <row r="113" spans="1:17" ht="33" hidden="1">
      <c r="A113" s="85"/>
      <c r="B113" s="46" t="s">
        <v>1258</v>
      </c>
      <c r="C113" s="38" t="s">
        <v>1249</v>
      </c>
      <c r="D113" s="57" t="s">
        <v>1282</v>
      </c>
      <c r="E113" s="172"/>
      <c r="F113" s="172"/>
      <c r="G113" s="172"/>
      <c r="H113" s="172"/>
      <c r="I113" s="172"/>
      <c r="J113" s="172"/>
      <c r="K113" s="172"/>
      <c r="L113" s="172"/>
      <c r="M113" s="172"/>
      <c r="N113" s="172"/>
      <c r="O113" s="172"/>
      <c r="P113" s="172"/>
      <c r="Q113" s="1864"/>
    </row>
    <row r="114" spans="1:17" ht="33" hidden="1">
      <c r="A114" s="85"/>
      <c r="B114" s="46" t="s">
        <v>1258</v>
      </c>
      <c r="C114" s="38" t="s">
        <v>1249</v>
      </c>
      <c r="D114" s="57" t="s">
        <v>1283</v>
      </c>
      <c r="E114" s="172"/>
      <c r="F114" s="172"/>
      <c r="G114" s="172"/>
      <c r="H114" s="172"/>
      <c r="I114" s="172"/>
      <c r="J114" s="172"/>
      <c r="K114" s="172"/>
      <c r="L114" s="172"/>
      <c r="M114" s="172"/>
      <c r="N114" s="172"/>
      <c r="O114" s="172"/>
      <c r="P114" s="172"/>
      <c r="Q114" s="1864"/>
    </row>
    <row r="115" spans="1:17" ht="33">
      <c r="A115" s="85"/>
      <c r="B115" s="46" t="s">
        <v>1258</v>
      </c>
      <c r="C115" s="38" t="s">
        <v>1249</v>
      </c>
      <c r="D115" s="57" t="s">
        <v>1284</v>
      </c>
      <c r="E115" s="172"/>
      <c r="F115" s="172"/>
      <c r="G115" s="172"/>
      <c r="H115" s="172"/>
      <c r="I115" s="172">
        <v>180000</v>
      </c>
      <c r="J115" s="172"/>
      <c r="K115" s="172"/>
      <c r="L115" s="172"/>
      <c r="M115" s="172"/>
      <c r="N115" s="172"/>
      <c r="O115" s="172"/>
      <c r="P115" s="172"/>
      <c r="Q115" s="1864"/>
    </row>
    <row r="116" spans="1:17" ht="33" hidden="1">
      <c r="A116" s="85"/>
      <c r="B116" s="46" t="s">
        <v>1258</v>
      </c>
      <c r="C116" s="38" t="s">
        <v>1249</v>
      </c>
      <c r="D116" s="57" t="s">
        <v>1285</v>
      </c>
      <c r="E116" s="172"/>
      <c r="F116" s="172"/>
      <c r="G116" s="172"/>
      <c r="H116" s="172"/>
      <c r="I116" s="172"/>
      <c r="J116" s="172"/>
      <c r="K116" s="172"/>
      <c r="L116" s="172"/>
      <c r="M116" s="172"/>
      <c r="N116" s="172"/>
      <c r="O116" s="172"/>
      <c r="P116" s="172"/>
      <c r="Q116" s="1864"/>
    </row>
    <row r="117" spans="1:17" ht="33">
      <c r="A117" s="85"/>
      <c r="B117" s="46" t="s">
        <v>1258</v>
      </c>
      <c r="C117" s="38" t="s">
        <v>1249</v>
      </c>
      <c r="D117" s="57" t="s">
        <v>1286</v>
      </c>
      <c r="E117" s="172"/>
      <c r="F117" s="172"/>
      <c r="G117" s="172"/>
      <c r="H117" s="172"/>
      <c r="I117" s="172">
        <v>280000</v>
      </c>
      <c r="J117" s="172"/>
      <c r="K117" s="172"/>
      <c r="L117" s="172"/>
      <c r="M117" s="172"/>
      <c r="N117" s="172"/>
      <c r="O117" s="172"/>
      <c r="P117" s="172"/>
      <c r="Q117" s="1864"/>
    </row>
    <row r="118" spans="1:17" ht="33">
      <c r="A118" s="85"/>
      <c r="B118" s="46" t="s">
        <v>1258</v>
      </c>
      <c r="C118" s="38" t="s">
        <v>1249</v>
      </c>
      <c r="D118" s="57" t="s">
        <v>1287</v>
      </c>
      <c r="E118" s="172"/>
      <c r="F118" s="172"/>
      <c r="G118" s="172"/>
      <c r="H118" s="172"/>
      <c r="I118" s="172">
        <v>330000</v>
      </c>
      <c r="J118" s="172"/>
      <c r="K118" s="172"/>
      <c r="L118" s="172"/>
      <c r="M118" s="172"/>
      <c r="N118" s="172">
        <v>333285</v>
      </c>
      <c r="O118" s="172"/>
      <c r="P118" s="172"/>
      <c r="Q118" s="1864"/>
    </row>
    <row r="119" spans="1:17" ht="33">
      <c r="A119" s="85"/>
      <c r="B119" s="46" t="s">
        <v>1258</v>
      </c>
      <c r="C119" s="38" t="s">
        <v>1249</v>
      </c>
      <c r="D119" s="57" t="s">
        <v>1288</v>
      </c>
      <c r="E119" s="172"/>
      <c r="F119" s="172"/>
      <c r="G119" s="172"/>
      <c r="H119" s="172"/>
      <c r="I119" s="172">
        <v>280000</v>
      </c>
      <c r="J119" s="172"/>
      <c r="K119" s="172"/>
      <c r="L119" s="172"/>
      <c r="M119" s="172"/>
      <c r="N119" s="172"/>
      <c r="O119" s="172"/>
      <c r="P119" s="172"/>
      <c r="Q119" s="1864"/>
    </row>
    <row r="120" spans="1:17" ht="33">
      <c r="A120" s="85"/>
      <c r="B120" s="46" t="s">
        <v>1258</v>
      </c>
      <c r="C120" s="38" t="s">
        <v>1249</v>
      </c>
      <c r="D120" s="57" t="s">
        <v>1289</v>
      </c>
      <c r="E120" s="172"/>
      <c r="F120" s="172"/>
      <c r="G120" s="172"/>
      <c r="H120" s="172"/>
      <c r="I120" s="172">
        <v>360000</v>
      </c>
      <c r="J120" s="172"/>
      <c r="K120" s="172">
        <v>445000</v>
      </c>
      <c r="L120" s="172"/>
      <c r="M120" s="172"/>
      <c r="N120" s="172"/>
      <c r="O120" s="172"/>
      <c r="P120" s="172"/>
      <c r="Q120" s="1864"/>
    </row>
    <row r="121" spans="1:17" ht="33">
      <c r="A121" s="85"/>
      <c r="B121" s="46" t="s">
        <v>1258</v>
      </c>
      <c r="C121" s="38" t="s">
        <v>1249</v>
      </c>
      <c r="D121" s="57" t="s">
        <v>1290</v>
      </c>
      <c r="E121" s="172"/>
      <c r="F121" s="172"/>
      <c r="G121" s="172"/>
      <c r="H121" s="172"/>
      <c r="I121" s="172">
        <v>425000</v>
      </c>
      <c r="J121" s="172"/>
      <c r="K121" s="172">
        <v>530000</v>
      </c>
      <c r="L121" s="172"/>
      <c r="M121" s="172"/>
      <c r="N121" s="172">
        <v>418881</v>
      </c>
      <c r="O121" s="172"/>
      <c r="P121" s="172"/>
      <c r="Q121" s="1864"/>
    </row>
    <row r="122" spans="1:17" ht="33">
      <c r="A122" s="85"/>
      <c r="B122" s="46" t="s">
        <v>1258</v>
      </c>
      <c r="C122" s="38" t="s">
        <v>1249</v>
      </c>
      <c r="D122" s="57" t="s">
        <v>1291</v>
      </c>
      <c r="E122" s="172"/>
      <c r="F122" s="172"/>
      <c r="G122" s="172"/>
      <c r="H122" s="172"/>
      <c r="I122" s="172"/>
      <c r="J122" s="172"/>
      <c r="K122" s="172"/>
      <c r="L122" s="172"/>
      <c r="M122" s="172"/>
      <c r="N122" s="172">
        <v>535032</v>
      </c>
      <c r="O122" s="172"/>
      <c r="P122" s="172"/>
      <c r="Q122" s="1864"/>
    </row>
    <row r="123" spans="1:17" ht="33">
      <c r="A123" s="85"/>
      <c r="B123" s="46" t="s">
        <v>1258</v>
      </c>
      <c r="C123" s="38" t="s">
        <v>1249</v>
      </c>
      <c r="D123" s="57" t="s">
        <v>1292</v>
      </c>
      <c r="E123" s="172"/>
      <c r="F123" s="172"/>
      <c r="G123" s="172"/>
      <c r="H123" s="172"/>
      <c r="I123" s="172">
        <v>420000</v>
      </c>
      <c r="J123" s="172"/>
      <c r="K123" s="172"/>
      <c r="L123" s="172"/>
      <c r="M123" s="172"/>
      <c r="N123" s="172"/>
      <c r="O123" s="172"/>
      <c r="P123" s="38"/>
      <c r="Q123" s="1864"/>
    </row>
    <row r="124" spans="1:17" ht="33">
      <c r="A124" s="85"/>
      <c r="B124" s="46" t="s">
        <v>1258</v>
      </c>
      <c r="C124" s="38" t="s">
        <v>1249</v>
      </c>
      <c r="D124" s="57" t="s">
        <v>1293</v>
      </c>
      <c r="E124" s="172"/>
      <c r="F124" s="172"/>
      <c r="G124" s="172"/>
      <c r="H124" s="172"/>
      <c r="I124" s="172">
        <v>500000</v>
      </c>
      <c r="J124" s="172"/>
      <c r="K124" s="172"/>
      <c r="L124" s="172"/>
      <c r="M124" s="172"/>
      <c r="N124" s="172"/>
      <c r="O124" s="172"/>
      <c r="P124" s="172"/>
      <c r="Q124" s="1864"/>
    </row>
    <row r="125" spans="1:17" ht="33">
      <c r="A125" s="85"/>
      <c r="B125" s="46" t="s">
        <v>1258</v>
      </c>
      <c r="C125" s="38" t="s">
        <v>1249</v>
      </c>
      <c r="D125" s="57" t="s">
        <v>1294</v>
      </c>
      <c r="E125" s="38"/>
      <c r="F125" s="38"/>
      <c r="G125" s="38"/>
      <c r="H125" s="38"/>
      <c r="I125" s="172">
        <v>636000</v>
      </c>
      <c r="J125" s="38"/>
      <c r="K125" s="38"/>
      <c r="L125" s="38"/>
      <c r="M125" s="38"/>
      <c r="N125" s="38"/>
      <c r="O125" s="38"/>
      <c r="P125" s="38"/>
      <c r="Q125" s="1864"/>
    </row>
    <row r="126" spans="1:17" ht="35.1" customHeight="1">
      <c r="A126" s="35" t="s">
        <v>1295</v>
      </c>
      <c r="B126" s="134" t="s">
        <v>1296</v>
      </c>
      <c r="C126" s="38"/>
      <c r="D126" s="57"/>
      <c r="E126" s="38"/>
      <c r="F126" s="38"/>
      <c r="G126" s="38"/>
      <c r="H126" s="38"/>
      <c r="I126" s="172"/>
      <c r="J126" s="38"/>
      <c r="K126" s="38"/>
      <c r="L126" s="38"/>
      <c r="M126" s="38"/>
      <c r="N126" s="38"/>
      <c r="O126" s="38"/>
      <c r="P126" s="38"/>
      <c r="Q126" s="1864"/>
    </row>
    <row r="127" spans="1:17" ht="35.1" customHeight="1">
      <c r="A127" s="85"/>
      <c r="B127" s="134" t="s">
        <v>1297</v>
      </c>
      <c r="C127" s="38"/>
      <c r="D127" s="57"/>
      <c r="E127" s="172"/>
      <c r="F127" s="172"/>
      <c r="G127" s="172"/>
      <c r="H127" s="172"/>
      <c r="I127" s="172"/>
      <c r="J127" s="172"/>
      <c r="K127" s="172"/>
      <c r="L127" s="172"/>
      <c r="M127" s="172"/>
      <c r="N127" s="172"/>
      <c r="O127" s="172"/>
      <c r="P127" s="172"/>
      <c r="Q127" s="1864"/>
    </row>
    <row r="128" spans="1:17" ht="35.1" customHeight="1">
      <c r="A128" s="85"/>
      <c r="B128" s="141" t="s">
        <v>1298</v>
      </c>
      <c r="C128" s="136" t="s">
        <v>1004</v>
      </c>
      <c r="D128" s="137" t="s">
        <v>1299</v>
      </c>
      <c r="E128" s="177"/>
      <c r="F128" s="177">
        <v>152647</v>
      </c>
      <c r="G128" s="177"/>
      <c r="H128" s="177"/>
      <c r="I128" s="177"/>
      <c r="J128" s="177"/>
      <c r="K128" s="177"/>
      <c r="L128" s="177"/>
      <c r="M128" s="177"/>
      <c r="N128" s="177"/>
      <c r="O128" s="177"/>
      <c r="P128" s="177"/>
      <c r="Q128" s="1864"/>
    </row>
    <row r="129" spans="1:17" ht="35.1" hidden="1" customHeight="1">
      <c r="A129" s="85"/>
      <c r="B129" s="141" t="s">
        <v>1300</v>
      </c>
      <c r="C129" s="136" t="s">
        <v>1004</v>
      </c>
      <c r="D129" s="137" t="s">
        <v>1299</v>
      </c>
      <c r="E129" s="178"/>
      <c r="F129" s="177"/>
      <c r="G129" s="177"/>
      <c r="H129" s="177"/>
      <c r="I129" s="177"/>
      <c r="J129" s="177"/>
      <c r="K129" s="177"/>
      <c r="L129" s="177"/>
      <c r="M129" s="177"/>
      <c r="N129" s="177"/>
      <c r="O129" s="177"/>
      <c r="P129" s="177"/>
      <c r="Q129" s="1864"/>
    </row>
    <row r="130" spans="1:17" ht="35.1" customHeight="1">
      <c r="A130" s="85"/>
      <c r="B130" s="141" t="s">
        <v>1301</v>
      </c>
      <c r="C130" s="136" t="s">
        <v>1004</v>
      </c>
      <c r="D130" s="137" t="s">
        <v>1302</v>
      </c>
      <c r="E130" s="177"/>
      <c r="F130" s="177"/>
      <c r="G130" s="177"/>
      <c r="H130" s="177"/>
      <c r="I130" s="177"/>
      <c r="J130" s="177"/>
      <c r="K130" s="177"/>
      <c r="L130" s="177"/>
      <c r="M130" s="177"/>
      <c r="N130" s="177"/>
      <c r="O130" s="177">
        <v>70097</v>
      </c>
      <c r="P130" s="177"/>
      <c r="Q130" s="1864"/>
    </row>
    <row r="131" spans="1:17" ht="35.1" customHeight="1">
      <c r="A131" s="85"/>
      <c r="B131" s="141" t="s">
        <v>1418</v>
      </c>
      <c r="C131" s="136" t="s">
        <v>1004</v>
      </c>
      <c r="D131" s="137" t="s">
        <v>1304</v>
      </c>
      <c r="E131" s="177"/>
      <c r="F131" s="177"/>
      <c r="G131" s="177"/>
      <c r="H131" s="177"/>
      <c r="I131" s="177"/>
      <c r="J131" s="177"/>
      <c r="K131" s="177"/>
      <c r="L131" s="177">
        <v>50981</v>
      </c>
      <c r="M131" s="38"/>
      <c r="N131" s="177"/>
      <c r="O131" s="177"/>
      <c r="P131" s="177"/>
      <c r="Q131" s="1864"/>
    </row>
    <row r="132" spans="1:17" ht="35.1" customHeight="1">
      <c r="A132" s="85"/>
      <c r="B132" s="141" t="s">
        <v>1305</v>
      </c>
      <c r="C132" s="136" t="s">
        <v>1004</v>
      </c>
      <c r="D132" s="137" t="s">
        <v>1302</v>
      </c>
      <c r="E132" s="177"/>
      <c r="F132" s="177"/>
      <c r="G132" s="177"/>
      <c r="H132" s="177"/>
      <c r="I132" s="177"/>
      <c r="J132" s="177"/>
      <c r="K132" s="177"/>
      <c r="L132" s="177"/>
      <c r="M132" s="38"/>
      <c r="N132" s="177"/>
      <c r="O132" s="177">
        <v>82972</v>
      </c>
      <c r="P132" s="177"/>
      <c r="Q132" s="1864"/>
    </row>
    <row r="133" spans="1:17" ht="35.1" customHeight="1">
      <c r="A133" s="85"/>
      <c r="B133" s="141" t="s">
        <v>1306</v>
      </c>
      <c r="C133" s="136" t="s">
        <v>1004</v>
      </c>
      <c r="D133" s="137" t="s">
        <v>1302</v>
      </c>
      <c r="E133" s="177"/>
      <c r="F133" s="177"/>
      <c r="G133" s="177">
        <v>94400</v>
      </c>
      <c r="H133" s="177"/>
      <c r="I133" s="177"/>
      <c r="J133" s="177"/>
      <c r="K133" s="177">
        <v>80200</v>
      </c>
      <c r="L133" s="177"/>
      <c r="M133" s="38"/>
      <c r="N133" s="177"/>
      <c r="O133" s="177"/>
      <c r="P133" s="177"/>
      <c r="Q133" s="1864"/>
    </row>
    <row r="134" spans="1:17" ht="35.1" hidden="1" customHeight="1">
      <c r="A134" s="85"/>
      <c r="B134" s="141" t="s">
        <v>1307</v>
      </c>
      <c r="C134" s="136" t="s">
        <v>1004</v>
      </c>
      <c r="D134" s="137" t="s">
        <v>1302</v>
      </c>
      <c r="E134" s="177"/>
      <c r="F134" s="177"/>
      <c r="G134" s="177"/>
      <c r="H134" s="177"/>
      <c r="I134" s="177"/>
      <c r="J134" s="177"/>
      <c r="K134" s="177"/>
      <c r="L134" s="177"/>
      <c r="M134" s="38"/>
      <c r="N134" s="177"/>
      <c r="O134" s="177"/>
      <c r="P134" s="177"/>
      <c r="Q134" s="1864"/>
    </row>
    <row r="135" spans="1:17" ht="35.1" customHeight="1">
      <c r="A135" s="85"/>
      <c r="B135" s="141" t="s">
        <v>1308</v>
      </c>
      <c r="C135" s="136" t="s">
        <v>1004</v>
      </c>
      <c r="D135" s="137" t="s">
        <v>1302</v>
      </c>
      <c r="E135" s="177"/>
      <c r="F135" s="177"/>
      <c r="G135" s="177">
        <v>116700</v>
      </c>
      <c r="H135" s="177"/>
      <c r="I135" s="177"/>
      <c r="J135" s="177"/>
      <c r="K135" s="177"/>
      <c r="L135" s="177"/>
      <c r="M135" s="38"/>
      <c r="N135" s="177"/>
      <c r="O135" s="177"/>
      <c r="P135" s="177"/>
      <c r="Q135" s="1864"/>
    </row>
    <row r="136" spans="1:17" ht="35.1" hidden="1" customHeight="1">
      <c r="A136" s="85"/>
      <c r="B136" s="141" t="s">
        <v>1402</v>
      </c>
      <c r="C136" s="136" t="s">
        <v>419</v>
      </c>
      <c r="D136" s="137"/>
      <c r="E136" s="177"/>
      <c r="F136" s="177"/>
      <c r="G136" s="177"/>
      <c r="H136" s="177"/>
      <c r="I136" s="177"/>
      <c r="J136" s="177"/>
      <c r="K136" s="177"/>
      <c r="L136" s="177"/>
      <c r="M136" s="177"/>
      <c r="N136" s="177"/>
      <c r="O136" s="177"/>
      <c r="P136" s="177"/>
      <c r="Q136" s="1864"/>
    </row>
    <row r="137" spans="1:17" ht="35.1" hidden="1" customHeight="1">
      <c r="A137" s="85"/>
      <c r="B137" s="141" t="s">
        <v>1403</v>
      </c>
      <c r="C137" s="136" t="s">
        <v>419</v>
      </c>
      <c r="D137" s="137"/>
      <c r="E137" s="177"/>
      <c r="F137" s="177"/>
      <c r="G137" s="177"/>
      <c r="H137" s="177"/>
      <c r="I137" s="177"/>
      <c r="J137" s="177"/>
      <c r="K137" s="177"/>
      <c r="L137" s="177"/>
      <c r="M137" s="177"/>
      <c r="N137" s="177"/>
      <c r="O137" s="177"/>
      <c r="P137" s="177"/>
      <c r="Q137" s="1864"/>
    </row>
    <row r="138" spans="1:17" ht="35.1" customHeight="1">
      <c r="A138" s="85"/>
      <c r="B138" s="141" t="s">
        <v>1310</v>
      </c>
      <c r="C138" s="136" t="s">
        <v>1004</v>
      </c>
      <c r="D138" s="137"/>
      <c r="E138" s="177"/>
      <c r="F138" s="177"/>
      <c r="G138" s="177"/>
      <c r="H138" s="177"/>
      <c r="I138" s="177"/>
      <c r="J138" s="177"/>
      <c r="K138" s="177">
        <v>72100</v>
      </c>
      <c r="L138" s="177"/>
      <c r="M138" s="177"/>
      <c r="N138" s="177"/>
      <c r="O138" s="177"/>
      <c r="P138" s="177"/>
      <c r="Q138" s="1864"/>
    </row>
    <row r="139" spans="1:17" ht="35.1" customHeight="1">
      <c r="A139" s="85"/>
      <c r="B139" s="141" t="s">
        <v>1311</v>
      </c>
      <c r="C139" s="136" t="s">
        <v>1004</v>
      </c>
      <c r="D139" s="137"/>
      <c r="E139" s="177"/>
      <c r="F139" s="177"/>
      <c r="G139" s="177"/>
      <c r="H139" s="177"/>
      <c r="I139" s="177"/>
      <c r="J139" s="177"/>
      <c r="K139" s="177">
        <v>62450</v>
      </c>
      <c r="L139" s="177"/>
      <c r="M139" s="177"/>
      <c r="N139" s="177"/>
      <c r="O139" s="177"/>
      <c r="P139" s="177"/>
      <c r="Q139" s="1864"/>
    </row>
    <row r="140" spans="1:17" ht="35.1" hidden="1" customHeight="1">
      <c r="A140" s="85"/>
      <c r="B140" s="141" t="s">
        <v>1312</v>
      </c>
      <c r="C140" s="136" t="s">
        <v>1004</v>
      </c>
      <c r="D140" s="137" t="s">
        <v>1302</v>
      </c>
      <c r="E140" s="177"/>
      <c r="F140" s="177"/>
      <c r="G140" s="177"/>
      <c r="H140" s="177"/>
      <c r="I140" s="177"/>
      <c r="J140" s="177"/>
      <c r="K140" s="177"/>
      <c r="L140" s="177"/>
      <c r="M140" s="38"/>
      <c r="N140" s="177"/>
      <c r="O140" s="177"/>
      <c r="P140" s="177"/>
      <c r="Q140" s="1864"/>
    </row>
    <row r="141" spans="1:17" ht="35.1" hidden="1" customHeight="1">
      <c r="A141" s="85"/>
      <c r="B141" s="141" t="s">
        <v>1313</v>
      </c>
      <c r="C141" s="136" t="s">
        <v>1004</v>
      </c>
      <c r="D141" s="137" t="s">
        <v>1314</v>
      </c>
      <c r="E141" s="177"/>
      <c r="F141" s="177"/>
      <c r="G141" s="177"/>
      <c r="H141" s="177"/>
      <c r="I141" s="177" t="s">
        <v>1448</v>
      </c>
      <c r="J141" s="177"/>
      <c r="K141" s="177"/>
      <c r="L141" s="177"/>
      <c r="M141" s="38"/>
      <c r="N141" s="177"/>
      <c r="O141" s="177"/>
      <c r="P141" s="177"/>
      <c r="Q141" s="1864"/>
    </row>
    <row r="142" spans="1:17" ht="35.1" hidden="1" customHeight="1">
      <c r="A142" s="85"/>
      <c r="B142" s="141" t="s">
        <v>1315</v>
      </c>
      <c r="C142" s="136" t="s">
        <v>1004</v>
      </c>
      <c r="D142" s="137" t="s">
        <v>1316</v>
      </c>
      <c r="E142" s="177"/>
      <c r="F142" s="177"/>
      <c r="G142" s="177"/>
      <c r="H142" s="177"/>
      <c r="I142" s="177"/>
      <c r="J142" s="177"/>
      <c r="K142" s="177"/>
      <c r="L142" s="177"/>
      <c r="M142" s="38"/>
      <c r="N142" s="177"/>
      <c r="O142" s="177"/>
      <c r="P142" s="177"/>
      <c r="Q142" s="1864"/>
    </row>
    <row r="143" spans="1:17" ht="35.1" hidden="1" customHeight="1">
      <c r="A143" s="85"/>
      <c r="B143" s="141" t="s">
        <v>1317</v>
      </c>
      <c r="C143" s="136" t="s">
        <v>1004</v>
      </c>
      <c r="D143" s="137" t="s">
        <v>1318</v>
      </c>
      <c r="E143" s="177"/>
      <c r="F143" s="177"/>
      <c r="G143" s="177"/>
      <c r="H143" s="177"/>
      <c r="I143" s="177"/>
      <c r="J143" s="177"/>
      <c r="K143" s="177"/>
      <c r="L143" s="177"/>
      <c r="M143" s="38"/>
      <c r="N143" s="177"/>
      <c r="O143" s="177"/>
      <c r="P143" s="177"/>
      <c r="Q143" s="1864"/>
    </row>
    <row r="144" spans="1:17" ht="35.1" customHeight="1">
      <c r="A144" s="85"/>
      <c r="B144" s="134" t="s">
        <v>1319</v>
      </c>
      <c r="C144" s="38"/>
      <c r="D144" s="57"/>
      <c r="E144" s="38"/>
      <c r="F144" s="38"/>
      <c r="G144" s="38"/>
      <c r="H144" s="38"/>
      <c r="I144" s="38"/>
      <c r="J144" s="38"/>
      <c r="K144" s="38"/>
      <c r="L144" s="38"/>
      <c r="M144" s="177"/>
      <c r="N144" s="38"/>
      <c r="O144" s="38"/>
      <c r="P144" s="38"/>
      <c r="Q144" s="1864"/>
    </row>
    <row r="145" spans="1:17" ht="35.1" customHeight="1">
      <c r="A145" s="38"/>
      <c r="B145" s="141" t="s">
        <v>1320</v>
      </c>
      <c r="C145" s="136" t="s">
        <v>1004</v>
      </c>
      <c r="D145" s="137" t="s">
        <v>1302</v>
      </c>
      <c r="E145" s="177"/>
      <c r="F145" s="177"/>
      <c r="G145" s="177">
        <v>113900</v>
      </c>
      <c r="H145" s="177"/>
      <c r="I145" s="177"/>
      <c r="J145" s="177"/>
      <c r="K145" s="177">
        <v>70500</v>
      </c>
      <c r="L145" s="177"/>
      <c r="M145" s="178"/>
      <c r="N145" s="177"/>
      <c r="O145" s="177"/>
      <c r="P145" s="177"/>
      <c r="Q145" s="1864"/>
    </row>
    <row r="146" spans="1:17" ht="35.1" customHeight="1">
      <c r="A146" s="38"/>
      <c r="B146" s="141" t="s">
        <v>1321</v>
      </c>
      <c r="C146" s="136" t="s">
        <v>1004</v>
      </c>
      <c r="D146" s="137" t="s">
        <v>1302</v>
      </c>
      <c r="E146" s="177"/>
      <c r="F146" s="177"/>
      <c r="G146" s="177">
        <v>144400</v>
      </c>
      <c r="H146" s="177"/>
      <c r="I146" s="177"/>
      <c r="J146" s="177"/>
      <c r="K146" s="177">
        <v>71500</v>
      </c>
      <c r="L146" s="177"/>
      <c r="M146" s="178"/>
      <c r="N146" s="177"/>
      <c r="O146" s="177"/>
      <c r="P146" s="177"/>
      <c r="Q146" s="1864"/>
    </row>
    <row r="147" spans="1:17" ht="35.1" customHeight="1">
      <c r="A147" s="38"/>
      <c r="B147" s="141" t="s">
        <v>1322</v>
      </c>
      <c r="C147" s="136" t="s">
        <v>1004</v>
      </c>
      <c r="D147" s="137" t="s">
        <v>1299</v>
      </c>
      <c r="E147" s="178"/>
      <c r="F147" s="177">
        <v>152647</v>
      </c>
      <c r="G147" s="177"/>
      <c r="H147" s="177"/>
      <c r="I147" s="177"/>
      <c r="J147" s="177"/>
      <c r="K147" s="177"/>
      <c r="L147" s="177"/>
      <c r="M147" s="178"/>
      <c r="N147" s="177"/>
      <c r="O147" s="177"/>
      <c r="P147" s="177"/>
      <c r="Q147" s="1864"/>
    </row>
    <row r="148" spans="1:17" ht="35.1" hidden="1" customHeight="1">
      <c r="A148" s="38"/>
      <c r="B148" s="141" t="s">
        <v>1323</v>
      </c>
      <c r="C148" s="136" t="s">
        <v>1004</v>
      </c>
      <c r="D148" s="137" t="s">
        <v>1299</v>
      </c>
      <c r="E148" s="178"/>
      <c r="F148" s="178"/>
      <c r="G148" s="178"/>
      <c r="H148" s="178"/>
      <c r="I148" s="178"/>
      <c r="J148" s="178"/>
      <c r="K148" s="178"/>
      <c r="L148" s="178"/>
      <c r="M148" s="178"/>
      <c r="N148" s="178"/>
      <c r="O148" s="178"/>
      <c r="P148" s="178"/>
      <c r="Q148" s="1864"/>
    </row>
    <row r="149" spans="1:17" ht="35.1" customHeight="1">
      <c r="A149" s="38"/>
      <c r="B149" s="141" t="s">
        <v>1324</v>
      </c>
      <c r="C149" s="136" t="s">
        <v>1004</v>
      </c>
      <c r="D149" s="137" t="s">
        <v>1302</v>
      </c>
      <c r="E149" s="178"/>
      <c r="F149" s="178"/>
      <c r="G149" s="178"/>
      <c r="H149" s="178"/>
      <c r="I149" s="178"/>
      <c r="J149" s="178"/>
      <c r="K149" s="178"/>
      <c r="L149" s="178"/>
      <c r="M149" s="178"/>
      <c r="N149" s="178"/>
      <c r="O149" s="178">
        <v>98422</v>
      </c>
      <c r="P149" s="178"/>
      <c r="Q149" s="1864"/>
    </row>
    <row r="150" spans="1:17" ht="35.1" customHeight="1">
      <c r="A150" s="38"/>
      <c r="B150" s="141" t="s">
        <v>1419</v>
      </c>
      <c r="C150" s="136" t="s">
        <v>1004</v>
      </c>
      <c r="D150" s="137" t="s">
        <v>1304</v>
      </c>
      <c r="E150" s="178"/>
      <c r="F150" s="178"/>
      <c r="G150" s="178"/>
      <c r="H150" s="178"/>
      <c r="I150" s="178"/>
      <c r="J150" s="178"/>
      <c r="K150" s="178"/>
      <c r="L150" s="178">
        <v>70909</v>
      </c>
      <c r="M150" s="38"/>
      <c r="N150" s="178"/>
      <c r="O150" s="178"/>
      <c r="P150" s="178"/>
      <c r="Q150" s="1864"/>
    </row>
    <row r="151" spans="1:17" ht="35.1" customHeight="1">
      <c r="A151" s="38"/>
      <c r="B151" s="141" t="s">
        <v>1326</v>
      </c>
      <c r="C151" s="136" t="s">
        <v>1004</v>
      </c>
      <c r="D151" s="137" t="s">
        <v>1316</v>
      </c>
      <c r="E151" s="178"/>
      <c r="F151" s="178"/>
      <c r="G151" s="178"/>
      <c r="H151" s="178"/>
      <c r="I151" s="178"/>
      <c r="J151" s="178"/>
      <c r="K151" s="178"/>
      <c r="L151" s="178"/>
      <c r="M151" s="38"/>
      <c r="N151" s="178"/>
      <c r="O151" s="178">
        <v>129322</v>
      </c>
      <c r="P151" s="178"/>
      <c r="Q151" s="1864"/>
    </row>
    <row r="152" spans="1:17" ht="35.1" customHeight="1">
      <c r="A152" s="38"/>
      <c r="B152" s="141" t="s">
        <v>1327</v>
      </c>
      <c r="C152" s="136" t="s">
        <v>1004</v>
      </c>
      <c r="D152" s="137" t="s">
        <v>1302</v>
      </c>
      <c r="E152" s="178"/>
      <c r="F152" s="178"/>
      <c r="G152" s="178"/>
      <c r="H152" s="178"/>
      <c r="I152" s="178"/>
      <c r="J152" s="178"/>
      <c r="K152" s="178"/>
      <c r="L152" s="178"/>
      <c r="M152" s="38"/>
      <c r="N152" s="178"/>
      <c r="O152" s="178">
        <v>82972</v>
      </c>
      <c r="P152" s="178"/>
      <c r="Q152" s="1864"/>
    </row>
    <row r="153" spans="1:17" ht="35.1" customHeight="1">
      <c r="A153" s="38"/>
      <c r="B153" s="141" t="s">
        <v>1328</v>
      </c>
      <c r="C153" s="136" t="s">
        <v>1004</v>
      </c>
      <c r="D153" s="137" t="s">
        <v>1302</v>
      </c>
      <c r="E153" s="178"/>
      <c r="F153" s="178"/>
      <c r="G153" s="178">
        <v>119400</v>
      </c>
      <c r="H153" s="178"/>
      <c r="I153" s="178"/>
      <c r="J153" s="178"/>
      <c r="K153" s="178"/>
      <c r="L153" s="178"/>
      <c r="M153" s="38"/>
      <c r="N153" s="178"/>
      <c r="O153" s="178"/>
      <c r="P153" s="178"/>
      <c r="Q153" s="1864"/>
    </row>
    <row r="154" spans="1:17" ht="35.1" customHeight="1">
      <c r="A154" s="38"/>
      <c r="B154" s="141" t="s">
        <v>1329</v>
      </c>
      <c r="C154" s="136" t="s">
        <v>1004</v>
      </c>
      <c r="D154" s="137" t="s">
        <v>1302</v>
      </c>
      <c r="E154" s="178"/>
      <c r="F154" s="178"/>
      <c r="G154" s="178">
        <v>155600</v>
      </c>
      <c r="H154" s="178"/>
      <c r="I154" s="178"/>
      <c r="J154" s="178"/>
      <c r="K154" s="178"/>
      <c r="L154" s="178"/>
      <c r="M154" s="38"/>
      <c r="N154" s="178"/>
      <c r="O154" s="178"/>
      <c r="P154" s="178"/>
      <c r="Q154" s="1864"/>
    </row>
    <row r="155" spans="1:17" ht="35.1" hidden="1" customHeight="1">
      <c r="A155" s="38"/>
      <c r="B155" s="141" t="s">
        <v>1404</v>
      </c>
      <c r="C155" s="136" t="s">
        <v>419</v>
      </c>
      <c r="D155" s="137"/>
      <c r="E155" s="178"/>
      <c r="F155" s="178"/>
      <c r="G155" s="178"/>
      <c r="H155" s="178"/>
      <c r="I155" s="178"/>
      <c r="J155" s="178"/>
      <c r="K155" s="178"/>
      <c r="L155" s="178"/>
      <c r="M155" s="178"/>
      <c r="N155" s="178"/>
      <c r="O155" s="178"/>
      <c r="P155" s="178"/>
      <c r="Q155" s="1864"/>
    </row>
    <row r="156" spans="1:17" ht="35.1" customHeight="1">
      <c r="A156" s="38"/>
      <c r="B156" s="141" t="s">
        <v>925</v>
      </c>
      <c r="C156" s="136" t="s">
        <v>1004</v>
      </c>
      <c r="D156" s="137"/>
      <c r="E156" s="178"/>
      <c r="F156" s="178"/>
      <c r="G156" s="178"/>
      <c r="H156" s="178"/>
      <c r="I156" s="178"/>
      <c r="J156" s="178"/>
      <c r="K156" s="178">
        <v>80100</v>
      </c>
      <c r="L156" s="178"/>
      <c r="M156" s="178"/>
      <c r="N156" s="178"/>
      <c r="O156" s="178"/>
      <c r="P156" s="178"/>
      <c r="Q156" s="1864"/>
    </row>
    <row r="157" spans="1:17" ht="35.1" customHeight="1">
      <c r="A157" s="38"/>
      <c r="B157" s="141" t="s">
        <v>926</v>
      </c>
      <c r="C157" s="136" t="s">
        <v>1004</v>
      </c>
      <c r="D157" s="137"/>
      <c r="E157" s="178"/>
      <c r="F157" s="178"/>
      <c r="G157" s="178"/>
      <c r="H157" s="178"/>
      <c r="I157" s="178"/>
      <c r="J157" s="178"/>
      <c r="K157" s="178">
        <v>72000</v>
      </c>
      <c r="L157" s="178"/>
      <c r="M157" s="178"/>
      <c r="N157" s="178"/>
      <c r="O157" s="178"/>
      <c r="P157" s="178"/>
      <c r="Q157" s="1864"/>
    </row>
    <row r="158" spans="1:17" ht="35.1" hidden="1" customHeight="1">
      <c r="A158" s="38"/>
      <c r="B158" s="141" t="s">
        <v>1330</v>
      </c>
      <c r="C158" s="136" t="s">
        <v>1004</v>
      </c>
      <c r="D158" s="137" t="s">
        <v>1302</v>
      </c>
      <c r="E158" s="178"/>
      <c r="F158" s="178"/>
      <c r="G158" s="178"/>
      <c r="H158" s="178"/>
      <c r="I158" s="178"/>
      <c r="J158" s="178"/>
      <c r="K158" s="178"/>
      <c r="L158" s="178"/>
      <c r="M158" s="38"/>
      <c r="N158" s="178"/>
      <c r="O158" s="178"/>
      <c r="P158" s="178"/>
      <c r="Q158" s="1864"/>
    </row>
    <row r="159" spans="1:17" ht="35.1" hidden="1" customHeight="1">
      <c r="A159" s="38"/>
      <c r="B159" s="141" t="s">
        <v>1331</v>
      </c>
      <c r="C159" s="136" t="s">
        <v>1004</v>
      </c>
      <c r="D159" s="137" t="s">
        <v>1302</v>
      </c>
      <c r="E159" s="178"/>
      <c r="F159" s="178"/>
      <c r="G159" s="178"/>
      <c r="H159" s="178"/>
      <c r="I159" s="178"/>
      <c r="J159" s="178"/>
      <c r="K159" s="178"/>
      <c r="L159" s="178"/>
      <c r="M159" s="38"/>
      <c r="N159" s="178"/>
      <c r="O159" s="178"/>
      <c r="P159" s="178"/>
      <c r="Q159" s="1864"/>
    </row>
    <row r="160" spans="1:17" ht="35.1" hidden="1" customHeight="1">
      <c r="A160" s="38"/>
      <c r="B160" s="141" t="s">
        <v>1331</v>
      </c>
      <c r="C160" s="136" t="s">
        <v>1004</v>
      </c>
      <c r="D160" s="137" t="s">
        <v>1332</v>
      </c>
      <c r="E160" s="178"/>
      <c r="F160" s="178"/>
      <c r="G160" s="178"/>
      <c r="H160" s="178"/>
      <c r="I160" s="178"/>
      <c r="J160" s="178"/>
      <c r="K160" s="178"/>
      <c r="L160" s="178"/>
      <c r="M160" s="38"/>
      <c r="N160" s="178"/>
      <c r="O160" s="178"/>
      <c r="P160" s="178"/>
      <c r="Q160" s="1864"/>
    </row>
    <row r="161" spans="1:17" ht="35.1" hidden="1" customHeight="1">
      <c r="A161" s="38"/>
      <c r="B161" s="141" t="s">
        <v>1405</v>
      </c>
      <c r="C161" s="136" t="s">
        <v>419</v>
      </c>
      <c r="D161" s="137"/>
      <c r="E161" s="178"/>
      <c r="F161" s="178"/>
      <c r="G161" s="178"/>
      <c r="H161" s="178"/>
      <c r="I161" s="178"/>
      <c r="J161" s="178"/>
      <c r="K161" s="178"/>
      <c r="L161" s="178"/>
      <c r="M161" s="178"/>
      <c r="N161" s="178"/>
      <c r="O161" s="178"/>
      <c r="P161" s="178"/>
      <c r="Q161" s="1864"/>
    </row>
    <row r="162" spans="1:17" ht="35.1" customHeight="1">
      <c r="A162" s="38"/>
      <c r="B162" s="134" t="s">
        <v>1333</v>
      </c>
      <c r="C162" s="38"/>
      <c r="D162" s="57"/>
      <c r="E162" s="38"/>
      <c r="F162" s="38"/>
      <c r="G162" s="38"/>
      <c r="H162" s="38"/>
      <c r="I162" s="38"/>
      <c r="J162" s="38"/>
      <c r="K162" s="38"/>
      <c r="L162" s="38"/>
      <c r="M162" s="178"/>
      <c r="N162" s="38"/>
      <c r="O162" s="38"/>
      <c r="P162" s="38"/>
      <c r="Q162" s="1864"/>
    </row>
    <row r="163" spans="1:17" ht="35.1" customHeight="1">
      <c r="A163" s="85"/>
      <c r="B163" s="141" t="s">
        <v>1334</v>
      </c>
      <c r="C163" s="38" t="s">
        <v>419</v>
      </c>
      <c r="D163" s="57"/>
      <c r="E163" s="178"/>
      <c r="F163" s="178">
        <v>8000</v>
      </c>
      <c r="G163" s="178">
        <v>5900</v>
      </c>
      <c r="H163" s="178">
        <v>12100</v>
      </c>
      <c r="I163" s="178">
        <v>9091</v>
      </c>
      <c r="J163" s="178"/>
      <c r="K163" s="178">
        <v>6550</v>
      </c>
      <c r="L163" s="178">
        <v>4800</v>
      </c>
      <c r="M163" s="178"/>
      <c r="N163" s="178"/>
      <c r="O163" s="178">
        <v>5614</v>
      </c>
      <c r="P163" s="178">
        <v>7000</v>
      </c>
      <c r="Q163" s="1864"/>
    </row>
    <row r="164" spans="1:17" ht="35.1" customHeight="1">
      <c r="A164" s="38"/>
      <c r="B164" s="141" t="s">
        <v>1335</v>
      </c>
      <c r="C164" s="38" t="s">
        <v>419</v>
      </c>
      <c r="D164" s="57"/>
      <c r="E164" s="178"/>
      <c r="F164" s="178">
        <v>10750</v>
      </c>
      <c r="G164" s="178">
        <v>7200</v>
      </c>
      <c r="H164" s="178">
        <v>16665</v>
      </c>
      <c r="I164" s="178">
        <v>13636</v>
      </c>
      <c r="J164" s="178"/>
      <c r="K164" s="178">
        <v>6200</v>
      </c>
      <c r="L164" s="178">
        <v>5800</v>
      </c>
      <c r="M164" s="178"/>
      <c r="N164" s="178"/>
      <c r="O164" s="178">
        <v>6541</v>
      </c>
      <c r="P164" s="178">
        <v>11000</v>
      </c>
      <c r="Q164" s="1864"/>
    </row>
    <row r="165" spans="1:17" ht="35.25" customHeight="1">
      <c r="A165" s="35" t="s">
        <v>1336</v>
      </c>
      <c r="B165" s="134" t="s">
        <v>1337</v>
      </c>
      <c r="C165" s="35"/>
      <c r="D165" s="28"/>
      <c r="E165" s="35"/>
      <c r="F165" s="35"/>
      <c r="G165" s="35"/>
      <c r="H165" s="35"/>
      <c r="I165" s="35"/>
      <c r="J165" s="35"/>
      <c r="K165" s="38"/>
      <c r="L165" s="35"/>
      <c r="M165" s="35"/>
      <c r="N165" s="35"/>
      <c r="O165" s="35"/>
      <c r="P165" s="35"/>
      <c r="Q165" s="1864"/>
    </row>
    <row r="166" spans="1:17" ht="35.1" customHeight="1">
      <c r="A166" s="85"/>
      <c r="B166" s="1867" t="s">
        <v>1338</v>
      </c>
      <c r="C166" s="1868"/>
      <c r="D166" s="57"/>
      <c r="E166" s="177"/>
      <c r="F166" s="177"/>
      <c r="G166" s="177"/>
      <c r="H166" s="177"/>
      <c r="I166" s="177"/>
      <c r="J166" s="177"/>
      <c r="K166" s="177"/>
      <c r="L166" s="177"/>
      <c r="M166" s="177"/>
      <c r="N166" s="177"/>
      <c r="O166" s="177"/>
      <c r="P166" s="177"/>
      <c r="Q166" s="1864"/>
    </row>
    <row r="167" spans="1:17" ht="35.1" customHeight="1">
      <c r="A167" s="38"/>
      <c r="B167" s="65" t="s">
        <v>1339</v>
      </c>
      <c r="C167" s="38" t="s">
        <v>152</v>
      </c>
      <c r="D167" s="57" t="s">
        <v>1340</v>
      </c>
      <c r="E167" s="177"/>
      <c r="F167" s="177"/>
      <c r="G167" s="177"/>
      <c r="H167" s="177">
        <v>14000</v>
      </c>
      <c r="I167" s="177"/>
      <c r="J167" s="177"/>
      <c r="K167" s="177">
        <v>12000</v>
      </c>
      <c r="L167" s="177"/>
      <c r="M167" s="177">
        <v>15000</v>
      </c>
      <c r="N167" s="177"/>
      <c r="O167" s="177">
        <v>12000</v>
      </c>
      <c r="P167" s="177"/>
      <c r="Q167" s="1864"/>
    </row>
    <row r="168" spans="1:17" ht="35.1" customHeight="1">
      <c r="A168" s="38"/>
      <c r="B168" s="65" t="s">
        <v>1411</v>
      </c>
      <c r="C168" s="38" t="s">
        <v>152</v>
      </c>
      <c r="D168" s="57"/>
      <c r="E168" s="177"/>
      <c r="F168" s="177"/>
      <c r="G168" s="177"/>
      <c r="H168" s="177"/>
      <c r="I168" s="177"/>
      <c r="J168" s="177"/>
      <c r="K168" s="177"/>
      <c r="L168" s="177"/>
      <c r="M168" s="177">
        <v>27273</v>
      </c>
      <c r="N168" s="177"/>
      <c r="O168" s="177"/>
      <c r="P168" s="177"/>
      <c r="Q168" s="1864"/>
    </row>
    <row r="169" spans="1:17" ht="35.1" customHeight="1">
      <c r="A169" s="38"/>
      <c r="B169" s="65" t="s">
        <v>1412</v>
      </c>
      <c r="C169" s="38" t="s">
        <v>152</v>
      </c>
      <c r="D169" s="57"/>
      <c r="E169" s="177"/>
      <c r="F169" s="177"/>
      <c r="G169" s="177"/>
      <c r="H169" s="177"/>
      <c r="I169" s="177"/>
      <c r="J169" s="177"/>
      <c r="K169" s="177"/>
      <c r="L169" s="177"/>
      <c r="M169" s="177">
        <v>27272.726999999999</v>
      </c>
      <c r="N169" s="177"/>
      <c r="O169" s="177"/>
      <c r="P169" s="177"/>
      <c r="Q169" s="1864"/>
    </row>
    <row r="170" spans="1:17" ht="35.1" customHeight="1">
      <c r="A170" s="38"/>
      <c r="B170" s="65" t="s">
        <v>397</v>
      </c>
      <c r="C170" s="38" t="s">
        <v>152</v>
      </c>
      <c r="D170" s="57"/>
      <c r="E170" s="177"/>
      <c r="F170" s="177"/>
      <c r="G170" s="177"/>
      <c r="H170" s="177"/>
      <c r="I170" s="177">
        <v>30000</v>
      </c>
      <c r="J170" s="177"/>
      <c r="K170" s="177">
        <v>22000</v>
      </c>
      <c r="L170" s="177"/>
      <c r="M170" s="177"/>
      <c r="N170" s="177"/>
      <c r="O170" s="177">
        <v>23000</v>
      </c>
      <c r="P170" s="177">
        <v>28000</v>
      </c>
      <c r="Q170" s="1864"/>
    </row>
    <row r="171" spans="1:17" ht="35.1" customHeight="1">
      <c r="A171" s="38"/>
      <c r="B171" s="65" t="s">
        <v>492</v>
      </c>
      <c r="C171" s="38" t="s">
        <v>152</v>
      </c>
      <c r="D171" s="57" t="s">
        <v>1413</v>
      </c>
      <c r="E171" s="177"/>
      <c r="F171" s="177"/>
      <c r="G171" s="177"/>
      <c r="H171" s="177"/>
      <c r="I171" s="177"/>
      <c r="J171" s="177"/>
      <c r="K171" s="177"/>
      <c r="L171" s="177"/>
      <c r="M171" s="177">
        <v>37000</v>
      </c>
      <c r="N171" s="177"/>
      <c r="O171" s="177"/>
      <c r="P171" s="177"/>
      <c r="Q171" s="1864"/>
    </row>
    <row r="172" spans="1:17" ht="35.1" hidden="1" customHeight="1">
      <c r="A172" s="85"/>
      <c r="B172" s="65" t="s">
        <v>412</v>
      </c>
      <c r="C172" s="38" t="s">
        <v>152</v>
      </c>
      <c r="D172" s="57"/>
      <c r="E172" s="177"/>
      <c r="F172" s="177"/>
      <c r="G172" s="38"/>
      <c r="H172" s="38"/>
      <c r="I172" s="38"/>
      <c r="J172" s="38"/>
      <c r="K172" s="38"/>
      <c r="L172" s="38"/>
      <c r="M172" s="38"/>
      <c r="N172" s="38"/>
      <c r="O172" s="38"/>
      <c r="P172" s="38"/>
      <c r="Q172" s="1864"/>
    </row>
    <row r="173" spans="1:17" ht="30" customHeight="1">
      <c r="A173" s="35" t="s">
        <v>1341</v>
      </c>
      <c r="B173" s="134" t="s">
        <v>1342</v>
      </c>
      <c r="C173" s="35"/>
      <c r="D173" s="28"/>
      <c r="E173" s="35"/>
      <c r="F173" s="35"/>
      <c r="G173" s="35"/>
      <c r="H173" s="35"/>
      <c r="I173" s="35"/>
      <c r="J173" s="35"/>
      <c r="K173" s="38"/>
      <c r="L173" s="35"/>
      <c r="M173" s="35"/>
      <c r="N173" s="35"/>
      <c r="O173" s="35"/>
      <c r="P173" s="35"/>
      <c r="Q173" s="1864"/>
    </row>
    <row r="174" spans="1:17" ht="35.1" customHeight="1">
      <c r="A174" s="85"/>
      <c r="B174" s="46" t="s">
        <v>1343</v>
      </c>
      <c r="C174" s="38" t="s">
        <v>1480</v>
      </c>
      <c r="D174" s="57" t="s">
        <v>1345</v>
      </c>
      <c r="E174" s="179"/>
      <c r="F174" s="179">
        <v>105000</v>
      </c>
      <c r="G174" s="179">
        <v>110000</v>
      </c>
      <c r="H174" s="179"/>
      <c r="I174" s="179"/>
      <c r="J174" s="179">
        <v>105000</v>
      </c>
      <c r="K174" s="179"/>
      <c r="L174" s="179"/>
      <c r="M174" s="179"/>
      <c r="N174" s="179"/>
      <c r="O174" s="179"/>
      <c r="P174" s="179"/>
      <c r="Q174" s="1864"/>
    </row>
    <row r="175" spans="1:17" ht="35.1" customHeight="1">
      <c r="A175" s="35"/>
      <c r="B175" s="46" t="s">
        <v>1346</v>
      </c>
      <c r="C175" s="38" t="s">
        <v>1480</v>
      </c>
      <c r="D175" s="57" t="s">
        <v>1347</v>
      </c>
      <c r="E175" s="179"/>
      <c r="F175" s="179"/>
      <c r="G175" s="179"/>
      <c r="H175" s="179"/>
      <c r="I175" s="179"/>
      <c r="J175" s="179">
        <v>80000</v>
      </c>
      <c r="K175" s="179"/>
      <c r="L175" s="179"/>
      <c r="M175" s="179"/>
      <c r="N175" s="179"/>
      <c r="O175" s="179"/>
      <c r="P175" s="179"/>
      <c r="Q175" s="1864"/>
    </row>
    <row r="176" spans="1:17" ht="35.1" customHeight="1">
      <c r="A176" s="35"/>
      <c r="B176" s="46" t="s">
        <v>1346</v>
      </c>
      <c r="C176" s="38" t="s">
        <v>1480</v>
      </c>
      <c r="D176" s="57" t="s">
        <v>1348</v>
      </c>
      <c r="E176" s="179"/>
      <c r="F176" s="179"/>
      <c r="G176" s="179"/>
      <c r="H176" s="179"/>
      <c r="I176" s="179"/>
      <c r="J176" s="179">
        <v>95000</v>
      </c>
      <c r="K176" s="179"/>
      <c r="L176" s="179"/>
      <c r="M176" s="179"/>
      <c r="N176" s="179"/>
      <c r="O176" s="179"/>
      <c r="P176" s="179"/>
      <c r="Q176" s="1864"/>
    </row>
    <row r="177" spans="1:17" ht="35.1" customHeight="1">
      <c r="A177" s="38"/>
      <c r="B177" s="46" t="s">
        <v>1349</v>
      </c>
      <c r="C177" s="38" t="s">
        <v>1480</v>
      </c>
      <c r="D177" s="57" t="s">
        <v>1345</v>
      </c>
      <c r="E177" s="179"/>
      <c r="F177" s="179">
        <v>105000</v>
      </c>
      <c r="G177" s="179">
        <v>110000</v>
      </c>
      <c r="H177" s="179">
        <v>125000</v>
      </c>
      <c r="I177" s="179"/>
      <c r="J177" s="179">
        <f>J174</f>
        <v>105000</v>
      </c>
      <c r="K177" s="179"/>
      <c r="L177" s="179"/>
      <c r="M177" s="179"/>
      <c r="N177" s="179"/>
      <c r="O177" s="179"/>
      <c r="P177" s="179"/>
      <c r="Q177" s="1864"/>
    </row>
    <row r="178" spans="1:17" ht="35.1" customHeight="1">
      <c r="A178" s="38"/>
      <c r="B178" s="46" t="s">
        <v>1349</v>
      </c>
      <c r="C178" s="38" t="s">
        <v>1480</v>
      </c>
      <c r="D178" s="57" t="s">
        <v>1350</v>
      </c>
      <c r="E178" s="179"/>
      <c r="F178" s="179"/>
      <c r="G178" s="179"/>
      <c r="H178" s="179">
        <v>132000</v>
      </c>
      <c r="I178" s="179"/>
      <c r="J178" s="179"/>
      <c r="K178" s="179"/>
      <c r="L178" s="179"/>
      <c r="M178" s="179"/>
      <c r="N178" s="179"/>
      <c r="O178" s="179"/>
      <c r="P178" s="179"/>
      <c r="Q178" s="1864"/>
    </row>
    <row r="179" spans="1:17" ht="35.1" customHeight="1">
      <c r="A179" s="38"/>
      <c r="B179" s="46" t="s">
        <v>1346</v>
      </c>
      <c r="C179" s="38" t="s">
        <v>1480</v>
      </c>
      <c r="D179" s="57" t="s">
        <v>1351</v>
      </c>
      <c r="E179" s="179"/>
      <c r="F179" s="179"/>
      <c r="G179" s="179"/>
      <c r="H179" s="179">
        <v>142000</v>
      </c>
      <c r="I179" s="179"/>
      <c r="J179" s="179"/>
      <c r="K179" s="179"/>
      <c r="L179" s="179"/>
      <c r="M179" s="179"/>
      <c r="N179" s="179"/>
      <c r="O179" s="179"/>
      <c r="P179" s="179"/>
      <c r="Q179" s="1864"/>
    </row>
    <row r="180" spans="1:17" ht="35.1" customHeight="1">
      <c r="A180" s="38"/>
      <c r="B180" s="46" t="s">
        <v>1352</v>
      </c>
      <c r="C180" s="38" t="s">
        <v>1480</v>
      </c>
      <c r="D180" s="57" t="s">
        <v>1350</v>
      </c>
      <c r="E180" s="179"/>
      <c r="F180" s="179">
        <v>89300</v>
      </c>
      <c r="G180" s="38"/>
      <c r="H180" s="179"/>
      <c r="I180" s="179"/>
      <c r="J180" s="179"/>
      <c r="K180" s="179"/>
      <c r="L180" s="179"/>
      <c r="M180" s="179"/>
      <c r="N180" s="179"/>
      <c r="O180" s="38"/>
      <c r="P180" s="179"/>
      <c r="Q180" s="1864"/>
    </row>
    <row r="181" spans="1:17" ht="35.1" customHeight="1">
      <c r="A181" s="38"/>
      <c r="B181" s="46" t="s">
        <v>1352</v>
      </c>
      <c r="C181" s="38" t="s">
        <v>1480</v>
      </c>
      <c r="D181" s="57" t="s">
        <v>1345</v>
      </c>
      <c r="E181" s="179"/>
      <c r="F181" s="179">
        <v>115000</v>
      </c>
      <c r="G181" s="179">
        <v>122000</v>
      </c>
      <c r="H181" s="179"/>
      <c r="I181" s="179"/>
      <c r="J181" s="179"/>
      <c r="K181" s="179">
        <v>120000</v>
      </c>
      <c r="L181" s="179"/>
      <c r="M181" s="179"/>
      <c r="N181" s="179">
        <v>115000</v>
      </c>
      <c r="O181" s="179">
        <v>130000</v>
      </c>
      <c r="P181" s="179"/>
      <c r="Q181" s="1864"/>
    </row>
    <row r="182" spans="1:17" ht="35.1" customHeight="1">
      <c r="A182" s="38"/>
      <c r="B182" s="46" t="s">
        <v>1353</v>
      </c>
      <c r="C182" s="38" t="s">
        <v>1480</v>
      </c>
      <c r="D182" s="57" t="s">
        <v>1345</v>
      </c>
      <c r="E182" s="179"/>
      <c r="F182" s="179">
        <v>88500</v>
      </c>
      <c r="G182" s="179"/>
      <c r="H182" s="179"/>
      <c r="I182" s="179"/>
      <c r="J182" s="179"/>
      <c r="K182" s="179"/>
      <c r="L182" s="179"/>
      <c r="M182" s="179"/>
      <c r="N182" s="179">
        <v>118000</v>
      </c>
      <c r="O182" s="179"/>
      <c r="P182" s="179"/>
      <c r="Q182" s="1864"/>
    </row>
    <row r="183" spans="1:17" ht="35.1" customHeight="1">
      <c r="A183" s="38"/>
      <c r="B183" s="46" t="s">
        <v>1354</v>
      </c>
      <c r="C183" s="38" t="s">
        <v>1480</v>
      </c>
      <c r="D183" s="57" t="s">
        <v>1355</v>
      </c>
      <c r="E183" s="179"/>
      <c r="F183" s="179">
        <v>79000</v>
      </c>
      <c r="G183" s="179"/>
      <c r="H183" s="179"/>
      <c r="I183" s="179">
        <v>85000</v>
      </c>
      <c r="J183" s="179"/>
      <c r="K183" s="179"/>
      <c r="L183" s="179"/>
      <c r="M183" s="179"/>
      <c r="N183" s="179"/>
      <c r="O183" s="179"/>
      <c r="P183" s="179"/>
      <c r="Q183" s="1864"/>
    </row>
    <row r="184" spans="1:17" ht="35.1" customHeight="1">
      <c r="A184" s="38"/>
      <c r="B184" s="46" t="s">
        <v>1356</v>
      </c>
      <c r="C184" s="38" t="s">
        <v>1480</v>
      </c>
      <c r="D184" s="57" t="s">
        <v>1357</v>
      </c>
      <c r="E184" s="179"/>
      <c r="F184" s="179"/>
      <c r="G184" s="179"/>
      <c r="H184" s="179"/>
      <c r="I184" s="179"/>
      <c r="J184" s="179"/>
      <c r="K184" s="179"/>
      <c r="L184" s="179"/>
      <c r="M184" s="179"/>
      <c r="N184" s="179"/>
      <c r="O184" s="179"/>
      <c r="P184" s="179">
        <v>118800</v>
      </c>
      <c r="Q184" s="1864"/>
    </row>
    <row r="185" spans="1:17" ht="35.1" customHeight="1">
      <c r="A185" s="38"/>
      <c r="B185" s="46" t="s">
        <v>1358</v>
      </c>
      <c r="C185" s="38" t="s">
        <v>1480</v>
      </c>
      <c r="D185" s="57" t="s">
        <v>1359</v>
      </c>
      <c r="E185" s="179"/>
      <c r="F185" s="179">
        <v>82000</v>
      </c>
      <c r="G185" s="179"/>
      <c r="H185" s="179"/>
      <c r="I185" s="179">
        <v>105000</v>
      </c>
      <c r="J185" s="179"/>
      <c r="K185" s="179"/>
      <c r="L185" s="179"/>
      <c r="M185" s="179"/>
      <c r="N185" s="179"/>
      <c r="O185" s="179"/>
      <c r="P185" s="179">
        <v>129800</v>
      </c>
      <c r="Q185" s="1864"/>
    </row>
    <row r="186" spans="1:17" ht="35.1" customHeight="1">
      <c r="A186" s="38"/>
      <c r="B186" s="46" t="s">
        <v>1360</v>
      </c>
      <c r="C186" s="38" t="s">
        <v>1480</v>
      </c>
      <c r="D186" s="57" t="s">
        <v>1361</v>
      </c>
      <c r="E186" s="179"/>
      <c r="F186" s="179">
        <v>82200</v>
      </c>
      <c r="G186" s="179"/>
      <c r="H186" s="179"/>
      <c r="I186" s="179">
        <v>115000</v>
      </c>
      <c r="J186" s="179"/>
      <c r="K186" s="179"/>
      <c r="L186" s="179"/>
      <c r="M186" s="179"/>
      <c r="N186" s="179"/>
      <c r="O186" s="179"/>
      <c r="P186" s="179">
        <v>133100</v>
      </c>
      <c r="Q186" s="1864"/>
    </row>
    <row r="187" spans="1:17" ht="35.1" customHeight="1">
      <c r="A187" s="38"/>
      <c r="B187" s="46" t="s">
        <v>1360</v>
      </c>
      <c r="C187" s="38" t="s">
        <v>1480</v>
      </c>
      <c r="D187" s="57" t="s">
        <v>1362</v>
      </c>
      <c r="E187" s="179"/>
      <c r="F187" s="179"/>
      <c r="G187" s="179"/>
      <c r="H187" s="179"/>
      <c r="I187" s="179">
        <v>128000</v>
      </c>
      <c r="J187" s="179"/>
      <c r="K187" s="179"/>
      <c r="L187" s="179"/>
      <c r="M187" s="179"/>
      <c r="N187" s="179"/>
      <c r="O187" s="179"/>
      <c r="P187" s="179">
        <v>149600</v>
      </c>
      <c r="Q187" s="1864"/>
    </row>
    <row r="188" spans="1:17" ht="35.1" hidden="1" customHeight="1">
      <c r="A188" s="38"/>
      <c r="B188" s="46" t="s">
        <v>1363</v>
      </c>
      <c r="C188" s="38" t="s">
        <v>1480</v>
      </c>
      <c r="D188" s="57" t="s">
        <v>1364</v>
      </c>
      <c r="E188" s="179"/>
      <c r="F188" s="179"/>
      <c r="G188" s="179"/>
      <c r="H188" s="179"/>
      <c r="I188" s="179"/>
      <c r="J188" s="179"/>
      <c r="K188" s="179"/>
      <c r="L188" s="179"/>
      <c r="M188" s="179"/>
      <c r="N188" s="179"/>
      <c r="O188" s="179"/>
      <c r="P188" s="179"/>
      <c r="Q188" s="1864"/>
    </row>
    <row r="189" spans="1:17" ht="35.1" customHeight="1">
      <c r="A189" s="38"/>
      <c r="B189" s="46" t="s">
        <v>1365</v>
      </c>
      <c r="C189" s="38" t="s">
        <v>1480</v>
      </c>
      <c r="D189" s="57" t="s">
        <v>1366</v>
      </c>
      <c r="E189" s="179"/>
      <c r="F189" s="179"/>
      <c r="G189" s="179"/>
      <c r="H189" s="179"/>
      <c r="I189" s="179">
        <v>155000</v>
      </c>
      <c r="J189" s="179"/>
      <c r="K189" s="179"/>
      <c r="L189" s="179"/>
      <c r="M189" s="179"/>
      <c r="N189" s="179"/>
      <c r="O189" s="179"/>
      <c r="P189" s="179"/>
      <c r="Q189" s="1864"/>
    </row>
    <row r="190" spans="1:17" ht="35.1" customHeight="1">
      <c r="A190" s="38"/>
      <c r="B190" s="46" t="s">
        <v>1367</v>
      </c>
      <c r="C190" s="38" t="s">
        <v>1480</v>
      </c>
      <c r="D190" s="57" t="s">
        <v>1368</v>
      </c>
      <c r="E190" s="38"/>
      <c r="F190" s="38"/>
      <c r="G190" s="38"/>
      <c r="H190" s="38"/>
      <c r="I190" s="179">
        <v>165000</v>
      </c>
      <c r="J190" s="38"/>
      <c r="K190" s="38"/>
      <c r="L190" s="38"/>
      <c r="M190" s="38"/>
      <c r="N190" s="38"/>
      <c r="O190" s="38"/>
      <c r="P190" s="38"/>
      <c r="Q190" s="1864"/>
    </row>
    <row r="191" spans="1:17" ht="35.1" customHeight="1">
      <c r="A191" s="38"/>
      <c r="B191" s="46" t="s">
        <v>1369</v>
      </c>
      <c r="C191" s="38" t="s">
        <v>1480</v>
      </c>
      <c r="D191" s="57" t="s">
        <v>1345</v>
      </c>
      <c r="E191" s="179"/>
      <c r="F191" s="179"/>
      <c r="G191" s="179">
        <v>110000</v>
      </c>
      <c r="H191" s="38"/>
      <c r="I191" s="179"/>
      <c r="J191" s="179"/>
      <c r="K191" s="179"/>
      <c r="L191" s="179"/>
      <c r="M191" s="179"/>
      <c r="N191" s="179"/>
      <c r="O191" s="179"/>
      <c r="P191" s="179"/>
      <c r="Q191" s="1864"/>
    </row>
    <row r="192" spans="1:17" ht="35.1" customHeight="1">
      <c r="A192" s="38"/>
      <c r="B192" s="46" t="s">
        <v>1370</v>
      </c>
      <c r="C192" s="38" t="s">
        <v>1480</v>
      </c>
      <c r="D192" s="57" t="s">
        <v>1345</v>
      </c>
      <c r="E192" s="179"/>
      <c r="F192" s="179"/>
      <c r="G192" s="179">
        <v>110000</v>
      </c>
      <c r="H192" s="179"/>
      <c r="I192" s="179"/>
      <c r="J192" s="179"/>
      <c r="K192" s="179"/>
      <c r="L192" s="179"/>
      <c r="M192" s="179"/>
      <c r="N192" s="179"/>
      <c r="O192" s="179"/>
      <c r="P192" s="179"/>
      <c r="Q192" s="1864"/>
    </row>
    <row r="193" spans="1:17" ht="35.1" customHeight="1">
      <c r="A193" s="38"/>
      <c r="B193" s="46" t="s">
        <v>1371</v>
      </c>
      <c r="C193" s="38" t="s">
        <v>1480</v>
      </c>
      <c r="D193" s="57" t="s">
        <v>1345</v>
      </c>
      <c r="E193" s="179"/>
      <c r="F193" s="179"/>
      <c r="G193" s="179">
        <v>115000</v>
      </c>
      <c r="H193" s="179"/>
      <c r="I193" s="179"/>
      <c r="J193" s="179"/>
      <c r="K193" s="179"/>
      <c r="L193" s="179"/>
      <c r="M193" s="179"/>
      <c r="N193" s="179"/>
      <c r="O193" s="179"/>
      <c r="P193" s="179"/>
      <c r="Q193" s="1864"/>
    </row>
    <row r="194" spans="1:17" ht="35.1" customHeight="1">
      <c r="A194" s="38"/>
      <c r="B194" s="46" t="s">
        <v>1372</v>
      </c>
      <c r="C194" s="38" t="s">
        <v>1480</v>
      </c>
      <c r="D194" s="57" t="s">
        <v>1347</v>
      </c>
      <c r="E194" s="179"/>
      <c r="F194" s="179"/>
      <c r="G194" s="38"/>
      <c r="H194" s="179"/>
      <c r="I194" s="179"/>
      <c r="J194" s="179"/>
      <c r="K194" s="179"/>
      <c r="L194" s="179"/>
      <c r="M194" s="179">
        <v>110000</v>
      </c>
      <c r="N194" s="179"/>
      <c r="O194" s="179"/>
      <c r="P194" s="179"/>
      <c r="Q194" s="1864"/>
    </row>
    <row r="195" spans="1:17" ht="35.1" customHeight="1">
      <c r="A195" s="38"/>
      <c r="B195" s="46" t="s">
        <v>1372</v>
      </c>
      <c r="C195" s="38" t="s">
        <v>1480</v>
      </c>
      <c r="D195" s="57" t="s">
        <v>1348</v>
      </c>
      <c r="E195" s="179"/>
      <c r="F195" s="179">
        <v>70200</v>
      </c>
      <c r="G195" s="38"/>
      <c r="H195" s="179"/>
      <c r="I195" s="179"/>
      <c r="J195" s="179"/>
      <c r="K195" s="38"/>
      <c r="L195" s="38"/>
      <c r="M195" s="179"/>
      <c r="N195" s="179"/>
      <c r="O195" s="179"/>
      <c r="P195" s="179"/>
      <c r="Q195" s="1864"/>
    </row>
    <row r="196" spans="1:17" ht="35.1" customHeight="1">
      <c r="A196" s="38"/>
      <c r="B196" s="46" t="s">
        <v>1373</v>
      </c>
      <c r="C196" s="38" t="s">
        <v>1480</v>
      </c>
      <c r="D196" s="57" t="s">
        <v>1345</v>
      </c>
      <c r="E196" s="179"/>
      <c r="F196" s="179">
        <v>73500</v>
      </c>
      <c r="G196" s="179">
        <v>110000</v>
      </c>
      <c r="H196" s="179"/>
      <c r="I196" s="179"/>
      <c r="J196" s="179"/>
      <c r="K196" s="179">
        <v>130000</v>
      </c>
      <c r="L196" s="179">
        <v>125000</v>
      </c>
      <c r="M196" s="179">
        <v>123000</v>
      </c>
      <c r="N196" s="179"/>
      <c r="O196" s="179"/>
      <c r="P196" s="179"/>
      <c r="Q196" s="1864"/>
    </row>
    <row r="197" spans="1:17" ht="35.1" customHeight="1">
      <c r="A197" s="38"/>
      <c r="B197" s="46" t="s">
        <v>1374</v>
      </c>
      <c r="C197" s="38" t="s">
        <v>1480</v>
      </c>
      <c r="D197" s="57" t="s">
        <v>1345</v>
      </c>
      <c r="E197" s="179"/>
      <c r="F197" s="179"/>
      <c r="G197" s="179">
        <v>110000</v>
      </c>
      <c r="H197" s="179"/>
      <c r="I197" s="179"/>
      <c r="J197" s="179"/>
      <c r="K197" s="179"/>
      <c r="L197" s="179"/>
      <c r="M197" s="179"/>
      <c r="N197" s="179"/>
      <c r="O197" s="179"/>
      <c r="P197" s="179"/>
      <c r="Q197" s="1864"/>
    </row>
    <row r="198" spans="1:17" ht="35.1" customHeight="1">
      <c r="A198" s="38"/>
      <c r="B198" s="46" t="s">
        <v>1375</v>
      </c>
      <c r="C198" s="38" t="s">
        <v>1480</v>
      </c>
      <c r="D198" s="57" t="s">
        <v>1345</v>
      </c>
      <c r="E198" s="179"/>
      <c r="F198" s="179"/>
      <c r="G198" s="38"/>
      <c r="H198" s="179"/>
      <c r="I198" s="179"/>
      <c r="J198" s="179"/>
      <c r="K198" s="38"/>
      <c r="L198" s="179">
        <v>129000</v>
      </c>
      <c r="M198" s="179"/>
      <c r="N198" s="179"/>
      <c r="O198" s="179"/>
      <c r="P198" s="179"/>
      <c r="Q198" s="1864"/>
    </row>
    <row r="199" spans="1:17" ht="35.1" hidden="1" customHeight="1">
      <c r="A199" s="38"/>
      <c r="B199" s="46" t="s">
        <v>1376</v>
      </c>
      <c r="C199" s="38" t="s">
        <v>1480</v>
      </c>
      <c r="D199" s="57" t="s">
        <v>1345</v>
      </c>
      <c r="E199" s="179"/>
      <c r="F199" s="179"/>
      <c r="G199" s="179"/>
      <c r="H199" s="38"/>
      <c r="I199" s="179"/>
      <c r="J199" s="179"/>
      <c r="K199" s="179"/>
      <c r="L199" s="179"/>
      <c r="M199" s="179"/>
      <c r="N199" s="179"/>
      <c r="O199" s="179"/>
      <c r="P199" s="179"/>
      <c r="Q199" s="1864"/>
    </row>
    <row r="200" spans="1:17" ht="35.1" customHeight="1">
      <c r="A200" s="38"/>
      <c r="B200" s="46" t="s">
        <v>1377</v>
      </c>
      <c r="C200" s="38" t="s">
        <v>1480</v>
      </c>
      <c r="D200" s="57" t="s">
        <v>1347</v>
      </c>
      <c r="E200" s="179"/>
      <c r="F200" s="179"/>
      <c r="G200" s="179"/>
      <c r="H200" s="38"/>
      <c r="I200" s="179"/>
      <c r="J200" s="179">
        <v>80000</v>
      </c>
      <c r="K200" s="179"/>
      <c r="L200" s="179"/>
      <c r="M200" s="179">
        <v>79000</v>
      </c>
      <c r="N200" s="179"/>
      <c r="O200" s="179"/>
      <c r="P200" s="179"/>
      <c r="Q200" s="1864"/>
    </row>
    <row r="201" spans="1:17" ht="35.1" customHeight="1">
      <c r="A201" s="38"/>
      <c r="B201" s="46" t="s">
        <v>1377</v>
      </c>
      <c r="C201" s="38" t="s">
        <v>1480</v>
      </c>
      <c r="D201" s="57" t="s">
        <v>1348</v>
      </c>
      <c r="E201" s="179"/>
      <c r="F201" s="179"/>
      <c r="G201" s="38"/>
      <c r="H201" s="179"/>
      <c r="I201" s="179"/>
      <c r="J201" s="179">
        <v>90000</v>
      </c>
      <c r="K201" s="179"/>
      <c r="L201" s="179"/>
      <c r="M201" s="179"/>
      <c r="N201" s="179"/>
      <c r="O201" s="179"/>
      <c r="P201" s="179"/>
      <c r="Q201" s="1864"/>
    </row>
    <row r="202" spans="1:17" ht="35.1" customHeight="1">
      <c r="A202" s="38"/>
      <c r="B202" s="46" t="s">
        <v>1377</v>
      </c>
      <c r="C202" s="38" t="s">
        <v>1480</v>
      </c>
      <c r="D202" s="57" t="s">
        <v>1345</v>
      </c>
      <c r="E202" s="179"/>
      <c r="F202" s="179">
        <v>95000</v>
      </c>
      <c r="G202" s="179">
        <v>80000</v>
      </c>
      <c r="H202" s="179"/>
      <c r="I202" s="179"/>
      <c r="J202" s="179"/>
      <c r="K202" s="179"/>
      <c r="L202" s="179"/>
      <c r="M202" s="179"/>
      <c r="N202" s="179"/>
      <c r="O202" s="179"/>
      <c r="P202" s="179"/>
      <c r="Q202" s="1864"/>
    </row>
    <row r="203" spans="1:17" ht="35.1" customHeight="1">
      <c r="A203" s="38"/>
      <c r="B203" s="46" t="s">
        <v>1378</v>
      </c>
      <c r="C203" s="38" t="s">
        <v>1480</v>
      </c>
      <c r="D203" s="57" t="s">
        <v>1350</v>
      </c>
      <c r="E203" s="179"/>
      <c r="F203" s="38"/>
      <c r="G203" s="179"/>
      <c r="H203" s="179"/>
      <c r="I203" s="179"/>
      <c r="J203" s="179"/>
      <c r="K203" s="179"/>
      <c r="L203" s="179"/>
      <c r="M203" s="179"/>
      <c r="N203" s="179"/>
      <c r="O203" s="179"/>
      <c r="P203" s="179">
        <v>166100</v>
      </c>
      <c r="Q203" s="1864"/>
    </row>
    <row r="204" spans="1:17" ht="35.1" customHeight="1">
      <c r="A204" s="38"/>
      <c r="B204" s="46" t="s">
        <v>1379</v>
      </c>
      <c r="C204" s="38" t="s">
        <v>1480</v>
      </c>
      <c r="D204" s="57" t="s">
        <v>1351</v>
      </c>
      <c r="E204" s="179"/>
      <c r="F204" s="179"/>
      <c r="G204" s="179"/>
      <c r="H204" s="179"/>
      <c r="I204" s="179"/>
      <c r="J204" s="179"/>
      <c r="K204" s="179"/>
      <c r="L204" s="179"/>
      <c r="M204" s="179"/>
      <c r="N204" s="179"/>
      <c r="O204" s="179"/>
      <c r="P204" s="179">
        <v>180400</v>
      </c>
      <c r="Q204" s="1864"/>
    </row>
    <row r="205" spans="1:17" ht="35.1" customHeight="1">
      <c r="A205" s="38"/>
      <c r="B205" s="46" t="s">
        <v>1380</v>
      </c>
      <c r="C205" s="38" t="s">
        <v>1480</v>
      </c>
      <c r="D205" s="57" t="s">
        <v>1345</v>
      </c>
      <c r="E205" s="179"/>
      <c r="F205" s="179"/>
      <c r="G205" s="179">
        <v>120000</v>
      </c>
      <c r="H205" s="179"/>
      <c r="I205" s="179"/>
      <c r="J205" s="179"/>
      <c r="K205" s="179">
        <v>130000</v>
      </c>
      <c r="L205" s="179"/>
      <c r="M205" s="179"/>
      <c r="N205" s="179"/>
      <c r="O205" s="179"/>
      <c r="P205" s="179"/>
      <c r="Q205" s="1864"/>
    </row>
    <row r="206" spans="1:17" ht="35.1" customHeight="1">
      <c r="A206" s="38"/>
      <c r="B206" s="46" t="s">
        <v>1424</v>
      </c>
      <c r="C206" s="38" t="s">
        <v>1480</v>
      </c>
      <c r="D206" s="57" t="s">
        <v>1350</v>
      </c>
      <c r="E206" s="179"/>
      <c r="F206" s="179"/>
      <c r="G206" s="179"/>
      <c r="H206" s="179"/>
      <c r="I206" s="179"/>
      <c r="J206" s="179"/>
      <c r="K206" s="179">
        <v>145000</v>
      </c>
      <c r="L206" s="179"/>
      <c r="M206" s="179"/>
      <c r="N206" s="179"/>
      <c r="O206" s="179"/>
      <c r="P206" s="179"/>
      <c r="Q206" s="1864"/>
    </row>
    <row r="207" spans="1:17" ht="35.1" hidden="1" customHeight="1">
      <c r="A207" s="38"/>
      <c r="B207" s="46" t="s">
        <v>1381</v>
      </c>
      <c r="C207" s="38" t="s">
        <v>1480</v>
      </c>
      <c r="D207" s="57" t="s">
        <v>1345</v>
      </c>
      <c r="E207" s="179"/>
      <c r="F207" s="179"/>
      <c r="G207" s="179"/>
      <c r="H207" s="179"/>
      <c r="I207" s="179"/>
      <c r="J207" s="179"/>
      <c r="K207" s="179"/>
      <c r="L207" s="179"/>
      <c r="M207" s="179"/>
      <c r="N207" s="179"/>
      <c r="O207" s="179"/>
      <c r="P207" s="179"/>
      <c r="Q207" s="1864"/>
    </row>
    <row r="208" spans="1:17" ht="35.1" hidden="1" customHeight="1">
      <c r="A208" s="38"/>
      <c r="B208" s="46" t="s">
        <v>1382</v>
      </c>
      <c r="C208" s="38" t="s">
        <v>1480</v>
      </c>
      <c r="D208" s="57" t="s">
        <v>1350</v>
      </c>
      <c r="E208" s="179"/>
      <c r="F208" s="179"/>
      <c r="G208" s="179"/>
      <c r="H208" s="179"/>
      <c r="I208" s="179"/>
      <c r="J208" s="179"/>
      <c r="K208" s="179"/>
      <c r="L208" s="179"/>
      <c r="M208" s="179"/>
      <c r="N208" s="179"/>
      <c r="O208" s="179"/>
      <c r="P208" s="179"/>
      <c r="Q208" s="1864"/>
    </row>
    <row r="209" spans="1:17" ht="35.1" hidden="1" customHeight="1">
      <c r="A209" s="38"/>
      <c r="B209" s="46" t="s">
        <v>1383</v>
      </c>
      <c r="C209" s="38" t="s">
        <v>1480</v>
      </c>
      <c r="D209" s="57" t="s">
        <v>1350</v>
      </c>
      <c r="E209" s="179"/>
      <c r="F209" s="179"/>
      <c r="G209" s="179"/>
      <c r="H209" s="179"/>
      <c r="I209" s="179"/>
      <c r="J209" s="179"/>
      <c r="K209" s="179"/>
      <c r="L209" s="179"/>
      <c r="M209" s="179"/>
      <c r="N209" s="179"/>
      <c r="O209" s="179"/>
      <c r="P209" s="179"/>
      <c r="Q209" s="1864"/>
    </row>
    <row r="210" spans="1:17" ht="35.1" customHeight="1">
      <c r="A210" s="38"/>
      <c r="B210" s="46" t="s">
        <v>1384</v>
      </c>
      <c r="C210" s="38" t="s">
        <v>1480</v>
      </c>
      <c r="D210" s="57" t="s">
        <v>1350</v>
      </c>
      <c r="E210" s="179"/>
      <c r="F210" s="179">
        <v>91200</v>
      </c>
      <c r="G210" s="179"/>
      <c r="H210" s="179"/>
      <c r="I210" s="179"/>
      <c r="J210" s="179"/>
      <c r="K210" s="179"/>
      <c r="L210" s="179"/>
      <c r="M210" s="179"/>
      <c r="N210" s="179"/>
      <c r="O210" s="179"/>
      <c r="P210" s="179"/>
      <c r="Q210" s="1864"/>
    </row>
    <row r="211" spans="1:17" ht="30" customHeight="1">
      <c r="A211" s="35" t="s">
        <v>1385</v>
      </c>
      <c r="B211" s="134"/>
      <c r="C211" s="35"/>
      <c r="D211" s="28"/>
      <c r="E211" s="35"/>
      <c r="F211" s="35"/>
      <c r="G211" s="35"/>
      <c r="H211" s="35"/>
      <c r="I211" s="38"/>
      <c r="J211" s="38"/>
      <c r="K211" s="38"/>
      <c r="L211" s="38"/>
      <c r="M211" s="38"/>
      <c r="N211" s="38"/>
      <c r="O211" s="38"/>
      <c r="P211" s="38"/>
      <c r="Q211" s="1864"/>
    </row>
    <row r="212" spans="1:17" ht="30" customHeight="1">
      <c r="A212" s="85"/>
      <c r="B212" s="1869" t="s">
        <v>866</v>
      </c>
      <c r="C212" s="1869"/>
      <c r="D212" s="57"/>
      <c r="E212" s="38"/>
      <c r="F212" s="38"/>
      <c r="G212" s="38"/>
      <c r="H212" s="38"/>
      <c r="I212" s="38"/>
      <c r="J212" s="38"/>
      <c r="K212" s="38"/>
      <c r="L212" s="38"/>
      <c r="M212" s="38"/>
      <c r="N212" s="38"/>
      <c r="O212" s="38"/>
      <c r="P212" s="38"/>
      <c r="Q212" s="1864"/>
    </row>
    <row r="213" spans="1:17" ht="30" customHeight="1">
      <c r="A213" s="85"/>
      <c r="B213" s="65" t="s">
        <v>1386</v>
      </c>
      <c r="C213" s="38" t="s">
        <v>1387</v>
      </c>
      <c r="D213" s="57" t="s">
        <v>1388</v>
      </c>
      <c r="E213" s="179"/>
      <c r="F213" s="179"/>
      <c r="G213" s="179">
        <v>2200000</v>
      </c>
      <c r="H213" s="179"/>
      <c r="I213" s="179"/>
      <c r="J213" s="179"/>
      <c r="K213" s="179"/>
      <c r="L213" s="179"/>
      <c r="M213" s="179"/>
      <c r="N213" s="179"/>
      <c r="O213" s="179"/>
      <c r="P213" s="179"/>
      <c r="Q213" s="1864"/>
    </row>
    <row r="214" spans="1:17" ht="30" customHeight="1">
      <c r="A214" s="85"/>
      <c r="B214" s="65" t="s">
        <v>868</v>
      </c>
      <c r="C214" s="38" t="s">
        <v>1387</v>
      </c>
      <c r="D214" s="57" t="s">
        <v>1389</v>
      </c>
      <c r="E214" s="174"/>
      <c r="F214" s="174"/>
      <c r="G214" s="179">
        <v>3000000</v>
      </c>
      <c r="H214" s="179"/>
      <c r="I214" s="179"/>
      <c r="J214" s="179"/>
      <c r="K214" s="179"/>
      <c r="L214" s="179"/>
      <c r="M214" s="179"/>
      <c r="N214" s="179"/>
      <c r="O214" s="179"/>
      <c r="P214" s="179"/>
      <c r="Q214" s="1864"/>
    </row>
    <row r="215" spans="1:17" ht="30" customHeight="1">
      <c r="A215" s="85"/>
      <c r="B215" s="65" t="s">
        <v>869</v>
      </c>
      <c r="C215" s="38" t="s">
        <v>1387</v>
      </c>
      <c r="D215" s="57" t="s">
        <v>1390</v>
      </c>
      <c r="E215" s="174"/>
      <c r="F215" s="174"/>
      <c r="G215" s="179">
        <v>4100000</v>
      </c>
      <c r="H215" s="179"/>
      <c r="I215" s="179"/>
      <c r="J215" s="179"/>
      <c r="K215" s="179"/>
      <c r="L215" s="179"/>
      <c r="M215" s="179"/>
      <c r="N215" s="179"/>
      <c r="O215" s="179"/>
      <c r="P215" s="179"/>
      <c r="Q215" s="1864"/>
    </row>
    <row r="216" spans="1:17" ht="30" customHeight="1">
      <c r="A216" s="85"/>
      <c r="B216" s="65" t="s">
        <v>870</v>
      </c>
      <c r="C216" s="38" t="s">
        <v>1387</v>
      </c>
      <c r="D216" s="57" t="s">
        <v>1391</v>
      </c>
      <c r="E216" s="174"/>
      <c r="F216" s="174"/>
      <c r="G216" s="179">
        <v>5300000</v>
      </c>
      <c r="H216" s="179"/>
      <c r="I216" s="179"/>
      <c r="J216" s="179"/>
      <c r="K216" s="179"/>
      <c r="L216" s="179"/>
      <c r="M216" s="179"/>
      <c r="N216" s="179"/>
      <c r="O216" s="179"/>
      <c r="P216" s="179"/>
      <c r="Q216" s="1864"/>
    </row>
    <row r="217" spans="1:17" ht="30" customHeight="1">
      <c r="A217" s="85"/>
      <c r="B217" s="65" t="s">
        <v>871</v>
      </c>
      <c r="C217" s="38" t="s">
        <v>1387</v>
      </c>
      <c r="D217" s="57" t="s">
        <v>1388</v>
      </c>
      <c r="E217" s="174"/>
      <c r="F217" s="174"/>
      <c r="G217" s="179">
        <v>2700000</v>
      </c>
      <c r="H217" s="179"/>
      <c r="I217" s="179"/>
      <c r="J217" s="179"/>
      <c r="K217" s="179"/>
      <c r="L217" s="179"/>
      <c r="M217" s="179"/>
      <c r="N217" s="179"/>
      <c r="O217" s="179"/>
      <c r="P217" s="179"/>
      <c r="Q217" s="1864"/>
    </row>
    <row r="218" spans="1:17" ht="30" customHeight="1">
      <c r="A218" s="85"/>
      <c r="B218" s="65" t="s">
        <v>872</v>
      </c>
      <c r="C218" s="38" t="s">
        <v>1387</v>
      </c>
      <c r="D218" s="57" t="s">
        <v>1389</v>
      </c>
      <c r="E218" s="174"/>
      <c r="F218" s="174"/>
      <c r="G218" s="179">
        <v>4450000</v>
      </c>
      <c r="H218" s="179"/>
      <c r="I218" s="179"/>
      <c r="J218" s="179"/>
      <c r="K218" s="38"/>
      <c r="L218" s="179"/>
      <c r="M218" s="179"/>
      <c r="N218" s="179"/>
      <c r="O218" s="179"/>
      <c r="P218" s="179"/>
      <c r="Q218" s="1864"/>
    </row>
    <row r="219" spans="1:17" ht="30" customHeight="1">
      <c r="A219" s="85"/>
      <c r="B219" s="65" t="s">
        <v>873</v>
      </c>
      <c r="C219" s="38" t="s">
        <v>1387</v>
      </c>
      <c r="D219" s="57" t="s">
        <v>1390</v>
      </c>
      <c r="E219" s="174"/>
      <c r="F219" s="174"/>
      <c r="G219" s="179">
        <v>6420000</v>
      </c>
      <c r="H219" s="179"/>
      <c r="I219" s="179"/>
      <c r="J219" s="179"/>
      <c r="K219" s="179"/>
      <c r="L219" s="179"/>
      <c r="M219" s="179"/>
      <c r="N219" s="179"/>
      <c r="O219" s="179"/>
      <c r="P219" s="179"/>
      <c r="Q219" s="1864"/>
    </row>
    <row r="220" spans="1:17" ht="30" customHeight="1">
      <c r="A220" s="85"/>
      <c r="B220" s="65" t="s">
        <v>874</v>
      </c>
      <c r="C220" s="38" t="s">
        <v>1387</v>
      </c>
      <c r="D220" s="57" t="s">
        <v>1391</v>
      </c>
      <c r="E220" s="174"/>
      <c r="F220" s="174"/>
      <c r="G220" s="179">
        <v>8350000</v>
      </c>
      <c r="H220" s="179"/>
      <c r="I220" s="179"/>
      <c r="J220" s="179"/>
      <c r="K220" s="179"/>
      <c r="L220" s="179"/>
      <c r="M220" s="179"/>
      <c r="N220" s="179"/>
      <c r="O220" s="179"/>
      <c r="P220" s="179"/>
      <c r="Q220" s="1864"/>
    </row>
    <row r="221" spans="1:17" ht="30" customHeight="1">
      <c r="A221" s="85"/>
      <c r="B221" s="163" t="s">
        <v>875</v>
      </c>
      <c r="C221" s="38"/>
      <c r="D221" s="57"/>
      <c r="E221" s="174"/>
      <c r="F221" s="174"/>
      <c r="G221" s="179"/>
      <c r="H221" s="179"/>
      <c r="I221" s="179"/>
      <c r="J221" s="179"/>
      <c r="K221" s="179"/>
      <c r="L221" s="179"/>
      <c r="M221" s="179"/>
      <c r="N221" s="179"/>
      <c r="O221" s="179"/>
      <c r="P221" s="179"/>
      <c r="Q221" s="1864"/>
    </row>
    <row r="222" spans="1:17" ht="30" customHeight="1">
      <c r="A222" s="85"/>
      <c r="B222" s="65" t="s">
        <v>867</v>
      </c>
      <c r="C222" s="38" t="s">
        <v>1387</v>
      </c>
      <c r="D222" s="57" t="s">
        <v>1388</v>
      </c>
      <c r="E222" s="174"/>
      <c r="F222" s="174"/>
      <c r="G222" s="179">
        <v>2600000</v>
      </c>
      <c r="H222" s="179"/>
      <c r="I222" s="179"/>
      <c r="J222" s="179"/>
      <c r="K222" s="179"/>
      <c r="L222" s="179"/>
      <c r="M222" s="179"/>
      <c r="N222" s="179"/>
      <c r="O222" s="179"/>
      <c r="P222" s="179"/>
      <c r="Q222" s="1864"/>
    </row>
    <row r="223" spans="1:17" ht="30" customHeight="1">
      <c r="A223" s="85"/>
      <c r="B223" s="65" t="s">
        <v>868</v>
      </c>
      <c r="C223" s="38" t="s">
        <v>1387</v>
      </c>
      <c r="D223" s="57" t="s">
        <v>1389</v>
      </c>
      <c r="E223" s="179"/>
      <c r="F223" s="179"/>
      <c r="G223" s="179">
        <v>3600000</v>
      </c>
      <c r="H223" s="179"/>
      <c r="I223" s="179"/>
      <c r="J223" s="179"/>
      <c r="K223" s="179"/>
      <c r="L223" s="179"/>
      <c r="M223" s="179"/>
      <c r="N223" s="179"/>
      <c r="O223" s="179"/>
      <c r="P223" s="179"/>
      <c r="Q223" s="1864"/>
    </row>
    <row r="224" spans="1:17" ht="30" customHeight="1">
      <c r="A224" s="85"/>
      <c r="B224" s="65" t="s">
        <v>869</v>
      </c>
      <c r="C224" s="38" t="s">
        <v>1387</v>
      </c>
      <c r="D224" s="57" t="s">
        <v>1390</v>
      </c>
      <c r="E224" s="174"/>
      <c r="F224" s="174"/>
      <c r="G224" s="179">
        <v>4600000</v>
      </c>
      <c r="H224" s="179"/>
      <c r="I224" s="179"/>
      <c r="J224" s="179"/>
      <c r="K224" s="179"/>
      <c r="L224" s="179"/>
      <c r="M224" s="179"/>
      <c r="N224" s="179"/>
      <c r="O224" s="179"/>
      <c r="P224" s="179"/>
      <c r="Q224" s="1864"/>
    </row>
    <row r="225" spans="1:17" ht="30" customHeight="1">
      <c r="A225" s="85"/>
      <c r="B225" s="65" t="s">
        <v>870</v>
      </c>
      <c r="C225" s="38" t="s">
        <v>1387</v>
      </c>
      <c r="D225" s="57" t="s">
        <v>1391</v>
      </c>
      <c r="E225" s="174"/>
      <c r="F225" s="174"/>
      <c r="G225" s="179">
        <v>5700000</v>
      </c>
      <c r="H225" s="179"/>
      <c r="I225" s="179"/>
      <c r="J225" s="179"/>
      <c r="K225" s="179"/>
      <c r="L225" s="179"/>
      <c r="M225" s="179"/>
      <c r="N225" s="179"/>
      <c r="O225" s="179"/>
      <c r="P225" s="179"/>
      <c r="Q225" s="1864"/>
    </row>
    <row r="226" spans="1:17" ht="30" customHeight="1">
      <c r="A226" s="85"/>
      <c r="B226" s="65" t="s">
        <v>871</v>
      </c>
      <c r="C226" s="38" t="s">
        <v>1387</v>
      </c>
      <c r="D226" s="57" t="s">
        <v>1388</v>
      </c>
      <c r="E226" s="174"/>
      <c r="F226" s="174"/>
      <c r="G226" s="179">
        <v>2750000</v>
      </c>
      <c r="H226" s="179"/>
      <c r="I226" s="179"/>
      <c r="J226" s="179"/>
      <c r="K226" s="179"/>
      <c r="L226" s="179"/>
      <c r="M226" s="179"/>
      <c r="N226" s="179"/>
      <c r="O226" s="179"/>
      <c r="P226" s="179"/>
      <c r="Q226" s="1864"/>
    </row>
    <row r="227" spans="1:17" ht="30" customHeight="1">
      <c r="A227" s="85"/>
      <c r="B227" s="65" t="s">
        <v>872</v>
      </c>
      <c r="C227" s="38" t="s">
        <v>1387</v>
      </c>
      <c r="D227" s="57" t="s">
        <v>1389</v>
      </c>
      <c r="E227" s="179"/>
      <c r="F227" s="179"/>
      <c r="G227" s="179">
        <v>4500000</v>
      </c>
      <c r="H227" s="179"/>
      <c r="I227" s="179"/>
      <c r="J227" s="179"/>
      <c r="K227" s="179"/>
      <c r="L227" s="179"/>
      <c r="M227" s="179"/>
      <c r="N227" s="179"/>
      <c r="O227" s="179"/>
      <c r="P227" s="179"/>
      <c r="Q227" s="1864"/>
    </row>
    <row r="228" spans="1:17" ht="30" customHeight="1">
      <c r="A228" s="85"/>
      <c r="B228" s="65" t="s">
        <v>873</v>
      </c>
      <c r="C228" s="38" t="s">
        <v>1387</v>
      </c>
      <c r="D228" s="57" t="s">
        <v>1390</v>
      </c>
      <c r="E228" s="179"/>
      <c r="F228" s="179"/>
      <c r="G228" s="179">
        <v>6500000</v>
      </c>
      <c r="H228" s="179"/>
      <c r="I228" s="179"/>
      <c r="J228" s="179"/>
      <c r="K228" s="179"/>
      <c r="L228" s="179"/>
      <c r="M228" s="179"/>
      <c r="N228" s="179"/>
      <c r="O228" s="179"/>
      <c r="P228" s="179"/>
      <c r="Q228" s="1864"/>
    </row>
    <row r="229" spans="1:17" ht="30" customHeight="1">
      <c r="A229" s="85"/>
      <c r="B229" s="65" t="s">
        <v>874</v>
      </c>
      <c r="C229" s="38" t="s">
        <v>1387</v>
      </c>
      <c r="D229" s="57" t="s">
        <v>1391</v>
      </c>
      <c r="E229" s="179"/>
      <c r="F229" s="179"/>
      <c r="G229" s="179">
        <v>8500000</v>
      </c>
      <c r="H229" s="179"/>
      <c r="I229" s="179"/>
      <c r="J229" s="179"/>
      <c r="K229" s="179"/>
      <c r="L229" s="179"/>
      <c r="M229" s="179"/>
      <c r="N229" s="179"/>
      <c r="O229" s="179"/>
      <c r="P229" s="179"/>
      <c r="Q229" s="1864"/>
    </row>
    <row r="230" spans="1:17" ht="35.1" customHeight="1">
      <c r="A230" s="35" t="s">
        <v>1392</v>
      </c>
      <c r="B230" s="134" t="s">
        <v>1393</v>
      </c>
      <c r="C230" s="38"/>
      <c r="D230" s="57"/>
      <c r="E230" s="38"/>
      <c r="F230" s="38"/>
      <c r="G230" s="38"/>
      <c r="H230" s="38"/>
      <c r="I230" s="38"/>
      <c r="J230" s="38"/>
      <c r="K230" s="38"/>
      <c r="L230" s="38"/>
      <c r="M230" s="38"/>
      <c r="N230" s="38"/>
      <c r="O230" s="38"/>
      <c r="P230" s="38"/>
      <c r="Q230" s="1864"/>
    </row>
    <row r="231" spans="1:17" ht="35.1" customHeight="1">
      <c r="A231" s="35"/>
      <c r="B231" s="65" t="s">
        <v>1394</v>
      </c>
      <c r="C231" s="38" t="s">
        <v>249</v>
      </c>
      <c r="D231" s="57"/>
      <c r="E231" s="180"/>
      <c r="F231" s="180">
        <v>6500000</v>
      </c>
      <c r="G231" s="180">
        <v>5900000</v>
      </c>
      <c r="H231" s="38"/>
      <c r="I231" s="180">
        <v>6500000</v>
      </c>
      <c r="J231" s="180">
        <v>5600000</v>
      </c>
      <c r="K231" s="180">
        <v>6000000</v>
      </c>
      <c r="L231" s="180">
        <v>6500000</v>
      </c>
      <c r="M231" s="180">
        <v>6000000</v>
      </c>
      <c r="N231" s="180">
        <v>5500000</v>
      </c>
      <c r="O231" s="180">
        <v>4600000</v>
      </c>
      <c r="P231" s="180"/>
      <c r="Q231" s="1864"/>
    </row>
    <row r="232" spans="1:17" ht="35.1" customHeight="1">
      <c r="A232" s="38"/>
      <c r="B232" s="39" t="s">
        <v>1395</v>
      </c>
      <c r="C232" s="38" t="s">
        <v>249</v>
      </c>
      <c r="D232" s="57"/>
      <c r="E232" s="180"/>
      <c r="F232" s="180">
        <v>6500000</v>
      </c>
      <c r="G232" s="180">
        <v>6600000</v>
      </c>
      <c r="H232" s="180">
        <v>7000000</v>
      </c>
      <c r="I232" s="180"/>
      <c r="J232" s="180">
        <v>6400000</v>
      </c>
      <c r="K232" s="180">
        <v>6300000</v>
      </c>
      <c r="L232" s="180"/>
      <c r="M232" s="180">
        <v>6000000</v>
      </c>
      <c r="N232" s="180"/>
      <c r="O232" s="38"/>
      <c r="P232" s="180"/>
      <c r="Q232" s="1864"/>
    </row>
    <row r="233" spans="1:17" ht="35.1" customHeight="1">
      <c r="A233" s="38"/>
      <c r="B233" s="39" t="s">
        <v>1396</v>
      </c>
      <c r="C233" s="38" t="s">
        <v>249</v>
      </c>
      <c r="D233" s="57"/>
      <c r="E233" s="38"/>
      <c r="F233" s="38"/>
      <c r="G233" s="180">
        <v>9200000</v>
      </c>
      <c r="H233" s="180">
        <v>7000000</v>
      </c>
      <c r="I233" s="38"/>
      <c r="J233" s="180">
        <v>9200000</v>
      </c>
      <c r="K233" s="38"/>
      <c r="L233" s="38"/>
      <c r="M233" s="38"/>
      <c r="N233" s="38"/>
      <c r="O233" s="38"/>
      <c r="P233" s="38"/>
      <c r="Q233" s="1864"/>
    </row>
    <row r="234" spans="1:17">
      <c r="G234" s="13"/>
      <c r="H234" s="13"/>
      <c r="I234" s="13"/>
      <c r="J234" s="13"/>
      <c r="K234" s="13"/>
      <c r="L234" s="13"/>
      <c r="M234" s="13"/>
      <c r="N234" s="13"/>
      <c r="O234" s="13"/>
      <c r="P234" s="13"/>
      <c r="Q234" s="169"/>
    </row>
    <row r="235" spans="1:17">
      <c r="B235" s="13"/>
      <c r="C235" s="13"/>
      <c r="D235" s="158"/>
      <c r="G235" s="13"/>
      <c r="H235" s="13"/>
      <c r="I235" s="13"/>
      <c r="J235" s="13"/>
      <c r="K235" s="13"/>
      <c r="L235" s="13"/>
      <c r="M235" s="13"/>
      <c r="N235" s="13"/>
      <c r="O235" s="13"/>
      <c r="P235" s="13"/>
      <c r="Q235" s="169"/>
    </row>
    <row r="236" spans="1:17">
      <c r="B236" s="13"/>
      <c r="C236" s="13"/>
      <c r="D236" s="158"/>
      <c r="G236" s="13"/>
      <c r="H236" s="13"/>
      <c r="I236" s="13"/>
      <c r="J236" s="13"/>
      <c r="K236" s="13"/>
      <c r="L236" s="13"/>
      <c r="M236" s="13"/>
      <c r="N236" s="13"/>
      <c r="O236" s="13"/>
      <c r="P236" s="13"/>
      <c r="Q236" s="169"/>
    </row>
    <row r="237" spans="1:17">
      <c r="B237" s="13"/>
      <c r="C237" s="13"/>
      <c r="D237" s="158"/>
      <c r="G237" s="13"/>
      <c r="H237" s="13"/>
      <c r="I237" s="13"/>
      <c r="J237" s="13"/>
      <c r="K237" s="13"/>
      <c r="L237" s="13"/>
      <c r="M237" s="13"/>
      <c r="N237" s="13"/>
      <c r="O237" s="13"/>
      <c r="P237" s="13"/>
      <c r="Q237" s="169"/>
    </row>
    <row r="238" spans="1:17">
      <c r="G238" s="13"/>
      <c r="H238" s="13"/>
      <c r="I238" s="13"/>
      <c r="J238" s="13"/>
      <c r="K238" s="13"/>
      <c r="L238" s="13"/>
      <c r="M238" s="13"/>
      <c r="N238" s="13"/>
      <c r="O238" s="13"/>
      <c r="P238" s="13"/>
    </row>
    <row r="239" spans="1:17">
      <c r="G239" s="13"/>
      <c r="H239" s="13"/>
      <c r="I239" s="13"/>
      <c r="J239" s="13"/>
      <c r="K239" s="13"/>
      <c r="L239" s="13"/>
      <c r="M239" s="13"/>
      <c r="N239" s="13"/>
      <c r="O239" s="13"/>
      <c r="P239" s="13"/>
    </row>
    <row r="240" spans="1:17">
      <c r="G240" s="13"/>
      <c r="H240" s="13"/>
      <c r="I240" s="13"/>
      <c r="J240" s="13"/>
      <c r="K240" s="13"/>
      <c r="L240" s="13"/>
      <c r="M240" s="13"/>
      <c r="N240" s="13"/>
      <c r="O240" s="13"/>
      <c r="P240" s="13"/>
    </row>
    <row r="241" spans="7:16">
      <c r="G241" s="13"/>
      <c r="H241" s="13"/>
      <c r="I241" s="13"/>
      <c r="J241" s="13"/>
      <c r="K241" s="13"/>
      <c r="L241" s="13"/>
      <c r="M241" s="13"/>
      <c r="N241" s="13"/>
      <c r="O241" s="13"/>
      <c r="P241" s="13"/>
    </row>
    <row r="242" spans="7:16">
      <c r="G242" s="13"/>
      <c r="H242" s="13"/>
      <c r="I242" s="13"/>
      <c r="J242" s="13"/>
      <c r="K242" s="13"/>
      <c r="L242" s="13"/>
      <c r="M242" s="13"/>
      <c r="N242" s="13"/>
      <c r="O242" s="13"/>
      <c r="P242" s="13"/>
    </row>
    <row r="243" spans="7:16">
      <c r="G243" s="13"/>
      <c r="H243" s="13"/>
      <c r="I243" s="13"/>
      <c r="J243" s="13"/>
      <c r="K243" s="13"/>
      <c r="L243" s="13"/>
      <c r="M243" s="13"/>
      <c r="N243" s="13"/>
      <c r="O243" s="13"/>
      <c r="P243" s="13"/>
    </row>
    <row r="244" spans="7:16">
      <c r="G244" s="13"/>
      <c r="H244" s="13"/>
      <c r="I244" s="13"/>
      <c r="J244" s="13"/>
      <c r="K244" s="13"/>
      <c r="L244" s="13"/>
      <c r="M244" s="13"/>
      <c r="N244" s="13"/>
      <c r="O244" s="13"/>
      <c r="P244" s="13"/>
    </row>
    <row r="245" spans="7:16">
      <c r="G245" s="13"/>
      <c r="H245" s="13"/>
      <c r="I245" s="13"/>
      <c r="J245" s="13"/>
      <c r="K245" s="13"/>
      <c r="L245" s="13"/>
      <c r="M245" s="13"/>
      <c r="N245" s="13"/>
      <c r="O245" s="13"/>
      <c r="P245" s="13"/>
    </row>
    <row r="246" spans="7:16">
      <c r="G246" s="13"/>
      <c r="H246" s="13"/>
      <c r="I246" s="13"/>
      <c r="J246" s="13"/>
      <c r="K246" s="13"/>
      <c r="L246" s="13"/>
      <c r="M246" s="13"/>
      <c r="N246" s="13"/>
      <c r="O246" s="13"/>
      <c r="P246" s="13"/>
    </row>
    <row r="247" spans="7:16">
      <c r="G247" s="13"/>
      <c r="H247" s="13"/>
      <c r="I247" s="13"/>
      <c r="J247" s="13"/>
      <c r="K247" s="13"/>
      <c r="L247" s="13"/>
      <c r="M247" s="13"/>
      <c r="N247" s="13"/>
      <c r="O247" s="13"/>
      <c r="P247" s="13"/>
    </row>
    <row r="248" spans="7:16">
      <c r="G248" s="13"/>
      <c r="H248" s="13"/>
      <c r="I248" s="13"/>
      <c r="J248" s="13"/>
      <c r="K248" s="13"/>
      <c r="L248" s="13"/>
      <c r="M248" s="13"/>
      <c r="N248" s="13"/>
      <c r="O248" s="13"/>
      <c r="P248" s="13"/>
    </row>
    <row r="249" spans="7:16">
      <c r="G249" s="13"/>
      <c r="H249" s="13"/>
      <c r="I249" s="13"/>
      <c r="J249" s="13"/>
      <c r="K249" s="13"/>
      <c r="L249" s="13"/>
      <c r="M249" s="13"/>
      <c r="N249" s="13"/>
      <c r="O249" s="13"/>
      <c r="P249" s="13"/>
    </row>
    <row r="250" spans="7:16">
      <c r="G250" s="13"/>
      <c r="H250" s="13"/>
      <c r="I250" s="13"/>
      <c r="J250" s="13"/>
      <c r="K250" s="13"/>
      <c r="L250" s="13"/>
      <c r="M250" s="13"/>
      <c r="N250" s="13"/>
      <c r="O250" s="13"/>
      <c r="P250" s="13"/>
    </row>
    <row r="251" spans="7:16">
      <c r="G251" s="13"/>
      <c r="H251" s="13"/>
      <c r="I251" s="13"/>
      <c r="J251" s="13"/>
      <c r="K251" s="13"/>
      <c r="L251" s="13"/>
      <c r="M251" s="13"/>
      <c r="N251" s="13"/>
      <c r="O251" s="13"/>
      <c r="P251" s="13"/>
    </row>
    <row r="252" spans="7:16">
      <c r="G252" s="13"/>
      <c r="H252" s="13"/>
      <c r="I252" s="13"/>
      <c r="J252" s="13"/>
      <c r="K252" s="13"/>
      <c r="L252" s="13"/>
      <c r="M252" s="13"/>
      <c r="N252" s="13"/>
      <c r="O252" s="13"/>
      <c r="P252" s="13"/>
    </row>
    <row r="253" spans="7:16">
      <c r="G253" s="13"/>
      <c r="H253" s="13"/>
      <c r="I253" s="13"/>
      <c r="J253" s="13"/>
      <c r="K253" s="13"/>
      <c r="L253" s="13"/>
      <c r="M253" s="13"/>
      <c r="N253" s="13"/>
      <c r="O253" s="13"/>
      <c r="P253" s="13"/>
    </row>
    <row r="254" spans="7:16">
      <c r="G254" s="13"/>
      <c r="H254" s="13"/>
      <c r="I254" s="13"/>
      <c r="J254" s="13"/>
      <c r="K254" s="13"/>
      <c r="L254" s="13"/>
      <c r="M254" s="13"/>
      <c r="N254" s="13"/>
      <c r="O254" s="13"/>
      <c r="P254" s="13"/>
    </row>
    <row r="255" spans="7:16">
      <c r="G255" s="13"/>
      <c r="H255" s="13"/>
      <c r="I255" s="13"/>
      <c r="J255" s="13"/>
      <c r="K255" s="13"/>
      <c r="L255" s="13"/>
      <c r="M255" s="13"/>
      <c r="N255" s="13"/>
      <c r="O255" s="13"/>
      <c r="P255" s="13"/>
    </row>
    <row r="256" spans="7:16">
      <c r="G256" s="13"/>
      <c r="H256" s="13"/>
      <c r="I256" s="13"/>
      <c r="J256" s="13"/>
      <c r="K256" s="13"/>
      <c r="L256" s="13"/>
      <c r="M256" s="13"/>
      <c r="N256" s="13"/>
      <c r="O256" s="13"/>
      <c r="P256" s="13"/>
    </row>
    <row r="257" spans="7:16">
      <c r="G257" s="13"/>
      <c r="H257" s="13"/>
      <c r="I257" s="13"/>
      <c r="J257" s="13"/>
      <c r="K257" s="13"/>
      <c r="L257" s="13"/>
      <c r="M257" s="13"/>
      <c r="N257" s="13"/>
      <c r="O257" s="13"/>
      <c r="P257" s="13"/>
    </row>
    <row r="258" spans="7:16">
      <c r="G258" s="13"/>
      <c r="H258" s="13"/>
      <c r="I258" s="13"/>
      <c r="J258" s="13"/>
      <c r="K258" s="13"/>
      <c r="L258" s="13"/>
      <c r="M258" s="13"/>
      <c r="N258" s="13"/>
      <c r="O258" s="13"/>
      <c r="P258" s="13"/>
    </row>
    <row r="259" spans="7:16">
      <c r="G259" s="13"/>
      <c r="H259" s="13"/>
      <c r="I259" s="13"/>
      <c r="J259" s="13"/>
      <c r="K259" s="13"/>
      <c r="L259" s="13"/>
      <c r="M259" s="13"/>
      <c r="N259" s="13"/>
      <c r="O259" s="13"/>
      <c r="P259" s="13"/>
    </row>
    <row r="260" spans="7:16">
      <c r="G260" s="13"/>
      <c r="H260" s="13"/>
      <c r="I260" s="13"/>
      <c r="J260" s="13"/>
      <c r="K260" s="13"/>
      <c r="L260" s="13"/>
      <c r="M260" s="13"/>
      <c r="N260" s="13"/>
      <c r="O260" s="13"/>
      <c r="P260" s="13"/>
    </row>
    <row r="261" spans="7:16">
      <c r="G261" s="13"/>
      <c r="H261" s="13"/>
      <c r="I261" s="13"/>
      <c r="J261" s="13"/>
      <c r="K261" s="13"/>
      <c r="L261" s="13"/>
      <c r="M261" s="13"/>
      <c r="N261" s="13"/>
      <c r="O261" s="13"/>
      <c r="P261" s="13"/>
    </row>
    <row r="262" spans="7:16">
      <c r="G262" s="13"/>
      <c r="H262" s="13"/>
      <c r="I262" s="13"/>
      <c r="J262" s="13"/>
      <c r="K262" s="13"/>
      <c r="L262" s="13"/>
      <c r="M262" s="13"/>
      <c r="N262" s="13"/>
      <c r="O262" s="13"/>
      <c r="P262" s="13"/>
    </row>
    <row r="263" spans="7:16">
      <c r="G263" s="13"/>
      <c r="H263" s="13"/>
      <c r="I263" s="13"/>
      <c r="J263" s="13"/>
      <c r="K263" s="13"/>
      <c r="L263" s="13"/>
      <c r="M263" s="13"/>
      <c r="N263" s="13"/>
      <c r="O263" s="13"/>
      <c r="P263" s="13"/>
    </row>
    <row r="264" spans="7:16">
      <c r="G264" s="13"/>
      <c r="H264" s="13"/>
      <c r="I264" s="13"/>
      <c r="J264" s="13"/>
      <c r="K264" s="13"/>
      <c r="L264" s="13"/>
      <c r="M264" s="13"/>
      <c r="N264" s="13"/>
      <c r="O264" s="13"/>
      <c r="P264" s="13"/>
    </row>
    <row r="265" spans="7:16">
      <c r="G265" s="13"/>
      <c r="H265" s="13"/>
      <c r="I265" s="13"/>
      <c r="J265" s="13"/>
      <c r="K265" s="13"/>
      <c r="L265" s="13"/>
      <c r="M265" s="13"/>
      <c r="N265" s="13"/>
      <c r="O265" s="13"/>
      <c r="P265" s="13"/>
    </row>
    <row r="266" spans="7:16">
      <c r="G266" s="13"/>
      <c r="H266" s="13"/>
      <c r="I266" s="13"/>
      <c r="J266" s="13"/>
      <c r="K266" s="13"/>
      <c r="L266" s="13"/>
      <c r="M266" s="13"/>
      <c r="N266" s="13"/>
      <c r="O266" s="13"/>
      <c r="P266" s="13"/>
    </row>
    <row r="267" spans="7:16">
      <c r="G267" s="13"/>
      <c r="H267" s="13"/>
      <c r="I267" s="13"/>
      <c r="J267" s="13"/>
      <c r="K267" s="13"/>
      <c r="L267" s="13"/>
      <c r="M267" s="13"/>
      <c r="N267" s="13"/>
      <c r="O267" s="13"/>
      <c r="P267" s="13"/>
    </row>
    <row r="268" spans="7:16">
      <c r="G268" s="13"/>
      <c r="H268" s="13"/>
      <c r="I268" s="13"/>
      <c r="J268" s="13"/>
      <c r="K268" s="13"/>
      <c r="L268" s="13"/>
      <c r="M268" s="13"/>
      <c r="N268" s="13"/>
      <c r="O268" s="13"/>
      <c r="P268" s="13"/>
    </row>
    <row r="269" spans="7:16">
      <c r="G269" s="13"/>
      <c r="H269" s="13"/>
      <c r="I269" s="13"/>
      <c r="J269" s="13"/>
      <c r="K269" s="13"/>
      <c r="L269" s="13"/>
      <c r="M269" s="13"/>
      <c r="N269" s="13"/>
      <c r="O269" s="13"/>
      <c r="P269" s="13"/>
    </row>
    <row r="270" spans="7:16">
      <c r="G270" s="13"/>
      <c r="H270" s="13"/>
      <c r="I270" s="13"/>
      <c r="J270" s="13"/>
      <c r="K270" s="13"/>
      <c r="L270" s="13"/>
      <c r="M270" s="13"/>
      <c r="N270" s="13"/>
      <c r="O270" s="13"/>
      <c r="P270" s="13"/>
    </row>
    <row r="271" spans="7:16">
      <c r="G271" s="13"/>
      <c r="H271" s="13"/>
      <c r="I271" s="13"/>
      <c r="J271" s="13"/>
      <c r="K271" s="13"/>
      <c r="L271" s="13"/>
      <c r="M271" s="13"/>
      <c r="N271" s="13"/>
      <c r="O271" s="13"/>
      <c r="P271" s="13"/>
    </row>
    <row r="272" spans="7:16">
      <c r="G272" s="13"/>
      <c r="H272" s="13"/>
      <c r="I272" s="13"/>
      <c r="J272" s="13"/>
      <c r="K272" s="13"/>
      <c r="L272" s="13"/>
      <c r="M272" s="13"/>
      <c r="N272" s="13"/>
      <c r="O272" s="13"/>
      <c r="P272" s="13"/>
    </row>
    <row r="273" spans="7:16">
      <c r="G273" s="13"/>
      <c r="H273" s="13"/>
      <c r="I273" s="13"/>
      <c r="J273" s="13"/>
      <c r="K273" s="13"/>
      <c r="L273" s="13"/>
      <c r="M273" s="13"/>
      <c r="N273" s="13"/>
      <c r="O273" s="13"/>
      <c r="P273" s="13"/>
    </row>
    <row r="274" spans="7:16">
      <c r="G274" s="13"/>
      <c r="H274" s="13"/>
      <c r="I274" s="13"/>
      <c r="J274" s="13"/>
      <c r="K274" s="13"/>
      <c r="L274" s="13"/>
      <c r="M274" s="13"/>
      <c r="N274" s="13"/>
      <c r="O274" s="13"/>
      <c r="P274" s="13"/>
    </row>
    <row r="275" spans="7:16">
      <c r="G275" s="13"/>
      <c r="H275" s="13"/>
      <c r="I275" s="13"/>
      <c r="J275" s="13"/>
      <c r="K275" s="13"/>
      <c r="L275" s="13"/>
      <c r="M275" s="13"/>
      <c r="N275" s="13"/>
      <c r="O275" s="13"/>
      <c r="P275" s="13"/>
    </row>
    <row r="276" spans="7:16">
      <c r="G276" s="13"/>
      <c r="H276" s="13"/>
      <c r="I276" s="13"/>
      <c r="J276" s="13"/>
      <c r="K276" s="13"/>
      <c r="L276" s="13"/>
      <c r="M276" s="13"/>
      <c r="N276" s="13"/>
      <c r="O276" s="13"/>
      <c r="P276" s="13"/>
    </row>
    <row r="277" spans="7:16">
      <c r="G277" s="13"/>
      <c r="H277" s="13"/>
      <c r="I277" s="13"/>
      <c r="J277" s="13"/>
      <c r="K277" s="13"/>
      <c r="L277" s="13"/>
      <c r="M277" s="13"/>
      <c r="N277" s="13"/>
      <c r="O277" s="13"/>
      <c r="P277" s="13"/>
    </row>
    <row r="278" spans="7:16">
      <c r="G278" s="13"/>
      <c r="H278" s="13"/>
      <c r="I278" s="13"/>
      <c r="J278" s="13"/>
      <c r="K278" s="13"/>
      <c r="L278" s="13"/>
      <c r="M278" s="13"/>
      <c r="N278" s="13"/>
      <c r="O278" s="13"/>
      <c r="P278" s="13"/>
    </row>
    <row r="279" spans="7:16">
      <c r="G279" s="13"/>
      <c r="H279" s="13"/>
      <c r="I279" s="13"/>
      <c r="J279" s="13"/>
      <c r="K279" s="13"/>
      <c r="L279" s="13"/>
      <c r="M279" s="13"/>
      <c r="N279" s="13"/>
      <c r="O279" s="13"/>
      <c r="P279" s="13"/>
    </row>
    <row r="280" spans="7:16">
      <c r="G280" s="13"/>
      <c r="H280" s="13"/>
      <c r="I280" s="13"/>
      <c r="J280" s="13"/>
      <c r="K280" s="13"/>
      <c r="L280" s="13"/>
      <c r="M280" s="13"/>
      <c r="N280" s="13"/>
      <c r="O280" s="13"/>
      <c r="P280" s="13"/>
    </row>
    <row r="281" spans="7:16">
      <c r="G281" s="13"/>
      <c r="H281" s="13"/>
      <c r="I281" s="13"/>
      <c r="J281" s="13"/>
      <c r="K281" s="13"/>
      <c r="L281" s="13"/>
      <c r="M281" s="13"/>
      <c r="N281" s="13"/>
      <c r="O281" s="13"/>
      <c r="P281" s="13"/>
    </row>
    <row r="282" spans="7:16">
      <c r="G282" s="13"/>
      <c r="H282" s="13"/>
      <c r="I282" s="13"/>
      <c r="J282" s="13"/>
      <c r="K282" s="13"/>
      <c r="L282" s="13"/>
      <c r="M282" s="13"/>
      <c r="N282" s="13"/>
      <c r="O282" s="13"/>
      <c r="P282" s="13"/>
    </row>
    <row r="283" spans="7:16">
      <c r="G283" s="13"/>
      <c r="H283" s="13"/>
      <c r="I283" s="13"/>
      <c r="J283" s="13"/>
      <c r="K283" s="13"/>
      <c r="L283" s="13"/>
      <c r="M283" s="13"/>
      <c r="N283" s="13"/>
      <c r="O283" s="13"/>
      <c r="P283" s="13"/>
    </row>
    <row r="284" spans="7:16">
      <c r="G284" s="13"/>
      <c r="H284" s="13"/>
      <c r="I284" s="13"/>
      <c r="J284" s="13"/>
      <c r="K284" s="13"/>
      <c r="L284" s="13"/>
      <c r="M284" s="13"/>
      <c r="N284" s="13"/>
      <c r="O284" s="13"/>
      <c r="P284" s="13"/>
    </row>
    <row r="285" spans="7:16">
      <c r="G285" s="13"/>
      <c r="H285" s="13"/>
      <c r="I285" s="13"/>
      <c r="J285" s="13"/>
      <c r="K285" s="13"/>
      <c r="L285" s="13"/>
      <c r="M285" s="13"/>
      <c r="N285" s="13"/>
      <c r="O285" s="13"/>
      <c r="P285" s="13"/>
    </row>
    <row r="286" spans="7:16">
      <c r="G286" s="13"/>
      <c r="H286" s="13"/>
      <c r="I286" s="13"/>
      <c r="J286" s="13"/>
      <c r="K286" s="13"/>
      <c r="L286" s="13"/>
      <c r="M286" s="13"/>
      <c r="N286" s="13"/>
      <c r="O286" s="13"/>
      <c r="P286" s="13"/>
    </row>
    <row r="287" spans="7:16">
      <c r="G287" s="13"/>
      <c r="H287" s="13"/>
      <c r="I287" s="13"/>
      <c r="J287" s="13"/>
      <c r="K287" s="13"/>
      <c r="L287" s="13"/>
      <c r="M287" s="13"/>
      <c r="N287" s="13"/>
      <c r="O287" s="13"/>
      <c r="P287" s="13"/>
    </row>
    <row r="288" spans="7:16">
      <c r="G288" s="13"/>
      <c r="H288" s="13"/>
      <c r="I288" s="13"/>
      <c r="J288" s="13"/>
      <c r="K288" s="13"/>
      <c r="L288" s="13"/>
      <c r="M288" s="13"/>
      <c r="N288" s="13"/>
      <c r="O288" s="13"/>
      <c r="P288" s="13"/>
    </row>
    <row r="289" spans="7:16">
      <c r="G289" s="13"/>
      <c r="H289" s="13"/>
      <c r="I289" s="13"/>
      <c r="J289" s="13"/>
      <c r="K289" s="13"/>
      <c r="L289" s="13"/>
      <c r="M289" s="13"/>
      <c r="N289" s="13"/>
      <c r="O289" s="13"/>
      <c r="P289" s="13"/>
    </row>
    <row r="290" spans="7:16">
      <c r="G290" s="13"/>
      <c r="H290" s="13"/>
      <c r="I290" s="13"/>
      <c r="J290" s="13"/>
      <c r="K290" s="13"/>
      <c r="L290" s="13"/>
      <c r="M290" s="13"/>
      <c r="N290" s="13"/>
      <c r="O290" s="13"/>
      <c r="P290" s="13"/>
    </row>
    <row r="291" spans="7:16">
      <c r="G291" s="13"/>
      <c r="H291" s="13"/>
      <c r="I291" s="13"/>
      <c r="J291" s="13"/>
      <c r="K291" s="13"/>
      <c r="L291" s="13"/>
      <c r="M291" s="13"/>
      <c r="N291" s="13"/>
      <c r="O291" s="13"/>
      <c r="P291" s="13"/>
    </row>
    <row r="292" spans="7:16">
      <c r="G292" s="13"/>
      <c r="H292" s="13"/>
      <c r="I292" s="13"/>
      <c r="J292" s="13"/>
      <c r="K292" s="13"/>
      <c r="L292" s="13"/>
      <c r="M292" s="13"/>
      <c r="N292" s="13"/>
      <c r="O292" s="13"/>
      <c r="P292" s="13"/>
    </row>
    <row r="293" spans="7:16">
      <c r="G293" s="13"/>
      <c r="H293" s="13"/>
      <c r="I293" s="13"/>
      <c r="J293" s="13"/>
      <c r="K293" s="13"/>
      <c r="L293" s="13"/>
      <c r="M293" s="13"/>
      <c r="N293" s="13"/>
      <c r="O293" s="13"/>
      <c r="P293" s="13"/>
    </row>
    <row r="294" spans="7:16">
      <c r="G294" s="13"/>
      <c r="H294" s="13"/>
      <c r="I294" s="13"/>
      <c r="J294" s="13"/>
      <c r="K294" s="13"/>
      <c r="L294" s="13"/>
      <c r="M294" s="13"/>
      <c r="N294" s="13"/>
      <c r="O294" s="13"/>
      <c r="P294" s="13"/>
    </row>
    <row r="295" spans="7:16">
      <c r="G295" s="13"/>
      <c r="H295" s="13"/>
      <c r="I295" s="13"/>
      <c r="J295" s="13"/>
      <c r="K295" s="13"/>
      <c r="L295" s="13"/>
      <c r="M295" s="13"/>
      <c r="N295" s="13"/>
      <c r="O295" s="13"/>
      <c r="P295" s="13"/>
    </row>
    <row r="296" spans="7:16">
      <c r="G296" s="13"/>
      <c r="H296" s="13"/>
      <c r="I296" s="13"/>
      <c r="J296" s="13"/>
      <c r="K296" s="13"/>
      <c r="L296" s="13"/>
      <c r="M296" s="13"/>
      <c r="N296" s="13"/>
      <c r="O296" s="13"/>
      <c r="P296" s="13"/>
    </row>
    <row r="297" spans="7:16">
      <c r="G297" s="13"/>
      <c r="H297" s="13"/>
      <c r="I297" s="13"/>
      <c r="J297" s="13"/>
      <c r="K297" s="13"/>
      <c r="L297" s="13"/>
      <c r="M297" s="13"/>
      <c r="N297" s="13"/>
      <c r="O297" s="13"/>
      <c r="P297" s="13"/>
    </row>
    <row r="298" spans="7:16">
      <c r="G298" s="13"/>
      <c r="H298" s="13"/>
      <c r="I298" s="13"/>
      <c r="J298" s="13"/>
      <c r="K298" s="13"/>
      <c r="L298" s="13"/>
      <c r="M298" s="13"/>
      <c r="N298" s="13"/>
      <c r="O298" s="13"/>
      <c r="P298" s="13"/>
    </row>
    <row r="299" spans="7:16">
      <c r="G299" s="13"/>
      <c r="H299" s="13"/>
      <c r="I299" s="13"/>
      <c r="J299" s="13"/>
      <c r="K299" s="13"/>
      <c r="L299" s="13"/>
      <c r="M299" s="13"/>
      <c r="N299" s="13"/>
      <c r="O299" s="13"/>
      <c r="P299" s="13"/>
    </row>
    <row r="300" spans="7:16">
      <c r="G300" s="13"/>
      <c r="H300" s="13"/>
      <c r="I300" s="13"/>
      <c r="J300" s="13"/>
      <c r="K300" s="13"/>
      <c r="L300" s="13"/>
      <c r="M300" s="13"/>
      <c r="N300" s="13"/>
      <c r="O300" s="13"/>
      <c r="P300" s="13"/>
    </row>
    <row r="301" spans="7:16">
      <c r="G301" s="13"/>
      <c r="H301" s="13"/>
      <c r="I301" s="13"/>
      <c r="J301" s="13"/>
      <c r="K301" s="13"/>
      <c r="L301" s="13"/>
      <c r="M301" s="13"/>
      <c r="N301" s="13"/>
      <c r="O301" s="13"/>
      <c r="P301" s="13"/>
    </row>
    <row r="302" spans="7:16">
      <c r="G302" s="13"/>
      <c r="H302" s="13"/>
      <c r="I302" s="13"/>
      <c r="J302" s="13"/>
      <c r="K302" s="13"/>
      <c r="L302" s="13"/>
      <c r="M302" s="13"/>
      <c r="N302" s="13"/>
      <c r="O302" s="13"/>
      <c r="P302" s="13"/>
    </row>
    <row r="303" spans="7:16">
      <c r="G303" s="13"/>
      <c r="H303" s="13"/>
      <c r="I303" s="13"/>
      <c r="J303" s="13"/>
      <c r="K303" s="13"/>
      <c r="L303" s="13"/>
      <c r="M303" s="13"/>
      <c r="N303" s="13"/>
      <c r="O303" s="13"/>
      <c r="P303" s="13"/>
    </row>
    <row r="304" spans="7:16">
      <c r="G304" s="13"/>
      <c r="H304" s="13"/>
      <c r="I304" s="13"/>
      <c r="J304" s="13"/>
      <c r="K304" s="13"/>
      <c r="L304" s="13"/>
      <c r="M304" s="13"/>
      <c r="N304" s="13"/>
      <c r="O304" s="13"/>
      <c r="P304" s="13"/>
    </row>
    <row r="305" spans="7:16">
      <c r="G305" s="13"/>
      <c r="H305" s="13"/>
      <c r="I305" s="13"/>
      <c r="J305" s="13"/>
      <c r="K305" s="13"/>
      <c r="L305" s="13"/>
      <c r="M305" s="13"/>
      <c r="N305" s="13"/>
      <c r="O305" s="13"/>
      <c r="P305" s="13"/>
    </row>
    <row r="306" spans="7:16">
      <c r="G306" s="13"/>
      <c r="H306" s="13"/>
      <c r="I306" s="13"/>
      <c r="J306" s="13"/>
      <c r="K306" s="13"/>
      <c r="L306" s="13"/>
      <c r="M306" s="13"/>
      <c r="N306" s="13"/>
      <c r="O306" s="13"/>
      <c r="P306" s="13"/>
    </row>
    <row r="307" spans="7:16">
      <c r="G307" s="13"/>
      <c r="H307" s="13"/>
      <c r="I307" s="13"/>
      <c r="J307" s="13"/>
      <c r="K307" s="13"/>
      <c r="L307" s="13"/>
      <c r="M307" s="13"/>
      <c r="N307" s="13"/>
      <c r="O307" s="13"/>
      <c r="P307" s="13"/>
    </row>
    <row r="308" spans="7:16">
      <c r="G308" s="13"/>
      <c r="H308" s="13"/>
      <c r="I308" s="13"/>
      <c r="J308" s="13"/>
      <c r="K308" s="13"/>
      <c r="L308" s="13"/>
      <c r="M308" s="13"/>
      <c r="N308" s="13"/>
      <c r="O308" s="13"/>
      <c r="P308" s="13"/>
    </row>
    <row r="309" spans="7:16">
      <c r="G309" s="13"/>
      <c r="H309" s="13"/>
      <c r="I309" s="13"/>
      <c r="J309" s="13"/>
      <c r="K309" s="13"/>
      <c r="L309" s="13"/>
      <c r="M309" s="13"/>
      <c r="N309" s="13"/>
      <c r="O309" s="13"/>
      <c r="P309" s="13"/>
    </row>
    <row r="310" spans="7:16">
      <c r="G310" s="13"/>
      <c r="H310" s="13"/>
      <c r="I310" s="13"/>
      <c r="J310" s="13"/>
      <c r="K310" s="13"/>
      <c r="L310" s="13"/>
      <c r="M310" s="13"/>
      <c r="N310" s="13"/>
      <c r="O310" s="13"/>
      <c r="P310" s="13"/>
    </row>
    <row r="311" spans="7:16">
      <c r="G311" s="13"/>
      <c r="H311" s="13"/>
      <c r="I311" s="13"/>
      <c r="J311" s="13"/>
      <c r="K311" s="13"/>
      <c r="L311" s="13"/>
      <c r="M311" s="13"/>
      <c r="N311" s="13"/>
      <c r="O311" s="13"/>
      <c r="P311" s="13"/>
    </row>
    <row r="312" spans="7:16">
      <c r="G312" s="13"/>
      <c r="H312" s="13"/>
      <c r="I312" s="13"/>
      <c r="J312" s="13"/>
      <c r="K312" s="13"/>
      <c r="L312" s="13"/>
      <c r="M312" s="13"/>
      <c r="N312" s="13"/>
      <c r="O312" s="13"/>
      <c r="P312" s="13"/>
    </row>
    <row r="313" spans="7:16">
      <c r="G313" s="13"/>
      <c r="H313" s="13"/>
      <c r="I313" s="13"/>
      <c r="J313" s="13"/>
      <c r="K313" s="13"/>
      <c r="L313" s="13"/>
      <c r="M313" s="13"/>
      <c r="N313" s="13"/>
      <c r="O313" s="13"/>
      <c r="P313" s="13"/>
    </row>
    <row r="314" spans="7:16">
      <c r="G314" s="13"/>
      <c r="H314" s="13"/>
      <c r="I314" s="13"/>
      <c r="J314" s="13"/>
      <c r="K314" s="13"/>
      <c r="L314" s="13"/>
      <c r="M314" s="13"/>
      <c r="N314" s="13"/>
      <c r="O314" s="13"/>
      <c r="P314" s="13"/>
    </row>
    <row r="315" spans="7:16">
      <c r="G315" s="13"/>
      <c r="H315" s="13"/>
      <c r="I315" s="13"/>
      <c r="J315" s="13"/>
      <c r="K315" s="13"/>
      <c r="L315" s="13"/>
      <c r="M315" s="13"/>
      <c r="N315" s="13"/>
      <c r="O315" s="13"/>
      <c r="P315" s="13"/>
    </row>
    <row r="316" spans="7:16">
      <c r="G316" s="13"/>
      <c r="H316" s="13"/>
      <c r="I316" s="13"/>
      <c r="J316" s="13"/>
      <c r="K316" s="13"/>
      <c r="L316" s="13"/>
      <c r="M316" s="13"/>
      <c r="N316" s="13"/>
      <c r="O316" s="13"/>
      <c r="P316" s="13"/>
    </row>
    <row r="317" spans="7:16">
      <c r="G317" s="13"/>
      <c r="H317" s="13"/>
      <c r="I317" s="13"/>
      <c r="J317" s="13"/>
      <c r="K317" s="13"/>
      <c r="L317" s="13"/>
      <c r="M317" s="13"/>
      <c r="N317" s="13"/>
      <c r="O317" s="13"/>
      <c r="P317" s="13"/>
    </row>
    <row r="318" spans="7:16">
      <c r="G318" s="13"/>
      <c r="H318" s="13"/>
      <c r="I318" s="13"/>
      <c r="J318" s="13"/>
      <c r="K318" s="13"/>
      <c r="L318" s="13"/>
      <c r="M318" s="13"/>
      <c r="N318" s="13"/>
      <c r="O318" s="13"/>
      <c r="P318" s="13"/>
    </row>
    <row r="319" spans="7:16">
      <c r="G319" s="13"/>
      <c r="H319" s="13"/>
      <c r="I319" s="13"/>
      <c r="J319" s="13"/>
      <c r="K319" s="13"/>
      <c r="L319" s="13"/>
      <c r="M319" s="13"/>
      <c r="N319" s="13"/>
      <c r="O319" s="13"/>
      <c r="P319" s="13"/>
    </row>
    <row r="320" spans="7:16">
      <c r="G320" s="13"/>
      <c r="H320" s="13"/>
      <c r="I320" s="13"/>
      <c r="J320" s="13"/>
      <c r="K320" s="13"/>
      <c r="L320" s="13"/>
      <c r="M320" s="13"/>
      <c r="N320" s="13"/>
      <c r="O320" s="13"/>
      <c r="P320" s="13"/>
    </row>
    <row r="321" spans="7:16">
      <c r="G321" s="13"/>
      <c r="H321" s="13"/>
      <c r="I321" s="13"/>
      <c r="J321" s="13"/>
      <c r="K321" s="13"/>
      <c r="L321" s="13"/>
      <c r="M321" s="13"/>
      <c r="N321" s="13"/>
      <c r="O321" s="13"/>
      <c r="P321" s="13"/>
    </row>
    <row r="322" spans="7:16">
      <c r="G322" s="13"/>
      <c r="H322" s="13"/>
      <c r="I322" s="13"/>
      <c r="J322" s="13"/>
      <c r="K322" s="13"/>
      <c r="L322" s="13"/>
      <c r="M322" s="13"/>
      <c r="N322" s="13"/>
      <c r="O322" s="13"/>
      <c r="P322" s="13"/>
    </row>
    <row r="323" spans="7:16">
      <c r="G323" s="13"/>
      <c r="H323" s="13"/>
      <c r="I323" s="13"/>
      <c r="J323" s="13"/>
      <c r="K323" s="13"/>
      <c r="L323" s="13"/>
      <c r="M323" s="13"/>
      <c r="N323" s="13"/>
      <c r="O323" s="13"/>
      <c r="P323" s="13"/>
    </row>
    <row r="324" spans="7:16">
      <c r="G324" s="13"/>
      <c r="H324" s="13"/>
      <c r="I324" s="13"/>
      <c r="J324" s="13"/>
      <c r="K324" s="13"/>
      <c r="L324" s="13"/>
      <c r="M324" s="13"/>
      <c r="N324" s="13"/>
      <c r="O324" s="13"/>
      <c r="P324" s="13"/>
    </row>
    <row r="325" spans="7:16">
      <c r="G325" s="13"/>
      <c r="H325" s="13"/>
      <c r="I325" s="13"/>
      <c r="J325" s="13"/>
      <c r="K325" s="13"/>
      <c r="L325" s="13"/>
      <c r="M325" s="13"/>
      <c r="N325" s="13"/>
      <c r="O325" s="13"/>
      <c r="P325" s="13"/>
    </row>
    <row r="326" spans="7:16">
      <c r="G326" s="13"/>
      <c r="H326" s="13"/>
      <c r="I326" s="13"/>
      <c r="J326" s="13"/>
      <c r="K326" s="13"/>
      <c r="L326" s="13"/>
      <c r="M326" s="13"/>
      <c r="N326" s="13"/>
      <c r="O326" s="13"/>
      <c r="P326" s="13"/>
    </row>
    <row r="327" spans="7:16">
      <c r="G327" s="13"/>
      <c r="H327" s="13"/>
      <c r="I327" s="13"/>
      <c r="J327" s="13"/>
      <c r="K327" s="13"/>
      <c r="L327" s="13"/>
      <c r="M327" s="13"/>
      <c r="N327" s="13"/>
      <c r="O327" s="13"/>
      <c r="P327" s="13"/>
    </row>
    <row r="328" spans="7:16">
      <c r="G328" s="13"/>
      <c r="H328" s="13"/>
      <c r="I328" s="13"/>
      <c r="J328" s="13"/>
      <c r="K328" s="13"/>
      <c r="L328" s="13"/>
      <c r="M328" s="13"/>
      <c r="N328" s="13"/>
      <c r="O328" s="13"/>
      <c r="P328" s="13"/>
    </row>
    <row r="329" spans="7:16">
      <c r="G329" s="13"/>
      <c r="H329" s="13"/>
      <c r="I329" s="13"/>
      <c r="J329" s="13"/>
      <c r="K329" s="13"/>
      <c r="L329" s="13"/>
      <c r="M329" s="13"/>
      <c r="N329" s="13"/>
      <c r="O329" s="13"/>
      <c r="P329" s="13"/>
    </row>
    <row r="330" spans="7:16">
      <c r="G330" s="13"/>
      <c r="H330" s="13"/>
      <c r="I330" s="13"/>
      <c r="J330" s="13"/>
      <c r="K330" s="13"/>
      <c r="L330" s="13"/>
      <c r="M330" s="13"/>
      <c r="N330" s="13"/>
      <c r="O330" s="13"/>
      <c r="P330" s="13"/>
    </row>
    <row r="331" spans="7:16">
      <c r="G331" s="13"/>
      <c r="H331" s="13"/>
      <c r="I331" s="13"/>
      <c r="J331" s="13"/>
      <c r="K331" s="13"/>
      <c r="L331" s="13"/>
      <c r="M331" s="13"/>
      <c r="N331" s="13"/>
      <c r="O331" s="13"/>
      <c r="P331" s="13"/>
    </row>
    <row r="332" spans="7:16">
      <c r="G332" s="13"/>
      <c r="H332" s="13"/>
      <c r="I332" s="13"/>
      <c r="J332" s="13"/>
      <c r="K332" s="13"/>
      <c r="L332" s="13"/>
      <c r="M332" s="13"/>
      <c r="N332" s="13"/>
      <c r="O332" s="13"/>
      <c r="P332" s="13"/>
    </row>
    <row r="333" spans="7:16">
      <c r="G333" s="13"/>
      <c r="H333" s="13"/>
      <c r="I333" s="13"/>
      <c r="J333" s="13"/>
      <c r="K333" s="13"/>
      <c r="L333" s="13"/>
      <c r="M333" s="13"/>
      <c r="N333" s="13"/>
      <c r="O333" s="13"/>
      <c r="P333" s="13"/>
    </row>
    <row r="334" spans="7:16">
      <c r="G334" s="13"/>
      <c r="H334" s="13"/>
      <c r="I334" s="13"/>
      <c r="J334" s="13"/>
      <c r="K334" s="13"/>
      <c r="L334" s="13"/>
      <c r="M334" s="13"/>
      <c r="N334" s="13"/>
      <c r="O334" s="13"/>
      <c r="P334" s="13"/>
    </row>
    <row r="335" spans="7:16">
      <c r="G335" s="13"/>
      <c r="H335" s="13"/>
      <c r="I335" s="13"/>
      <c r="J335" s="13"/>
      <c r="K335" s="13"/>
      <c r="L335" s="13"/>
      <c r="M335" s="13"/>
      <c r="N335" s="13"/>
      <c r="O335" s="13"/>
      <c r="P335" s="13"/>
    </row>
    <row r="336" spans="7:16">
      <c r="G336" s="13"/>
      <c r="H336" s="13"/>
      <c r="I336" s="13"/>
      <c r="J336" s="13"/>
      <c r="K336" s="13"/>
      <c r="L336" s="13"/>
      <c r="M336" s="13"/>
      <c r="N336" s="13"/>
      <c r="O336" s="13"/>
      <c r="P336" s="13"/>
    </row>
    <row r="337" spans="7:16">
      <c r="G337" s="13"/>
      <c r="H337" s="13"/>
      <c r="I337" s="13"/>
      <c r="J337" s="13"/>
      <c r="K337" s="13"/>
      <c r="L337" s="13"/>
      <c r="M337" s="13"/>
      <c r="N337" s="13"/>
      <c r="O337" s="13"/>
      <c r="P337" s="13"/>
    </row>
    <row r="338" spans="7:16">
      <c r="G338" s="13"/>
      <c r="H338" s="13"/>
      <c r="I338" s="13"/>
      <c r="J338" s="13"/>
      <c r="K338" s="13"/>
      <c r="L338" s="13"/>
      <c r="M338" s="13"/>
      <c r="N338" s="13"/>
      <c r="O338" s="13"/>
      <c r="P338" s="13"/>
    </row>
    <row r="339" spans="7:16">
      <c r="G339" s="13"/>
      <c r="H339" s="13"/>
      <c r="I339" s="13"/>
      <c r="J339" s="13"/>
      <c r="K339" s="13"/>
      <c r="L339" s="13"/>
      <c r="M339" s="13"/>
      <c r="N339" s="13"/>
      <c r="O339" s="13"/>
      <c r="P339" s="13"/>
    </row>
    <row r="340" spans="7:16">
      <c r="G340" s="13"/>
      <c r="H340" s="13"/>
      <c r="I340" s="13"/>
      <c r="J340" s="13"/>
      <c r="K340" s="13"/>
      <c r="L340" s="13"/>
      <c r="M340" s="13"/>
      <c r="N340" s="13"/>
      <c r="O340" s="13"/>
      <c r="P340" s="13"/>
    </row>
    <row r="341" spans="7:16">
      <c r="G341" s="13"/>
      <c r="H341" s="13"/>
      <c r="I341" s="13"/>
      <c r="J341" s="13"/>
      <c r="K341" s="13"/>
      <c r="L341" s="13"/>
      <c r="M341" s="13"/>
      <c r="N341" s="13"/>
      <c r="O341" s="13"/>
      <c r="P341" s="13"/>
    </row>
    <row r="342" spans="7:16">
      <c r="G342" s="13"/>
      <c r="H342" s="13"/>
      <c r="I342" s="13"/>
      <c r="J342" s="13"/>
      <c r="K342" s="13"/>
      <c r="L342" s="13"/>
      <c r="M342" s="13"/>
      <c r="N342" s="13"/>
      <c r="O342" s="13"/>
      <c r="P342" s="13"/>
    </row>
    <row r="343" spans="7:16">
      <c r="G343" s="13"/>
      <c r="H343" s="13"/>
      <c r="I343" s="13"/>
      <c r="J343" s="13"/>
      <c r="K343" s="13"/>
      <c r="L343" s="13"/>
      <c r="M343" s="13"/>
      <c r="N343" s="13"/>
      <c r="O343" s="13"/>
      <c r="P343" s="13"/>
    </row>
    <row r="344" spans="7:16">
      <c r="G344" s="13"/>
      <c r="H344" s="13"/>
      <c r="I344" s="13"/>
      <c r="J344" s="13"/>
      <c r="K344" s="13"/>
      <c r="L344" s="13"/>
      <c r="M344" s="13"/>
      <c r="N344" s="13"/>
      <c r="O344" s="13"/>
      <c r="P344" s="13"/>
    </row>
    <row r="345" spans="7:16">
      <c r="G345" s="13"/>
      <c r="H345" s="13"/>
      <c r="I345" s="13"/>
      <c r="J345" s="13"/>
      <c r="K345" s="13"/>
      <c r="L345" s="13"/>
      <c r="M345" s="13"/>
      <c r="N345" s="13"/>
      <c r="O345" s="13"/>
      <c r="P345" s="13"/>
    </row>
    <row r="346" spans="7:16">
      <c r="G346" s="13"/>
      <c r="H346" s="13"/>
      <c r="I346" s="13"/>
      <c r="J346" s="13"/>
      <c r="K346" s="13"/>
      <c r="L346" s="13"/>
      <c r="M346" s="13"/>
      <c r="N346" s="13"/>
      <c r="O346" s="13"/>
      <c r="P346" s="13"/>
    </row>
    <row r="347" spans="7:16">
      <c r="G347" s="13"/>
      <c r="H347" s="13"/>
      <c r="I347" s="13"/>
      <c r="J347" s="13"/>
      <c r="K347" s="13"/>
      <c r="L347" s="13"/>
      <c r="M347" s="13"/>
      <c r="N347" s="13"/>
      <c r="O347" s="13"/>
      <c r="P347" s="13"/>
    </row>
    <row r="348" spans="7:16">
      <c r="G348" s="13"/>
      <c r="H348" s="13"/>
      <c r="I348" s="13"/>
      <c r="J348" s="13"/>
      <c r="K348" s="13"/>
      <c r="L348" s="13"/>
      <c r="M348" s="13"/>
      <c r="N348" s="13"/>
      <c r="O348" s="13"/>
      <c r="P348" s="13"/>
    </row>
    <row r="349" spans="7:16">
      <c r="G349" s="13"/>
      <c r="H349" s="13"/>
      <c r="I349" s="13"/>
      <c r="J349" s="13"/>
      <c r="K349" s="13"/>
      <c r="L349" s="13"/>
      <c r="M349" s="13"/>
      <c r="N349" s="13"/>
      <c r="O349" s="13"/>
      <c r="P349" s="13"/>
    </row>
    <row r="350" spans="7:16">
      <c r="G350" s="13"/>
      <c r="H350" s="13"/>
      <c r="I350" s="13"/>
      <c r="J350" s="13"/>
      <c r="K350" s="13"/>
      <c r="L350" s="13"/>
      <c r="M350" s="13"/>
      <c r="N350" s="13"/>
      <c r="O350" s="13"/>
      <c r="P350" s="13"/>
    </row>
    <row r="351" spans="7:16">
      <c r="G351" s="13"/>
      <c r="H351" s="13"/>
      <c r="I351" s="13"/>
      <c r="J351" s="13"/>
      <c r="K351" s="13"/>
      <c r="L351" s="13"/>
      <c r="M351" s="13"/>
      <c r="N351" s="13"/>
      <c r="O351" s="13"/>
      <c r="P351" s="13"/>
    </row>
    <row r="352" spans="7:16">
      <c r="G352" s="13"/>
      <c r="H352" s="13"/>
      <c r="I352" s="13"/>
      <c r="J352" s="13"/>
      <c r="K352" s="13"/>
      <c r="L352" s="13"/>
      <c r="M352" s="13"/>
      <c r="N352" s="13"/>
      <c r="O352" s="13"/>
      <c r="P352" s="13"/>
    </row>
    <row r="353" spans="7:16">
      <c r="G353" s="13"/>
      <c r="H353" s="13"/>
      <c r="I353" s="13"/>
      <c r="J353" s="13"/>
      <c r="K353" s="13"/>
      <c r="L353" s="13"/>
      <c r="M353" s="13"/>
      <c r="N353" s="13"/>
      <c r="O353" s="13"/>
      <c r="P353" s="13"/>
    </row>
    <row r="354" spans="7:16">
      <c r="G354" s="13"/>
      <c r="H354" s="13"/>
      <c r="I354" s="13"/>
      <c r="J354" s="13"/>
      <c r="K354" s="13"/>
      <c r="L354" s="13"/>
      <c r="M354" s="13"/>
      <c r="N354" s="13"/>
      <c r="O354" s="13"/>
      <c r="P354" s="13"/>
    </row>
    <row r="355" spans="7:16">
      <c r="G355" s="13"/>
      <c r="H355" s="13"/>
      <c r="I355" s="13"/>
      <c r="J355" s="13"/>
      <c r="K355" s="13"/>
      <c r="L355" s="13"/>
      <c r="M355" s="13"/>
      <c r="N355" s="13"/>
      <c r="O355" s="13"/>
      <c r="P355" s="13"/>
    </row>
    <row r="356" spans="7:16">
      <c r="G356" s="13"/>
      <c r="H356" s="13"/>
      <c r="I356" s="13"/>
      <c r="J356" s="13"/>
      <c r="K356" s="13"/>
      <c r="L356" s="13"/>
      <c r="M356" s="13"/>
      <c r="N356" s="13"/>
      <c r="O356" s="13"/>
      <c r="P356" s="13"/>
    </row>
    <row r="357" spans="7:16">
      <c r="G357" s="13"/>
      <c r="H357" s="13"/>
      <c r="I357" s="13"/>
      <c r="J357" s="13"/>
      <c r="K357" s="13"/>
      <c r="L357" s="13"/>
      <c r="M357" s="13"/>
      <c r="N357" s="13"/>
      <c r="O357" s="13"/>
      <c r="P357" s="13"/>
    </row>
    <row r="358" spans="7:16">
      <c r="G358" s="13"/>
      <c r="H358" s="13"/>
      <c r="I358" s="13"/>
      <c r="J358" s="13"/>
      <c r="K358" s="13"/>
      <c r="L358" s="13"/>
      <c r="M358" s="13"/>
      <c r="N358" s="13"/>
      <c r="O358" s="13"/>
      <c r="P358" s="13"/>
    </row>
    <row r="359" spans="7:16">
      <c r="G359" s="13"/>
      <c r="H359" s="13"/>
      <c r="I359" s="13"/>
      <c r="J359" s="13"/>
      <c r="K359" s="13"/>
      <c r="L359" s="13"/>
      <c r="M359" s="13"/>
      <c r="N359" s="13"/>
      <c r="O359" s="13"/>
      <c r="P359" s="13"/>
    </row>
    <row r="360" spans="7:16">
      <c r="G360" s="13"/>
      <c r="H360" s="13"/>
      <c r="I360" s="13"/>
      <c r="J360" s="13"/>
      <c r="K360" s="13"/>
      <c r="L360" s="13"/>
      <c r="M360" s="13"/>
      <c r="N360" s="13"/>
      <c r="O360" s="13"/>
      <c r="P360" s="13"/>
    </row>
    <row r="361" spans="7:16">
      <c r="G361" s="13"/>
      <c r="H361" s="13"/>
      <c r="I361" s="13"/>
      <c r="J361" s="13"/>
      <c r="K361" s="13"/>
      <c r="L361" s="13"/>
      <c r="M361" s="13"/>
      <c r="N361" s="13"/>
      <c r="O361" s="13"/>
      <c r="P361" s="13"/>
    </row>
    <row r="362" spans="7:16">
      <c r="G362" s="13"/>
      <c r="H362" s="13"/>
      <c r="I362" s="13"/>
      <c r="J362" s="13"/>
      <c r="K362" s="13"/>
      <c r="L362" s="13"/>
      <c r="M362" s="13"/>
      <c r="N362" s="13"/>
      <c r="O362" s="13"/>
      <c r="P362" s="13"/>
    </row>
    <row r="363" spans="7:16">
      <c r="G363" s="13"/>
      <c r="H363" s="13"/>
      <c r="I363" s="13"/>
      <c r="J363" s="13"/>
      <c r="K363" s="13"/>
      <c r="L363" s="13"/>
      <c r="M363" s="13"/>
      <c r="N363" s="13"/>
      <c r="O363" s="13"/>
      <c r="P363" s="13"/>
    </row>
    <row r="364" spans="7:16">
      <c r="G364" s="13"/>
      <c r="H364" s="13"/>
      <c r="I364" s="13"/>
      <c r="J364" s="13"/>
      <c r="K364" s="13"/>
      <c r="L364" s="13"/>
      <c r="M364" s="13"/>
      <c r="N364" s="13"/>
      <c r="O364" s="13"/>
      <c r="P364" s="13"/>
    </row>
    <row r="365" spans="7:16">
      <c r="G365" s="13"/>
      <c r="H365" s="13"/>
      <c r="I365" s="13"/>
      <c r="J365" s="13"/>
      <c r="K365" s="13"/>
      <c r="L365" s="13"/>
      <c r="M365" s="13"/>
      <c r="N365" s="13"/>
      <c r="O365" s="13"/>
      <c r="P365" s="13"/>
    </row>
    <row r="366" spans="7:16">
      <c r="G366" s="13"/>
      <c r="H366" s="13"/>
      <c r="I366" s="13"/>
      <c r="J366" s="13"/>
      <c r="K366" s="13"/>
      <c r="L366" s="13"/>
      <c r="M366" s="13"/>
      <c r="N366" s="13"/>
      <c r="O366" s="13"/>
      <c r="P366" s="13"/>
    </row>
    <row r="367" spans="7:16">
      <c r="G367" s="13"/>
      <c r="H367" s="13"/>
      <c r="I367" s="13"/>
      <c r="J367" s="13"/>
      <c r="K367" s="13"/>
      <c r="L367" s="13"/>
      <c r="M367" s="13"/>
      <c r="N367" s="13"/>
      <c r="O367" s="13"/>
      <c r="P367" s="13"/>
    </row>
    <row r="368" spans="7:16">
      <c r="G368" s="13"/>
      <c r="H368" s="13"/>
      <c r="I368" s="13"/>
      <c r="J368" s="13"/>
      <c r="K368" s="13"/>
      <c r="L368" s="13"/>
      <c r="M368" s="13"/>
      <c r="N368" s="13"/>
      <c r="O368" s="13"/>
      <c r="P368" s="13"/>
    </row>
    <row r="369" spans="7:16">
      <c r="G369" s="13"/>
      <c r="H369" s="13"/>
      <c r="I369" s="13"/>
      <c r="J369" s="13"/>
      <c r="K369" s="13"/>
      <c r="L369" s="13"/>
      <c r="M369" s="13"/>
      <c r="N369" s="13"/>
      <c r="O369" s="13"/>
      <c r="P369" s="13"/>
    </row>
    <row r="370" spans="7:16">
      <c r="G370" s="13"/>
      <c r="H370" s="13"/>
      <c r="I370" s="13"/>
      <c r="J370" s="13"/>
      <c r="K370" s="13"/>
      <c r="L370" s="13"/>
      <c r="M370" s="13"/>
      <c r="N370" s="13"/>
      <c r="O370" s="13"/>
      <c r="P370" s="13"/>
    </row>
    <row r="371" spans="7:16">
      <c r="G371" s="13"/>
      <c r="H371" s="13"/>
      <c r="I371" s="13"/>
      <c r="J371" s="13"/>
      <c r="K371" s="13"/>
      <c r="L371" s="13"/>
      <c r="M371" s="13"/>
      <c r="N371" s="13"/>
      <c r="O371" s="13"/>
      <c r="P371" s="13"/>
    </row>
    <row r="372" spans="7:16">
      <c r="G372" s="13"/>
      <c r="H372" s="13"/>
      <c r="I372" s="13"/>
      <c r="J372" s="13"/>
      <c r="K372" s="13"/>
      <c r="L372" s="13"/>
      <c r="M372" s="13"/>
      <c r="N372" s="13"/>
      <c r="O372" s="13"/>
      <c r="P372" s="13"/>
    </row>
    <row r="373" spans="7:16">
      <c r="G373" s="13"/>
      <c r="H373" s="13"/>
      <c r="I373" s="13"/>
      <c r="J373" s="13"/>
      <c r="K373" s="13"/>
      <c r="L373" s="13"/>
      <c r="M373" s="13"/>
      <c r="N373" s="13"/>
      <c r="O373" s="13"/>
      <c r="P373" s="13"/>
    </row>
    <row r="374" spans="7:16">
      <c r="G374" s="13"/>
      <c r="H374" s="13"/>
      <c r="I374" s="13"/>
      <c r="J374" s="13"/>
      <c r="K374" s="13"/>
      <c r="L374" s="13"/>
      <c r="M374" s="13"/>
      <c r="N374" s="13"/>
      <c r="O374" s="13"/>
      <c r="P374" s="13"/>
    </row>
    <row r="375" spans="7:16">
      <c r="G375" s="13"/>
      <c r="H375" s="13"/>
      <c r="I375" s="13"/>
      <c r="J375" s="13"/>
      <c r="K375" s="13"/>
      <c r="L375" s="13"/>
      <c r="M375" s="13"/>
      <c r="N375" s="13"/>
      <c r="O375" s="13"/>
      <c r="P375" s="13"/>
    </row>
    <row r="376" spans="7:16">
      <c r="G376" s="13"/>
      <c r="H376" s="13"/>
      <c r="I376" s="13"/>
      <c r="J376" s="13"/>
      <c r="K376" s="13"/>
      <c r="L376" s="13"/>
      <c r="M376" s="13"/>
      <c r="N376" s="13"/>
      <c r="O376" s="13"/>
      <c r="P376" s="13"/>
    </row>
    <row r="377" spans="7:16">
      <c r="G377" s="13"/>
      <c r="H377" s="13"/>
      <c r="I377" s="13"/>
      <c r="J377" s="13"/>
      <c r="K377" s="13"/>
      <c r="L377" s="13"/>
      <c r="M377" s="13"/>
      <c r="N377" s="13"/>
      <c r="O377" s="13"/>
      <c r="P377" s="13"/>
    </row>
    <row r="378" spans="7:16">
      <c r="G378" s="13"/>
      <c r="H378" s="13"/>
      <c r="I378" s="13"/>
      <c r="J378" s="13"/>
      <c r="K378" s="13"/>
      <c r="L378" s="13"/>
      <c r="M378" s="13"/>
      <c r="N378" s="13"/>
      <c r="O378" s="13"/>
      <c r="P378" s="13"/>
    </row>
    <row r="379" spans="7:16">
      <c r="G379" s="13"/>
      <c r="H379" s="13"/>
      <c r="I379" s="13"/>
      <c r="J379" s="13"/>
      <c r="K379" s="13"/>
      <c r="L379" s="13"/>
      <c r="M379" s="13"/>
      <c r="N379" s="13"/>
      <c r="O379" s="13"/>
      <c r="P379" s="13"/>
    </row>
    <row r="380" spans="7:16">
      <c r="G380" s="13"/>
      <c r="H380" s="13"/>
      <c r="I380" s="13"/>
      <c r="J380" s="13"/>
      <c r="K380" s="13"/>
      <c r="L380" s="13"/>
      <c r="M380" s="13"/>
      <c r="N380" s="13"/>
      <c r="O380" s="13"/>
      <c r="P380" s="13"/>
    </row>
    <row r="381" spans="7:16">
      <c r="G381" s="13"/>
      <c r="H381" s="13"/>
      <c r="I381" s="13"/>
      <c r="J381" s="13"/>
      <c r="K381" s="13"/>
      <c r="L381" s="13"/>
      <c r="M381" s="13"/>
      <c r="N381" s="13"/>
      <c r="O381" s="13"/>
      <c r="P381" s="13"/>
    </row>
    <row r="382" spans="7:16">
      <c r="G382" s="13"/>
      <c r="H382" s="13"/>
      <c r="I382" s="13"/>
      <c r="J382" s="13"/>
      <c r="K382" s="13"/>
      <c r="L382" s="13"/>
      <c r="M382" s="13"/>
      <c r="N382" s="13"/>
      <c r="O382" s="13"/>
      <c r="P382" s="13"/>
    </row>
    <row r="383" spans="7:16">
      <c r="G383" s="13"/>
      <c r="H383" s="13"/>
      <c r="I383" s="13"/>
      <c r="J383" s="13"/>
      <c r="K383" s="13"/>
      <c r="L383" s="13"/>
      <c r="M383" s="13"/>
      <c r="N383" s="13"/>
      <c r="O383" s="13"/>
      <c r="P383" s="13"/>
    </row>
    <row r="384" spans="7:16">
      <c r="G384" s="13"/>
      <c r="H384" s="13"/>
      <c r="I384" s="13"/>
      <c r="J384" s="13"/>
      <c r="K384" s="13"/>
      <c r="L384" s="13"/>
      <c r="M384" s="13"/>
      <c r="N384" s="13"/>
      <c r="O384" s="13"/>
      <c r="P384" s="13"/>
    </row>
    <row r="385" spans="7:16">
      <c r="G385" s="13"/>
      <c r="H385" s="13"/>
      <c r="I385" s="13"/>
      <c r="J385" s="13"/>
      <c r="K385" s="13"/>
      <c r="L385" s="13"/>
      <c r="M385" s="13"/>
      <c r="N385" s="13"/>
      <c r="O385" s="13"/>
      <c r="P385" s="13"/>
    </row>
    <row r="386" spans="7:16">
      <c r="G386" s="13"/>
      <c r="H386" s="13"/>
      <c r="I386" s="13"/>
      <c r="J386" s="13"/>
      <c r="K386" s="13"/>
      <c r="L386" s="13"/>
      <c r="M386" s="13"/>
      <c r="N386" s="13"/>
      <c r="O386" s="13"/>
      <c r="P386" s="13"/>
    </row>
    <row r="387" spans="7:16">
      <c r="G387" s="13"/>
      <c r="H387" s="13"/>
      <c r="I387" s="13"/>
      <c r="J387" s="13"/>
      <c r="K387" s="13"/>
      <c r="L387" s="13"/>
      <c r="M387" s="13"/>
      <c r="N387" s="13"/>
      <c r="O387" s="13"/>
      <c r="P387" s="13"/>
    </row>
    <row r="388" spans="7:16">
      <c r="G388" s="13"/>
      <c r="H388" s="13"/>
      <c r="I388" s="13"/>
      <c r="J388" s="13"/>
      <c r="K388" s="13"/>
      <c r="L388" s="13"/>
      <c r="M388" s="13"/>
      <c r="N388" s="13"/>
      <c r="O388" s="13"/>
      <c r="P388" s="13"/>
    </row>
    <row r="389" spans="7:16">
      <c r="G389" s="13"/>
      <c r="H389" s="13"/>
      <c r="I389" s="13"/>
      <c r="J389" s="13"/>
      <c r="K389" s="13"/>
      <c r="L389" s="13"/>
      <c r="M389" s="13"/>
      <c r="N389" s="13"/>
      <c r="O389" s="13"/>
      <c r="P389" s="13"/>
    </row>
    <row r="390" spans="7:16">
      <c r="G390" s="13"/>
      <c r="H390" s="13"/>
      <c r="I390" s="13"/>
      <c r="J390" s="13"/>
      <c r="K390" s="13"/>
      <c r="L390" s="13"/>
      <c r="M390" s="13"/>
      <c r="N390" s="13"/>
      <c r="O390" s="13"/>
      <c r="P390" s="13"/>
    </row>
    <row r="391" spans="7:16">
      <c r="G391" s="13"/>
      <c r="H391" s="13"/>
      <c r="I391" s="13"/>
      <c r="J391" s="13"/>
      <c r="K391" s="13"/>
      <c r="L391" s="13"/>
      <c r="M391" s="13"/>
      <c r="N391" s="13"/>
      <c r="O391" s="13"/>
      <c r="P391" s="13"/>
    </row>
    <row r="392" spans="7:16">
      <c r="G392" s="13"/>
      <c r="H392" s="13"/>
      <c r="I392" s="13"/>
      <c r="J392" s="13"/>
      <c r="K392" s="13"/>
      <c r="L392" s="13"/>
      <c r="M392" s="13"/>
      <c r="N392" s="13"/>
      <c r="O392" s="13"/>
      <c r="P392" s="13"/>
    </row>
    <row r="393" spans="7:16">
      <c r="G393" s="13"/>
      <c r="H393" s="13"/>
      <c r="I393" s="13"/>
      <c r="J393" s="13"/>
      <c r="K393" s="13"/>
      <c r="L393" s="13"/>
      <c r="M393" s="13"/>
      <c r="N393" s="13"/>
      <c r="O393" s="13"/>
      <c r="P393" s="13"/>
    </row>
    <row r="394" spans="7:16">
      <c r="G394" s="13"/>
      <c r="H394" s="13"/>
      <c r="I394" s="13"/>
      <c r="J394" s="13"/>
      <c r="K394" s="13"/>
      <c r="L394" s="13"/>
      <c r="M394" s="13"/>
      <c r="N394" s="13"/>
      <c r="O394" s="13"/>
      <c r="P394" s="13"/>
    </row>
    <row r="395" spans="7:16">
      <c r="G395" s="13"/>
      <c r="H395" s="13"/>
      <c r="I395" s="13"/>
      <c r="J395" s="13"/>
      <c r="K395" s="13"/>
      <c r="L395" s="13"/>
      <c r="M395" s="13"/>
      <c r="N395" s="13"/>
      <c r="O395" s="13"/>
      <c r="P395" s="13"/>
    </row>
    <row r="396" spans="7:16">
      <c r="G396" s="13"/>
      <c r="H396" s="13"/>
      <c r="I396" s="13"/>
      <c r="J396" s="13"/>
      <c r="K396" s="13"/>
      <c r="L396" s="13"/>
      <c r="M396" s="13"/>
      <c r="N396" s="13"/>
      <c r="O396" s="13"/>
      <c r="P396" s="13"/>
    </row>
    <row r="397" spans="7:16">
      <c r="G397" s="13"/>
      <c r="H397" s="13"/>
      <c r="I397" s="13"/>
      <c r="J397" s="13"/>
      <c r="K397" s="13"/>
      <c r="L397" s="13"/>
      <c r="M397" s="13"/>
      <c r="N397" s="13"/>
      <c r="O397" s="13"/>
      <c r="P397" s="13"/>
    </row>
    <row r="398" spans="7:16">
      <c r="G398" s="13"/>
      <c r="H398" s="13"/>
      <c r="I398" s="13"/>
      <c r="J398" s="13"/>
      <c r="K398" s="13"/>
      <c r="L398" s="13"/>
      <c r="M398" s="13"/>
      <c r="N398" s="13"/>
      <c r="O398" s="13"/>
      <c r="P398" s="13"/>
    </row>
    <row r="399" spans="7:16">
      <c r="G399" s="13"/>
      <c r="H399" s="13"/>
      <c r="I399" s="13"/>
      <c r="J399" s="13"/>
      <c r="K399" s="13"/>
      <c r="L399" s="13"/>
      <c r="M399" s="13"/>
      <c r="N399" s="13"/>
      <c r="O399" s="13"/>
      <c r="P399" s="13"/>
    </row>
    <row r="400" spans="7:16">
      <c r="G400" s="13"/>
      <c r="H400" s="13"/>
      <c r="I400" s="13"/>
      <c r="J400" s="13"/>
      <c r="K400" s="13"/>
      <c r="L400" s="13"/>
      <c r="M400" s="13"/>
      <c r="N400" s="13"/>
      <c r="O400" s="13"/>
      <c r="P400" s="13"/>
    </row>
    <row r="401" spans="7:16">
      <c r="G401" s="13"/>
      <c r="H401" s="13"/>
      <c r="I401" s="13"/>
      <c r="J401" s="13"/>
      <c r="K401" s="13"/>
      <c r="L401" s="13"/>
      <c r="M401" s="13"/>
      <c r="N401" s="13"/>
      <c r="O401" s="13"/>
      <c r="P401" s="13"/>
    </row>
    <row r="402" spans="7:16">
      <c r="G402" s="13"/>
      <c r="H402" s="13"/>
      <c r="I402" s="13"/>
      <c r="J402" s="13"/>
      <c r="K402" s="13"/>
      <c r="L402" s="13"/>
      <c r="M402" s="13"/>
      <c r="N402" s="13"/>
      <c r="O402" s="13"/>
      <c r="P402" s="13"/>
    </row>
    <row r="403" spans="7:16">
      <c r="G403" s="13"/>
      <c r="H403" s="13"/>
      <c r="I403" s="13"/>
      <c r="J403" s="13"/>
      <c r="K403" s="13"/>
      <c r="L403" s="13"/>
      <c r="M403" s="13"/>
      <c r="N403" s="13"/>
      <c r="O403" s="13"/>
      <c r="P403" s="13"/>
    </row>
    <row r="404" spans="7:16">
      <c r="G404" s="13"/>
      <c r="H404" s="13"/>
      <c r="I404" s="13"/>
      <c r="J404" s="13"/>
      <c r="K404" s="13"/>
      <c r="L404" s="13"/>
      <c r="M404" s="13"/>
      <c r="N404" s="13"/>
      <c r="O404" s="13"/>
      <c r="P404" s="13"/>
    </row>
    <row r="405" spans="7:16">
      <c r="G405" s="13"/>
      <c r="H405" s="13"/>
      <c r="I405" s="13"/>
      <c r="J405" s="13"/>
      <c r="K405" s="13"/>
      <c r="L405" s="13"/>
      <c r="M405" s="13"/>
      <c r="N405" s="13"/>
      <c r="O405" s="13"/>
      <c r="P405" s="13"/>
    </row>
    <row r="406" spans="7:16">
      <c r="G406" s="13"/>
      <c r="H406" s="13"/>
      <c r="I406" s="13"/>
      <c r="J406" s="13"/>
      <c r="K406" s="13"/>
      <c r="L406" s="13"/>
      <c r="M406" s="13"/>
      <c r="N406" s="13"/>
      <c r="O406" s="13"/>
      <c r="P406" s="13"/>
    </row>
    <row r="407" spans="7:16">
      <c r="G407" s="13"/>
      <c r="H407" s="13"/>
      <c r="I407" s="13"/>
      <c r="J407" s="13"/>
      <c r="K407" s="13"/>
      <c r="L407" s="13"/>
      <c r="M407" s="13"/>
      <c r="N407" s="13"/>
      <c r="O407" s="13"/>
      <c r="P407" s="13"/>
    </row>
    <row r="408" spans="7:16">
      <c r="G408" s="13"/>
      <c r="H408" s="13"/>
      <c r="I408" s="13"/>
      <c r="J408" s="13"/>
      <c r="K408" s="13"/>
      <c r="L408" s="13"/>
      <c r="M408" s="13"/>
      <c r="N408" s="13"/>
      <c r="O408" s="13"/>
      <c r="P408" s="13"/>
    </row>
    <row r="409" spans="7:16">
      <c r="G409" s="13"/>
      <c r="H409" s="13"/>
      <c r="I409" s="13"/>
      <c r="J409" s="13"/>
      <c r="K409" s="13"/>
      <c r="L409" s="13"/>
      <c r="M409" s="13"/>
      <c r="N409" s="13"/>
      <c r="O409" s="13"/>
      <c r="P409" s="13"/>
    </row>
    <row r="410" spans="7:16">
      <c r="G410" s="13"/>
      <c r="H410" s="13"/>
      <c r="I410" s="13"/>
      <c r="J410" s="13"/>
      <c r="K410" s="13"/>
      <c r="L410" s="13"/>
      <c r="M410" s="13"/>
      <c r="N410" s="13"/>
      <c r="O410" s="13"/>
      <c r="P410" s="13"/>
    </row>
    <row r="411" spans="7:16">
      <c r="G411" s="13"/>
      <c r="H411" s="13"/>
      <c r="I411" s="13"/>
      <c r="J411" s="13"/>
      <c r="K411" s="13"/>
      <c r="L411" s="13"/>
      <c r="M411" s="13"/>
      <c r="N411" s="13"/>
      <c r="O411" s="13"/>
      <c r="P411" s="13"/>
    </row>
    <row r="412" spans="7:16">
      <c r="G412" s="13"/>
      <c r="H412" s="13"/>
      <c r="I412" s="13"/>
      <c r="J412" s="13"/>
      <c r="K412" s="13"/>
      <c r="L412" s="13"/>
      <c r="M412" s="13"/>
      <c r="N412" s="13"/>
      <c r="O412" s="13"/>
      <c r="P412" s="13"/>
    </row>
    <row r="413" spans="7:16">
      <c r="G413" s="13"/>
      <c r="H413" s="13"/>
      <c r="I413" s="13"/>
      <c r="J413" s="13"/>
      <c r="K413" s="13"/>
      <c r="L413" s="13"/>
      <c r="M413" s="13"/>
      <c r="N413" s="13"/>
      <c r="O413" s="13"/>
      <c r="P413" s="13"/>
    </row>
    <row r="414" spans="7:16">
      <c r="G414" s="13"/>
      <c r="H414" s="13"/>
      <c r="I414" s="13"/>
      <c r="J414" s="13"/>
      <c r="K414" s="13"/>
      <c r="L414" s="13"/>
      <c r="M414" s="13"/>
      <c r="N414" s="13"/>
      <c r="O414" s="13"/>
      <c r="P414" s="13"/>
    </row>
    <row r="415" spans="7:16">
      <c r="G415" s="13"/>
      <c r="H415" s="13"/>
      <c r="I415" s="13"/>
      <c r="J415" s="13"/>
      <c r="K415" s="13"/>
      <c r="L415" s="13"/>
      <c r="M415" s="13"/>
      <c r="N415" s="13"/>
      <c r="O415" s="13"/>
      <c r="P415" s="13"/>
    </row>
    <row r="416" spans="7:16">
      <c r="G416" s="13"/>
      <c r="H416" s="13"/>
      <c r="I416" s="13"/>
      <c r="J416" s="13"/>
      <c r="K416" s="13"/>
      <c r="L416" s="13"/>
      <c r="M416" s="13"/>
      <c r="N416" s="13"/>
      <c r="O416" s="13"/>
      <c r="P416" s="13"/>
    </row>
    <row r="417" spans="7:16">
      <c r="G417" s="13"/>
      <c r="H417" s="13"/>
      <c r="I417" s="13"/>
      <c r="J417" s="13"/>
      <c r="K417" s="13"/>
      <c r="L417" s="13"/>
      <c r="M417" s="13"/>
      <c r="N417" s="13"/>
      <c r="O417" s="13"/>
      <c r="P417" s="13"/>
    </row>
    <row r="418" spans="7:16">
      <c r="G418" s="13"/>
      <c r="H418" s="13"/>
      <c r="I418" s="13"/>
      <c r="J418" s="13"/>
      <c r="K418" s="13"/>
      <c r="L418" s="13"/>
      <c r="M418" s="13"/>
      <c r="N418" s="13"/>
      <c r="O418" s="13"/>
      <c r="P418" s="13"/>
    </row>
    <row r="419" spans="7:16">
      <c r="G419" s="13"/>
      <c r="H419" s="13"/>
      <c r="I419" s="13"/>
      <c r="J419" s="13"/>
      <c r="K419" s="13"/>
      <c r="L419" s="13"/>
      <c r="M419" s="13"/>
      <c r="N419" s="13"/>
      <c r="O419" s="13"/>
      <c r="P419" s="13"/>
    </row>
    <row r="420" spans="7:16">
      <c r="G420" s="13"/>
      <c r="H420" s="13"/>
      <c r="I420" s="13"/>
      <c r="J420" s="13"/>
      <c r="K420" s="13"/>
      <c r="L420" s="13"/>
      <c r="M420" s="13"/>
      <c r="N420" s="13"/>
      <c r="O420" s="13"/>
      <c r="P420" s="13"/>
    </row>
    <row r="421" spans="7:16">
      <c r="G421" s="13"/>
      <c r="H421" s="13"/>
      <c r="I421" s="13"/>
      <c r="J421" s="13"/>
      <c r="K421" s="13"/>
      <c r="L421" s="13"/>
      <c r="M421" s="13"/>
      <c r="N421" s="13"/>
      <c r="O421" s="13"/>
      <c r="P421" s="13"/>
    </row>
    <row r="422" spans="7:16">
      <c r="G422" s="13"/>
      <c r="H422" s="13"/>
      <c r="I422" s="13"/>
      <c r="J422" s="13"/>
      <c r="K422" s="13"/>
      <c r="L422" s="13"/>
      <c r="M422" s="13"/>
      <c r="N422" s="13"/>
      <c r="O422" s="13"/>
      <c r="P422" s="13"/>
    </row>
    <row r="423" spans="7:16">
      <c r="G423" s="13"/>
      <c r="H423" s="13"/>
      <c r="I423" s="13"/>
      <c r="J423" s="13"/>
      <c r="K423" s="13"/>
      <c r="L423" s="13"/>
      <c r="M423" s="13"/>
      <c r="N423" s="13"/>
      <c r="O423" s="13"/>
      <c r="P423" s="13"/>
    </row>
    <row r="424" spans="7:16">
      <c r="G424" s="13"/>
      <c r="H424" s="13"/>
      <c r="I424" s="13"/>
      <c r="J424" s="13"/>
      <c r="K424" s="13"/>
      <c r="L424" s="13"/>
      <c r="M424" s="13"/>
      <c r="N424" s="13"/>
      <c r="O424" s="13"/>
      <c r="P424" s="13"/>
    </row>
    <row r="425" spans="7:16">
      <c r="G425" s="13"/>
      <c r="H425" s="13"/>
      <c r="I425" s="13"/>
      <c r="J425" s="13"/>
      <c r="K425" s="13"/>
      <c r="L425" s="13"/>
      <c r="M425" s="13"/>
      <c r="N425" s="13"/>
      <c r="O425" s="13"/>
      <c r="P425" s="13"/>
    </row>
    <row r="426" spans="7:16">
      <c r="G426" s="13"/>
      <c r="H426" s="13"/>
      <c r="I426" s="13"/>
      <c r="J426" s="13"/>
      <c r="K426" s="13"/>
      <c r="L426" s="13"/>
      <c r="M426" s="13"/>
      <c r="N426" s="13"/>
      <c r="O426" s="13"/>
      <c r="P426" s="13"/>
    </row>
    <row r="427" spans="7:16">
      <c r="G427" s="13"/>
      <c r="H427" s="13"/>
      <c r="I427" s="13"/>
      <c r="J427" s="13"/>
      <c r="K427" s="13"/>
      <c r="L427" s="13"/>
      <c r="M427" s="13"/>
      <c r="N427" s="13"/>
      <c r="O427" s="13"/>
      <c r="P427" s="13"/>
    </row>
    <row r="428" spans="7:16">
      <c r="G428" s="13"/>
      <c r="H428" s="13"/>
      <c r="I428" s="13"/>
      <c r="J428" s="13"/>
      <c r="K428" s="13"/>
      <c r="L428" s="13"/>
      <c r="M428" s="13"/>
      <c r="N428" s="13"/>
      <c r="O428" s="13"/>
      <c r="P428" s="13"/>
    </row>
    <row r="429" spans="7:16">
      <c r="G429" s="13"/>
      <c r="H429" s="13"/>
      <c r="I429" s="13"/>
      <c r="J429" s="13"/>
      <c r="K429" s="13"/>
      <c r="L429" s="13"/>
      <c r="M429" s="13"/>
      <c r="N429" s="13"/>
      <c r="O429" s="13"/>
      <c r="P429" s="13"/>
    </row>
    <row r="430" spans="7:16">
      <c r="G430" s="13"/>
      <c r="H430" s="13"/>
      <c r="I430" s="13"/>
      <c r="J430" s="13"/>
      <c r="K430" s="13"/>
      <c r="L430" s="13"/>
      <c r="M430" s="13"/>
      <c r="N430" s="13"/>
      <c r="O430" s="13"/>
      <c r="P430" s="13"/>
    </row>
    <row r="431" spans="7:16">
      <c r="G431" s="13"/>
      <c r="H431" s="13"/>
      <c r="I431" s="13"/>
      <c r="J431" s="13"/>
      <c r="K431" s="13"/>
      <c r="L431" s="13"/>
      <c r="M431" s="13"/>
      <c r="N431" s="13"/>
      <c r="O431" s="13"/>
      <c r="P431" s="13"/>
    </row>
    <row r="432" spans="7:16">
      <c r="G432" s="13"/>
      <c r="H432" s="13"/>
      <c r="I432" s="13"/>
      <c r="J432" s="13"/>
      <c r="K432" s="13"/>
      <c r="L432" s="13"/>
      <c r="M432" s="13"/>
      <c r="N432" s="13"/>
      <c r="O432" s="13"/>
      <c r="P432" s="13"/>
    </row>
    <row r="433" spans="7:16">
      <c r="G433" s="13"/>
      <c r="H433" s="13"/>
      <c r="I433" s="13"/>
      <c r="J433" s="13"/>
      <c r="K433" s="13"/>
      <c r="L433" s="13"/>
      <c r="M433" s="13"/>
      <c r="N433" s="13"/>
      <c r="O433" s="13"/>
      <c r="P433" s="13"/>
    </row>
    <row r="434" spans="7:16">
      <c r="G434" s="13"/>
      <c r="H434" s="13"/>
      <c r="I434" s="13"/>
      <c r="J434" s="13"/>
      <c r="K434" s="13"/>
      <c r="L434" s="13"/>
      <c r="M434" s="13"/>
      <c r="N434" s="13"/>
      <c r="O434" s="13"/>
      <c r="P434" s="13"/>
    </row>
    <row r="435" spans="7:16">
      <c r="G435" s="13"/>
      <c r="H435" s="13"/>
      <c r="I435" s="13"/>
      <c r="J435" s="13"/>
      <c r="K435" s="13"/>
      <c r="L435" s="13"/>
      <c r="M435" s="13"/>
      <c r="N435" s="13"/>
      <c r="O435" s="13"/>
      <c r="P435" s="13"/>
    </row>
    <row r="436" spans="7:16">
      <c r="G436" s="13"/>
      <c r="H436" s="13"/>
      <c r="I436" s="13"/>
      <c r="J436" s="13"/>
      <c r="K436" s="13"/>
      <c r="L436" s="13"/>
      <c r="M436" s="13"/>
      <c r="N436" s="13"/>
      <c r="O436" s="13"/>
      <c r="P436" s="13"/>
    </row>
    <row r="437" spans="7:16">
      <c r="G437" s="13"/>
      <c r="H437" s="13"/>
      <c r="I437" s="13"/>
      <c r="J437" s="13"/>
      <c r="K437" s="13"/>
      <c r="L437" s="13"/>
      <c r="M437" s="13"/>
      <c r="N437" s="13"/>
      <c r="O437" s="13"/>
      <c r="P437" s="13"/>
    </row>
    <row r="438" spans="7:16">
      <c r="G438" s="13"/>
      <c r="H438" s="13"/>
      <c r="I438" s="13"/>
      <c r="J438" s="13"/>
      <c r="K438" s="13"/>
      <c r="L438" s="13"/>
      <c r="M438" s="13"/>
      <c r="N438" s="13"/>
      <c r="O438" s="13"/>
      <c r="P438" s="13"/>
    </row>
    <row r="439" spans="7:16">
      <c r="G439" s="13"/>
      <c r="H439" s="13"/>
      <c r="I439" s="13"/>
      <c r="J439" s="13"/>
      <c r="K439" s="13"/>
      <c r="L439" s="13"/>
      <c r="M439" s="13"/>
      <c r="N439" s="13"/>
      <c r="O439" s="13"/>
      <c r="P439" s="13"/>
    </row>
    <row r="440" spans="7:16">
      <c r="G440" s="13"/>
      <c r="H440" s="13"/>
      <c r="I440" s="13"/>
      <c r="J440" s="13"/>
      <c r="K440" s="13"/>
      <c r="L440" s="13"/>
      <c r="M440" s="13"/>
      <c r="N440" s="13"/>
      <c r="O440" s="13"/>
      <c r="P440" s="13"/>
    </row>
    <row r="441" spans="7:16">
      <c r="G441" s="13"/>
      <c r="H441" s="13"/>
      <c r="I441" s="13"/>
      <c r="J441" s="13"/>
      <c r="K441" s="13"/>
      <c r="L441" s="13"/>
      <c r="M441" s="13"/>
      <c r="N441" s="13"/>
      <c r="O441" s="13"/>
      <c r="P441" s="13"/>
    </row>
    <row r="442" spans="7:16">
      <c r="G442" s="13"/>
      <c r="H442" s="13"/>
      <c r="I442" s="13"/>
      <c r="J442" s="13"/>
      <c r="K442" s="13"/>
      <c r="L442" s="13"/>
      <c r="M442" s="13"/>
      <c r="N442" s="13"/>
      <c r="O442" s="13"/>
      <c r="P442" s="13"/>
    </row>
    <row r="443" spans="7:16">
      <c r="G443" s="13"/>
      <c r="H443" s="13"/>
      <c r="I443" s="13"/>
      <c r="J443" s="13"/>
      <c r="K443" s="13"/>
      <c r="L443" s="13"/>
      <c r="M443" s="13"/>
      <c r="N443" s="13"/>
      <c r="O443" s="13"/>
      <c r="P443" s="13"/>
    </row>
    <row r="444" spans="7:16">
      <c r="G444" s="13"/>
      <c r="H444" s="13"/>
      <c r="I444" s="13"/>
      <c r="J444" s="13"/>
      <c r="K444" s="13"/>
      <c r="L444" s="13"/>
      <c r="M444" s="13"/>
      <c r="N444" s="13"/>
      <c r="O444" s="13"/>
      <c r="P444" s="13"/>
    </row>
    <row r="445" spans="7:16">
      <c r="G445" s="13"/>
      <c r="H445" s="13"/>
      <c r="I445" s="13"/>
      <c r="J445" s="13"/>
      <c r="K445" s="13"/>
      <c r="L445" s="13"/>
      <c r="M445" s="13"/>
      <c r="N445" s="13"/>
      <c r="O445" s="13"/>
      <c r="P445" s="13"/>
    </row>
    <row r="446" spans="7:16">
      <c r="G446" s="13"/>
      <c r="H446" s="13"/>
      <c r="I446" s="13"/>
      <c r="J446" s="13"/>
      <c r="K446" s="13"/>
      <c r="L446" s="13"/>
      <c r="M446" s="13"/>
      <c r="N446" s="13"/>
      <c r="O446" s="13"/>
      <c r="P446" s="13"/>
    </row>
    <row r="447" spans="7:16">
      <c r="G447" s="13"/>
      <c r="H447" s="13"/>
      <c r="I447" s="13"/>
      <c r="J447" s="13"/>
      <c r="K447" s="13"/>
      <c r="L447" s="13"/>
      <c r="M447" s="13"/>
      <c r="N447" s="13"/>
      <c r="O447" s="13"/>
      <c r="P447" s="13"/>
    </row>
    <row r="448" spans="7:16">
      <c r="G448" s="13"/>
      <c r="H448" s="13"/>
      <c r="I448" s="13"/>
      <c r="J448" s="13"/>
      <c r="K448" s="13"/>
      <c r="L448" s="13"/>
      <c r="M448" s="13"/>
      <c r="N448" s="13"/>
      <c r="O448" s="13"/>
      <c r="P448" s="13"/>
    </row>
    <row r="449" spans="7:16">
      <c r="G449" s="13"/>
      <c r="H449" s="13"/>
      <c r="I449" s="13"/>
      <c r="J449" s="13"/>
      <c r="K449" s="13"/>
      <c r="L449" s="13"/>
      <c r="M449" s="13"/>
      <c r="N449" s="13"/>
      <c r="O449" s="13"/>
      <c r="P449" s="13"/>
    </row>
    <row r="450" spans="7:16">
      <c r="G450" s="13"/>
      <c r="H450" s="13"/>
      <c r="I450" s="13"/>
      <c r="J450" s="13"/>
      <c r="K450" s="13"/>
      <c r="L450" s="13"/>
      <c r="M450" s="13"/>
      <c r="N450" s="13"/>
      <c r="O450" s="13"/>
      <c r="P450" s="13"/>
    </row>
    <row r="451" spans="7:16">
      <c r="G451" s="13"/>
      <c r="H451" s="13"/>
      <c r="I451" s="13"/>
      <c r="J451" s="13"/>
      <c r="K451" s="13"/>
      <c r="L451" s="13"/>
      <c r="M451" s="13"/>
      <c r="N451" s="13"/>
      <c r="O451" s="13"/>
      <c r="P451" s="13"/>
    </row>
    <row r="452" spans="7:16">
      <c r="G452" s="13"/>
      <c r="H452" s="13"/>
      <c r="I452" s="13"/>
      <c r="J452" s="13"/>
      <c r="K452" s="13"/>
      <c r="L452" s="13"/>
      <c r="M452" s="13"/>
      <c r="N452" s="13"/>
      <c r="O452" s="13"/>
      <c r="P452" s="13"/>
    </row>
    <row r="453" spans="7:16">
      <c r="G453" s="13"/>
      <c r="H453" s="13"/>
      <c r="I453" s="13"/>
      <c r="J453" s="13"/>
      <c r="K453" s="13"/>
      <c r="L453" s="13"/>
      <c r="M453" s="13"/>
      <c r="N453" s="13"/>
      <c r="O453" s="13"/>
      <c r="P453" s="13"/>
    </row>
    <row r="454" spans="7:16">
      <c r="G454" s="13"/>
      <c r="H454" s="13"/>
      <c r="I454" s="13"/>
      <c r="J454" s="13"/>
      <c r="K454" s="13"/>
      <c r="L454" s="13"/>
      <c r="M454" s="13"/>
      <c r="N454" s="13"/>
      <c r="O454" s="13"/>
      <c r="P454" s="13"/>
    </row>
    <row r="455" spans="7:16">
      <c r="G455" s="13"/>
      <c r="H455" s="13"/>
      <c r="I455" s="13"/>
      <c r="J455" s="13"/>
      <c r="K455" s="13"/>
      <c r="L455" s="13"/>
      <c r="M455" s="13"/>
      <c r="N455" s="13"/>
      <c r="O455" s="13"/>
      <c r="P455" s="13"/>
    </row>
    <row r="456" spans="7:16">
      <c r="G456" s="13"/>
      <c r="H456" s="13"/>
      <c r="I456" s="13"/>
      <c r="J456" s="13"/>
      <c r="K456" s="13"/>
      <c r="L456" s="13"/>
      <c r="M456" s="13"/>
      <c r="N456" s="13"/>
      <c r="O456" s="13"/>
      <c r="P456" s="13"/>
    </row>
    <row r="457" spans="7:16">
      <c r="G457" s="13"/>
      <c r="H457" s="13"/>
      <c r="I457" s="13"/>
      <c r="J457" s="13"/>
      <c r="K457" s="13"/>
      <c r="L457" s="13"/>
      <c r="M457" s="13"/>
      <c r="N457" s="13"/>
      <c r="O457" s="13"/>
      <c r="P457" s="13"/>
    </row>
    <row r="458" spans="7:16">
      <c r="G458" s="13"/>
      <c r="H458" s="13"/>
      <c r="I458" s="13"/>
      <c r="J458" s="13"/>
      <c r="K458" s="13"/>
      <c r="L458" s="13"/>
      <c r="M458" s="13"/>
      <c r="N458" s="13"/>
      <c r="O458" s="13"/>
      <c r="P458" s="13"/>
    </row>
    <row r="459" spans="7:16">
      <c r="G459" s="13"/>
      <c r="H459" s="13"/>
      <c r="I459" s="13"/>
      <c r="J459" s="13"/>
      <c r="K459" s="13"/>
      <c r="L459" s="13"/>
      <c r="M459" s="13"/>
      <c r="N459" s="13"/>
      <c r="O459" s="13"/>
      <c r="P459" s="13"/>
    </row>
    <row r="460" spans="7:16">
      <c r="G460" s="13"/>
      <c r="H460" s="13"/>
      <c r="I460" s="13"/>
      <c r="J460" s="13"/>
      <c r="K460" s="13"/>
      <c r="L460" s="13"/>
      <c r="M460" s="13"/>
      <c r="N460" s="13"/>
      <c r="O460" s="13"/>
      <c r="P460" s="13"/>
    </row>
    <row r="461" spans="7:16">
      <c r="G461" s="13"/>
      <c r="H461" s="13"/>
      <c r="I461" s="13"/>
      <c r="J461" s="13"/>
      <c r="K461" s="13"/>
      <c r="L461" s="13"/>
      <c r="M461" s="13"/>
      <c r="N461" s="13"/>
      <c r="O461" s="13"/>
      <c r="P461" s="13"/>
    </row>
    <row r="462" spans="7:16">
      <c r="G462" s="13"/>
      <c r="H462" s="13"/>
      <c r="I462" s="13"/>
      <c r="J462" s="13"/>
      <c r="K462" s="13"/>
      <c r="L462" s="13"/>
      <c r="M462" s="13"/>
      <c r="N462" s="13"/>
      <c r="O462" s="13"/>
      <c r="P462" s="13"/>
    </row>
    <row r="463" spans="7:16">
      <c r="G463" s="13"/>
      <c r="H463" s="13"/>
      <c r="I463" s="13"/>
      <c r="J463" s="13"/>
      <c r="K463" s="13"/>
      <c r="L463" s="13"/>
      <c r="M463" s="13"/>
      <c r="N463" s="13"/>
      <c r="O463" s="13"/>
      <c r="P463" s="13"/>
    </row>
    <row r="464" spans="7:16">
      <c r="G464" s="13"/>
      <c r="H464" s="13"/>
      <c r="I464" s="13"/>
      <c r="J464" s="13"/>
      <c r="K464" s="13"/>
      <c r="L464" s="13"/>
      <c r="M464" s="13"/>
      <c r="N464" s="13"/>
      <c r="O464" s="13"/>
      <c r="P464" s="13"/>
    </row>
    <row r="465" spans="7:16">
      <c r="G465" s="13"/>
      <c r="H465" s="13"/>
      <c r="I465" s="13"/>
      <c r="J465" s="13"/>
      <c r="K465" s="13"/>
      <c r="L465" s="13"/>
      <c r="M465" s="13"/>
      <c r="N465" s="13"/>
      <c r="O465" s="13"/>
      <c r="P465" s="13"/>
    </row>
    <row r="466" spans="7:16">
      <c r="G466" s="13"/>
      <c r="H466" s="13"/>
      <c r="I466" s="13"/>
      <c r="J466" s="13"/>
      <c r="K466" s="13"/>
      <c r="L466" s="13"/>
      <c r="M466" s="13"/>
      <c r="N466" s="13"/>
      <c r="O466" s="13"/>
      <c r="P466" s="13"/>
    </row>
    <row r="467" spans="7:16">
      <c r="G467" s="13"/>
      <c r="H467" s="13"/>
      <c r="I467" s="13"/>
      <c r="J467" s="13"/>
      <c r="K467" s="13"/>
      <c r="L467" s="13"/>
      <c r="M467" s="13"/>
      <c r="N467" s="13"/>
      <c r="O467" s="13"/>
      <c r="P467" s="13"/>
    </row>
    <row r="468" spans="7:16">
      <c r="G468" s="13"/>
      <c r="H468" s="13"/>
      <c r="I468" s="13"/>
      <c r="J468" s="13"/>
      <c r="K468" s="13"/>
      <c r="L468" s="13"/>
      <c r="M468" s="13"/>
      <c r="N468" s="13"/>
      <c r="O468" s="13"/>
      <c r="P468" s="13"/>
    </row>
    <row r="469" spans="7:16">
      <c r="G469" s="13"/>
      <c r="H469" s="13"/>
      <c r="I469" s="13"/>
      <c r="J469" s="13"/>
      <c r="K469" s="13"/>
      <c r="L469" s="13"/>
      <c r="M469" s="13"/>
      <c r="N469" s="13"/>
      <c r="O469" s="13"/>
      <c r="P469" s="13"/>
    </row>
    <row r="470" spans="7:16">
      <c r="G470" s="13"/>
      <c r="H470" s="13"/>
      <c r="I470" s="13"/>
      <c r="J470" s="13"/>
      <c r="K470" s="13"/>
      <c r="L470" s="13"/>
      <c r="M470" s="13"/>
      <c r="N470" s="13"/>
      <c r="O470" s="13"/>
      <c r="P470" s="13"/>
    </row>
    <row r="471" spans="7:16">
      <c r="G471" s="13"/>
      <c r="H471" s="13"/>
      <c r="I471" s="13"/>
      <c r="J471" s="13"/>
      <c r="K471" s="13"/>
      <c r="L471" s="13"/>
      <c r="M471" s="13"/>
      <c r="N471" s="13"/>
      <c r="O471" s="13"/>
      <c r="P471" s="13"/>
    </row>
    <row r="472" spans="7:16">
      <c r="G472" s="13"/>
      <c r="H472" s="13"/>
      <c r="I472" s="13"/>
      <c r="J472" s="13"/>
      <c r="K472" s="13"/>
      <c r="L472" s="13"/>
      <c r="M472" s="13"/>
      <c r="N472" s="13"/>
      <c r="O472" s="13"/>
      <c r="P472" s="13"/>
    </row>
    <row r="473" spans="7:16">
      <c r="G473" s="13"/>
      <c r="H473" s="13"/>
      <c r="I473" s="13"/>
      <c r="J473" s="13"/>
      <c r="K473" s="13"/>
      <c r="L473" s="13"/>
      <c r="M473" s="13"/>
      <c r="N473" s="13"/>
      <c r="O473" s="13"/>
      <c r="P473" s="13"/>
    </row>
    <row r="474" spans="7:16">
      <c r="G474" s="13"/>
      <c r="H474" s="13"/>
      <c r="I474" s="13"/>
      <c r="J474" s="13"/>
      <c r="K474" s="13"/>
      <c r="L474" s="13"/>
      <c r="M474" s="13"/>
      <c r="N474" s="13"/>
      <c r="O474" s="13"/>
      <c r="P474" s="13"/>
    </row>
    <row r="475" spans="7:16">
      <c r="G475" s="13"/>
      <c r="H475" s="13"/>
      <c r="I475" s="13"/>
      <c r="J475" s="13"/>
      <c r="K475" s="13"/>
      <c r="L475" s="13"/>
      <c r="M475" s="13"/>
      <c r="N475" s="13"/>
      <c r="O475" s="13"/>
      <c r="P475" s="13"/>
    </row>
    <row r="476" spans="7:16">
      <c r="G476" s="13"/>
      <c r="H476" s="13"/>
      <c r="I476" s="13"/>
      <c r="J476" s="13"/>
      <c r="K476" s="13"/>
      <c r="L476" s="13"/>
      <c r="M476" s="13"/>
      <c r="N476" s="13"/>
      <c r="O476" s="13"/>
      <c r="P476" s="13"/>
    </row>
    <row r="477" spans="7:16">
      <c r="G477" s="13"/>
      <c r="H477" s="13"/>
      <c r="I477" s="13"/>
      <c r="J477" s="13"/>
      <c r="K477" s="13"/>
      <c r="L477" s="13"/>
      <c r="M477" s="13"/>
      <c r="N477" s="13"/>
      <c r="O477" s="13"/>
      <c r="P477" s="13"/>
    </row>
    <row r="478" spans="7:16">
      <c r="G478" s="13"/>
      <c r="H478" s="13"/>
      <c r="I478" s="13"/>
      <c r="J478" s="13"/>
      <c r="K478" s="13"/>
      <c r="L478" s="13"/>
      <c r="M478" s="13"/>
      <c r="N478" s="13"/>
      <c r="O478" s="13"/>
      <c r="P478" s="13"/>
    </row>
    <row r="479" spans="7:16">
      <c r="G479" s="13"/>
      <c r="H479" s="13"/>
      <c r="I479" s="13"/>
      <c r="J479" s="13"/>
      <c r="K479" s="13"/>
      <c r="L479" s="13"/>
      <c r="M479" s="13"/>
      <c r="N479" s="13"/>
      <c r="O479" s="13"/>
      <c r="P479" s="13"/>
    </row>
    <row r="480" spans="7:16">
      <c r="G480" s="13"/>
      <c r="H480" s="13"/>
      <c r="I480" s="13"/>
      <c r="J480" s="13"/>
      <c r="K480" s="13"/>
      <c r="L480" s="13"/>
      <c r="M480" s="13"/>
      <c r="N480" s="13"/>
      <c r="O480" s="13"/>
      <c r="P480" s="13"/>
    </row>
    <row r="481" spans="7:16">
      <c r="G481" s="13"/>
      <c r="H481" s="13"/>
      <c r="I481" s="13"/>
      <c r="J481" s="13"/>
      <c r="K481" s="13"/>
      <c r="L481" s="13"/>
      <c r="M481" s="13"/>
      <c r="N481" s="13"/>
      <c r="O481" s="13"/>
      <c r="P481" s="13"/>
    </row>
    <row r="482" spans="7:16">
      <c r="G482" s="13"/>
      <c r="H482" s="13"/>
      <c r="I482" s="13"/>
      <c r="J482" s="13"/>
      <c r="K482" s="13"/>
      <c r="L482" s="13"/>
      <c r="M482" s="13"/>
      <c r="N482" s="13"/>
      <c r="O482" s="13"/>
      <c r="P482" s="13"/>
    </row>
    <row r="483" spans="7:16">
      <c r="G483" s="13"/>
      <c r="H483" s="13"/>
      <c r="I483" s="13"/>
      <c r="J483" s="13"/>
      <c r="K483" s="13"/>
      <c r="L483" s="13"/>
      <c r="M483" s="13"/>
      <c r="N483" s="13"/>
      <c r="O483" s="13"/>
      <c r="P483" s="13"/>
    </row>
    <row r="484" spans="7:16">
      <c r="G484" s="13"/>
      <c r="H484" s="13"/>
      <c r="I484" s="13"/>
      <c r="J484" s="13"/>
      <c r="K484" s="13"/>
      <c r="L484" s="13"/>
      <c r="M484" s="13"/>
      <c r="N484" s="13"/>
      <c r="O484" s="13"/>
      <c r="P484" s="13"/>
    </row>
    <row r="485" spans="7:16">
      <c r="G485" s="13"/>
      <c r="H485" s="13"/>
      <c r="I485" s="13"/>
      <c r="J485" s="13"/>
      <c r="K485" s="13"/>
      <c r="L485" s="13"/>
      <c r="M485" s="13"/>
      <c r="N485" s="13"/>
      <c r="O485" s="13"/>
      <c r="P485" s="13"/>
    </row>
    <row r="486" spans="7:16">
      <c r="G486" s="13"/>
      <c r="H486" s="13"/>
      <c r="I486" s="13"/>
      <c r="J486" s="13"/>
      <c r="K486" s="13"/>
      <c r="L486" s="13"/>
      <c r="M486" s="13"/>
      <c r="N486" s="13"/>
      <c r="O486" s="13"/>
      <c r="P486" s="13"/>
    </row>
    <row r="487" spans="7:16">
      <c r="G487" s="13"/>
      <c r="H487" s="13"/>
      <c r="I487" s="13"/>
      <c r="J487" s="13"/>
      <c r="K487" s="13"/>
      <c r="L487" s="13"/>
      <c r="M487" s="13"/>
      <c r="N487" s="13"/>
      <c r="O487" s="13"/>
      <c r="P487" s="13"/>
    </row>
    <row r="488" spans="7:16">
      <c r="G488" s="13"/>
      <c r="H488" s="13"/>
      <c r="I488" s="13"/>
      <c r="J488" s="13"/>
      <c r="K488" s="13"/>
      <c r="L488" s="13"/>
      <c r="M488" s="13"/>
      <c r="N488" s="13"/>
      <c r="O488" s="13"/>
      <c r="P488" s="13"/>
    </row>
    <row r="489" spans="7:16">
      <c r="G489" s="13"/>
      <c r="H489" s="13"/>
      <c r="I489" s="13"/>
      <c r="J489" s="13"/>
      <c r="K489" s="13"/>
      <c r="L489" s="13"/>
      <c r="M489" s="13"/>
      <c r="N489" s="13"/>
      <c r="O489" s="13"/>
      <c r="P489" s="13"/>
    </row>
    <row r="490" spans="7:16">
      <c r="G490" s="13"/>
      <c r="H490" s="13"/>
      <c r="I490" s="13"/>
      <c r="J490" s="13"/>
      <c r="K490" s="13"/>
      <c r="L490" s="13"/>
      <c r="M490" s="13"/>
      <c r="N490" s="13"/>
      <c r="O490" s="13"/>
      <c r="P490" s="13"/>
    </row>
    <row r="491" spans="7:16">
      <c r="G491" s="13"/>
      <c r="H491" s="13"/>
      <c r="I491" s="13"/>
      <c r="J491" s="13"/>
      <c r="K491" s="13"/>
      <c r="L491" s="13"/>
      <c r="M491" s="13"/>
      <c r="N491" s="13"/>
      <c r="O491" s="13"/>
      <c r="P491" s="13"/>
    </row>
    <row r="492" spans="7:16">
      <c r="G492" s="13"/>
      <c r="H492" s="13"/>
      <c r="I492" s="13"/>
      <c r="J492" s="13"/>
      <c r="K492" s="13"/>
      <c r="L492" s="13"/>
      <c r="M492" s="13"/>
      <c r="N492" s="13"/>
      <c r="O492" s="13"/>
      <c r="P492" s="13"/>
    </row>
    <row r="493" spans="7:16">
      <c r="G493" s="13"/>
      <c r="H493" s="13"/>
      <c r="I493" s="13"/>
      <c r="J493" s="13"/>
      <c r="K493" s="13"/>
      <c r="L493" s="13"/>
      <c r="M493" s="13"/>
      <c r="N493" s="13"/>
      <c r="O493" s="13"/>
      <c r="P493" s="13"/>
    </row>
    <row r="494" spans="7:16">
      <c r="G494" s="13"/>
      <c r="H494" s="13"/>
      <c r="I494" s="13"/>
      <c r="J494" s="13"/>
      <c r="K494" s="13"/>
      <c r="L494" s="13"/>
      <c r="M494" s="13"/>
      <c r="N494" s="13"/>
      <c r="O494" s="13"/>
      <c r="P494" s="13"/>
    </row>
    <row r="495" spans="7:16">
      <c r="G495" s="13"/>
      <c r="H495" s="13"/>
      <c r="I495" s="13"/>
      <c r="J495" s="13"/>
      <c r="K495" s="13"/>
      <c r="L495" s="13"/>
      <c r="M495" s="13"/>
      <c r="N495" s="13"/>
      <c r="O495" s="13"/>
      <c r="P495" s="13"/>
    </row>
    <row r="496" spans="7:16">
      <c r="G496" s="13"/>
      <c r="H496" s="13"/>
      <c r="I496" s="13"/>
      <c r="J496" s="13"/>
      <c r="K496" s="13"/>
      <c r="L496" s="13"/>
      <c r="M496" s="13"/>
      <c r="N496" s="13"/>
      <c r="O496" s="13"/>
      <c r="P496" s="13"/>
    </row>
    <row r="497" spans="7:16">
      <c r="G497" s="13"/>
      <c r="H497" s="13"/>
      <c r="I497" s="13"/>
      <c r="J497" s="13"/>
      <c r="K497" s="13"/>
      <c r="L497" s="13"/>
      <c r="M497" s="13"/>
      <c r="N497" s="13"/>
      <c r="O497" s="13"/>
      <c r="P497" s="13"/>
    </row>
    <row r="498" spans="7:16">
      <c r="G498" s="13"/>
      <c r="H498" s="13"/>
      <c r="I498" s="13"/>
      <c r="J498" s="13"/>
      <c r="K498" s="13"/>
      <c r="L498" s="13"/>
      <c r="M498" s="13"/>
      <c r="N498" s="13"/>
      <c r="O498" s="13"/>
      <c r="P498" s="13"/>
    </row>
    <row r="499" spans="7:16">
      <c r="G499" s="13"/>
      <c r="H499" s="13"/>
      <c r="I499" s="13"/>
      <c r="J499" s="13"/>
      <c r="K499" s="13"/>
      <c r="L499" s="13"/>
      <c r="M499" s="13"/>
      <c r="N499" s="13"/>
      <c r="O499" s="13"/>
      <c r="P499" s="13"/>
    </row>
    <row r="500" spans="7:16">
      <c r="G500" s="13"/>
      <c r="H500" s="13"/>
      <c r="I500" s="13"/>
      <c r="J500" s="13"/>
      <c r="K500" s="13"/>
      <c r="L500" s="13"/>
      <c r="M500" s="13"/>
      <c r="N500" s="13"/>
      <c r="O500" s="13"/>
      <c r="P500" s="13"/>
    </row>
    <row r="501" spans="7:16">
      <c r="G501" s="13"/>
      <c r="H501" s="13"/>
      <c r="I501" s="13"/>
      <c r="J501" s="13"/>
      <c r="K501" s="13"/>
      <c r="L501" s="13"/>
      <c r="M501" s="13"/>
      <c r="N501" s="13"/>
      <c r="O501" s="13"/>
      <c r="P501" s="13"/>
    </row>
    <row r="502" spans="7:16">
      <c r="G502" s="13"/>
      <c r="H502" s="13"/>
      <c r="I502" s="13"/>
      <c r="J502" s="13"/>
      <c r="K502" s="13"/>
      <c r="L502" s="13"/>
      <c r="M502" s="13"/>
      <c r="N502" s="13"/>
      <c r="O502" s="13"/>
      <c r="P502" s="13"/>
    </row>
    <row r="503" spans="7:16">
      <c r="G503" s="13"/>
      <c r="H503" s="13"/>
      <c r="I503" s="13"/>
      <c r="J503" s="13"/>
      <c r="K503" s="13"/>
      <c r="L503" s="13"/>
      <c r="M503" s="13"/>
      <c r="N503" s="13"/>
      <c r="O503" s="13"/>
      <c r="P503" s="13"/>
    </row>
    <row r="504" spans="7:16">
      <c r="G504" s="13"/>
      <c r="H504" s="13"/>
      <c r="I504" s="13"/>
      <c r="J504" s="13"/>
      <c r="K504" s="13"/>
      <c r="L504" s="13"/>
      <c r="M504" s="13"/>
      <c r="N504" s="13"/>
      <c r="O504" s="13"/>
      <c r="P504" s="13"/>
    </row>
    <row r="505" spans="7:16">
      <c r="G505" s="13"/>
      <c r="H505" s="13"/>
      <c r="I505" s="13"/>
      <c r="J505" s="13"/>
      <c r="K505" s="13"/>
      <c r="L505" s="13"/>
      <c r="M505" s="13"/>
      <c r="N505" s="13"/>
      <c r="O505" s="13"/>
      <c r="P505" s="13"/>
    </row>
    <row r="506" spans="7:16">
      <c r="G506" s="13"/>
      <c r="H506" s="13"/>
      <c r="I506" s="13"/>
      <c r="J506" s="13"/>
      <c r="K506" s="13"/>
      <c r="L506" s="13"/>
      <c r="M506" s="13"/>
      <c r="N506" s="13"/>
      <c r="O506" s="13"/>
      <c r="P506" s="13"/>
    </row>
    <row r="507" spans="7:16">
      <c r="G507" s="13"/>
      <c r="H507" s="13"/>
      <c r="I507" s="13"/>
      <c r="J507" s="13"/>
      <c r="K507" s="13"/>
      <c r="L507" s="13"/>
      <c r="M507" s="13"/>
      <c r="N507" s="13"/>
      <c r="O507" s="13"/>
      <c r="P507" s="13"/>
    </row>
    <row r="508" spans="7:16">
      <c r="G508" s="13"/>
      <c r="H508" s="13"/>
      <c r="I508" s="13"/>
      <c r="J508" s="13"/>
      <c r="K508" s="13"/>
      <c r="L508" s="13"/>
      <c r="M508" s="13"/>
      <c r="N508" s="13"/>
      <c r="O508" s="13"/>
      <c r="P508" s="13"/>
    </row>
    <row r="509" spans="7:16">
      <c r="G509" s="13"/>
      <c r="H509" s="13"/>
      <c r="I509" s="13"/>
      <c r="J509" s="13"/>
      <c r="K509" s="13"/>
      <c r="L509" s="13"/>
      <c r="M509" s="13"/>
      <c r="N509" s="13"/>
      <c r="O509" s="13"/>
      <c r="P509" s="13"/>
    </row>
    <row r="510" spans="7:16">
      <c r="G510" s="13"/>
      <c r="H510" s="13"/>
      <c r="I510" s="13"/>
      <c r="J510" s="13"/>
      <c r="K510" s="13"/>
      <c r="L510" s="13"/>
      <c r="M510" s="13"/>
      <c r="N510" s="13"/>
      <c r="O510" s="13"/>
      <c r="P510" s="13"/>
    </row>
    <row r="511" spans="7:16">
      <c r="G511" s="13"/>
      <c r="H511" s="13"/>
      <c r="I511" s="13"/>
      <c r="J511" s="13"/>
      <c r="K511" s="13"/>
      <c r="L511" s="13"/>
      <c r="M511" s="13"/>
      <c r="N511" s="13"/>
      <c r="O511" s="13"/>
      <c r="P511" s="13"/>
    </row>
    <row r="512" spans="7:16">
      <c r="G512" s="13"/>
      <c r="H512" s="13"/>
      <c r="I512" s="13"/>
      <c r="J512" s="13"/>
      <c r="K512" s="13"/>
      <c r="L512" s="13"/>
      <c r="M512" s="13"/>
      <c r="N512" s="13"/>
      <c r="O512" s="13"/>
      <c r="P512" s="13"/>
    </row>
    <row r="513" spans="7:16">
      <c r="G513" s="13"/>
      <c r="H513" s="13"/>
      <c r="I513" s="13"/>
      <c r="J513" s="13"/>
      <c r="K513" s="13"/>
      <c r="L513" s="13"/>
      <c r="M513" s="13"/>
      <c r="N513" s="13"/>
      <c r="O513" s="13"/>
      <c r="P513" s="13"/>
    </row>
    <row r="514" spans="7:16">
      <c r="G514" s="13"/>
      <c r="H514" s="13"/>
      <c r="I514" s="13"/>
      <c r="J514" s="13"/>
      <c r="K514" s="13"/>
      <c r="L514" s="13"/>
      <c r="M514" s="13"/>
      <c r="N514" s="13"/>
      <c r="O514" s="13"/>
      <c r="P514" s="13"/>
    </row>
    <row r="515" spans="7:16">
      <c r="G515" s="13"/>
      <c r="H515" s="13"/>
      <c r="I515" s="13"/>
      <c r="J515" s="13"/>
      <c r="K515" s="13"/>
      <c r="L515" s="13"/>
      <c r="M515" s="13"/>
      <c r="N515" s="13"/>
      <c r="O515" s="13"/>
      <c r="P515" s="13"/>
    </row>
    <row r="516" spans="7:16">
      <c r="G516" s="13"/>
      <c r="H516" s="13"/>
      <c r="I516" s="13"/>
      <c r="J516" s="13"/>
      <c r="K516" s="13"/>
      <c r="L516" s="13"/>
      <c r="M516" s="13"/>
      <c r="N516" s="13"/>
      <c r="O516" s="13"/>
      <c r="P516" s="13"/>
    </row>
    <row r="517" spans="7:16">
      <c r="G517" s="13"/>
      <c r="H517" s="13"/>
      <c r="I517" s="13"/>
      <c r="J517" s="13"/>
      <c r="K517" s="13"/>
      <c r="L517" s="13"/>
      <c r="M517" s="13"/>
      <c r="N517" s="13"/>
      <c r="O517" s="13"/>
      <c r="P517" s="13"/>
    </row>
    <row r="518" spans="7:16">
      <c r="G518" s="13"/>
      <c r="H518" s="13"/>
      <c r="I518" s="13"/>
      <c r="J518" s="13"/>
      <c r="K518" s="13"/>
      <c r="L518" s="13"/>
      <c r="M518" s="13"/>
      <c r="N518" s="13"/>
      <c r="O518" s="13"/>
      <c r="P518" s="13"/>
    </row>
    <row r="519" spans="7:16">
      <c r="G519" s="13"/>
      <c r="H519" s="13"/>
      <c r="I519" s="13"/>
      <c r="J519" s="13"/>
      <c r="K519" s="13"/>
      <c r="L519" s="13"/>
      <c r="M519" s="13"/>
      <c r="N519" s="13"/>
      <c r="O519" s="13"/>
      <c r="P519" s="13"/>
    </row>
    <row r="520" spans="7:16">
      <c r="G520" s="13"/>
      <c r="H520" s="13"/>
      <c r="I520" s="13"/>
      <c r="J520" s="13"/>
      <c r="K520" s="13"/>
      <c r="L520" s="13"/>
      <c r="M520" s="13"/>
      <c r="N520" s="13"/>
      <c r="O520" s="13"/>
      <c r="P520" s="13"/>
    </row>
    <row r="521" spans="7:16">
      <c r="G521" s="13"/>
      <c r="H521" s="13"/>
      <c r="I521" s="13"/>
      <c r="J521" s="13"/>
      <c r="K521" s="13"/>
      <c r="L521" s="13"/>
      <c r="M521" s="13"/>
      <c r="N521" s="13"/>
      <c r="O521" s="13"/>
      <c r="P521" s="13"/>
    </row>
    <row r="522" spans="7:16">
      <c r="G522" s="13"/>
      <c r="H522" s="13"/>
      <c r="I522" s="13"/>
      <c r="J522" s="13"/>
      <c r="K522" s="13"/>
      <c r="L522" s="13"/>
      <c r="M522" s="13"/>
      <c r="N522" s="13"/>
      <c r="O522" s="13"/>
      <c r="P522" s="13"/>
    </row>
    <row r="523" spans="7:16">
      <c r="G523" s="13"/>
      <c r="H523" s="13"/>
      <c r="I523" s="13"/>
      <c r="J523" s="13"/>
      <c r="K523" s="13"/>
      <c r="L523" s="13"/>
      <c r="M523" s="13"/>
      <c r="N523" s="13"/>
      <c r="O523" s="13"/>
      <c r="P523" s="13"/>
    </row>
    <row r="524" spans="7:16">
      <c r="G524" s="13"/>
      <c r="H524" s="13"/>
      <c r="I524" s="13"/>
      <c r="J524" s="13"/>
      <c r="K524" s="13"/>
      <c r="L524" s="13"/>
      <c r="M524" s="13"/>
      <c r="N524" s="13"/>
      <c r="O524" s="13"/>
      <c r="P524" s="13"/>
    </row>
    <row r="525" spans="7:16">
      <c r="G525" s="13"/>
      <c r="H525" s="13"/>
      <c r="I525" s="13"/>
      <c r="J525" s="13"/>
      <c r="K525" s="13"/>
      <c r="L525" s="13"/>
      <c r="M525" s="13"/>
      <c r="N525" s="13"/>
      <c r="O525" s="13"/>
      <c r="P525" s="13"/>
    </row>
    <row r="526" spans="7:16">
      <c r="G526" s="13"/>
      <c r="H526" s="13"/>
      <c r="I526" s="13"/>
      <c r="J526" s="13"/>
      <c r="K526" s="13"/>
      <c r="L526" s="13"/>
      <c r="M526" s="13"/>
      <c r="N526" s="13"/>
      <c r="O526" s="13"/>
      <c r="P526" s="13"/>
    </row>
    <row r="527" spans="7:16">
      <c r="G527" s="13"/>
      <c r="H527" s="13"/>
      <c r="I527" s="13"/>
      <c r="J527" s="13"/>
      <c r="K527" s="13"/>
      <c r="L527" s="13"/>
      <c r="M527" s="13"/>
      <c r="N527" s="13"/>
      <c r="O527" s="13"/>
      <c r="P527" s="13"/>
    </row>
    <row r="528" spans="7:16">
      <c r="G528" s="13"/>
      <c r="H528" s="13"/>
      <c r="I528" s="13"/>
      <c r="J528" s="13"/>
      <c r="K528" s="13"/>
      <c r="L528" s="13"/>
      <c r="M528" s="13"/>
      <c r="N528" s="13"/>
      <c r="O528" s="13"/>
      <c r="P528" s="13"/>
    </row>
    <row r="529" spans="7:16">
      <c r="G529" s="13"/>
      <c r="H529" s="13"/>
      <c r="I529" s="13"/>
      <c r="J529" s="13"/>
      <c r="K529" s="13"/>
      <c r="L529" s="13"/>
      <c r="M529" s="13"/>
      <c r="N529" s="13"/>
      <c r="O529" s="13"/>
      <c r="P529" s="13"/>
    </row>
    <row r="530" spans="7:16">
      <c r="G530" s="13"/>
      <c r="H530" s="13"/>
      <c r="I530" s="13"/>
      <c r="J530" s="13"/>
      <c r="K530" s="13"/>
      <c r="L530" s="13"/>
      <c r="M530" s="13"/>
      <c r="N530" s="13"/>
      <c r="O530" s="13"/>
      <c r="P530" s="13"/>
    </row>
    <row r="531" spans="7:16">
      <c r="G531" s="13"/>
      <c r="H531" s="13"/>
      <c r="I531" s="13"/>
      <c r="J531" s="13"/>
      <c r="K531" s="13"/>
      <c r="L531" s="13"/>
      <c r="M531" s="13"/>
      <c r="N531" s="13"/>
      <c r="O531" s="13"/>
      <c r="P531" s="13"/>
    </row>
    <row r="532" spans="7:16">
      <c r="G532" s="13"/>
      <c r="H532" s="13"/>
      <c r="I532" s="13"/>
      <c r="J532" s="13"/>
      <c r="K532" s="13"/>
      <c r="L532" s="13"/>
      <c r="M532" s="13"/>
      <c r="N532" s="13"/>
      <c r="O532" s="13"/>
      <c r="P532" s="13"/>
    </row>
    <row r="533" spans="7:16">
      <c r="G533" s="13"/>
      <c r="H533" s="13"/>
      <c r="I533" s="13"/>
      <c r="J533" s="13"/>
      <c r="K533" s="13"/>
      <c r="L533" s="13"/>
      <c r="M533" s="13"/>
      <c r="N533" s="13"/>
      <c r="O533" s="13"/>
      <c r="P533" s="13"/>
    </row>
    <row r="534" spans="7:16">
      <c r="G534" s="13"/>
      <c r="H534" s="13"/>
      <c r="I534" s="13"/>
      <c r="J534" s="13"/>
      <c r="K534" s="13"/>
      <c r="L534" s="13"/>
      <c r="M534" s="13"/>
      <c r="N534" s="13"/>
      <c r="O534" s="13"/>
      <c r="P534" s="13"/>
    </row>
    <row r="535" spans="7:16">
      <c r="G535" s="13"/>
      <c r="H535" s="13"/>
      <c r="I535" s="13"/>
      <c r="J535" s="13"/>
      <c r="K535" s="13"/>
      <c r="L535" s="13"/>
      <c r="M535" s="13"/>
      <c r="N535" s="13"/>
      <c r="O535" s="13"/>
      <c r="P535" s="13"/>
    </row>
    <row r="536" spans="7:16">
      <c r="G536" s="13"/>
      <c r="H536" s="13"/>
      <c r="I536" s="13"/>
      <c r="J536" s="13"/>
      <c r="K536" s="13"/>
      <c r="L536" s="13"/>
      <c r="M536" s="13"/>
      <c r="N536" s="13"/>
      <c r="O536" s="13"/>
      <c r="P536" s="13"/>
    </row>
    <row r="537" spans="7:16">
      <c r="G537" s="13"/>
      <c r="H537" s="13"/>
      <c r="I537" s="13"/>
      <c r="J537" s="13"/>
      <c r="K537" s="13"/>
      <c r="L537" s="13"/>
      <c r="M537" s="13"/>
      <c r="N537" s="13"/>
      <c r="O537" s="13"/>
      <c r="P537" s="13"/>
    </row>
    <row r="538" spans="7:16">
      <c r="G538" s="13"/>
      <c r="H538" s="13"/>
      <c r="I538" s="13"/>
      <c r="J538" s="13"/>
      <c r="K538" s="13"/>
      <c r="L538" s="13"/>
      <c r="M538" s="13"/>
      <c r="N538" s="13"/>
      <c r="O538" s="13"/>
      <c r="P538" s="13"/>
    </row>
    <row r="539" spans="7:16">
      <c r="G539" s="13"/>
      <c r="H539" s="13"/>
      <c r="I539" s="13"/>
      <c r="J539" s="13"/>
      <c r="K539" s="13"/>
      <c r="L539" s="13"/>
      <c r="M539" s="13"/>
      <c r="N539" s="13"/>
      <c r="O539" s="13"/>
      <c r="P539" s="13"/>
    </row>
    <row r="540" spans="7:16">
      <c r="G540" s="13"/>
      <c r="H540" s="13"/>
      <c r="I540" s="13"/>
      <c r="J540" s="13"/>
      <c r="K540" s="13"/>
      <c r="L540" s="13"/>
      <c r="M540" s="13"/>
      <c r="N540" s="13"/>
      <c r="O540" s="13"/>
      <c r="P540" s="13"/>
    </row>
    <row r="541" spans="7:16">
      <c r="G541" s="13"/>
      <c r="H541" s="13"/>
      <c r="I541" s="13"/>
      <c r="J541" s="13"/>
      <c r="K541" s="13"/>
      <c r="L541" s="13"/>
      <c r="M541" s="13"/>
      <c r="N541" s="13"/>
      <c r="O541" s="13"/>
      <c r="P541" s="13"/>
    </row>
    <row r="542" spans="7:16">
      <c r="G542" s="13"/>
      <c r="H542" s="13"/>
      <c r="I542" s="13"/>
      <c r="J542" s="13"/>
      <c r="K542" s="13"/>
      <c r="L542" s="13"/>
      <c r="M542" s="13"/>
      <c r="N542" s="13"/>
      <c r="O542" s="13"/>
      <c r="P542" s="13"/>
    </row>
    <row r="543" spans="7:16">
      <c r="G543" s="13"/>
      <c r="H543" s="13"/>
      <c r="I543" s="13"/>
      <c r="J543" s="13"/>
      <c r="K543" s="13"/>
      <c r="L543" s="13"/>
      <c r="M543" s="13"/>
      <c r="N543" s="13"/>
      <c r="O543" s="13"/>
      <c r="P543" s="13"/>
    </row>
    <row r="544" spans="7:16">
      <c r="G544" s="13"/>
      <c r="H544" s="13"/>
      <c r="I544" s="13"/>
      <c r="J544" s="13"/>
      <c r="K544" s="13"/>
      <c r="L544" s="13"/>
      <c r="M544" s="13"/>
      <c r="N544" s="13"/>
      <c r="O544" s="13"/>
      <c r="P544" s="13"/>
    </row>
    <row r="545" spans="7:16">
      <c r="G545" s="13"/>
      <c r="H545" s="13"/>
      <c r="I545" s="13"/>
      <c r="J545" s="13"/>
      <c r="K545" s="13"/>
      <c r="L545" s="13"/>
      <c r="M545" s="13"/>
      <c r="N545" s="13"/>
      <c r="O545" s="13"/>
      <c r="P545" s="13"/>
    </row>
    <row r="546" spans="7:16">
      <c r="G546" s="13"/>
      <c r="H546" s="13"/>
      <c r="I546" s="13"/>
      <c r="J546" s="13"/>
      <c r="K546" s="13"/>
      <c r="L546" s="13"/>
      <c r="M546" s="13"/>
      <c r="N546" s="13"/>
      <c r="O546" s="13"/>
      <c r="P546" s="13"/>
    </row>
    <row r="547" spans="7:16">
      <c r="G547" s="13"/>
      <c r="H547" s="13"/>
      <c r="I547" s="13"/>
      <c r="J547" s="13"/>
      <c r="K547" s="13"/>
      <c r="L547" s="13"/>
      <c r="M547" s="13"/>
      <c r="N547" s="13"/>
      <c r="O547" s="13"/>
      <c r="P547" s="13"/>
    </row>
    <row r="548" spans="7:16">
      <c r="G548" s="13"/>
      <c r="H548" s="13"/>
      <c r="I548" s="13"/>
      <c r="J548" s="13"/>
      <c r="K548" s="13"/>
      <c r="L548" s="13"/>
      <c r="M548" s="13"/>
      <c r="N548" s="13"/>
      <c r="O548" s="13"/>
      <c r="P548" s="13"/>
    </row>
    <row r="549" spans="7:16">
      <c r="G549" s="13"/>
      <c r="H549" s="13"/>
      <c r="I549" s="13"/>
      <c r="J549" s="13"/>
      <c r="K549" s="13"/>
      <c r="L549" s="13"/>
      <c r="M549" s="13"/>
      <c r="N549" s="13"/>
      <c r="O549" s="13"/>
      <c r="P549" s="13"/>
    </row>
    <row r="550" spans="7:16">
      <c r="G550" s="13"/>
      <c r="H550" s="13"/>
      <c r="I550" s="13"/>
      <c r="J550" s="13"/>
      <c r="K550" s="13"/>
      <c r="L550" s="13"/>
      <c r="M550" s="13"/>
      <c r="N550" s="13"/>
      <c r="O550" s="13"/>
      <c r="P550" s="13"/>
    </row>
    <row r="551" spans="7:16">
      <c r="G551" s="13"/>
      <c r="H551" s="13"/>
      <c r="I551" s="13"/>
      <c r="J551" s="13"/>
      <c r="K551" s="13"/>
      <c r="L551" s="13"/>
      <c r="M551" s="13"/>
      <c r="N551" s="13"/>
      <c r="O551" s="13"/>
      <c r="P551" s="13"/>
    </row>
    <row r="552" spans="7:16">
      <c r="G552" s="13"/>
      <c r="H552" s="13"/>
      <c r="I552" s="13"/>
      <c r="J552" s="13"/>
      <c r="K552" s="13"/>
      <c r="L552" s="13"/>
      <c r="M552" s="13"/>
      <c r="N552" s="13"/>
      <c r="O552" s="13"/>
      <c r="P552" s="13"/>
    </row>
    <row r="553" spans="7:16">
      <c r="G553" s="13"/>
      <c r="H553" s="13"/>
      <c r="I553" s="13"/>
      <c r="J553" s="13"/>
      <c r="K553" s="13"/>
      <c r="L553" s="13"/>
      <c r="M553" s="13"/>
      <c r="N553" s="13"/>
      <c r="O553" s="13"/>
      <c r="P553" s="13"/>
    </row>
    <row r="554" spans="7:16">
      <c r="G554" s="13"/>
      <c r="H554" s="13"/>
      <c r="I554" s="13"/>
      <c r="J554" s="13"/>
      <c r="K554" s="13"/>
      <c r="L554" s="13"/>
      <c r="M554" s="13"/>
      <c r="N554" s="13"/>
      <c r="O554" s="13"/>
      <c r="P554" s="13"/>
    </row>
    <row r="555" spans="7:16">
      <c r="G555" s="13"/>
      <c r="H555" s="13"/>
      <c r="I555" s="13"/>
      <c r="J555" s="13"/>
      <c r="K555" s="13"/>
      <c r="L555" s="13"/>
      <c r="M555" s="13"/>
      <c r="N555" s="13"/>
      <c r="O555" s="13"/>
      <c r="P555" s="13"/>
    </row>
    <row r="556" spans="7:16">
      <c r="G556" s="13"/>
      <c r="H556" s="13"/>
      <c r="I556" s="13"/>
      <c r="J556" s="13"/>
      <c r="K556" s="13"/>
      <c r="L556" s="13"/>
      <c r="M556" s="13"/>
      <c r="N556" s="13"/>
      <c r="O556" s="13"/>
      <c r="P556" s="13"/>
    </row>
    <row r="557" spans="7:16">
      <c r="G557" s="13"/>
      <c r="H557" s="13"/>
      <c r="I557" s="13"/>
      <c r="J557" s="13"/>
      <c r="K557" s="13"/>
      <c r="L557" s="13"/>
      <c r="M557" s="13"/>
      <c r="N557" s="13"/>
      <c r="O557" s="13"/>
      <c r="P557" s="13"/>
    </row>
    <row r="558" spans="7:16">
      <c r="G558" s="13"/>
      <c r="H558" s="13"/>
      <c r="I558" s="13"/>
      <c r="J558" s="13"/>
      <c r="K558" s="13"/>
      <c r="L558" s="13"/>
      <c r="M558" s="13"/>
      <c r="N558" s="13"/>
      <c r="O558" s="13"/>
      <c r="P558" s="13"/>
    </row>
    <row r="559" spans="7:16">
      <c r="G559" s="13"/>
      <c r="H559" s="13"/>
      <c r="I559" s="13"/>
      <c r="J559" s="13"/>
      <c r="K559" s="13"/>
      <c r="L559" s="13"/>
      <c r="M559" s="13"/>
      <c r="N559" s="13"/>
      <c r="O559" s="13"/>
      <c r="P559" s="13"/>
    </row>
    <row r="560" spans="7:16">
      <c r="G560" s="13"/>
      <c r="H560" s="13"/>
      <c r="I560" s="13"/>
      <c r="J560" s="13"/>
      <c r="K560" s="13"/>
      <c r="L560" s="13"/>
      <c r="M560" s="13"/>
      <c r="N560" s="13"/>
      <c r="O560" s="13"/>
      <c r="P560" s="13"/>
    </row>
    <row r="561" spans="7:16">
      <c r="G561" s="13"/>
      <c r="H561" s="13"/>
      <c r="I561" s="13"/>
      <c r="J561" s="13"/>
      <c r="K561" s="13"/>
      <c r="L561" s="13"/>
      <c r="M561" s="13"/>
      <c r="N561" s="13"/>
      <c r="O561" s="13"/>
      <c r="P561" s="13"/>
    </row>
    <row r="562" spans="7:16">
      <c r="G562" s="13"/>
      <c r="H562" s="13"/>
      <c r="I562" s="13"/>
      <c r="J562" s="13"/>
      <c r="K562" s="13"/>
      <c r="L562" s="13"/>
      <c r="M562" s="13"/>
      <c r="N562" s="13"/>
      <c r="O562" s="13"/>
      <c r="P562" s="13"/>
    </row>
    <row r="563" spans="7:16">
      <c r="G563" s="13"/>
      <c r="H563" s="13"/>
      <c r="I563" s="13"/>
      <c r="J563" s="13"/>
      <c r="K563" s="13"/>
      <c r="L563" s="13"/>
      <c r="M563" s="13"/>
      <c r="N563" s="13"/>
      <c r="O563" s="13"/>
      <c r="P563" s="13"/>
    </row>
    <row r="564" spans="7:16">
      <c r="G564" s="13"/>
      <c r="H564" s="13"/>
      <c r="I564" s="13"/>
      <c r="J564" s="13"/>
      <c r="K564" s="13"/>
      <c r="L564" s="13"/>
      <c r="M564" s="13"/>
      <c r="N564" s="13"/>
      <c r="O564" s="13"/>
      <c r="P564" s="13"/>
    </row>
    <row r="565" spans="7:16">
      <c r="G565" s="13"/>
      <c r="H565" s="13"/>
      <c r="I565" s="13"/>
      <c r="J565" s="13"/>
      <c r="K565" s="13"/>
      <c r="L565" s="13"/>
      <c r="M565" s="13"/>
      <c r="N565" s="13"/>
      <c r="O565" s="13"/>
      <c r="P565" s="13"/>
    </row>
    <row r="566" spans="7:16">
      <c r="G566" s="13"/>
      <c r="H566" s="13"/>
      <c r="I566" s="13"/>
      <c r="J566" s="13"/>
      <c r="K566" s="13"/>
      <c r="L566" s="13"/>
      <c r="M566" s="13"/>
      <c r="N566" s="13"/>
      <c r="O566" s="13"/>
      <c r="P566" s="13"/>
    </row>
    <row r="567" spans="7:16">
      <c r="G567" s="13"/>
      <c r="H567" s="13"/>
      <c r="I567" s="13"/>
      <c r="J567" s="13"/>
      <c r="K567" s="13"/>
      <c r="L567" s="13"/>
      <c r="M567" s="13"/>
      <c r="N567" s="13"/>
      <c r="O567" s="13"/>
      <c r="P567" s="13"/>
    </row>
    <row r="568" spans="7:16">
      <c r="G568" s="13"/>
      <c r="H568" s="13"/>
      <c r="I568" s="13"/>
      <c r="J568" s="13"/>
      <c r="K568" s="13"/>
      <c r="L568" s="13"/>
      <c r="M568" s="13"/>
      <c r="N568" s="13"/>
      <c r="O568" s="13"/>
      <c r="P568" s="13"/>
    </row>
    <row r="569" spans="7:16">
      <c r="G569" s="13"/>
      <c r="H569" s="13"/>
      <c r="I569" s="13"/>
      <c r="J569" s="13"/>
      <c r="K569" s="13"/>
      <c r="L569" s="13"/>
      <c r="M569" s="13"/>
      <c r="N569" s="13"/>
      <c r="O569" s="13"/>
      <c r="P569" s="13"/>
    </row>
    <row r="570" spans="7:16">
      <c r="G570" s="13"/>
      <c r="H570" s="13"/>
      <c r="I570" s="13"/>
      <c r="J570" s="13"/>
      <c r="K570" s="13"/>
      <c r="L570" s="13"/>
      <c r="M570" s="13"/>
      <c r="N570" s="13"/>
      <c r="O570" s="13"/>
      <c r="P570" s="13"/>
    </row>
    <row r="571" spans="7:16">
      <c r="G571" s="13"/>
      <c r="H571" s="13"/>
      <c r="I571" s="13"/>
      <c r="J571" s="13"/>
      <c r="K571" s="13"/>
      <c r="L571" s="13"/>
      <c r="M571" s="13"/>
      <c r="N571" s="13"/>
      <c r="O571" s="13"/>
      <c r="P571" s="13"/>
    </row>
    <row r="572" spans="7:16">
      <c r="G572" s="13"/>
      <c r="H572" s="13"/>
      <c r="I572" s="13"/>
      <c r="J572" s="13"/>
      <c r="K572" s="13"/>
      <c r="L572" s="13"/>
      <c r="M572" s="13"/>
      <c r="N572" s="13"/>
      <c r="O572" s="13"/>
      <c r="P572" s="13"/>
    </row>
    <row r="573" spans="7:16">
      <c r="G573" s="13"/>
      <c r="H573" s="13"/>
      <c r="I573" s="13"/>
      <c r="J573" s="13"/>
      <c r="K573" s="13"/>
      <c r="L573" s="13"/>
      <c r="M573" s="13"/>
      <c r="N573" s="13"/>
      <c r="O573" s="13"/>
      <c r="P573" s="13"/>
    </row>
    <row r="574" spans="7:16">
      <c r="G574" s="13"/>
      <c r="H574" s="13"/>
      <c r="I574" s="13"/>
      <c r="J574" s="13"/>
      <c r="K574" s="13"/>
      <c r="L574" s="13"/>
      <c r="M574" s="13"/>
      <c r="N574" s="13"/>
      <c r="O574" s="13"/>
      <c r="P574" s="13"/>
    </row>
    <row r="575" spans="7:16">
      <c r="G575" s="13"/>
      <c r="H575" s="13"/>
      <c r="I575" s="13"/>
      <c r="J575" s="13"/>
      <c r="K575" s="13"/>
      <c r="L575" s="13"/>
      <c r="M575" s="13"/>
      <c r="N575" s="13"/>
      <c r="O575" s="13"/>
      <c r="P575" s="13"/>
    </row>
    <row r="576" spans="7:16">
      <c r="G576" s="13"/>
      <c r="H576" s="13"/>
      <c r="I576" s="13"/>
      <c r="J576" s="13"/>
      <c r="K576" s="13"/>
      <c r="L576" s="13"/>
      <c r="M576" s="13"/>
      <c r="N576" s="13"/>
      <c r="O576" s="13"/>
      <c r="P576" s="13"/>
    </row>
    <row r="577" spans="7:16">
      <c r="G577" s="13"/>
      <c r="H577" s="13"/>
      <c r="I577" s="13"/>
      <c r="J577" s="13"/>
      <c r="K577" s="13"/>
      <c r="L577" s="13"/>
      <c r="M577" s="13"/>
      <c r="N577" s="13"/>
      <c r="O577" s="13"/>
      <c r="P577" s="13"/>
    </row>
    <row r="578" spans="7:16">
      <c r="G578" s="13"/>
      <c r="H578" s="13"/>
      <c r="I578" s="13"/>
      <c r="J578" s="13"/>
      <c r="K578" s="13"/>
      <c r="L578" s="13"/>
      <c r="M578" s="13"/>
      <c r="N578" s="13"/>
      <c r="O578" s="13"/>
      <c r="P578" s="13"/>
    </row>
    <row r="579" spans="7:16">
      <c r="G579" s="13"/>
      <c r="H579" s="13"/>
      <c r="I579" s="13"/>
      <c r="J579" s="13"/>
      <c r="K579" s="13"/>
      <c r="L579" s="13"/>
      <c r="M579" s="13"/>
      <c r="N579" s="13"/>
      <c r="O579" s="13"/>
      <c r="P579" s="13"/>
    </row>
    <row r="580" spans="7:16">
      <c r="G580" s="13"/>
      <c r="H580" s="13"/>
      <c r="I580" s="13"/>
      <c r="J580" s="13"/>
      <c r="K580" s="13"/>
      <c r="L580" s="13"/>
      <c r="M580" s="13"/>
      <c r="N580" s="13"/>
      <c r="O580" s="13"/>
      <c r="P580" s="13"/>
    </row>
    <row r="581" spans="7:16">
      <c r="G581" s="13"/>
      <c r="H581" s="13"/>
      <c r="I581" s="13"/>
      <c r="J581" s="13"/>
      <c r="K581" s="13"/>
      <c r="L581" s="13"/>
      <c r="M581" s="13"/>
      <c r="N581" s="13"/>
      <c r="O581" s="13"/>
      <c r="P581" s="13"/>
    </row>
    <row r="582" spans="7:16">
      <c r="G582" s="13"/>
      <c r="H582" s="13"/>
      <c r="I582" s="13"/>
      <c r="J582" s="13"/>
      <c r="K582" s="13"/>
      <c r="L582" s="13"/>
      <c r="M582" s="13"/>
      <c r="N582" s="13"/>
      <c r="O582" s="13"/>
      <c r="P582" s="13"/>
    </row>
    <row r="583" spans="7:16">
      <c r="G583" s="13"/>
      <c r="H583" s="13"/>
      <c r="I583" s="13"/>
      <c r="J583" s="13"/>
      <c r="K583" s="13"/>
      <c r="L583" s="13"/>
      <c r="M583" s="13"/>
      <c r="N583" s="13"/>
      <c r="O583" s="13"/>
      <c r="P583" s="13"/>
    </row>
    <row r="584" spans="7:16">
      <c r="G584" s="13"/>
      <c r="H584" s="13"/>
      <c r="I584" s="13"/>
      <c r="J584" s="13"/>
      <c r="K584" s="13"/>
      <c r="L584" s="13"/>
      <c r="M584" s="13"/>
      <c r="N584" s="13"/>
      <c r="O584" s="13"/>
      <c r="P584" s="13"/>
    </row>
    <row r="585" spans="7:16">
      <c r="G585" s="13"/>
      <c r="H585" s="13"/>
      <c r="I585" s="13"/>
      <c r="J585" s="13"/>
      <c r="K585" s="13"/>
      <c r="L585" s="13"/>
      <c r="M585" s="13"/>
      <c r="N585" s="13"/>
      <c r="O585" s="13"/>
      <c r="P585" s="13"/>
    </row>
    <row r="586" spans="7:16">
      <c r="G586" s="13"/>
      <c r="H586" s="13"/>
      <c r="I586" s="13"/>
      <c r="J586" s="13"/>
      <c r="K586" s="13"/>
      <c r="L586" s="13"/>
      <c r="M586" s="13"/>
      <c r="N586" s="13"/>
      <c r="O586" s="13"/>
      <c r="P586" s="13"/>
    </row>
    <row r="587" spans="7:16">
      <c r="G587" s="13"/>
      <c r="H587" s="13"/>
      <c r="I587" s="13"/>
      <c r="J587" s="13"/>
      <c r="K587" s="13"/>
      <c r="L587" s="13"/>
      <c r="M587" s="13"/>
      <c r="N587" s="13"/>
      <c r="O587" s="13"/>
      <c r="P587" s="13"/>
    </row>
    <row r="588" spans="7:16">
      <c r="G588" s="13"/>
      <c r="H588" s="13"/>
      <c r="I588" s="13"/>
      <c r="J588" s="13"/>
      <c r="K588" s="13"/>
      <c r="L588" s="13"/>
      <c r="M588" s="13"/>
      <c r="N588" s="13"/>
      <c r="O588" s="13"/>
      <c r="P588" s="13"/>
    </row>
    <row r="589" spans="7:16">
      <c r="G589" s="13"/>
      <c r="H589" s="13"/>
      <c r="I589" s="13"/>
      <c r="J589" s="13"/>
      <c r="K589" s="13"/>
      <c r="L589" s="13"/>
      <c r="M589" s="13"/>
      <c r="N589" s="13"/>
      <c r="O589" s="13"/>
      <c r="P589" s="13"/>
    </row>
    <row r="590" spans="7:16">
      <c r="G590" s="13"/>
      <c r="H590" s="13"/>
      <c r="I590" s="13"/>
      <c r="J590" s="13"/>
      <c r="K590" s="13"/>
      <c r="L590" s="13"/>
      <c r="M590" s="13"/>
      <c r="N590" s="13"/>
      <c r="O590" s="13"/>
      <c r="P590" s="13"/>
    </row>
    <row r="591" spans="7:16">
      <c r="G591" s="13"/>
      <c r="H591" s="13"/>
      <c r="I591" s="13"/>
      <c r="J591" s="13"/>
      <c r="K591" s="13"/>
      <c r="L591" s="13"/>
      <c r="M591" s="13"/>
      <c r="N591" s="13"/>
      <c r="O591" s="13"/>
      <c r="P591" s="13"/>
    </row>
    <row r="592" spans="7:16">
      <c r="G592" s="13"/>
      <c r="H592" s="13"/>
      <c r="I592" s="13"/>
      <c r="J592" s="13"/>
      <c r="K592" s="13"/>
      <c r="L592" s="13"/>
      <c r="M592" s="13"/>
      <c r="N592" s="13"/>
      <c r="O592" s="13"/>
      <c r="P592" s="13"/>
    </row>
    <row r="593" spans="7:16">
      <c r="G593" s="13"/>
      <c r="H593" s="13"/>
      <c r="I593" s="13"/>
      <c r="J593" s="13"/>
      <c r="K593" s="13"/>
      <c r="L593" s="13"/>
      <c r="M593" s="13"/>
      <c r="N593" s="13"/>
      <c r="O593" s="13"/>
      <c r="P593" s="13"/>
    </row>
    <row r="594" spans="7:16">
      <c r="G594" s="13"/>
      <c r="H594" s="13"/>
      <c r="I594" s="13"/>
      <c r="J594" s="13"/>
      <c r="K594" s="13"/>
      <c r="L594" s="13"/>
      <c r="M594" s="13"/>
      <c r="N594" s="13"/>
      <c r="O594" s="13"/>
      <c r="P594" s="13"/>
    </row>
    <row r="595" spans="7:16">
      <c r="G595" s="13"/>
      <c r="H595" s="13"/>
      <c r="I595" s="13"/>
      <c r="J595" s="13"/>
      <c r="K595" s="13"/>
      <c r="L595" s="13"/>
      <c r="M595" s="13"/>
      <c r="N595" s="13"/>
      <c r="O595" s="13"/>
      <c r="P595" s="13"/>
    </row>
    <row r="596" spans="7:16">
      <c r="G596" s="13"/>
      <c r="H596" s="13"/>
      <c r="I596" s="13"/>
      <c r="J596" s="13"/>
      <c r="K596" s="13"/>
      <c r="L596" s="13"/>
      <c r="M596" s="13"/>
      <c r="N596" s="13"/>
      <c r="O596" s="13"/>
      <c r="P596" s="13"/>
    </row>
    <row r="597" spans="7:16">
      <c r="G597" s="13"/>
      <c r="H597" s="13"/>
      <c r="I597" s="13"/>
      <c r="J597" s="13"/>
      <c r="K597" s="13"/>
      <c r="L597" s="13"/>
      <c r="M597" s="13"/>
      <c r="N597" s="13"/>
      <c r="O597" s="13"/>
      <c r="P597" s="13"/>
    </row>
    <row r="598" spans="7:16">
      <c r="G598" s="13"/>
      <c r="H598" s="13"/>
      <c r="I598" s="13"/>
      <c r="J598" s="13"/>
      <c r="K598" s="13"/>
      <c r="L598" s="13"/>
      <c r="M598" s="13"/>
      <c r="N598" s="13"/>
      <c r="O598" s="13"/>
      <c r="P598" s="13"/>
    </row>
    <row r="599" spans="7:16">
      <c r="G599" s="13"/>
      <c r="H599" s="13"/>
      <c r="I599" s="13"/>
      <c r="J599" s="13"/>
      <c r="K599" s="13"/>
      <c r="L599" s="13"/>
      <c r="M599" s="13"/>
      <c r="N599" s="13"/>
      <c r="O599" s="13"/>
      <c r="P599" s="13"/>
    </row>
    <row r="600" spans="7:16">
      <c r="G600" s="13"/>
      <c r="H600" s="13"/>
      <c r="I600" s="13"/>
      <c r="J600" s="13"/>
      <c r="K600" s="13"/>
      <c r="L600" s="13"/>
      <c r="M600" s="13"/>
      <c r="N600" s="13"/>
      <c r="O600" s="13"/>
      <c r="P600" s="13"/>
    </row>
    <row r="601" spans="7:16">
      <c r="G601" s="13"/>
      <c r="H601" s="13"/>
      <c r="I601" s="13"/>
      <c r="J601" s="13"/>
      <c r="K601" s="13"/>
      <c r="L601" s="13"/>
      <c r="M601" s="13"/>
      <c r="N601" s="13"/>
      <c r="O601" s="13"/>
      <c r="P601" s="13"/>
    </row>
    <row r="602" spans="7:16">
      <c r="G602" s="13"/>
      <c r="H602" s="13"/>
      <c r="I602" s="13"/>
      <c r="J602" s="13"/>
      <c r="K602" s="13"/>
      <c r="L602" s="13"/>
      <c r="M602" s="13"/>
      <c r="N602" s="13"/>
      <c r="O602" s="13"/>
      <c r="P602" s="13"/>
    </row>
    <row r="603" spans="7:16">
      <c r="G603" s="13"/>
      <c r="H603" s="13"/>
      <c r="I603" s="13"/>
      <c r="J603" s="13"/>
      <c r="K603" s="13"/>
      <c r="L603" s="13"/>
      <c r="M603" s="13"/>
      <c r="N603" s="13"/>
      <c r="O603" s="13"/>
      <c r="P603" s="13"/>
    </row>
    <row r="604" spans="7:16">
      <c r="G604" s="13"/>
      <c r="H604" s="13"/>
      <c r="I604" s="13"/>
      <c r="J604" s="13"/>
      <c r="K604" s="13"/>
      <c r="L604" s="13"/>
      <c r="M604" s="13"/>
      <c r="N604" s="13"/>
      <c r="O604" s="13"/>
      <c r="P604" s="13"/>
    </row>
    <row r="605" spans="7:16">
      <c r="G605" s="13"/>
      <c r="H605" s="13"/>
      <c r="I605" s="13"/>
      <c r="J605" s="13"/>
      <c r="K605" s="13"/>
      <c r="L605" s="13"/>
      <c r="M605" s="13"/>
      <c r="N605" s="13"/>
      <c r="O605" s="13"/>
      <c r="P605" s="13"/>
    </row>
    <row r="606" spans="7:16">
      <c r="G606" s="13"/>
      <c r="H606" s="13"/>
      <c r="I606" s="13"/>
      <c r="J606" s="13"/>
      <c r="K606" s="13"/>
      <c r="L606" s="13"/>
      <c r="M606" s="13"/>
      <c r="N606" s="13"/>
      <c r="O606" s="13"/>
      <c r="P606" s="13"/>
    </row>
    <row r="607" spans="7:16">
      <c r="G607" s="13"/>
      <c r="H607" s="13"/>
      <c r="I607" s="13"/>
      <c r="J607" s="13"/>
      <c r="K607" s="13"/>
      <c r="L607" s="13"/>
      <c r="M607" s="13"/>
      <c r="N607" s="13"/>
      <c r="O607" s="13"/>
      <c r="P607" s="13"/>
    </row>
    <row r="608" spans="7:16">
      <c r="G608" s="13"/>
      <c r="H608" s="13"/>
      <c r="I608" s="13"/>
      <c r="J608" s="13"/>
      <c r="K608" s="13"/>
      <c r="L608" s="13"/>
      <c r="M608" s="13"/>
      <c r="N608" s="13"/>
      <c r="O608" s="13"/>
      <c r="P608" s="13"/>
    </row>
    <row r="609" spans="7:16">
      <c r="G609" s="13"/>
      <c r="H609" s="13"/>
      <c r="I609" s="13"/>
      <c r="J609" s="13"/>
      <c r="K609" s="13"/>
      <c r="L609" s="13"/>
      <c r="M609" s="13"/>
      <c r="N609" s="13"/>
      <c r="O609" s="13"/>
      <c r="P609" s="13"/>
    </row>
    <row r="610" spans="7:16">
      <c r="G610" s="13"/>
      <c r="H610" s="13"/>
      <c r="I610" s="13"/>
      <c r="J610" s="13"/>
      <c r="K610" s="13"/>
      <c r="L610" s="13"/>
      <c r="M610" s="13"/>
      <c r="N610" s="13"/>
      <c r="O610" s="13"/>
      <c r="P610" s="13"/>
    </row>
    <row r="611" spans="7:16">
      <c r="G611" s="13"/>
      <c r="H611" s="13"/>
      <c r="I611" s="13"/>
      <c r="J611" s="13"/>
      <c r="K611" s="13"/>
      <c r="L611" s="13"/>
      <c r="M611" s="13"/>
      <c r="N611" s="13"/>
      <c r="O611" s="13"/>
      <c r="P611" s="13"/>
    </row>
    <row r="612" spans="7:16">
      <c r="G612" s="13"/>
      <c r="H612" s="13"/>
      <c r="I612" s="13"/>
      <c r="J612" s="13"/>
      <c r="K612" s="13"/>
      <c r="L612" s="13"/>
      <c r="M612" s="13"/>
      <c r="N612" s="13"/>
      <c r="O612" s="13"/>
      <c r="P612" s="13"/>
    </row>
    <row r="613" spans="7:16">
      <c r="G613" s="13"/>
      <c r="H613" s="13"/>
      <c r="I613" s="13"/>
      <c r="J613" s="13"/>
      <c r="K613" s="13"/>
      <c r="L613" s="13"/>
      <c r="M613" s="13"/>
      <c r="N613" s="13"/>
      <c r="O613" s="13"/>
      <c r="P613" s="13"/>
    </row>
    <row r="614" spans="7:16">
      <c r="G614" s="13"/>
      <c r="H614" s="13"/>
      <c r="I614" s="13"/>
      <c r="J614" s="13"/>
      <c r="K614" s="13"/>
      <c r="L614" s="13"/>
      <c r="M614" s="13"/>
      <c r="N614" s="13"/>
      <c r="O614" s="13"/>
      <c r="P614" s="13"/>
    </row>
    <row r="615" spans="7:16">
      <c r="G615" s="13"/>
      <c r="H615" s="13"/>
      <c r="I615" s="13"/>
      <c r="J615" s="13"/>
      <c r="K615" s="13"/>
      <c r="L615" s="13"/>
      <c r="M615" s="13"/>
      <c r="N615" s="13"/>
      <c r="O615" s="13"/>
      <c r="P615" s="13"/>
    </row>
    <row r="616" spans="7:16">
      <c r="G616" s="13"/>
      <c r="H616" s="13"/>
      <c r="I616" s="13"/>
      <c r="J616" s="13"/>
      <c r="K616" s="13"/>
      <c r="L616" s="13"/>
      <c r="M616" s="13"/>
      <c r="N616" s="13"/>
      <c r="O616" s="13"/>
      <c r="P616" s="13"/>
    </row>
    <row r="617" spans="7:16">
      <c r="G617" s="13"/>
      <c r="H617" s="13"/>
      <c r="I617" s="13"/>
      <c r="J617" s="13"/>
      <c r="K617" s="13"/>
      <c r="L617" s="13"/>
      <c r="M617" s="13"/>
      <c r="N617" s="13"/>
      <c r="O617" s="13"/>
      <c r="P617" s="13"/>
    </row>
    <row r="618" spans="7:16">
      <c r="G618" s="13"/>
      <c r="H618" s="13"/>
      <c r="I618" s="13"/>
      <c r="J618" s="13"/>
      <c r="K618" s="13"/>
      <c r="L618" s="13"/>
      <c r="M618" s="13"/>
      <c r="N618" s="13"/>
      <c r="O618" s="13"/>
      <c r="P618" s="13"/>
    </row>
    <row r="619" spans="7:16">
      <c r="G619" s="13"/>
      <c r="H619" s="13"/>
      <c r="I619" s="13"/>
      <c r="J619" s="13"/>
      <c r="K619" s="13"/>
      <c r="L619" s="13"/>
      <c r="M619" s="13"/>
      <c r="N619" s="13"/>
      <c r="O619" s="13"/>
      <c r="P619" s="13"/>
    </row>
    <row r="620" spans="7:16">
      <c r="G620" s="13"/>
      <c r="H620" s="13"/>
      <c r="I620" s="13"/>
      <c r="J620" s="13"/>
      <c r="K620" s="13"/>
      <c r="L620" s="13"/>
      <c r="M620" s="13"/>
      <c r="N620" s="13"/>
      <c r="O620" s="13"/>
      <c r="P620" s="13"/>
    </row>
    <row r="621" spans="7:16">
      <c r="G621" s="13"/>
      <c r="H621" s="13"/>
      <c r="I621" s="13"/>
      <c r="J621" s="13"/>
      <c r="K621" s="13"/>
      <c r="L621" s="13"/>
      <c r="M621" s="13"/>
      <c r="N621" s="13"/>
      <c r="O621" s="13"/>
      <c r="P621" s="13"/>
    </row>
    <row r="622" spans="7:16">
      <c r="G622" s="13"/>
      <c r="H622" s="13"/>
      <c r="I622" s="13"/>
      <c r="J622" s="13"/>
      <c r="K622" s="13"/>
      <c r="L622" s="13"/>
      <c r="M622" s="13"/>
      <c r="N622" s="13"/>
      <c r="O622" s="13"/>
      <c r="P622" s="13"/>
    </row>
    <row r="623" spans="7:16">
      <c r="G623" s="13"/>
      <c r="H623" s="13"/>
      <c r="I623" s="13"/>
      <c r="J623" s="13"/>
      <c r="K623" s="13"/>
      <c r="L623" s="13"/>
      <c r="M623" s="13"/>
      <c r="N623" s="13"/>
      <c r="O623" s="13"/>
      <c r="P623" s="13"/>
    </row>
    <row r="624" spans="7:16">
      <c r="G624" s="13"/>
      <c r="H624" s="13"/>
      <c r="I624" s="13"/>
      <c r="J624" s="13"/>
      <c r="K624" s="13"/>
      <c r="L624" s="13"/>
      <c r="M624" s="13"/>
      <c r="N624" s="13"/>
      <c r="O624" s="13"/>
      <c r="P624" s="13"/>
    </row>
    <row r="625" spans="7:16">
      <c r="G625" s="13"/>
      <c r="H625" s="13"/>
      <c r="I625" s="13"/>
      <c r="J625" s="13"/>
      <c r="K625" s="13"/>
      <c r="L625" s="13"/>
      <c r="M625" s="13"/>
      <c r="N625" s="13"/>
      <c r="O625" s="13"/>
      <c r="P625" s="13"/>
    </row>
    <row r="626" spans="7:16">
      <c r="G626" s="13"/>
      <c r="H626" s="13"/>
      <c r="I626" s="13"/>
      <c r="J626" s="13"/>
      <c r="K626" s="13"/>
      <c r="L626" s="13"/>
      <c r="M626" s="13"/>
      <c r="N626" s="13"/>
      <c r="O626" s="13"/>
      <c r="P626" s="13"/>
    </row>
    <row r="627" spans="7:16">
      <c r="G627" s="13"/>
      <c r="H627" s="13"/>
      <c r="I627" s="13"/>
      <c r="J627" s="13"/>
      <c r="K627" s="13"/>
      <c r="L627" s="13"/>
      <c r="M627" s="13"/>
      <c r="N627" s="13"/>
      <c r="O627" s="13"/>
      <c r="P627" s="13"/>
    </row>
    <row r="628" spans="7:16">
      <c r="G628" s="13"/>
      <c r="H628" s="13"/>
      <c r="I628" s="13"/>
      <c r="J628" s="13"/>
      <c r="K628" s="13"/>
      <c r="L628" s="13"/>
      <c r="M628" s="13"/>
      <c r="N628" s="13"/>
      <c r="O628" s="13"/>
      <c r="P628" s="13"/>
    </row>
    <row r="629" spans="7:16">
      <c r="G629" s="13"/>
      <c r="H629" s="13"/>
      <c r="I629" s="13"/>
      <c r="J629" s="13"/>
      <c r="K629" s="13"/>
      <c r="L629" s="13"/>
      <c r="M629" s="13"/>
      <c r="N629" s="13"/>
      <c r="O629" s="13"/>
      <c r="P629" s="13"/>
    </row>
    <row r="630" spans="7:16">
      <c r="G630" s="13"/>
      <c r="H630" s="13"/>
      <c r="I630" s="13"/>
      <c r="J630" s="13"/>
      <c r="K630" s="13"/>
      <c r="L630" s="13"/>
      <c r="M630" s="13"/>
      <c r="N630" s="13"/>
      <c r="O630" s="13"/>
      <c r="P630" s="13"/>
    </row>
    <row r="631" spans="7:16">
      <c r="G631" s="13"/>
      <c r="H631" s="13"/>
      <c r="I631" s="13"/>
      <c r="J631" s="13"/>
      <c r="K631" s="13"/>
      <c r="L631" s="13"/>
      <c r="M631" s="13"/>
      <c r="N631" s="13"/>
      <c r="O631" s="13"/>
      <c r="P631" s="13"/>
    </row>
    <row r="632" spans="7:16">
      <c r="G632" s="13"/>
      <c r="H632" s="13"/>
      <c r="I632" s="13"/>
      <c r="J632" s="13"/>
      <c r="K632" s="13"/>
      <c r="L632" s="13"/>
      <c r="M632" s="13"/>
      <c r="N632" s="13"/>
      <c r="O632" s="13"/>
      <c r="P632" s="13"/>
    </row>
    <row r="633" spans="7:16">
      <c r="G633" s="13"/>
      <c r="H633" s="13"/>
      <c r="I633" s="13"/>
      <c r="J633" s="13"/>
      <c r="K633" s="13"/>
      <c r="L633" s="13"/>
      <c r="M633" s="13"/>
      <c r="N633" s="13"/>
      <c r="O633" s="13"/>
      <c r="P633" s="13"/>
    </row>
    <row r="634" spans="7:16">
      <c r="G634" s="13"/>
      <c r="H634" s="13"/>
      <c r="I634" s="13"/>
      <c r="J634" s="13"/>
      <c r="K634" s="13"/>
      <c r="L634" s="13"/>
      <c r="M634" s="13"/>
      <c r="N634" s="13"/>
      <c r="O634" s="13"/>
      <c r="P634" s="13"/>
    </row>
    <row r="635" spans="7:16">
      <c r="G635" s="13"/>
      <c r="H635" s="13"/>
      <c r="I635" s="13"/>
      <c r="J635" s="13"/>
      <c r="K635" s="13"/>
      <c r="L635" s="13"/>
      <c r="M635" s="13"/>
      <c r="N635" s="13"/>
      <c r="O635" s="13"/>
      <c r="P635" s="13"/>
    </row>
    <row r="636" spans="7:16">
      <c r="G636" s="13"/>
      <c r="H636" s="13"/>
      <c r="I636" s="13"/>
      <c r="J636" s="13"/>
      <c r="K636" s="13"/>
      <c r="L636" s="13"/>
      <c r="M636" s="13"/>
      <c r="N636" s="13"/>
      <c r="O636" s="13"/>
      <c r="P636" s="13"/>
    </row>
    <row r="637" spans="7:16">
      <c r="G637" s="13"/>
      <c r="H637" s="13"/>
      <c r="I637" s="13"/>
      <c r="J637" s="13"/>
      <c r="K637" s="13"/>
      <c r="L637" s="13"/>
      <c r="M637" s="13"/>
      <c r="N637" s="13"/>
      <c r="O637" s="13"/>
      <c r="P637" s="13"/>
    </row>
    <row r="638" spans="7:16">
      <c r="G638" s="13"/>
      <c r="H638" s="13"/>
      <c r="I638" s="13"/>
      <c r="J638" s="13"/>
      <c r="K638" s="13"/>
      <c r="L638" s="13"/>
      <c r="M638" s="13"/>
      <c r="N638" s="13"/>
      <c r="O638" s="13"/>
      <c r="P638" s="13"/>
    </row>
    <row r="639" spans="7:16">
      <c r="G639" s="13"/>
      <c r="H639" s="13"/>
      <c r="I639" s="13"/>
      <c r="J639" s="13"/>
      <c r="K639" s="13"/>
      <c r="L639" s="13"/>
      <c r="M639" s="13"/>
      <c r="N639" s="13"/>
      <c r="O639" s="13"/>
      <c r="P639" s="13"/>
    </row>
    <row r="640" spans="7:16">
      <c r="G640" s="13"/>
      <c r="H640" s="13"/>
      <c r="I640" s="13"/>
      <c r="J640" s="13"/>
      <c r="K640" s="13"/>
      <c r="L640" s="13"/>
      <c r="M640" s="13"/>
      <c r="N640" s="13"/>
      <c r="O640" s="13"/>
      <c r="P640" s="13"/>
    </row>
    <row r="641" spans="7:16">
      <c r="G641" s="13"/>
      <c r="H641" s="13"/>
      <c r="I641" s="13"/>
      <c r="J641" s="13"/>
      <c r="K641" s="13"/>
      <c r="L641" s="13"/>
      <c r="M641" s="13"/>
      <c r="N641" s="13"/>
      <c r="O641" s="13"/>
      <c r="P641" s="13"/>
    </row>
    <row r="642" spans="7:16">
      <c r="G642" s="13"/>
      <c r="H642" s="13"/>
      <c r="I642" s="13"/>
      <c r="J642" s="13"/>
      <c r="K642" s="13"/>
      <c r="L642" s="13"/>
      <c r="M642" s="13"/>
      <c r="N642" s="13"/>
      <c r="O642" s="13"/>
      <c r="P642" s="13"/>
    </row>
    <row r="643" spans="7:16">
      <c r="G643" s="13"/>
      <c r="H643" s="13"/>
      <c r="I643" s="13"/>
      <c r="J643" s="13"/>
      <c r="K643" s="13"/>
      <c r="L643" s="13"/>
      <c r="M643" s="13"/>
      <c r="N643" s="13"/>
      <c r="O643" s="13"/>
      <c r="P643" s="13"/>
    </row>
    <row r="644" spans="7:16">
      <c r="G644" s="13"/>
      <c r="H644" s="13"/>
      <c r="I644" s="13"/>
      <c r="J644" s="13"/>
      <c r="K644" s="13"/>
      <c r="L644" s="13"/>
      <c r="M644" s="13"/>
      <c r="N644" s="13"/>
      <c r="O644" s="13"/>
      <c r="P644" s="13"/>
    </row>
    <row r="645" spans="7:16">
      <c r="G645" s="13"/>
      <c r="H645" s="13"/>
      <c r="I645" s="13"/>
      <c r="J645" s="13"/>
      <c r="K645" s="13"/>
      <c r="L645" s="13"/>
      <c r="M645" s="13"/>
      <c r="N645" s="13"/>
      <c r="O645" s="13"/>
      <c r="P645" s="13"/>
    </row>
    <row r="646" spans="7:16">
      <c r="G646" s="13"/>
      <c r="H646" s="13"/>
      <c r="I646" s="13"/>
      <c r="J646" s="13"/>
      <c r="K646" s="13"/>
      <c r="L646" s="13"/>
      <c r="M646" s="13"/>
      <c r="N646" s="13"/>
      <c r="O646" s="13"/>
      <c r="P646" s="13"/>
    </row>
    <row r="647" spans="7:16">
      <c r="G647" s="13"/>
      <c r="H647" s="13"/>
      <c r="I647" s="13"/>
      <c r="J647" s="13"/>
      <c r="K647" s="13"/>
      <c r="L647" s="13"/>
      <c r="M647" s="13"/>
      <c r="N647" s="13"/>
      <c r="O647" s="13"/>
      <c r="P647" s="13"/>
    </row>
    <row r="648" spans="7:16">
      <c r="G648" s="13"/>
      <c r="H648" s="13"/>
      <c r="I648" s="13"/>
      <c r="J648" s="13"/>
      <c r="K648" s="13"/>
      <c r="L648" s="13"/>
      <c r="M648" s="13"/>
      <c r="N648" s="13"/>
      <c r="O648" s="13"/>
      <c r="P648" s="13"/>
    </row>
    <row r="649" spans="7:16">
      <c r="G649" s="13"/>
      <c r="H649" s="13"/>
      <c r="I649" s="13"/>
      <c r="J649" s="13"/>
      <c r="K649" s="13"/>
      <c r="L649" s="13"/>
      <c r="M649" s="13"/>
      <c r="N649" s="13"/>
      <c r="O649" s="13"/>
      <c r="P649" s="13"/>
    </row>
    <row r="650" spans="7:16">
      <c r="G650" s="13"/>
      <c r="H650" s="13"/>
      <c r="I650" s="13"/>
      <c r="J650" s="13"/>
      <c r="K650" s="13"/>
      <c r="L650" s="13"/>
      <c r="M650" s="13"/>
      <c r="N650" s="13"/>
      <c r="O650" s="13"/>
      <c r="P650" s="13"/>
    </row>
    <row r="651" spans="7:16">
      <c r="G651" s="13"/>
      <c r="H651" s="13"/>
      <c r="I651" s="13"/>
      <c r="J651" s="13"/>
      <c r="K651" s="13"/>
      <c r="L651" s="13"/>
      <c r="M651" s="13"/>
      <c r="N651" s="13"/>
      <c r="O651" s="13"/>
      <c r="P651" s="13"/>
    </row>
    <row r="652" spans="7:16">
      <c r="G652" s="13"/>
      <c r="H652" s="13"/>
      <c r="I652" s="13"/>
      <c r="J652" s="13"/>
      <c r="K652" s="13"/>
      <c r="L652" s="13"/>
      <c r="M652" s="13"/>
      <c r="N652" s="13"/>
      <c r="O652" s="13"/>
      <c r="P652" s="13"/>
    </row>
    <row r="653" spans="7:16">
      <c r="G653" s="13"/>
      <c r="H653" s="13"/>
      <c r="I653" s="13"/>
      <c r="J653" s="13"/>
      <c r="K653" s="13"/>
      <c r="L653" s="13"/>
      <c r="M653" s="13"/>
      <c r="N653" s="13"/>
      <c r="O653" s="13"/>
      <c r="P653" s="13"/>
    </row>
    <row r="654" spans="7:16">
      <c r="G654" s="13"/>
      <c r="H654" s="13"/>
      <c r="I654" s="13"/>
      <c r="J654" s="13"/>
      <c r="K654" s="13"/>
      <c r="L654" s="13"/>
      <c r="M654" s="13"/>
      <c r="N654" s="13"/>
      <c r="O654" s="13"/>
      <c r="P654" s="13"/>
    </row>
    <row r="655" spans="7:16">
      <c r="G655" s="13"/>
      <c r="H655" s="13"/>
      <c r="I655" s="13"/>
      <c r="J655" s="13"/>
      <c r="K655" s="13"/>
      <c r="L655" s="13"/>
      <c r="M655" s="13"/>
      <c r="N655" s="13"/>
      <c r="O655" s="13"/>
      <c r="P655" s="13"/>
    </row>
    <row r="656" spans="7:16">
      <c r="G656" s="13"/>
      <c r="H656" s="13"/>
      <c r="I656" s="13"/>
      <c r="J656" s="13"/>
      <c r="K656" s="13"/>
      <c r="L656" s="13"/>
      <c r="M656" s="13"/>
      <c r="N656" s="13"/>
      <c r="O656" s="13"/>
      <c r="P656" s="13"/>
    </row>
    <row r="657" spans="7:16">
      <c r="G657" s="13"/>
      <c r="H657" s="13"/>
      <c r="I657" s="13"/>
      <c r="J657" s="13"/>
      <c r="K657" s="13"/>
      <c r="L657" s="13"/>
      <c r="M657" s="13"/>
      <c r="N657" s="13"/>
      <c r="O657" s="13"/>
      <c r="P657" s="13"/>
    </row>
    <row r="658" spans="7:16">
      <c r="G658" s="13"/>
      <c r="H658" s="13"/>
      <c r="I658" s="13"/>
      <c r="J658" s="13"/>
      <c r="K658" s="13"/>
      <c r="L658" s="13"/>
      <c r="M658" s="13"/>
      <c r="N658" s="13"/>
      <c r="O658" s="13"/>
      <c r="P658" s="13"/>
    </row>
    <row r="659" spans="7:16">
      <c r="G659" s="13"/>
      <c r="H659" s="13"/>
      <c r="I659" s="13"/>
      <c r="J659" s="13"/>
      <c r="K659" s="13"/>
      <c r="L659" s="13"/>
      <c r="M659" s="13"/>
      <c r="N659" s="13"/>
      <c r="O659" s="13"/>
      <c r="P659" s="13"/>
    </row>
    <row r="660" spans="7:16">
      <c r="G660" s="13"/>
      <c r="H660" s="13"/>
      <c r="I660" s="13"/>
      <c r="J660" s="13"/>
      <c r="K660" s="13"/>
      <c r="L660" s="13"/>
      <c r="M660" s="13"/>
      <c r="N660" s="13"/>
      <c r="O660" s="13"/>
      <c r="P660" s="13"/>
    </row>
    <row r="661" spans="7:16">
      <c r="G661" s="13"/>
      <c r="H661" s="13"/>
      <c r="I661" s="13"/>
      <c r="J661" s="13"/>
      <c r="K661" s="13"/>
      <c r="L661" s="13"/>
      <c r="M661" s="13"/>
      <c r="N661" s="13"/>
      <c r="O661" s="13"/>
      <c r="P661" s="13"/>
    </row>
    <row r="662" spans="7:16">
      <c r="G662" s="13"/>
      <c r="H662" s="13"/>
      <c r="I662" s="13"/>
      <c r="J662" s="13"/>
      <c r="K662" s="13"/>
      <c r="L662" s="13"/>
      <c r="M662" s="13"/>
      <c r="N662" s="13"/>
      <c r="O662" s="13"/>
      <c r="P662" s="13"/>
    </row>
    <row r="663" spans="7:16">
      <c r="G663" s="13"/>
      <c r="H663" s="13"/>
      <c r="I663" s="13"/>
      <c r="J663" s="13"/>
      <c r="K663" s="13"/>
      <c r="L663" s="13"/>
      <c r="M663" s="13"/>
      <c r="N663" s="13"/>
      <c r="O663" s="13"/>
      <c r="P663" s="13"/>
    </row>
    <row r="664" spans="7:16">
      <c r="G664" s="13"/>
      <c r="H664" s="13"/>
      <c r="I664" s="13"/>
      <c r="J664" s="13"/>
      <c r="K664" s="13"/>
      <c r="L664" s="13"/>
      <c r="M664" s="13"/>
      <c r="N664" s="13"/>
      <c r="O664" s="13"/>
      <c r="P664" s="13"/>
    </row>
    <row r="665" spans="7:16">
      <c r="G665" s="13"/>
      <c r="H665" s="13"/>
      <c r="I665" s="13"/>
      <c r="J665" s="13"/>
      <c r="K665" s="13"/>
      <c r="L665" s="13"/>
      <c r="M665" s="13"/>
      <c r="N665" s="13"/>
      <c r="O665" s="13"/>
      <c r="P665" s="13"/>
    </row>
    <row r="666" spans="7:16">
      <c r="G666" s="13"/>
      <c r="H666" s="13"/>
      <c r="I666" s="13"/>
      <c r="J666" s="13"/>
      <c r="K666" s="13"/>
      <c r="L666" s="13"/>
      <c r="M666" s="13"/>
      <c r="N666" s="13"/>
      <c r="O666" s="13"/>
      <c r="P666" s="13"/>
    </row>
    <row r="667" spans="7:16">
      <c r="G667" s="13"/>
      <c r="H667" s="13"/>
      <c r="I667" s="13"/>
      <c r="J667" s="13"/>
      <c r="K667" s="13"/>
      <c r="L667" s="13"/>
      <c r="M667" s="13"/>
      <c r="N667" s="13"/>
      <c r="O667" s="13"/>
      <c r="P667" s="13"/>
    </row>
    <row r="668" spans="7:16">
      <c r="G668" s="13"/>
      <c r="H668" s="13"/>
      <c r="I668" s="13"/>
      <c r="J668" s="13"/>
      <c r="K668" s="13"/>
      <c r="L668" s="13"/>
      <c r="M668" s="13"/>
      <c r="N668" s="13"/>
      <c r="O668" s="13"/>
      <c r="P668" s="13"/>
    </row>
    <row r="669" spans="7:16">
      <c r="G669" s="13"/>
      <c r="H669" s="13"/>
      <c r="I669" s="13"/>
      <c r="J669" s="13"/>
      <c r="K669" s="13"/>
      <c r="L669" s="13"/>
      <c r="M669" s="13"/>
      <c r="N669" s="13"/>
      <c r="O669" s="13"/>
      <c r="P669" s="13"/>
    </row>
    <row r="670" spans="7:16">
      <c r="G670" s="13"/>
      <c r="H670" s="13"/>
      <c r="I670" s="13"/>
      <c r="J670" s="13"/>
      <c r="K670" s="13"/>
      <c r="L670" s="13"/>
      <c r="M670" s="13"/>
      <c r="N670" s="13"/>
      <c r="O670" s="13"/>
      <c r="P670" s="13"/>
    </row>
    <row r="671" spans="7:16">
      <c r="G671" s="13"/>
      <c r="H671" s="13"/>
      <c r="I671" s="13"/>
      <c r="J671" s="13"/>
      <c r="K671" s="13"/>
      <c r="L671" s="13"/>
      <c r="M671" s="13"/>
      <c r="N671" s="13"/>
      <c r="O671" s="13"/>
      <c r="P671" s="13"/>
    </row>
    <row r="672" spans="7:16">
      <c r="G672" s="13"/>
      <c r="H672" s="13"/>
      <c r="I672" s="13"/>
      <c r="J672" s="13"/>
      <c r="K672" s="13"/>
      <c r="L672" s="13"/>
      <c r="M672" s="13"/>
      <c r="N672" s="13"/>
      <c r="O672" s="13"/>
      <c r="P672" s="13"/>
    </row>
    <row r="673" spans="7:16">
      <c r="G673" s="13"/>
      <c r="H673" s="13"/>
      <c r="I673" s="13"/>
      <c r="J673" s="13"/>
      <c r="K673" s="13"/>
      <c r="L673" s="13"/>
      <c r="M673" s="13"/>
      <c r="N673" s="13"/>
      <c r="O673" s="13"/>
      <c r="P673" s="13"/>
    </row>
    <row r="674" spans="7:16">
      <c r="G674" s="13"/>
      <c r="H674" s="13"/>
      <c r="I674" s="13"/>
      <c r="J674" s="13"/>
      <c r="K674" s="13"/>
      <c r="L674" s="13"/>
      <c r="M674" s="13"/>
      <c r="N674" s="13"/>
      <c r="O674" s="13"/>
      <c r="P674" s="13"/>
    </row>
    <row r="675" spans="7:16">
      <c r="G675" s="13"/>
      <c r="H675" s="13"/>
      <c r="I675" s="13"/>
      <c r="J675" s="13"/>
      <c r="K675" s="13"/>
      <c r="L675" s="13"/>
      <c r="M675" s="13"/>
      <c r="N675" s="13"/>
      <c r="O675" s="13"/>
      <c r="P675" s="13"/>
    </row>
    <row r="676" spans="7:16">
      <c r="G676" s="13"/>
      <c r="H676" s="13"/>
      <c r="I676" s="13"/>
      <c r="J676" s="13"/>
      <c r="K676" s="13"/>
      <c r="L676" s="13"/>
      <c r="M676" s="13"/>
      <c r="N676" s="13"/>
      <c r="O676" s="13"/>
      <c r="P676" s="13"/>
    </row>
    <row r="677" spans="7:16">
      <c r="G677" s="13"/>
      <c r="H677" s="13"/>
      <c r="I677" s="13"/>
      <c r="J677" s="13"/>
      <c r="K677" s="13"/>
      <c r="L677" s="13"/>
      <c r="M677" s="13"/>
      <c r="N677" s="13"/>
      <c r="O677" s="13"/>
      <c r="P677" s="13"/>
    </row>
    <row r="678" spans="7:16">
      <c r="G678" s="13"/>
      <c r="H678" s="13"/>
      <c r="I678" s="13"/>
      <c r="J678" s="13"/>
      <c r="K678" s="13"/>
      <c r="L678" s="13"/>
      <c r="M678" s="13"/>
      <c r="N678" s="13"/>
      <c r="O678" s="13"/>
      <c r="P678" s="13"/>
    </row>
    <row r="679" spans="7:16">
      <c r="G679" s="13"/>
      <c r="H679" s="13"/>
      <c r="I679" s="13"/>
      <c r="J679" s="13"/>
      <c r="K679" s="13"/>
      <c r="L679" s="13"/>
      <c r="M679" s="13"/>
      <c r="N679" s="13"/>
      <c r="O679" s="13"/>
      <c r="P679" s="13"/>
    </row>
    <row r="680" spans="7:16">
      <c r="G680" s="13"/>
      <c r="H680" s="13"/>
      <c r="I680" s="13"/>
      <c r="J680" s="13"/>
      <c r="K680" s="13"/>
      <c r="L680" s="13"/>
      <c r="M680" s="13"/>
      <c r="N680" s="13"/>
      <c r="O680" s="13"/>
      <c r="P680" s="13"/>
    </row>
    <row r="681" spans="7:16">
      <c r="G681" s="13"/>
      <c r="H681" s="13"/>
      <c r="I681" s="13"/>
      <c r="J681" s="13"/>
      <c r="K681" s="13"/>
      <c r="L681" s="13"/>
      <c r="M681" s="13"/>
      <c r="N681" s="13"/>
      <c r="O681" s="13"/>
      <c r="P681" s="13"/>
    </row>
    <row r="682" spans="7:16">
      <c r="G682" s="13"/>
      <c r="H682" s="13"/>
      <c r="I682" s="13"/>
      <c r="J682" s="13"/>
      <c r="K682" s="13"/>
      <c r="L682" s="13"/>
      <c r="M682" s="13"/>
      <c r="N682" s="13"/>
      <c r="O682" s="13"/>
      <c r="P682" s="13"/>
    </row>
    <row r="683" spans="7:16">
      <c r="G683" s="13"/>
      <c r="H683" s="13"/>
      <c r="I683" s="13"/>
      <c r="J683" s="13"/>
      <c r="K683" s="13"/>
      <c r="L683" s="13"/>
      <c r="M683" s="13"/>
      <c r="N683" s="13"/>
      <c r="O683" s="13"/>
      <c r="P683" s="13"/>
    </row>
    <row r="684" spans="7:16">
      <c r="G684" s="13"/>
      <c r="H684" s="13"/>
      <c r="I684" s="13"/>
      <c r="J684" s="13"/>
      <c r="K684" s="13"/>
      <c r="L684" s="13"/>
      <c r="M684" s="13"/>
      <c r="N684" s="13"/>
      <c r="O684" s="13"/>
      <c r="P684" s="13"/>
    </row>
    <row r="685" spans="7:16">
      <c r="G685" s="13"/>
      <c r="H685" s="13"/>
      <c r="I685" s="13"/>
      <c r="J685" s="13"/>
      <c r="K685" s="13"/>
      <c r="L685" s="13"/>
      <c r="M685" s="13"/>
      <c r="N685" s="13"/>
      <c r="O685" s="13"/>
      <c r="P685" s="13"/>
    </row>
    <row r="686" spans="7:16">
      <c r="G686" s="13"/>
      <c r="H686" s="13"/>
      <c r="I686" s="13"/>
      <c r="J686" s="13"/>
      <c r="K686" s="13"/>
      <c r="L686" s="13"/>
      <c r="M686" s="13"/>
      <c r="N686" s="13"/>
      <c r="O686" s="13"/>
      <c r="P686" s="13"/>
    </row>
    <row r="687" spans="7:16">
      <c r="G687" s="13"/>
      <c r="H687" s="13"/>
      <c r="I687" s="13"/>
      <c r="J687" s="13"/>
      <c r="K687" s="13"/>
      <c r="L687" s="13"/>
      <c r="M687" s="13"/>
      <c r="N687" s="13"/>
      <c r="O687" s="13"/>
      <c r="P687" s="13"/>
    </row>
    <row r="688" spans="7:16">
      <c r="G688" s="13"/>
      <c r="H688" s="13"/>
      <c r="I688" s="13"/>
      <c r="J688" s="13"/>
      <c r="K688" s="13"/>
      <c r="L688" s="13"/>
      <c r="M688" s="13"/>
      <c r="N688" s="13"/>
      <c r="O688" s="13"/>
      <c r="P688" s="13"/>
    </row>
    <row r="689" spans="7:16">
      <c r="G689" s="13"/>
      <c r="H689" s="13"/>
      <c r="I689" s="13"/>
      <c r="J689" s="13"/>
      <c r="K689" s="13"/>
      <c r="L689" s="13"/>
      <c r="M689" s="13"/>
      <c r="N689" s="13"/>
      <c r="O689" s="13"/>
      <c r="P689" s="13"/>
    </row>
    <row r="690" spans="7:16">
      <c r="G690" s="13"/>
      <c r="H690" s="13"/>
      <c r="I690" s="13"/>
      <c r="J690" s="13"/>
      <c r="K690" s="13"/>
      <c r="L690" s="13"/>
      <c r="M690" s="13"/>
      <c r="N690" s="13"/>
      <c r="O690" s="13"/>
      <c r="P690" s="13"/>
    </row>
    <row r="691" spans="7:16">
      <c r="G691" s="13"/>
      <c r="H691" s="13"/>
      <c r="I691" s="13"/>
      <c r="J691" s="13"/>
      <c r="K691" s="13"/>
      <c r="L691" s="13"/>
      <c r="M691" s="13"/>
      <c r="N691" s="13"/>
      <c r="O691" s="13"/>
      <c r="P691" s="13"/>
    </row>
    <row r="692" spans="7:16">
      <c r="G692" s="13"/>
      <c r="H692" s="13"/>
      <c r="I692" s="13"/>
      <c r="J692" s="13"/>
      <c r="K692" s="13"/>
      <c r="L692" s="13"/>
      <c r="M692" s="13"/>
      <c r="N692" s="13"/>
      <c r="O692" s="13"/>
      <c r="P692" s="13"/>
    </row>
    <row r="693" spans="7:16">
      <c r="G693" s="13"/>
      <c r="H693" s="13"/>
      <c r="I693" s="13"/>
      <c r="J693" s="13"/>
      <c r="K693" s="13"/>
      <c r="L693" s="13"/>
      <c r="M693" s="13"/>
      <c r="N693" s="13"/>
      <c r="O693" s="13"/>
      <c r="P693" s="13"/>
    </row>
    <row r="694" spans="7:16">
      <c r="G694" s="13"/>
      <c r="H694" s="13"/>
      <c r="I694" s="13"/>
      <c r="J694" s="13"/>
      <c r="K694" s="13"/>
      <c r="L694" s="13"/>
      <c r="M694" s="13"/>
      <c r="N694" s="13"/>
      <c r="O694" s="13"/>
      <c r="P694" s="13"/>
    </row>
    <row r="695" spans="7:16">
      <c r="G695" s="13"/>
      <c r="H695" s="13"/>
      <c r="I695" s="13"/>
      <c r="J695" s="13"/>
      <c r="K695" s="13"/>
      <c r="L695" s="13"/>
      <c r="M695" s="13"/>
      <c r="N695" s="13"/>
      <c r="O695" s="13"/>
      <c r="P695" s="13"/>
    </row>
    <row r="696" spans="7:16">
      <c r="G696" s="13"/>
      <c r="H696" s="13"/>
      <c r="I696" s="13"/>
      <c r="J696" s="13"/>
      <c r="K696" s="13"/>
      <c r="L696" s="13"/>
      <c r="M696" s="13"/>
      <c r="N696" s="13"/>
      <c r="O696" s="13"/>
      <c r="P696" s="13"/>
    </row>
    <row r="697" spans="7:16">
      <c r="G697" s="13"/>
      <c r="H697" s="13"/>
      <c r="I697" s="13"/>
      <c r="J697" s="13"/>
      <c r="K697" s="13"/>
      <c r="L697" s="13"/>
      <c r="M697" s="13"/>
      <c r="N697" s="13"/>
      <c r="O697" s="13"/>
      <c r="P697" s="13"/>
    </row>
    <row r="698" spans="7:16">
      <c r="G698" s="13"/>
      <c r="H698" s="13"/>
      <c r="I698" s="13"/>
      <c r="J698" s="13"/>
      <c r="K698" s="13"/>
      <c r="L698" s="13"/>
      <c r="M698" s="13"/>
      <c r="N698" s="13"/>
      <c r="O698" s="13"/>
      <c r="P698" s="13"/>
    </row>
    <row r="699" spans="7:16">
      <c r="G699" s="13"/>
      <c r="H699" s="13"/>
      <c r="I699" s="13"/>
      <c r="J699" s="13"/>
      <c r="K699" s="13"/>
      <c r="L699" s="13"/>
      <c r="M699" s="13"/>
      <c r="N699" s="13"/>
      <c r="O699" s="13"/>
      <c r="P699" s="13"/>
    </row>
    <row r="700" spans="7:16">
      <c r="G700" s="13"/>
      <c r="H700" s="13"/>
      <c r="I700" s="13"/>
      <c r="J700" s="13"/>
      <c r="K700" s="13"/>
      <c r="L700" s="13"/>
      <c r="M700" s="13"/>
      <c r="N700" s="13"/>
      <c r="O700" s="13"/>
      <c r="P700" s="13"/>
    </row>
    <row r="701" spans="7:16">
      <c r="G701" s="13"/>
      <c r="H701" s="13"/>
      <c r="I701" s="13"/>
      <c r="J701" s="13"/>
      <c r="K701" s="13"/>
      <c r="L701" s="13"/>
      <c r="M701" s="13"/>
      <c r="N701" s="13"/>
      <c r="O701" s="13"/>
      <c r="P701" s="13"/>
    </row>
    <row r="702" spans="7:16">
      <c r="G702" s="13"/>
      <c r="H702" s="13"/>
      <c r="I702" s="13"/>
      <c r="J702" s="13"/>
      <c r="K702" s="13"/>
      <c r="L702" s="13"/>
      <c r="M702" s="13"/>
      <c r="N702" s="13"/>
      <c r="O702" s="13"/>
      <c r="P702" s="13"/>
    </row>
    <row r="703" spans="7:16">
      <c r="G703" s="13"/>
      <c r="H703" s="13"/>
      <c r="I703" s="13"/>
      <c r="J703" s="13"/>
      <c r="K703" s="13"/>
      <c r="L703" s="13"/>
      <c r="M703" s="13"/>
      <c r="N703" s="13"/>
      <c r="O703" s="13"/>
      <c r="P703" s="13"/>
    </row>
    <row r="704" spans="7:16">
      <c r="G704" s="13"/>
      <c r="H704" s="13"/>
      <c r="I704" s="13"/>
      <c r="J704" s="13"/>
      <c r="K704" s="13"/>
      <c r="L704" s="13"/>
      <c r="M704" s="13"/>
      <c r="N704" s="13"/>
      <c r="O704" s="13"/>
      <c r="P704" s="13"/>
    </row>
    <row r="705" spans="7:16">
      <c r="G705" s="13"/>
      <c r="H705" s="13"/>
      <c r="I705" s="13"/>
      <c r="J705" s="13"/>
      <c r="K705" s="13"/>
      <c r="L705" s="13"/>
      <c r="M705" s="13"/>
      <c r="N705" s="13"/>
      <c r="O705" s="13"/>
      <c r="P705" s="13"/>
    </row>
    <row r="706" spans="7:16">
      <c r="G706" s="13"/>
      <c r="H706" s="13"/>
      <c r="I706" s="13"/>
      <c r="J706" s="13"/>
      <c r="K706" s="13"/>
      <c r="L706" s="13"/>
      <c r="M706" s="13"/>
      <c r="N706" s="13"/>
      <c r="O706" s="13"/>
      <c r="P706" s="13"/>
    </row>
    <row r="707" spans="7:16">
      <c r="G707" s="13"/>
      <c r="H707" s="13"/>
      <c r="I707" s="13"/>
      <c r="J707" s="13"/>
      <c r="K707" s="13"/>
      <c r="L707" s="13"/>
      <c r="M707" s="13"/>
      <c r="N707" s="13"/>
      <c r="O707" s="13"/>
      <c r="P707" s="13"/>
    </row>
    <row r="708" spans="7:16">
      <c r="G708" s="13"/>
      <c r="H708" s="13"/>
      <c r="I708" s="13"/>
      <c r="J708" s="13"/>
      <c r="K708" s="13"/>
      <c r="L708" s="13"/>
      <c r="M708" s="13"/>
      <c r="N708" s="13"/>
      <c r="O708" s="13"/>
      <c r="P708" s="13"/>
    </row>
    <row r="709" spans="7:16">
      <c r="G709" s="13"/>
      <c r="H709" s="13"/>
      <c r="I709" s="13"/>
      <c r="J709" s="13"/>
      <c r="K709" s="13"/>
      <c r="L709" s="13"/>
      <c r="M709" s="13"/>
      <c r="N709" s="13"/>
      <c r="O709" s="13"/>
      <c r="P709" s="13"/>
    </row>
    <row r="710" spans="7:16">
      <c r="G710" s="13"/>
      <c r="H710" s="13"/>
      <c r="I710" s="13"/>
      <c r="J710" s="13"/>
      <c r="K710" s="13"/>
      <c r="L710" s="13"/>
      <c r="M710" s="13"/>
      <c r="N710" s="13"/>
      <c r="O710" s="13"/>
      <c r="P710" s="13"/>
    </row>
    <row r="711" spans="7:16">
      <c r="G711" s="13"/>
      <c r="H711" s="13"/>
      <c r="I711" s="13"/>
      <c r="J711" s="13"/>
      <c r="K711" s="13"/>
      <c r="L711" s="13"/>
      <c r="M711" s="13"/>
      <c r="N711" s="13"/>
      <c r="O711" s="13"/>
      <c r="P711" s="13"/>
    </row>
    <row r="712" spans="7:16">
      <c r="G712" s="13"/>
      <c r="H712" s="13"/>
      <c r="I712" s="13"/>
      <c r="J712" s="13"/>
      <c r="K712" s="13"/>
      <c r="L712" s="13"/>
      <c r="M712" s="13"/>
      <c r="N712" s="13"/>
      <c r="O712" s="13"/>
      <c r="P712" s="13"/>
    </row>
    <row r="713" spans="7:16">
      <c r="G713" s="13"/>
      <c r="H713" s="13"/>
      <c r="I713" s="13"/>
      <c r="J713" s="13"/>
      <c r="K713" s="13"/>
      <c r="L713" s="13"/>
      <c r="M713" s="13"/>
      <c r="N713" s="13"/>
      <c r="O713" s="13"/>
      <c r="P713" s="13"/>
    </row>
    <row r="714" spans="7:16">
      <c r="G714" s="13"/>
      <c r="H714" s="13"/>
      <c r="I714" s="13"/>
      <c r="J714" s="13"/>
      <c r="K714" s="13"/>
      <c r="L714" s="13"/>
      <c r="M714" s="13"/>
      <c r="N714" s="13"/>
      <c r="O714" s="13"/>
      <c r="P714" s="13"/>
    </row>
    <row r="715" spans="7:16">
      <c r="G715" s="13"/>
      <c r="H715" s="13"/>
      <c r="I715" s="13"/>
      <c r="J715" s="13"/>
      <c r="K715" s="13"/>
      <c r="L715" s="13"/>
      <c r="M715" s="13"/>
      <c r="N715" s="13"/>
      <c r="O715" s="13"/>
      <c r="P715" s="13"/>
    </row>
    <row r="716" spans="7:16">
      <c r="G716" s="13"/>
      <c r="H716" s="13"/>
      <c r="I716" s="13"/>
      <c r="J716" s="13"/>
      <c r="K716" s="13"/>
      <c r="L716" s="13"/>
      <c r="M716" s="13"/>
      <c r="N716" s="13"/>
      <c r="O716" s="13"/>
      <c r="P716" s="13"/>
    </row>
    <row r="717" spans="7:16">
      <c r="G717" s="13"/>
      <c r="H717" s="13"/>
      <c r="I717" s="13"/>
      <c r="J717" s="13"/>
      <c r="K717" s="13"/>
      <c r="L717" s="13"/>
      <c r="M717" s="13"/>
      <c r="N717" s="13"/>
      <c r="O717" s="13"/>
      <c r="P717" s="13"/>
    </row>
    <row r="718" spans="7:16">
      <c r="G718" s="13"/>
      <c r="H718" s="13"/>
      <c r="I718" s="13"/>
      <c r="J718" s="13"/>
      <c r="K718" s="13"/>
      <c r="L718" s="13"/>
      <c r="M718" s="13"/>
      <c r="N718" s="13"/>
      <c r="O718" s="13"/>
      <c r="P718" s="13"/>
    </row>
    <row r="719" spans="7:16">
      <c r="G719" s="13"/>
      <c r="H719" s="13"/>
      <c r="I719" s="13"/>
      <c r="J719" s="13"/>
      <c r="K719" s="13"/>
      <c r="L719" s="13"/>
      <c r="M719" s="13"/>
      <c r="N719" s="13"/>
      <c r="O719" s="13"/>
      <c r="P719" s="13"/>
    </row>
    <row r="720" spans="7:16">
      <c r="G720" s="13"/>
      <c r="H720" s="13"/>
      <c r="I720" s="13"/>
      <c r="J720" s="13"/>
      <c r="K720" s="13"/>
      <c r="L720" s="13"/>
      <c r="M720" s="13"/>
      <c r="N720" s="13"/>
      <c r="O720" s="13"/>
      <c r="P720" s="13"/>
    </row>
    <row r="721" spans="7:16">
      <c r="G721" s="13"/>
      <c r="H721" s="13"/>
      <c r="I721" s="13"/>
      <c r="J721" s="13"/>
      <c r="K721" s="13"/>
      <c r="L721" s="13"/>
      <c r="M721" s="13"/>
      <c r="N721" s="13"/>
      <c r="O721" s="13"/>
      <c r="P721" s="13"/>
    </row>
    <row r="722" spans="7:16">
      <c r="G722" s="13"/>
      <c r="H722" s="13"/>
      <c r="I722" s="13"/>
      <c r="J722" s="13"/>
      <c r="K722" s="13"/>
      <c r="L722" s="13"/>
      <c r="M722" s="13"/>
      <c r="N722" s="13"/>
      <c r="O722" s="13"/>
      <c r="P722" s="13"/>
    </row>
    <row r="723" spans="7:16">
      <c r="G723" s="13"/>
      <c r="H723" s="13"/>
      <c r="I723" s="13"/>
      <c r="J723" s="13"/>
      <c r="K723" s="13"/>
      <c r="L723" s="13"/>
      <c r="M723" s="13"/>
      <c r="N723" s="13"/>
      <c r="O723" s="13"/>
      <c r="P723" s="13"/>
    </row>
    <row r="724" spans="7:16">
      <c r="G724" s="13"/>
      <c r="H724" s="13"/>
      <c r="I724" s="13"/>
      <c r="J724" s="13"/>
      <c r="K724" s="13"/>
      <c r="L724" s="13"/>
      <c r="M724" s="13"/>
      <c r="N724" s="13"/>
      <c r="O724" s="13"/>
      <c r="P724" s="13"/>
    </row>
    <row r="725" spans="7:16">
      <c r="G725" s="13"/>
      <c r="H725" s="13"/>
      <c r="I725" s="13"/>
      <c r="J725" s="13"/>
      <c r="K725" s="13"/>
      <c r="L725" s="13"/>
      <c r="M725" s="13"/>
      <c r="N725" s="13"/>
      <c r="O725" s="13"/>
      <c r="P725" s="13"/>
    </row>
    <row r="726" spans="7:16">
      <c r="G726" s="13"/>
      <c r="H726" s="13"/>
      <c r="I726" s="13"/>
      <c r="J726" s="13"/>
      <c r="K726" s="13"/>
      <c r="L726" s="13"/>
      <c r="M726" s="13"/>
      <c r="N726" s="13"/>
      <c r="O726" s="13"/>
      <c r="P726" s="13"/>
    </row>
    <row r="727" spans="7:16">
      <c r="G727" s="13"/>
      <c r="H727" s="13"/>
      <c r="I727" s="13"/>
      <c r="J727" s="13"/>
      <c r="K727" s="13"/>
      <c r="L727" s="13"/>
      <c r="M727" s="13"/>
      <c r="N727" s="13"/>
      <c r="O727" s="13"/>
      <c r="P727" s="13"/>
    </row>
    <row r="728" spans="7:16">
      <c r="G728" s="13"/>
      <c r="H728" s="13"/>
      <c r="I728" s="13"/>
      <c r="J728" s="13"/>
      <c r="K728" s="13"/>
      <c r="L728" s="13"/>
      <c r="M728" s="13"/>
      <c r="N728" s="13"/>
      <c r="O728" s="13"/>
      <c r="P728" s="13"/>
    </row>
    <row r="729" spans="7:16">
      <c r="G729" s="13"/>
      <c r="H729" s="13"/>
      <c r="I729" s="13"/>
      <c r="J729" s="13"/>
      <c r="K729" s="13"/>
      <c r="L729" s="13"/>
      <c r="M729" s="13"/>
      <c r="N729" s="13"/>
      <c r="O729" s="13"/>
      <c r="P729" s="13"/>
    </row>
    <row r="730" spans="7:16">
      <c r="G730" s="13"/>
      <c r="H730" s="13"/>
      <c r="I730" s="13"/>
      <c r="J730" s="13"/>
      <c r="K730" s="13"/>
      <c r="L730" s="13"/>
      <c r="M730" s="13"/>
      <c r="N730" s="13"/>
      <c r="O730" s="13"/>
      <c r="P730" s="13"/>
    </row>
    <row r="731" spans="7:16">
      <c r="G731" s="13"/>
      <c r="H731" s="13"/>
      <c r="I731" s="13"/>
      <c r="J731" s="13"/>
      <c r="K731" s="13"/>
      <c r="L731" s="13"/>
      <c r="M731" s="13"/>
      <c r="N731" s="13"/>
      <c r="O731" s="13"/>
      <c r="P731" s="13"/>
    </row>
    <row r="732" spans="7:16">
      <c r="G732" s="13"/>
      <c r="H732" s="13"/>
      <c r="I732" s="13"/>
      <c r="J732" s="13"/>
      <c r="K732" s="13"/>
      <c r="L732" s="13"/>
      <c r="M732" s="13"/>
      <c r="N732" s="13"/>
      <c r="O732" s="13"/>
      <c r="P732" s="13"/>
    </row>
    <row r="733" spans="7:16">
      <c r="G733" s="13"/>
      <c r="H733" s="13"/>
      <c r="I733" s="13"/>
      <c r="J733" s="13"/>
      <c r="K733" s="13"/>
      <c r="L733" s="13"/>
      <c r="M733" s="13"/>
      <c r="N733" s="13"/>
      <c r="O733" s="13"/>
      <c r="P733" s="13"/>
    </row>
    <row r="734" spans="7:16">
      <c r="G734" s="13"/>
      <c r="H734" s="13"/>
      <c r="I734" s="13"/>
      <c r="J734" s="13"/>
      <c r="K734" s="13"/>
      <c r="L734" s="13"/>
      <c r="M734" s="13"/>
      <c r="N734" s="13"/>
      <c r="O734" s="13"/>
      <c r="P734" s="13"/>
    </row>
    <row r="735" spans="7:16">
      <c r="G735" s="13"/>
      <c r="H735" s="13"/>
      <c r="I735" s="13"/>
      <c r="J735" s="13"/>
      <c r="K735" s="13"/>
      <c r="L735" s="13"/>
      <c r="M735" s="13"/>
      <c r="N735" s="13"/>
      <c r="O735" s="13"/>
      <c r="P735" s="13"/>
    </row>
    <row r="736" spans="7:16">
      <c r="G736" s="13"/>
      <c r="H736" s="13"/>
      <c r="I736" s="13"/>
      <c r="J736" s="13"/>
      <c r="K736" s="13"/>
      <c r="L736" s="13"/>
      <c r="M736" s="13"/>
      <c r="N736" s="13"/>
      <c r="O736" s="13"/>
      <c r="P736" s="13"/>
    </row>
    <row r="737" spans="7:16">
      <c r="G737" s="13"/>
      <c r="H737" s="13"/>
      <c r="I737" s="13"/>
      <c r="J737" s="13"/>
      <c r="K737" s="13"/>
      <c r="L737" s="13"/>
      <c r="M737" s="13"/>
      <c r="N737" s="13"/>
      <c r="O737" s="13"/>
      <c r="P737" s="13"/>
    </row>
    <row r="738" spans="7:16">
      <c r="G738" s="13"/>
      <c r="H738" s="13"/>
      <c r="I738" s="13"/>
      <c r="J738" s="13"/>
      <c r="K738" s="13"/>
      <c r="L738" s="13"/>
      <c r="M738" s="13"/>
      <c r="N738" s="13"/>
      <c r="O738" s="13"/>
      <c r="P738" s="13"/>
    </row>
    <row r="739" spans="7:16">
      <c r="G739" s="13"/>
      <c r="H739" s="13"/>
      <c r="I739" s="13"/>
      <c r="J739" s="13"/>
      <c r="K739" s="13"/>
      <c r="L739" s="13"/>
      <c r="M739" s="13"/>
      <c r="N739" s="13"/>
      <c r="O739" s="13"/>
      <c r="P739" s="13"/>
    </row>
    <row r="740" spans="7:16">
      <c r="G740" s="13"/>
      <c r="H740" s="13"/>
      <c r="I740" s="13"/>
      <c r="J740" s="13"/>
      <c r="K740" s="13"/>
      <c r="L740" s="13"/>
      <c r="M740" s="13"/>
      <c r="N740" s="13"/>
      <c r="O740" s="13"/>
      <c r="P740" s="13"/>
    </row>
    <row r="741" spans="7:16">
      <c r="G741" s="13"/>
      <c r="H741" s="13"/>
      <c r="I741" s="13"/>
      <c r="J741" s="13"/>
      <c r="K741" s="13"/>
      <c r="L741" s="13"/>
      <c r="M741" s="13"/>
      <c r="N741" s="13"/>
      <c r="O741" s="13"/>
      <c r="P741" s="13"/>
    </row>
    <row r="742" spans="7:16">
      <c r="G742" s="13"/>
      <c r="H742" s="13"/>
      <c r="I742" s="13"/>
      <c r="J742" s="13"/>
      <c r="K742" s="13"/>
      <c r="L742" s="13"/>
      <c r="M742" s="13"/>
      <c r="N742" s="13"/>
      <c r="O742" s="13"/>
      <c r="P742" s="13"/>
    </row>
    <row r="743" spans="7:16">
      <c r="G743" s="13"/>
      <c r="H743" s="13"/>
      <c r="I743" s="13"/>
      <c r="J743" s="13"/>
      <c r="K743" s="13"/>
      <c r="L743" s="13"/>
      <c r="M743" s="13"/>
      <c r="N743" s="13"/>
      <c r="O743" s="13"/>
      <c r="P743" s="13"/>
    </row>
    <row r="744" spans="7:16">
      <c r="G744" s="13"/>
      <c r="H744" s="13"/>
      <c r="I744" s="13"/>
      <c r="J744" s="13"/>
      <c r="K744" s="13"/>
      <c r="L744" s="13"/>
      <c r="M744" s="13"/>
      <c r="N744" s="13"/>
      <c r="O744" s="13"/>
      <c r="P744" s="13"/>
    </row>
    <row r="745" spans="7:16">
      <c r="G745" s="13"/>
      <c r="H745" s="13"/>
      <c r="I745" s="13"/>
      <c r="J745" s="13"/>
      <c r="K745" s="13"/>
      <c r="L745" s="13"/>
      <c r="M745" s="13"/>
      <c r="N745" s="13"/>
      <c r="O745" s="13"/>
      <c r="P745" s="13"/>
    </row>
    <row r="746" spans="7:16">
      <c r="G746" s="13"/>
      <c r="H746" s="13"/>
      <c r="I746" s="13"/>
      <c r="J746" s="13"/>
      <c r="K746" s="13"/>
      <c r="L746" s="13"/>
      <c r="M746" s="13"/>
      <c r="N746" s="13"/>
      <c r="O746" s="13"/>
      <c r="P746" s="13"/>
    </row>
    <row r="747" spans="7:16">
      <c r="G747" s="13"/>
      <c r="H747" s="13"/>
      <c r="I747" s="13"/>
      <c r="J747" s="13"/>
      <c r="K747" s="13"/>
      <c r="L747" s="13"/>
      <c r="M747" s="13"/>
      <c r="N747" s="13"/>
      <c r="O747" s="13"/>
      <c r="P747" s="13"/>
    </row>
    <row r="748" spans="7:16">
      <c r="G748" s="13"/>
      <c r="H748" s="13"/>
      <c r="I748" s="13"/>
      <c r="J748" s="13"/>
      <c r="K748" s="13"/>
      <c r="L748" s="13"/>
      <c r="M748" s="13"/>
      <c r="N748" s="13"/>
      <c r="O748" s="13"/>
      <c r="P748" s="13"/>
    </row>
    <row r="749" spans="7:16">
      <c r="G749" s="13"/>
      <c r="H749" s="13"/>
      <c r="I749" s="13"/>
      <c r="J749" s="13"/>
      <c r="K749" s="13"/>
      <c r="L749" s="13"/>
      <c r="M749" s="13"/>
      <c r="N749" s="13"/>
      <c r="O749" s="13"/>
      <c r="P749" s="13"/>
    </row>
    <row r="750" spans="7:16">
      <c r="G750" s="13"/>
      <c r="H750" s="13"/>
      <c r="I750" s="13"/>
      <c r="J750" s="13"/>
      <c r="K750" s="13"/>
      <c r="L750" s="13"/>
      <c r="M750" s="13"/>
      <c r="N750" s="13"/>
      <c r="O750" s="13"/>
      <c r="P750" s="13"/>
    </row>
    <row r="751" spans="7:16">
      <c r="G751" s="13"/>
      <c r="H751" s="13"/>
      <c r="I751" s="13"/>
      <c r="J751" s="13"/>
      <c r="K751" s="13"/>
      <c r="L751" s="13"/>
      <c r="M751" s="13"/>
      <c r="N751" s="13"/>
      <c r="O751" s="13"/>
      <c r="P751" s="13"/>
    </row>
    <row r="752" spans="7:16">
      <c r="G752" s="13"/>
      <c r="H752" s="13"/>
      <c r="I752" s="13"/>
      <c r="J752" s="13"/>
      <c r="K752" s="13"/>
      <c r="L752" s="13"/>
      <c r="M752" s="13"/>
      <c r="N752" s="13"/>
      <c r="O752" s="13"/>
      <c r="P752" s="13"/>
    </row>
    <row r="753" spans="7:16">
      <c r="G753" s="13"/>
      <c r="H753" s="13"/>
      <c r="I753" s="13"/>
      <c r="J753" s="13"/>
      <c r="K753" s="13"/>
      <c r="L753" s="13"/>
      <c r="M753" s="13"/>
      <c r="N753" s="13"/>
      <c r="O753" s="13"/>
      <c r="P753" s="13"/>
    </row>
    <row r="754" spans="7:16">
      <c r="G754" s="13"/>
      <c r="H754" s="13"/>
      <c r="I754" s="13"/>
      <c r="J754" s="13"/>
      <c r="K754" s="13"/>
      <c r="L754" s="13"/>
      <c r="M754" s="13"/>
      <c r="N754" s="13"/>
      <c r="O754" s="13"/>
      <c r="P754" s="13"/>
    </row>
    <row r="755" spans="7:16">
      <c r="G755" s="13"/>
      <c r="H755" s="13"/>
      <c r="I755" s="13"/>
      <c r="J755" s="13"/>
      <c r="K755" s="13"/>
      <c r="L755" s="13"/>
      <c r="M755" s="13"/>
      <c r="N755" s="13"/>
      <c r="O755" s="13"/>
      <c r="P755" s="13"/>
    </row>
    <row r="756" spans="7:16">
      <c r="G756" s="13"/>
      <c r="H756" s="13"/>
      <c r="I756" s="13"/>
      <c r="J756" s="13"/>
      <c r="K756" s="13"/>
      <c r="L756" s="13"/>
      <c r="M756" s="13"/>
      <c r="N756" s="13"/>
      <c r="O756" s="13"/>
      <c r="P756" s="13"/>
    </row>
    <row r="757" spans="7:16">
      <c r="G757" s="13"/>
      <c r="H757" s="13"/>
      <c r="I757" s="13"/>
      <c r="J757" s="13"/>
      <c r="K757" s="13"/>
      <c r="L757" s="13"/>
      <c r="M757" s="13"/>
      <c r="N757" s="13"/>
      <c r="O757" s="13"/>
      <c r="P757" s="13"/>
    </row>
    <row r="758" spans="7:16">
      <c r="G758" s="13"/>
      <c r="H758" s="13"/>
      <c r="I758" s="13"/>
      <c r="J758" s="13"/>
      <c r="K758" s="13"/>
      <c r="L758" s="13"/>
      <c r="M758" s="13"/>
      <c r="N758" s="13"/>
      <c r="O758" s="13"/>
      <c r="P758" s="13"/>
    </row>
    <row r="759" spans="7:16">
      <c r="G759" s="13"/>
      <c r="H759" s="13"/>
      <c r="I759" s="13"/>
      <c r="J759" s="13"/>
      <c r="K759" s="13"/>
      <c r="L759" s="13"/>
      <c r="M759" s="13"/>
      <c r="N759" s="13"/>
      <c r="O759" s="13"/>
      <c r="P759" s="13"/>
    </row>
    <row r="760" spans="7:16">
      <c r="G760" s="13"/>
      <c r="H760" s="13"/>
      <c r="I760" s="13"/>
      <c r="J760" s="13"/>
      <c r="K760" s="13"/>
      <c r="L760" s="13"/>
      <c r="M760" s="13"/>
      <c r="N760" s="13"/>
      <c r="O760" s="13"/>
      <c r="P760" s="13"/>
    </row>
    <row r="761" spans="7:16">
      <c r="G761" s="13"/>
      <c r="H761" s="13"/>
      <c r="I761" s="13"/>
      <c r="J761" s="13"/>
      <c r="K761" s="13"/>
      <c r="L761" s="13"/>
      <c r="M761" s="13"/>
      <c r="N761" s="13"/>
      <c r="O761" s="13"/>
      <c r="P761" s="13"/>
    </row>
    <row r="762" spans="7:16">
      <c r="G762" s="13"/>
      <c r="H762" s="13"/>
      <c r="I762" s="13"/>
      <c r="J762" s="13"/>
      <c r="K762" s="13"/>
      <c r="L762" s="13"/>
      <c r="M762" s="13"/>
      <c r="N762" s="13"/>
      <c r="O762" s="13"/>
      <c r="P762" s="13"/>
    </row>
    <row r="763" spans="7:16">
      <c r="G763" s="13"/>
      <c r="H763" s="13"/>
      <c r="I763" s="13"/>
      <c r="J763" s="13"/>
      <c r="K763" s="13"/>
      <c r="L763" s="13"/>
      <c r="M763" s="13"/>
      <c r="N763" s="13"/>
      <c r="O763" s="13"/>
      <c r="P763" s="13"/>
    </row>
    <row r="764" spans="7:16">
      <c r="G764" s="13"/>
      <c r="H764" s="13"/>
      <c r="I764" s="13"/>
      <c r="J764" s="13"/>
      <c r="K764" s="13"/>
      <c r="L764" s="13"/>
      <c r="M764" s="13"/>
      <c r="N764" s="13"/>
      <c r="O764" s="13"/>
      <c r="P764" s="13"/>
    </row>
    <row r="765" spans="7:16">
      <c r="G765" s="13"/>
      <c r="H765" s="13"/>
      <c r="I765" s="13"/>
      <c r="J765" s="13"/>
      <c r="K765" s="13"/>
      <c r="L765" s="13"/>
      <c r="M765" s="13"/>
      <c r="N765" s="13"/>
      <c r="O765" s="13"/>
      <c r="P765" s="13"/>
    </row>
    <row r="766" spans="7:16">
      <c r="G766" s="13"/>
      <c r="H766" s="13"/>
      <c r="I766" s="13"/>
      <c r="J766" s="13"/>
      <c r="K766" s="13"/>
      <c r="L766" s="13"/>
      <c r="M766" s="13"/>
      <c r="N766" s="13"/>
      <c r="O766" s="13"/>
      <c r="P766" s="13"/>
    </row>
    <row r="767" spans="7:16">
      <c r="G767" s="13"/>
      <c r="H767" s="13"/>
      <c r="I767" s="13"/>
      <c r="J767" s="13"/>
      <c r="K767" s="13"/>
      <c r="L767" s="13"/>
      <c r="M767" s="13"/>
      <c r="N767" s="13"/>
      <c r="O767" s="13"/>
      <c r="P767" s="13"/>
    </row>
    <row r="768" spans="7:16">
      <c r="G768" s="13"/>
      <c r="H768" s="13"/>
      <c r="I768" s="13"/>
      <c r="J768" s="13"/>
      <c r="K768" s="13"/>
      <c r="L768" s="13"/>
      <c r="M768" s="13"/>
      <c r="N768" s="13"/>
      <c r="O768" s="13"/>
      <c r="P768" s="13"/>
    </row>
    <row r="769" spans="7:16">
      <c r="G769" s="13"/>
      <c r="H769" s="13"/>
      <c r="I769" s="13"/>
      <c r="J769" s="13"/>
      <c r="K769" s="13"/>
      <c r="L769" s="13"/>
      <c r="M769" s="13"/>
      <c r="N769" s="13"/>
      <c r="O769" s="13"/>
      <c r="P769" s="13"/>
    </row>
    <row r="770" spans="7:16">
      <c r="G770" s="13"/>
      <c r="H770" s="13"/>
      <c r="I770" s="13"/>
      <c r="J770" s="13"/>
      <c r="K770" s="13"/>
      <c r="L770" s="13"/>
      <c r="M770" s="13"/>
      <c r="N770" s="13"/>
      <c r="O770" s="13"/>
      <c r="P770" s="13"/>
    </row>
    <row r="771" spans="7:16">
      <c r="G771" s="13"/>
      <c r="H771" s="13"/>
      <c r="I771" s="13"/>
      <c r="J771" s="13"/>
      <c r="K771" s="13"/>
      <c r="L771" s="13"/>
      <c r="M771" s="13"/>
      <c r="N771" s="13"/>
      <c r="O771" s="13"/>
      <c r="P771" s="13"/>
    </row>
    <row r="772" spans="7:16">
      <c r="G772" s="13"/>
      <c r="H772" s="13"/>
      <c r="I772" s="13"/>
      <c r="J772" s="13"/>
      <c r="K772" s="13"/>
      <c r="L772" s="13"/>
      <c r="M772" s="13"/>
      <c r="N772" s="13"/>
      <c r="O772" s="13"/>
      <c r="P772" s="13"/>
    </row>
    <row r="773" spans="7:16">
      <c r="G773" s="13"/>
      <c r="H773" s="13"/>
      <c r="I773" s="13"/>
      <c r="J773" s="13"/>
      <c r="K773" s="13"/>
      <c r="L773" s="13"/>
      <c r="M773" s="13"/>
      <c r="N773" s="13"/>
      <c r="O773" s="13"/>
      <c r="P773" s="13"/>
    </row>
    <row r="774" spans="7:16">
      <c r="G774" s="13"/>
      <c r="H774" s="13"/>
      <c r="I774" s="13"/>
      <c r="J774" s="13"/>
      <c r="K774" s="13"/>
      <c r="L774" s="13"/>
      <c r="M774" s="13"/>
      <c r="N774" s="13"/>
      <c r="O774" s="13"/>
      <c r="P774" s="13"/>
    </row>
    <row r="775" spans="7:16">
      <c r="G775" s="13"/>
      <c r="H775" s="13"/>
      <c r="I775" s="13"/>
      <c r="J775" s="13"/>
      <c r="K775" s="13"/>
      <c r="L775" s="13"/>
      <c r="M775" s="13"/>
      <c r="N775" s="13"/>
      <c r="O775" s="13"/>
      <c r="P775" s="13"/>
    </row>
    <row r="776" spans="7:16">
      <c r="G776" s="13"/>
      <c r="H776" s="13"/>
      <c r="I776" s="13"/>
      <c r="J776" s="13"/>
      <c r="K776" s="13"/>
      <c r="L776" s="13"/>
      <c r="M776" s="13"/>
      <c r="N776" s="13"/>
      <c r="O776" s="13"/>
      <c r="P776" s="13"/>
    </row>
    <row r="777" spans="7:16">
      <c r="G777" s="13"/>
      <c r="H777" s="13"/>
      <c r="I777" s="13"/>
      <c r="J777" s="13"/>
      <c r="K777" s="13"/>
      <c r="L777" s="13"/>
      <c r="M777" s="13"/>
      <c r="N777" s="13"/>
      <c r="O777" s="13"/>
      <c r="P777" s="13"/>
    </row>
    <row r="778" spans="7:16">
      <c r="G778" s="13"/>
      <c r="H778" s="13"/>
      <c r="I778" s="13"/>
      <c r="J778" s="13"/>
      <c r="K778" s="13"/>
      <c r="L778" s="13"/>
      <c r="M778" s="13"/>
      <c r="N778" s="13"/>
      <c r="O778" s="13"/>
      <c r="P778" s="13"/>
    </row>
    <row r="779" spans="7:16">
      <c r="G779" s="13"/>
      <c r="H779" s="13"/>
      <c r="I779" s="13"/>
      <c r="J779" s="13"/>
      <c r="K779" s="13"/>
      <c r="L779" s="13"/>
      <c r="M779" s="13"/>
      <c r="N779" s="13"/>
      <c r="O779" s="13"/>
      <c r="P779" s="13"/>
    </row>
    <row r="780" spans="7:16">
      <c r="G780" s="13"/>
      <c r="H780" s="13"/>
      <c r="I780" s="13"/>
      <c r="J780" s="13"/>
      <c r="K780" s="13"/>
      <c r="L780" s="13"/>
      <c r="M780" s="13"/>
      <c r="N780" s="13"/>
      <c r="O780" s="13"/>
      <c r="P780" s="13"/>
    </row>
    <row r="781" spans="7:16">
      <c r="G781" s="13"/>
      <c r="H781" s="13"/>
      <c r="I781" s="13"/>
      <c r="J781" s="13"/>
      <c r="K781" s="13"/>
      <c r="L781" s="13"/>
      <c r="M781" s="13"/>
      <c r="N781" s="13"/>
      <c r="O781" s="13"/>
      <c r="P781" s="13"/>
    </row>
    <row r="782" spans="7:16">
      <c r="G782" s="13"/>
      <c r="H782" s="13"/>
      <c r="I782" s="13"/>
      <c r="J782" s="13"/>
      <c r="K782" s="13"/>
      <c r="L782" s="13"/>
      <c r="M782" s="13"/>
      <c r="N782" s="13"/>
      <c r="O782" s="13"/>
      <c r="P782" s="13"/>
    </row>
    <row r="783" spans="7:16">
      <c r="G783" s="13"/>
      <c r="H783" s="13"/>
      <c r="I783" s="13"/>
      <c r="J783" s="13"/>
      <c r="K783" s="13"/>
      <c r="L783" s="13"/>
      <c r="M783" s="13"/>
      <c r="N783" s="13"/>
      <c r="O783" s="13"/>
      <c r="P783" s="13"/>
    </row>
    <row r="784" spans="7:16">
      <c r="G784" s="13"/>
      <c r="H784" s="13"/>
      <c r="I784" s="13"/>
      <c r="J784" s="13"/>
      <c r="K784" s="13"/>
      <c r="L784" s="13"/>
      <c r="M784" s="13"/>
      <c r="N784" s="13"/>
      <c r="O784" s="13"/>
      <c r="P784" s="13"/>
    </row>
    <row r="785" spans="7:16">
      <c r="G785" s="13"/>
      <c r="H785" s="13"/>
      <c r="I785" s="13"/>
      <c r="J785" s="13"/>
      <c r="K785" s="13"/>
      <c r="L785" s="13"/>
      <c r="M785" s="13"/>
      <c r="N785" s="13"/>
      <c r="O785" s="13"/>
      <c r="P785" s="13"/>
    </row>
    <row r="786" spans="7:16">
      <c r="G786" s="13"/>
      <c r="H786" s="13"/>
      <c r="I786" s="13"/>
      <c r="J786" s="13"/>
      <c r="K786" s="13"/>
      <c r="L786" s="13"/>
      <c r="M786" s="13"/>
      <c r="N786" s="13"/>
      <c r="O786" s="13"/>
      <c r="P786" s="13"/>
    </row>
    <row r="787" spans="7:16">
      <c r="G787" s="13"/>
      <c r="H787" s="13"/>
      <c r="I787" s="13"/>
      <c r="J787" s="13"/>
      <c r="K787" s="13"/>
      <c r="L787" s="13"/>
      <c r="M787" s="13"/>
      <c r="N787" s="13"/>
      <c r="O787" s="13"/>
      <c r="P787" s="13"/>
    </row>
    <row r="788" spans="7:16">
      <c r="G788" s="13"/>
      <c r="H788" s="13"/>
      <c r="I788" s="13"/>
      <c r="J788" s="13"/>
      <c r="K788" s="13"/>
      <c r="L788" s="13"/>
      <c r="M788" s="13"/>
      <c r="N788" s="13"/>
      <c r="O788" s="13"/>
      <c r="P788" s="13"/>
    </row>
    <row r="789" spans="7:16">
      <c r="G789" s="13"/>
      <c r="H789" s="13"/>
      <c r="I789" s="13"/>
      <c r="J789" s="13"/>
      <c r="K789" s="13"/>
      <c r="L789" s="13"/>
      <c r="M789" s="13"/>
      <c r="N789" s="13"/>
      <c r="O789" s="13"/>
      <c r="P789" s="13"/>
    </row>
    <row r="790" spans="7:16">
      <c r="G790" s="13"/>
      <c r="H790" s="13"/>
      <c r="I790" s="13"/>
      <c r="J790" s="13"/>
      <c r="K790" s="13"/>
      <c r="L790" s="13"/>
      <c r="M790" s="13"/>
      <c r="N790" s="13"/>
      <c r="O790" s="13"/>
      <c r="P790" s="13"/>
    </row>
    <row r="791" spans="7:16">
      <c r="G791" s="13"/>
      <c r="H791" s="13"/>
      <c r="I791" s="13"/>
      <c r="J791" s="13"/>
      <c r="K791" s="13"/>
      <c r="L791" s="13"/>
      <c r="M791" s="13"/>
      <c r="N791" s="13"/>
      <c r="O791" s="13"/>
      <c r="P791" s="13"/>
    </row>
    <row r="792" spans="7:16">
      <c r="G792" s="13"/>
      <c r="H792" s="13"/>
      <c r="I792" s="13"/>
      <c r="J792" s="13"/>
      <c r="K792" s="13"/>
      <c r="L792" s="13"/>
      <c r="M792" s="13"/>
      <c r="N792" s="13"/>
      <c r="O792" s="13"/>
      <c r="P792" s="13"/>
    </row>
    <row r="793" spans="7:16">
      <c r="G793" s="13"/>
      <c r="H793" s="13"/>
      <c r="I793" s="13"/>
      <c r="J793" s="13"/>
      <c r="K793" s="13"/>
      <c r="L793" s="13"/>
      <c r="M793" s="13"/>
      <c r="N793" s="13"/>
      <c r="O793" s="13"/>
      <c r="P793" s="13"/>
    </row>
    <row r="794" spans="7:16">
      <c r="G794" s="13"/>
      <c r="H794" s="13"/>
      <c r="I794" s="13"/>
      <c r="J794" s="13"/>
      <c r="K794" s="13"/>
      <c r="L794" s="13"/>
      <c r="M794" s="13"/>
      <c r="N794" s="13"/>
      <c r="O794" s="13"/>
      <c r="P794" s="13"/>
    </row>
    <row r="795" spans="7:16">
      <c r="G795" s="13"/>
      <c r="H795" s="13"/>
      <c r="I795" s="13"/>
      <c r="J795" s="13"/>
      <c r="K795" s="13"/>
      <c r="L795" s="13"/>
      <c r="M795" s="13"/>
      <c r="N795" s="13"/>
      <c r="O795" s="13"/>
      <c r="P795" s="13"/>
    </row>
    <row r="796" spans="7:16">
      <c r="G796" s="13"/>
      <c r="H796" s="13"/>
      <c r="I796" s="13"/>
      <c r="J796" s="13"/>
      <c r="K796" s="13"/>
      <c r="L796" s="13"/>
      <c r="M796" s="13"/>
      <c r="N796" s="13"/>
      <c r="O796" s="13"/>
      <c r="P796" s="13"/>
    </row>
    <row r="797" spans="7:16">
      <c r="G797" s="13"/>
      <c r="H797" s="13"/>
      <c r="I797" s="13"/>
      <c r="J797" s="13"/>
      <c r="K797" s="13"/>
      <c r="L797" s="13"/>
      <c r="M797" s="13"/>
      <c r="N797" s="13"/>
      <c r="O797" s="13"/>
      <c r="P797" s="13"/>
    </row>
    <row r="798" spans="7:16">
      <c r="G798" s="13"/>
      <c r="H798" s="13"/>
      <c r="I798" s="13"/>
      <c r="J798" s="13"/>
      <c r="K798" s="13"/>
      <c r="L798" s="13"/>
      <c r="M798" s="13"/>
      <c r="N798" s="13"/>
      <c r="O798" s="13"/>
      <c r="P798" s="13"/>
    </row>
    <row r="799" spans="7:16">
      <c r="G799" s="13"/>
      <c r="H799" s="13"/>
      <c r="I799" s="13"/>
      <c r="J799" s="13"/>
      <c r="K799" s="13"/>
      <c r="L799" s="13"/>
      <c r="M799" s="13"/>
      <c r="N799" s="13"/>
      <c r="O799" s="13"/>
      <c r="P799" s="13"/>
    </row>
    <row r="800" spans="7:16">
      <c r="G800" s="13"/>
      <c r="H800" s="13"/>
      <c r="I800" s="13"/>
      <c r="J800" s="13"/>
      <c r="K800" s="13"/>
      <c r="L800" s="13"/>
      <c r="M800" s="13"/>
      <c r="N800" s="13"/>
      <c r="O800" s="13"/>
      <c r="P800" s="13"/>
    </row>
    <row r="801" spans="7:16">
      <c r="G801" s="13"/>
      <c r="H801" s="13"/>
      <c r="I801" s="13"/>
      <c r="J801" s="13"/>
      <c r="K801" s="13"/>
      <c r="L801" s="13"/>
      <c r="M801" s="13"/>
      <c r="N801" s="13"/>
      <c r="O801" s="13"/>
      <c r="P801" s="13"/>
    </row>
    <row r="802" spans="7:16">
      <c r="G802" s="13"/>
      <c r="H802" s="13"/>
      <c r="I802" s="13"/>
      <c r="J802" s="13"/>
      <c r="K802" s="13"/>
      <c r="L802" s="13"/>
      <c r="M802" s="13"/>
      <c r="N802" s="13"/>
      <c r="O802" s="13"/>
      <c r="P802" s="13"/>
    </row>
    <row r="803" spans="7:16">
      <c r="G803" s="13"/>
      <c r="H803" s="13"/>
      <c r="I803" s="13"/>
      <c r="J803" s="13"/>
      <c r="K803" s="13"/>
      <c r="L803" s="13"/>
      <c r="M803" s="13"/>
      <c r="N803" s="13"/>
      <c r="O803" s="13"/>
      <c r="P803" s="13"/>
    </row>
    <row r="804" spans="7:16">
      <c r="G804" s="13"/>
      <c r="H804" s="13"/>
      <c r="I804" s="13"/>
      <c r="J804" s="13"/>
      <c r="K804" s="13"/>
      <c r="L804" s="13"/>
      <c r="M804" s="13"/>
      <c r="N804" s="13"/>
      <c r="O804" s="13"/>
      <c r="P804" s="13"/>
    </row>
    <row r="805" spans="7:16">
      <c r="G805" s="13"/>
      <c r="H805" s="13"/>
      <c r="I805" s="13"/>
      <c r="J805" s="13"/>
      <c r="K805" s="13"/>
      <c r="L805" s="13"/>
      <c r="M805" s="13"/>
      <c r="N805" s="13"/>
      <c r="O805" s="13"/>
      <c r="P805" s="13"/>
    </row>
    <row r="806" spans="7:16">
      <c r="G806" s="13"/>
      <c r="H806" s="13"/>
      <c r="I806" s="13"/>
      <c r="J806" s="13"/>
      <c r="K806" s="13"/>
      <c r="L806" s="13"/>
      <c r="M806" s="13"/>
      <c r="N806" s="13"/>
      <c r="O806" s="13"/>
      <c r="P806" s="13"/>
    </row>
    <row r="807" spans="7:16">
      <c r="G807" s="13"/>
      <c r="H807" s="13"/>
      <c r="I807" s="13"/>
      <c r="J807" s="13"/>
      <c r="K807" s="13"/>
      <c r="L807" s="13"/>
      <c r="M807" s="13"/>
      <c r="N807" s="13"/>
      <c r="O807" s="13"/>
      <c r="P807" s="13"/>
    </row>
    <row r="808" spans="7:16">
      <c r="G808" s="13"/>
      <c r="H808" s="13"/>
      <c r="I808" s="13"/>
      <c r="J808" s="13"/>
      <c r="K808" s="13"/>
      <c r="L808" s="13"/>
      <c r="M808" s="13"/>
      <c r="N808" s="13"/>
      <c r="O808" s="13"/>
      <c r="P808" s="13"/>
    </row>
    <row r="809" spans="7:16">
      <c r="G809" s="13"/>
      <c r="H809" s="13"/>
      <c r="I809" s="13"/>
      <c r="J809" s="13"/>
      <c r="K809" s="13"/>
      <c r="L809" s="13"/>
      <c r="M809" s="13"/>
      <c r="N809" s="13"/>
      <c r="O809" s="13"/>
      <c r="P809" s="13"/>
    </row>
    <row r="810" spans="7:16">
      <c r="G810" s="13"/>
      <c r="H810" s="13"/>
      <c r="I810" s="13"/>
      <c r="J810" s="13"/>
      <c r="K810" s="13"/>
      <c r="L810" s="13"/>
      <c r="M810" s="13"/>
      <c r="N810" s="13"/>
      <c r="O810" s="13"/>
      <c r="P810" s="13"/>
    </row>
    <row r="811" spans="7:16">
      <c r="G811" s="13"/>
      <c r="H811" s="13"/>
      <c r="I811" s="13"/>
      <c r="J811" s="13"/>
      <c r="K811" s="13"/>
      <c r="L811" s="13"/>
      <c r="M811" s="13"/>
      <c r="N811" s="13"/>
      <c r="O811" s="13"/>
      <c r="P811" s="13"/>
    </row>
    <row r="812" spans="7:16">
      <c r="G812" s="13"/>
      <c r="H812" s="13"/>
      <c r="I812" s="13"/>
      <c r="J812" s="13"/>
      <c r="K812" s="13"/>
      <c r="L812" s="13"/>
      <c r="M812" s="13"/>
      <c r="N812" s="13"/>
      <c r="O812" s="13"/>
      <c r="P812" s="13"/>
    </row>
    <row r="813" spans="7:16">
      <c r="G813" s="13"/>
      <c r="H813" s="13"/>
      <c r="I813" s="13"/>
      <c r="J813" s="13"/>
      <c r="K813" s="13"/>
      <c r="L813" s="13"/>
      <c r="M813" s="13"/>
      <c r="N813" s="13"/>
      <c r="O813" s="13"/>
      <c r="P813" s="13"/>
    </row>
    <row r="814" spans="7:16">
      <c r="G814" s="13"/>
      <c r="H814" s="13"/>
      <c r="I814" s="13"/>
      <c r="J814" s="13"/>
      <c r="K814" s="13"/>
      <c r="L814" s="13"/>
      <c r="M814" s="13"/>
      <c r="N814" s="13"/>
      <c r="O814" s="13"/>
      <c r="P814" s="13"/>
    </row>
    <row r="815" spans="7:16">
      <c r="G815" s="13"/>
      <c r="H815" s="13"/>
      <c r="I815" s="13"/>
      <c r="J815" s="13"/>
      <c r="K815" s="13"/>
      <c r="L815" s="13"/>
      <c r="M815" s="13"/>
      <c r="N815" s="13"/>
      <c r="O815" s="13"/>
      <c r="P815" s="13"/>
    </row>
    <row r="816" spans="7:16">
      <c r="G816" s="13"/>
      <c r="H816" s="13"/>
      <c r="I816" s="13"/>
      <c r="J816" s="13"/>
      <c r="K816" s="13"/>
      <c r="L816" s="13"/>
      <c r="M816" s="13"/>
      <c r="N816" s="13"/>
      <c r="O816" s="13"/>
      <c r="P816" s="13"/>
    </row>
    <row r="817" spans="7:16">
      <c r="G817" s="13"/>
      <c r="H817" s="13"/>
      <c r="I817" s="13"/>
      <c r="J817" s="13"/>
      <c r="K817" s="13"/>
      <c r="L817" s="13"/>
      <c r="M817" s="13"/>
      <c r="N817" s="13"/>
      <c r="O817" s="13"/>
      <c r="P817" s="13"/>
    </row>
    <row r="818" spans="7:16">
      <c r="G818" s="13"/>
      <c r="H818" s="13"/>
      <c r="I818" s="13"/>
      <c r="J818" s="13"/>
      <c r="K818" s="13"/>
      <c r="L818" s="13"/>
      <c r="M818" s="13"/>
      <c r="N818" s="13"/>
      <c r="O818" s="13"/>
      <c r="P818" s="13"/>
    </row>
    <row r="819" spans="7:16">
      <c r="G819" s="13"/>
      <c r="H819" s="13"/>
      <c r="I819" s="13"/>
      <c r="J819" s="13"/>
      <c r="K819" s="13"/>
      <c r="L819" s="13"/>
      <c r="M819" s="13"/>
      <c r="N819" s="13"/>
      <c r="O819" s="13"/>
      <c r="P819" s="13"/>
    </row>
    <row r="820" spans="7:16">
      <c r="G820" s="13"/>
      <c r="H820" s="13"/>
      <c r="I820" s="13"/>
      <c r="J820" s="13"/>
      <c r="K820" s="13"/>
      <c r="L820" s="13"/>
      <c r="M820" s="13"/>
      <c r="N820" s="13"/>
      <c r="O820" s="13"/>
      <c r="P820" s="13"/>
    </row>
    <row r="821" spans="7:16">
      <c r="G821" s="13"/>
      <c r="H821" s="13"/>
      <c r="I821" s="13"/>
      <c r="J821" s="13"/>
      <c r="K821" s="13"/>
      <c r="L821" s="13"/>
      <c r="M821" s="13"/>
      <c r="N821" s="13"/>
      <c r="O821" s="13"/>
      <c r="P821" s="13"/>
    </row>
    <row r="822" spans="7:16">
      <c r="G822" s="13"/>
      <c r="H822" s="13"/>
      <c r="I822" s="13"/>
      <c r="J822" s="13"/>
      <c r="K822" s="13"/>
      <c r="L822" s="13"/>
      <c r="M822" s="13"/>
      <c r="N822" s="13"/>
      <c r="O822" s="13"/>
      <c r="P822" s="13"/>
    </row>
    <row r="823" spans="7:16">
      <c r="G823" s="13"/>
      <c r="H823" s="13"/>
      <c r="I823" s="13"/>
      <c r="J823" s="13"/>
      <c r="K823" s="13"/>
      <c r="L823" s="13"/>
      <c r="M823" s="13"/>
      <c r="N823" s="13"/>
      <c r="O823" s="13"/>
      <c r="P823" s="13"/>
    </row>
    <row r="824" spans="7:16">
      <c r="G824" s="13"/>
      <c r="H824" s="13"/>
      <c r="I824" s="13"/>
      <c r="J824" s="13"/>
      <c r="K824" s="13"/>
      <c r="L824" s="13"/>
      <c r="M824" s="13"/>
      <c r="N824" s="13"/>
      <c r="O824" s="13"/>
      <c r="P824" s="13"/>
    </row>
    <row r="825" spans="7:16">
      <c r="G825" s="13"/>
      <c r="H825" s="13"/>
      <c r="I825" s="13"/>
      <c r="J825" s="13"/>
      <c r="K825" s="13"/>
      <c r="L825" s="13"/>
      <c r="M825" s="13"/>
      <c r="N825" s="13"/>
      <c r="O825" s="13"/>
      <c r="P825" s="13"/>
    </row>
    <row r="826" spans="7:16">
      <c r="G826" s="13"/>
      <c r="H826" s="13"/>
      <c r="I826" s="13"/>
      <c r="J826" s="13"/>
      <c r="K826" s="13"/>
      <c r="L826" s="13"/>
      <c r="M826" s="13"/>
      <c r="N826" s="13"/>
      <c r="O826" s="13"/>
      <c r="P826" s="13"/>
    </row>
    <row r="827" spans="7:16">
      <c r="G827" s="13"/>
      <c r="H827" s="13"/>
      <c r="I827" s="13"/>
      <c r="J827" s="13"/>
      <c r="K827" s="13"/>
      <c r="L827" s="13"/>
      <c r="M827" s="13"/>
      <c r="N827" s="13"/>
      <c r="O827" s="13"/>
      <c r="P827" s="13"/>
    </row>
    <row r="828" spans="7:16">
      <c r="G828" s="13"/>
      <c r="H828" s="13"/>
      <c r="I828" s="13"/>
      <c r="J828" s="13"/>
      <c r="K828" s="13"/>
      <c r="L828" s="13"/>
      <c r="M828" s="13"/>
      <c r="N828" s="13"/>
      <c r="O828" s="13"/>
      <c r="P828" s="13"/>
    </row>
    <row r="829" spans="7:16">
      <c r="G829" s="13"/>
      <c r="H829" s="13"/>
      <c r="I829" s="13"/>
      <c r="J829" s="13"/>
      <c r="K829" s="13"/>
      <c r="L829" s="13"/>
      <c r="M829" s="13"/>
      <c r="N829" s="13"/>
      <c r="O829" s="13"/>
      <c r="P829" s="13"/>
    </row>
    <row r="830" spans="7:16">
      <c r="G830" s="13"/>
      <c r="H830" s="13"/>
      <c r="I830" s="13"/>
      <c r="J830" s="13"/>
      <c r="K830" s="13"/>
      <c r="L830" s="13"/>
      <c r="M830" s="13"/>
      <c r="N830" s="13"/>
      <c r="O830" s="13"/>
      <c r="P830" s="13"/>
    </row>
    <row r="831" spans="7:16">
      <c r="G831" s="13"/>
      <c r="H831" s="13"/>
      <c r="I831" s="13"/>
      <c r="J831" s="13"/>
      <c r="K831" s="13"/>
      <c r="L831" s="13"/>
      <c r="M831" s="13"/>
      <c r="N831" s="13"/>
      <c r="O831" s="13"/>
      <c r="P831" s="13"/>
    </row>
    <row r="832" spans="7:16">
      <c r="G832" s="13"/>
      <c r="H832" s="13"/>
      <c r="I832" s="13"/>
      <c r="J832" s="13"/>
      <c r="K832" s="13"/>
      <c r="L832" s="13"/>
      <c r="M832" s="13"/>
      <c r="N832" s="13"/>
      <c r="O832" s="13"/>
      <c r="P832" s="13"/>
    </row>
    <row r="833" spans="7:16">
      <c r="G833" s="13"/>
      <c r="H833" s="13"/>
      <c r="I833" s="13"/>
      <c r="J833" s="13"/>
      <c r="K833" s="13"/>
      <c r="L833" s="13"/>
      <c r="M833" s="13"/>
      <c r="N833" s="13"/>
      <c r="O833" s="13"/>
      <c r="P833" s="13"/>
    </row>
    <row r="834" spans="7:16">
      <c r="G834" s="13"/>
      <c r="H834" s="13"/>
      <c r="I834" s="13"/>
      <c r="J834" s="13"/>
      <c r="K834" s="13"/>
      <c r="L834" s="13"/>
      <c r="M834" s="13"/>
      <c r="N834" s="13"/>
      <c r="O834" s="13"/>
      <c r="P834" s="13"/>
    </row>
    <row r="835" spans="7:16">
      <c r="G835" s="13"/>
      <c r="H835" s="13"/>
      <c r="I835" s="13"/>
      <c r="J835" s="13"/>
      <c r="K835" s="13"/>
      <c r="L835" s="13"/>
      <c r="M835" s="13"/>
      <c r="N835" s="13"/>
      <c r="O835" s="13"/>
      <c r="P835" s="13"/>
    </row>
    <row r="836" spans="7:16">
      <c r="G836" s="13"/>
      <c r="H836" s="13"/>
      <c r="I836" s="13"/>
      <c r="J836" s="13"/>
      <c r="K836" s="13"/>
      <c r="L836" s="13"/>
      <c r="M836" s="13"/>
      <c r="N836" s="13"/>
      <c r="O836" s="13"/>
      <c r="P836" s="13"/>
    </row>
    <row r="837" spans="7:16">
      <c r="G837" s="13"/>
      <c r="H837" s="13"/>
      <c r="I837" s="13"/>
      <c r="J837" s="13"/>
      <c r="K837" s="13"/>
      <c r="L837" s="13"/>
      <c r="M837" s="13"/>
      <c r="N837" s="13"/>
      <c r="O837" s="13"/>
      <c r="P837" s="13"/>
    </row>
    <row r="838" spans="7:16">
      <c r="G838" s="13"/>
      <c r="H838" s="13"/>
      <c r="I838" s="13"/>
      <c r="J838" s="13"/>
      <c r="K838" s="13"/>
      <c r="L838" s="13"/>
      <c r="M838" s="13"/>
      <c r="N838" s="13"/>
      <c r="O838" s="13"/>
      <c r="P838" s="13"/>
    </row>
    <row r="839" spans="7:16">
      <c r="G839" s="13"/>
      <c r="H839" s="13"/>
      <c r="I839" s="13"/>
      <c r="J839" s="13"/>
      <c r="K839" s="13"/>
      <c r="L839" s="13"/>
      <c r="M839" s="13"/>
      <c r="N839" s="13"/>
      <c r="O839" s="13"/>
      <c r="P839" s="13"/>
    </row>
    <row r="840" spans="7:16">
      <c r="G840" s="13"/>
      <c r="H840" s="13"/>
      <c r="I840" s="13"/>
      <c r="J840" s="13"/>
      <c r="K840" s="13"/>
      <c r="L840" s="13"/>
      <c r="M840" s="13"/>
      <c r="N840" s="13"/>
      <c r="O840" s="13"/>
      <c r="P840" s="13"/>
    </row>
    <row r="841" spans="7:16">
      <c r="G841" s="13"/>
      <c r="H841" s="13"/>
      <c r="I841" s="13"/>
      <c r="J841" s="13"/>
      <c r="K841" s="13"/>
      <c r="L841" s="13"/>
      <c r="M841" s="13"/>
      <c r="N841" s="13"/>
      <c r="O841" s="13"/>
      <c r="P841" s="13"/>
    </row>
    <row r="842" spans="7:16">
      <c r="G842" s="13"/>
      <c r="H842" s="13"/>
      <c r="I842" s="13"/>
      <c r="J842" s="13"/>
      <c r="K842" s="13"/>
      <c r="L842" s="13"/>
      <c r="M842" s="13"/>
      <c r="N842" s="13"/>
      <c r="O842" s="13"/>
      <c r="P842" s="13"/>
    </row>
    <row r="843" spans="7:16">
      <c r="G843" s="13"/>
      <c r="H843" s="13"/>
      <c r="I843" s="13"/>
      <c r="J843" s="13"/>
      <c r="K843" s="13"/>
      <c r="L843" s="13"/>
      <c r="M843" s="13"/>
      <c r="N843" s="13"/>
      <c r="O843" s="13"/>
      <c r="P843" s="13"/>
    </row>
    <row r="844" spans="7:16">
      <c r="G844" s="13"/>
      <c r="H844" s="13"/>
      <c r="I844" s="13"/>
      <c r="J844" s="13"/>
      <c r="K844" s="13"/>
      <c r="L844" s="13"/>
      <c r="M844" s="13"/>
      <c r="N844" s="13"/>
      <c r="O844" s="13"/>
      <c r="P844" s="13"/>
    </row>
    <row r="845" spans="7:16">
      <c r="G845" s="13"/>
      <c r="H845" s="13"/>
      <c r="I845" s="13"/>
      <c r="J845" s="13"/>
      <c r="K845" s="13"/>
      <c r="L845" s="13"/>
      <c r="M845" s="13"/>
      <c r="N845" s="13"/>
      <c r="O845" s="13"/>
      <c r="P845" s="13"/>
    </row>
    <row r="846" spans="7:16">
      <c r="G846" s="13"/>
      <c r="H846" s="13"/>
      <c r="I846" s="13"/>
      <c r="J846" s="13"/>
      <c r="K846" s="13"/>
      <c r="L846" s="13"/>
      <c r="M846" s="13"/>
      <c r="N846" s="13"/>
      <c r="O846" s="13"/>
      <c r="P846" s="13"/>
    </row>
    <row r="847" spans="7:16">
      <c r="G847" s="13"/>
      <c r="H847" s="13"/>
      <c r="I847" s="13"/>
      <c r="J847" s="13"/>
      <c r="K847" s="13"/>
      <c r="L847" s="13"/>
      <c r="M847" s="13"/>
      <c r="N847" s="13"/>
      <c r="O847" s="13"/>
      <c r="P847" s="13"/>
    </row>
    <row r="848" spans="7:16">
      <c r="G848" s="13"/>
      <c r="H848" s="13"/>
      <c r="I848" s="13"/>
      <c r="J848" s="13"/>
      <c r="K848" s="13"/>
      <c r="L848" s="13"/>
      <c r="M848" s="13"/>
      <c r="N848" s="13"/>
      <c r="O848" s="13"/>
      <c r="P848" s="13"/>
    </row>
    <row r="849" spans="7:16">
      <c r="G849" s="13"/>
      <c r="H849" s="13"/>
      <c r="I849" s="13"/>
      <c r="J849" s="13"/>
      <c r="K849" s="13"/>
      <c r="L849" s="13"/>
      <c r="M849" s="13"/>
      <c r="N849" s="13"/>
      <c r="O849" s="13"/>
      <c r="P849" s="13"/>
    </row>
    <row r="850" spans="7:16">
      <c r="G850" s="13"/>
      <c r="H850" s="13"/>
      <c r="I850" s="13"/>
      <c r="J850" s="13"/>
      <c r="K850" s="13"/>
      <c r="L850" s="13"/>
      <c r="M850" s="13"/>
      <c r="N850" s="13"/>
      <c r="O850" s="13"/>
      <c r="P850" s="13"/>
    </row>
    <row r="851" spans="7:16">
      <c r="G851" s="13"/>
      <c r="H851" s="13"/>
      <c r="I851" s="13"/>
      <c r="J851" s="13"/>
      <c r="K851" s="13"/>
      <c r="L851" s="13"/>
      <c r="M851" s="13"/>
      <c r="N851" s="13"/>
      <c r="O851" s="13"/>
      <c r="P851" s="13"/>
    </row>
    <row r="852" spans="7:16">
      <c r="G852" s="13"/>
      <c r="H852" s="13"/>
      <c r="I852" s="13"/>
      <c r="J852" s="13"/>
      <c r="K852" s="13"/>
      <c r="L852" s="13"/>
      <c r="M852" s="13"/>
      <c r="N852" s="13"/>
      <c r="O852" s="13"/>
      <c r="P852" s="13"/>
    </row>
    <row r="853" spans="7:16">
      <c r="G853" s="13"/>
      <c r="H853" s="13"/>
      <c r="I853" s="13"/>
      <c r="J853" s="13"/>
      <c r="K853" s="13"/>
      <c r="L853" s="13"/>
      <c r="M853" s="13"/>
      <c r="N853" s="13"/>
      <c r="O853" s="13"/>
      <c r="P853" s="13"/>
    </row>
    <row r="854" spans="7:16">
      <c r="G854" s="13"/>
      <c r="H854" s="13"/>
      <c r="I854" s="13"/>
      <c r="J854" s="13"/>
      <c r="K854" s="13"/>
      <c r="L854" s="13"/>
      <c r="M854" s="13"/>
      <c r="N854" s="13"/>
      <c r="O854" s="13"/>
      <c r="P854" s="13"/>
    </row>
    <row r="855" spans="7:16">
      <c r="G855" s="13"/>
      <c r="H855" s="13"/>
      <c r="I855" s="13"/>
      <c r="J855" s="13"/>
      <c r="K855" s="13"/>
      <c r="L855" s="13"/>
      <c r="M855" s="13"/>
      <c r="N855" s="13"/>
      <c r="O855" s="13"/>
      <c r="P855" s="13"/>
    </row>
    <row r="856" spans="7:16">
      <c r="G856" s="13"/>
      <c r="H856" s="13"/>
      <c r="I856" s="13"/>
      <c r="J856" s="13"/>
      <c r="K856" s="13"/>
      <c r="L856" s="13"/>
      <c r="M856" s="13"/>
      <c r="N856" s="13"/>
      <c r="O856" s="13"/>
      <c r="P856" s="13"/>
    </row>
    <row r="857" spans="7:16">
      <c r="G857" s="13"/>
      <c r="H857" s="13"/>
      <c r="I857" s="13"/>
      <c r="J857" s="13"/>
      <c r="K857" s="13"/>
      <c r="L857" s="13"/>
      <c r="M857" s="13"/>
      <c r="N857" s="13"/>
      <c r="O857" s="13"/>
      <c r="P857" s="13"/>
    </row>
    <row r="858" spans="7:16">
      <c r="G858" s="13"/>
      <c r="H858" s="13"/>
      <c r="I858" s="13"/>
      <c r="J858" s="13"/>
      <c r="K858" s="13"/>
      <c r="L858" s="13"/>
      <c r="M858" s="13"/>
      <c r="N858" s="13"/>
      <c r="O858" s="13"/>
      <c r="P858" s="13"/>
    </row>
    <row r="859" spans="7:16">
      <c r="G859" s="13"/>
      <c r="H859" s="13"/>
      <c r="I859" s="13"/>
      <c r="J859" s="13"/>
      <c r="K859" s="13"/>
      <c r="L859" s="13"/>
      <c r="M859" s="13"/>
      <c r="N859" s="13"/>
      <c r="O859" s="13"/>
      <c r="P859" s="13"/>
    </row>
    <row r="860" spans="7:16">
      <c r="G860" s="13"/>
      <c r="H860" s="13"/>
      <c r="I860" s="13"/>
      <c r="J860" s="13"/>
      <c r="K860" s="13"/>
      <c r="L860" s="13"/>
      <c r="M860" s="13"/>
      <c r="N860" s="13"/>
      <c r="O860" s="13"/>
      <c r="P860" s="13"/>
    </row>
    <row r="861" spans="7:16">
      <c r="G861" s="13"/>
      <c r="H861" s="13"/>
      <c r="I861" s="13"/>
      <c r="J861" s="13"/>
      <c r="K861" s="13"/>
      <c r="L861" s="13"/>
      <c r="M861" s="13"/>
      <c r="N861" s="13"/>
      <c r="O861" s="13"/>
      <c r="P861" s="13"/>
    </row>
    <row r="862" spans="7:16">
      <c r="G862" s="13"/>
      <c r="H862" s="13"/>
      <c r="I862" s="13"/>
      <c r="J862" s="13"/>
      <c r="K862" s="13"/>
      <c r="L862" s="13"/>
      <c r="M862" s="13"/>
      <c r="N862" s="13"/>
      <c r="O862" s="13"/>
      <c r="P862" s="13"/>
    </row>
    <row r="863" spans="7:16">
      <c r="G863" s="13"/>
      <c r="H863" s="13"/>
      <c r="I863" s="13"/>
      <c r="J863" s="13"/>
      <c r="K863" s="13"/>
      <c r="L863" s="13"/>
      <c r="M863" s="13"/>
      <c r="N863" s="13"/>
      <c r="O863" s="13"/>
      <c r="P863" s="13"/>
    </row>
    <row r="864" spans="7:16">
      <c r="G864" s="13"/>
      <c r="H864" s="13"/>
      <c r="I864" s="13"/>
      <c r="J864" s="13"/>
      <c r="K864" s="13"/>
      <c r="L864" s="13"/>
      <c r="M864" s="13"/>
      <c r="N864" s="13"/>
      <c r="O864" s="13"/>
      <c r="P864" s="13"/>
    </row>
    <row r="865" spans="7:16">
      <c r="G865" s="13"/>
      <c r="H865" s="13"/>
      <c r="I865" s="13"/>
      <c r="J865" s="13"/>
      <c r="K865" s="13"/>
      <c r="L865" s="13"/>
      <c r="M865" s="13"/>
      <c r="N865" s="13"/>
      <c r="O865" s="13"/>
      <c r="P865" s="13"/>
    </row>
    <row r="866" spans="7:16">
      <c r="G866" s="13"/>
      <c r="H866" s="13"/>
      <c r="I866" s="13"/>
      <c r="J866" s="13"/>
      <c r="K866" s="13"/>
      <c r="L866" s="13"/>
      <c r="M866" s="13"/>
      <c r="N866" s="13"/>
      <c r="O866" s="13"/>
      <c r="P866" s="13"/>
    </row>
    <row r="867" spans="7:16">
      <c r="G867" s="13"/>
      <c r="H867" s="13"/>
      <c r="I867" s="13"/>
      <c r="J867" s="13"/>
      <c r="K867" s="13"/>
      <c r="L867" s="13"/>
      <c r="M867" s="13"/>
      <c r="N867" s="13"/>
      <c r="O867" s="13"/>
      <c r="P867" s="13"/>
    </row>
    <row r="868" spans="7:16">
      <c r="G868" s="13"/>
      <c r="H868" s="13"/>
      <c r="I868" s="13"/>
      <c r="J868" s="13"/>
      <c r="K868" s="13"/>
      <c r="L868" s="13"/>
      <c r="M868" s="13"/>
      <c r="N868" s="13"/>
      <c r="O868" s="13"/>
      <c r="P868" s="13"/>
    </row>
    <row r="869" spans="7:16">
      <c r="G869" s="13"/>
      <c r="H869" s="13"/>
      <c r="I869" s="13"/>
      <c r="J869" s="13"/>
      <c r="K869" s="13"/>
      <c r="L869" s="13"/>
      <c r="M869" s="13"/>
      <c r="N869" s="13"/>
      <c r="O869" s="13"/>
      <c r="P869" s="13"/>
    </row>
    <row r="870" spans="7:16">
      <c r="G870" s="13"/>
      <c r="H870" s="13"/>
      <c r="I870" s="13"/>
      <c r="J870" s="13"/>
      <c r="K870" s="13"/>
      <c r="L870" s="13"/>
      <c r="M870" s="13"/>
      <c r="N870" s="13"/>
      <c r="O870" s="13"/>
      <c r="P870" s="13"/>
    </row>
    <row r="871" spans="7:16">
      <c r="G871" s="13"/>
      <c r="H871" s="13"/>
      <c r="I871" s="13"/>
      <c r="J871" s="13"/>
      <c r="K871" s="13"/>
      <c r="L871" s="13"/>
      <c r="M871" s="13"/>
      <c r="N871" s="13"/>
      <c r="O871" s="13"/>
      <c r="P871" s="13"/>
    </row>
    <row r="872" spans="7:16">
      <c r="G872" s="13"/>
      <c r="H872" s="13"/>
      <c r="I872" s="13"/>
      <c r="J872" s="13"/>
      <c r="K872" s="13"/>
      <c r="L872" s="13"/>
      <c r="M872" s="13"/>
      <c r="N872" s="13"/>
      <c r="O872" s="13"/>
      <c r="P872" s="13"/>
    </row>
    <row r="873" spans="7:16">
      <c r="G873" s="13"/>
      <c r="H873" s="13"/>
      <c r="I873" s="13"/>
      <c r="J873" s="13"/>
      <c r="K873" s="13"/>
      <c r="L873" s="13"/>
      <c r="M873" s="13"/>
      <c r="N873" s="13"/>
      <c r="O873" s="13"/>
      <c r="P873" s="13"/>
    </row>
    <row r="874" spans="7:16">
      <c r="G874" s="13"/>
      <c r="H874" s="13"/>
      <c r="I874" s="13"/>
      <c r="J874" s="13"/>
      <c r="K874" s="13"/>
      <c r="L874" s="13"/>
      <c r="M874" s="13"/>
      <c r="N874" s="13"/>
      <c r="O874" s="13"/>
      <c r="P874" s="13"/>
    </row>
    <row r="875" spans="7:16">
      <c r="G875" s="13"/>
      <c r="H875" s="13"/>
      <c r="I875" s="13"/>
      <c r="J875" s="13"/>
      <c r="K875" s="13"/>
      <c r="L875" s="13"/>
      <c r="M875" s="13"/>
      <c r="N875" s="13"/>
      <c r="O875" s="13"/>
      <c r="P875" s="13"/>
    </row>
    <row r="876" spans="7:16">
      <c r="G876" s="13"/>
      <c r="H876" s="13"/>
      <c r="I876" s="13"/>
      <c r="J876" s="13"/>
      <c r="K876" s="13"/>
      <c r="L876" s="13"/>
      <c r="M876" s="13"/>
      <c r="N876" s="13"/>
      <c r="O876" s="13"/>
      <c r="P876" s="13"/>
    </row>
    <row r="877" spans="7:16">
      <c r="G877" s="13"/>
      <c r="H877" s="13"/>
      <c r="I877" s="13"/>
      <c r="J877" s="13"/>
      <c r="K877" s="13"/>
      <c r="L877" s="13"/>
      <c r="M877" s="13"/>
      <c r="N877" s="13"/>
      <c r="O877" s="13"/>
      <c r="P877" s="13"/>
    </row>
    <row r="878" spans="7:16">
      <c r="G878" s="13"/>
      <c r="H878" s="13"/>
      <c r="I878" s="13"/>
      <c r="J878" s="13"/>
      <c r="K878" s="13"/>
      <c r="L878" s="13"/>
      <c r="M878" s="13"/>
      <c r="N878" s="13"/>
      <c r="O878" s="13"/>
      <c r="P878" s="13"/>
    </row>
    <row r="879" spans="7:16">
      <c r="G879" s="13"/>
      <c r="H879" s="13"/>
      <c r="I879" s="13"/>
      <c r="J879" s="13"/>
      <c r="K879" s="13"/>
      <c r="L879" s="13"/>
      <c r="M879" s="13"/>
      <c r="N879" s="13"/>
      <c r="O879" s="13"/>
      <c r="P879" s="13"/>
    </row>
    <row r="880" spans="7:16">
      <c r="G880" s="13"/>
      <c r="H880" s="13"/>
      <c r="I880" s="13"/>
      <c r="J880" s="13"/>
      <c r="K880" s="13"/>
      <c r="L880" s="13"/>
      <c r="M880" s="13"/>
      <c r="N880" s="13"/>
      <c r="O880" s="13"/>
      <c r="P880" s="13"/>
    </row>
    <row r="881" spans="7:16">
      <c r="G881" s="13"/>
      <c r="H881" s="13"/>
      <c r="I881" s="13"/>
      <c r="J881" s="13"/>
      <c r="K881" s="13"/>
      <c r="L881" s="13"/>
      <c r="M881" s="13"/>
      <c r="N881" s="13"/>
      <c r="O881" s="13"/>
      <c r="P881" s="13"/>
    </row>
    <row r="882" spans="7:16">
      <c r="G882" s="13"/>
      <c r="H882" s="13"/>
      <c r="I882" s="13"/>
      <c r="J882" s="13"/>
      <c r="K882" s="13"/>
      <c r="L882" s="13"/>
      <c r="M882" s="13"/>
      <c r="N882" s="13"/>
      <c r="O882" s="13"/>
      <c r="P882" s="13"/>
    </row>
    <row r="883" spans="7:16">
      <c r="G883" s="13"/>
      <c r="H883" s="13"/>
      <c r="I883" s="13"/>
      <c r="J883" s="13"/>
      <c r="K883" s="13"/>
      <c r="L883" s="13"/>
      <c r="M883" s="13"/>
      <c r="N883" s="13"/>
      <c r="O883" s="13"/>
      <c r="P883" s="13"/>
    </row>
    <row r="884" spans="7:16">
      <c r="G884" s="13"/>
      <c r="H884" s="13"/>
      <c r="I884" s="13"/>
      <c r="J884" s="13"/>
      <c r="K884" s="13"/>
      <c r="L884" s="13"/>
      <c r="M884" s="13"/>
      <c r="N884" s="13"/>
      <c r="O884" s="13"/>
      <c r="P884" s="13"/>
    </row>
    <row r="885" spans="7:16">
      <c r="G885" s="13"/>
      <c r="H885" s="13"/>
      <c r="I885" s="13"/>
      <c r="J885" s="13"/>
      <c r="K885" s="13"/>
      <c r="L885" s="13"/>
      <c r="M885" s="13"/>
      <c r="N885" s="13"/>
      <c r="O885" s="13"/>
      <c r="P885" s="13"/>
    </row>
    <row r="886" spans="7:16">
      <c r="G886" s="13"/>
      <c r="H886" s="13"/>
      <c r="I886" s="13"/>
      <c r="J886" s="13"/>
      <c r="K886" s="13"/>
      <c r="L886" s="13"/>
      <c r="M886" s="13"/>
      <c r="N886" s="13"/>
      <c r="O886" s="13"/>
      <c r="P886" s="13"/>
    </row>
    <row r="887" spans="7:16">
      <c r="G887" s="13"/>
      <c r="H887" s="13"/>
      <c r="I887" s="13"/>
      <c r="J887" s="13"/>
      <c r="K887" s="13"/>
      <c r="L887" s="13"/>
      <c r="M887" s="13"/>
      <c r="N887" s="13"/>
      <c r="O887" s="13"/>
      <c r="P887" s="13"/>
    </row>
    <row r="888" spans="7:16">
      <c r="G888" s="13"/>
      <c r="H888" s="13"/>
      <c r="I888" s="13"/>
      <c r="J888" s="13"/>
      <c r="K888" s="13"/>
      <c r="L888" s="13"/>
      <c r="M888" s="13"/>
      <c r="N888" s="13"/>
      <c r="O888" s="13"/>
      <c r="P888" s="13"/>
    </row>
    <row r="889" spans="7:16">
      <c r="G889" s="13"/>
      <c r="H889" s="13"/>
      <c r="I889" s="13"/>
      <c r="J889" s="13"/>
      <c r="K889" s="13"/>
      <c r="L889" s="13"/>
      <c r="M889" s="13"/>
      <c r="N889" s="13"/>
      <c r="O889" s="13"/>
      <c r="P889" s="13"/>
    </row>
    <row r="890" spans="7:16">
      <c r="G890" s="13"/>
      <c r="H890" s="13"/>
      <c r="I890" s="13"/>
      <c r="J890" s="13"/>
      <c r="K890" s="13"/>
      <c r="L890" s="13"/>
      <c r="M890" s="13"/>
      <c r="N890" s="13"/>
      <c r="O890" s="13"/>
      <c r="P890" s="13"/>
    </row>
    <row r="891" spans="7:16">
      <c r="G891" s="13"/>
      <c r="H891" s="13"/>
      <c r="I891" s="13"/>
      <c r="J891" s="13"/>
      <c r="K891" s="13"/>
      <c r="L891" s="13"/>
      <c r="M891" s="13"/>
      <c r="N891" s="13"/>
      <c r="O891" s="13"/>
      <c r="P891" s="13"/>
    </row>
    <row r="892" spans="7:16">
      <c r="G892" s="13"/>
      <c r="H892" s="13"/>
      <c r="I892" s="13"/>
      <c r="J892" s="13"/>
      <c r="K892" s="13"/>
      <c r="L892" s="13"/>
      <c r="M892" s="13"/>
      <c r="N892" s="13"/>
      <c r="O892" s="13"/>
      <c r="P892" s="13"/>
    </row>
    <row r="893" spans="7:16">
      <c r="G893" s="13"/>
      <c r="H893" s="13"/>
      <c r="I893" s="13"/>
      <c r="J893" s="13"/>
      <c r="K893" s="13"/>
      <c r="L893" s="13"/>
      <c r="M893" s="13"/>
      <c r="N893" s="13"/>
      <c r="O893" s="13"/>
      <c r="P893" s="13"/>
    </row>
    <row r="894" spans="7:16">
      <c r="G894" s="13"/>
      <c r="H894" s="13"/>
      <c r="I894" s="13"/>
      <c r="J894" s="13"/>
      <c r="K894" s="13"/>
      <c r="L894" s="13"/>
      <c r="M894" s="13"/>
      <c r="N894" s="13"/>
      <c r="O894" s="13"/>
      <c r="P894" s="13"/>
    </row>
    <row r="895" spans="7:16">
      <c r="G895" s="13"/>
      <c r="H895" s="13"/>
      <c r="I895" s="13"/>
      <c r="J895" s="13"/>
      <c r="K895" s="13"/>
      <c r="L895" s="13"/>
      <c r="M895" s="13"/>
      <c r="N895" s="13"/>
      <c r="O895" s="13"/>
      <c r="P895" s="13"/>
    </row>
    <row r="896" spans="7:16">
      <c r="G896" s="13"/>
      <c r="H896" s="13"/>
      <c r="I896" s="13"/>
      <c r="J896" s="13"/>
      <c r="K896" s="13"/>
      <c r="L896" s="13"/>
      <c r="M896" s="13"/>
      <c r="N896" s="13"/>
      <c r="O896" s="13"/>
      <c r="P896" s="13"/>
    </row>
    <row r="897" spans="7:16">
      <c r="G897" s="13"/>
      <c r="H897" s="13"/>
      <c r="I897" s="13"/>
      <c r="J897" s="13"/>
      <c r="K897" s="13"/>
      <c r="L897" s="13"/>
      <c r="M897" s="13"/>
      <c r="N897" s="13"/>
      <c r="O897" s="13"/>
      <c r="P897" s="13"/>
    </row>
    <row r="898" spans="7:16">
      <c r="G898" s="13"/>
      <c r="H898" s="13"/>
      <c r="I898" s="13"/>
      <c r="J898" s="13"/>
      <c r="K898" s="13"/>
      <c r="L898" s="13"/>
      <c r="M898" s="13"/>
      <c r="N898" s="13"/>
      <c r="O898" s="13"/>
      <c r="P898" s="13"/>
    </row>
    <row r="899" spans="7:16">
      <c r="G899" s="13"/>
      <c r="H899" s="13"/>
      <c r="I899" s="13"/>
      <c r="J899" s="13"/>
      <c r="K899" s="13"/>
      <c r="L899" s="13"/>
      <c r="M899" s="13"/>
      <c r="N899" s="13"/>
      <c r="O899" s="13"/>
      <c r="P899" s="13"/>
    </row>
    <row r="900" spans="7:16">
      <c r="G900" s="13"/>
      <c r="H900" s="13"/>
      <c r="I900" s="13"/>
      <c r="J900" s="13"/>
      <c r="K900" s="13"/>
      <c r="L900" s="13"/>
      <c r="M900" s="13"/>
      <c r="N900" s="13"/>
      <c r="O900" s="13"/>
      <c r="P900" s="13"/>
    </row>
    <row r="901" spans="7:16">
      <c r="G901" s="13"/>
      <c r="H901" s="13"/>
      <c r="I901" s="13"/>
      <c r="J901" s="13"/>
      <c r="K901" s="13"/>
      <c r="L901" s="13"/>
      <c r="M901" s="13"/>
      <c r="N901" s="13"/>
      <c r="O901" s="13"/>
      <c r="P901" s="13"/>
    </row>
    <row r="902" spans="7:16">
      <c r="G902" s="13"/>
      <c r="H902" s="13"/>
      <c r="I902" s="13"/>
      <c r="J902" s="13"/>
      <c r="K902" s="13"/>
      <c r="L902" s="13"/>
      <c r="M902" s="13"/>
      <c r="N902" s="13"/>
      <c r="O902" s="13"/>
      <c r="P902" s="13"/>
    </row>
    <row r="903" spans="7:16">
      <c r="G903" s="13"/>
      <c r="H903" s="13"/>
      <c r="I903" s="13"/>
      <c r="J903" s="13"/>
      <c r="K903" s="13"/>
      <c r="L903" s="13"/>
      <c r="M903" s="13"/>
      <c r="N903" s="13"/>
      <c r="O903" s="13"/>
      <c r="P903" s="13"/>
    </row>
    <row r="904" spans="7:16">
      <c r="G904" s="13"/>
      <c r="H904" s="13"/>
      <c r="I904" s="13"/>
      <c r="J904" s="13"/>
      <c r="K904" s="13"/>
      <c r="L904" s="13"/>
      <c r="M904" s="13"/>
      <c r="N904" s="13"/>
      <c r="O904" s="13"/>
      <c r="P904" s="13"/>
    </row>
    <row r="905" spans="7:16">
      <c r="G905" s="13"/>
      <c r="H905" s="13"/>
      <c r="I905" s="13"/>
      <c r="J905" s="13"/>
      <c r="K905" s="13"/>
      <c r="L905" s="13"/>
      <c r="M905" s="13"/>
      <c r="N905" s="13"/>
      <c r="O905" s="13"/>
      <c r="P905" s="13"/>
    </row>
    <row r="906" spans="7:16">
      <c r="G906" s="13"/>
      <c r="H906" s="13"/>
      <c r="I906" s="13"/>
      <c r="J906" s="13"/>
      <c r="K906" s="13"/>
      <c r="L906" s="13"/>
      <c r="M906" s="13"/>
      <c r="N906" s="13"/>
      <c r="O906" s="13"/>
      <c r="P906" s="13"/>
    </row>
    <row r="907" spans="7:16">
      <c r="G907" s="13"/>
      <c r="H907" s="13"/>
      <c r="I907" s="13"/>
      <c r="J907" s="13"/>
      <c r="K907" s="13"/>
      <c r="L907" s="13"/>
      <c r="M907" s="13"/>
      <c r="N907" s="13"/>
      <c r="O907" s="13"/>
      <c r="P907" s="13"/>
    </row>
    <row r="908" spans="7:16">
      <c r="G908" s="13"/>
      <c r="H908" s="13"/>
      <c r="I908" s="13"/>
      <c r="J908" s="13"/>
      <c r="K908" s="13"/>
      <c r="L908" s="13"/>
      <c r="M908" s="13"/>
      <c r="N908" s="13"/>
      <c r="O908" s="13"/>
      <c r="P908" s="13"/>
    </row>
    <row r="909" spans="7:16">
      <c r="G909" s="13"/>
      <c r="H909" s="13"/>
      <c r="I909" s="13"/>
      <c r="J909" s="13"/>
      <c r="K909" s="13"/>
      <c r="L909" s="13"/>
      <c r="M909" s="13"/>
      <c r="N909" s="13"/>
      <c r="O909" s="13"/>
      <c r="P909" s="13"/>
    </row>
    <row r="910" spans="7:16">
      <c r="G910" s="13"/>
      <c r="H910" s="13"/>
      <c r="I910" s="13"/>
      <c r="J910" s="13"/>
      <c r="K910" s="13"/>
      <c r="L910" s="13"/>
      <c r="M910" s="13"/>
      <c r="N910" s="13"/>
      <c r="O910" s="13"/>
      <c r="P910" s="13"/>
    </row>
    <row r="911" spans="7:16">
      <c r="G911" s="13"/>
      <c r="H911" s="13"/>
      <c r="I911" s="13"/>
      <c r="J911" s="13"/>
      <c r="K911" s="13"/>
      <c r="L911" s="13"/>
      <c r="M911" s="13"/>
      <c r="N911" s="13"/>
      <c r="O911" s="13"/>
      <c r="P911" s="13"/>
    </row>
    <row r="912" spans="7:16">
      <c r="G912" s="13"/>
      <c r="H912" s="13"/>
      <c r="I912" s="13"/>
      <c r="J912" s="13"/>
      <c r="K912" s="13"/>
      <c r="L912" s="13"/>
      <c r="M912" s="13"/>
      <c r="N912" s="13"/>
      <c r="O912" s="13"/>
      <c r="P912" s="13"/>
    </row>
    <row r="913" spans="7:16">
      <c r="G913" s="13"/>
      <c r="H913" s="13"/>
      <c r="I913" s="13"/>
      <c r="J913" s="13"/>
      <c r="K913" s="13"/>
      <c r="L913" s="13"/>
      <c r="M913" s="13"/>
      <c r="N913" s="13"/>
      <c r="O913" s="13"/>
      <c r="P913" s="13"/>
    </row>
    <row r="914" spans="7:16">
      <c r="G914" s="13"/>
      <c r="H914" s="13"/>
      <c r="I914" s="13"/>
      <c r="J914" s="13"/>
      <c r="K914" s="13"/>
      <c r="L914" s="13"/>
      <c r="M914" s="13"/>
      <c r="N914" s="13"/>
      <c r="O914" s="13"/>
      <c r="P914" s="13"/>
    </row>
    <row r="915" spans="7:16">
      <c r="G915" s="13"/>
      <c r="H915" s="13"/>
      <c r="I915" s="13"/>
      <c r="J915" s="13"/>
      <c r="K915" s="13"/>
      <c r="L915" s="13"/>
      <c r="M915" s="13"/>
      <c r="N915" s="13"/>
      <c r="O915" s="13"/>
      <c r="P915" s="13"/>
    </row>
    <row r="916" spans="7:16">
      <c r="G916" s="13"/>
      <c r="H916" s="13"/>
      <c r="I916" s="13"/>
      <c r="J916" s="13"/>
      <c r="K916" s="13"/>
      <c r="L916" s="13"/>
      <c r="M916" s="13"/>
      <c r="N916" s="13"/>
      <c r="O916" s="13"/>
      <c r="P916" s="13"/>
    </row>
    <row r="917" spans="7:16">
      <c r="G917" s="13"/>
      <c r="H917" s="13"/>
      <c r="I917" s="13"/>
      <c r="J917" s="13"/>
      <c r="K917" s="13"/>
      <c r="L917" s="13"/>
      <c r="M917" s="13"/>
      <c r="N917" s="13"/>
      <c r="O917" s="13"/>
      <c r="P917" s="13"/>
    </row>
    <row r="918" spans="7:16">
      <c r="G918" s="13"/>
      <c r="H918" s="13"/>
      <c r="I918" s="13"/>
      <c r="J918" s="13"/>
      <c r="K918" s="13"/>
      <c r="L918" s="13"/>
      <c r="M918" s="13"/>
      <c r="N918" s="13"/>
      <c r="O918" s="13"/>
      <c r="P918" s="13"/>
    </row>
    <row r="919" spans="7:16">
      <c r="G919" s="13"/>
      <c r="H919" s="13"/>
      <c r="I919" s="13"/>
      <c r="J919" s="13"/>
      <c r="K919" s="13"/>
      <c r="L919" s="13"/>
      <c r="M919" s="13"/>
      <c r="N919" s="13"/>
      <c r="O919" s="13"/>
      <c r="P919" s="13"/>
    </row>
    <row r="920" spans="7:16">
      <c r="G920" s="13"/>
      <c r="H920" s="13"/>
      <c r="I920" s="13"/>
      <c r="J920" s="13"/>
      <c r="K920" s="13"/>
      <c r="L920" s="13"/>
      <c r="M920" s="13"/>
      <c r="N920" s="13"/>
      <c r="O920" s="13"/>
      <c r="P920" s="13"/>
    </row>
    <row r="921" spans="7:16">
      <c r="G921" s="13"/>
      <c r="H921" s="13"/>
      <c r="I921" s="13"/>
      <c r="J921" s="13"/>
      <c r="K921" s="13"/>
      <c r="L921" s="13"/>
      <c r="M921" s="13"/>
      <c r="N921" s="13"/>
      <c r="O921" s="13"/>
      <c r="P921" s="13"/>
    </row>
    <row r="922" spans="7:16">
      <c r="G922" s="13"/>
      <c r="H922" s="13"/>
      <c r="I922" s="13"/>
      <c r="J922" s="13"/>
      <c r="K922" s="13"/>
      <c r="L922" s="13"/>
      <c r="M922" s="13"/>
      <c r="N922" s="13"/>
      <c r="O922" s="13"/>
      <c r="P922" s="13"/>
    </row>
    <row r="923" spans="7:16">
      <c r="G923" s="13"/>
      <c r="H923" s="13"/>
      <c r="I923" s="13"/>
      <c r="J923" s="13"/>
      <c r="K923" s="13"/>
      <c r="L923" s="13"/>
      <c r="M923" s="13"/>
      <c r="N923" s="13"/>
      <c r="O923" s="13"/>
      <c r="P923" s="13"/>
    </row>
    <row r="924" spans="7:16">
      <c r="G924" s="13"/>
      <c r="H924" s="13"/>
      <c r="I924" s="13"/>
      <c r="J924" s="13"/>
      <c r="K924" s="13"/>
      <c r="L924" s="13"/>
      <c r="M924" s="13"/>
      <c r="N924" s="13"/>
      <c r="O924" s="13"/>
      <c r="P924" s="13"/>
    </row>
    <row r="925" spans="7:16">
      <c r="G925" s="13"/>
      <c r="H925" s="13"/>
      <c r="I925" s="13"/>
      <c r="J925" s="13"/>
      <c r="K925" s="13"/>
      <c r="L925" s="13"/>
      <c r="M925" s="13"/>
      <c r="N925" s="13"/>
      <c r="O925" s="13"/>
      <c r="P925" s="13"/>
    </row>
    <row r="926" spans="7:16">
      <c r="G926" s="13"/>
      <c r="H926" s="13"/>
      <c r="I926" s="13"/>
      <c r="J926" s="13"/>
      <c r="K926" s="13"/>
      <c r="L926" s="13"/>
      <c r="M926" s="13"/>
      <c r="N926" s="13"/>
      <c r="O926" s="13"/>
      <c r="P926" s="13"/>
    </row>
    <row r="927" spans="7:16">
      <c r="G927" s="13"/>
      <c r="H927" s="13"/>
      <c r="I927" s="13"/>
      <c r="J927" s="13"/>
      <c r="K927" s="13"/>
      <c r="L927" s="13"/>
      <c r="M927" s="13"/>
      <c r="N927" s="13"/>
      <c r="O927" s="13"/>
      <c r="P927" s="13"/>
    </row>
    <row r="928" spans="7:16">
      <c r="G928" s="13"/>
      <c r="H928" s="13"/>
      <c r="I928" s="13"/>
      <c r="J928" s="13"/>
      <c r="K928" s="13"/>
      <c r="L928" s="13"/>
      <c r="M928" s="13"/>
      <c r="N928" s="13"/>
      <c r="O928" s="13"/>
      <c r="P928" s="13"/>
    </row>
    <row r="929" spans="7:16">
      <c r="G929" s="13"/>
      <c r="H929" s="13"/>
      <c r="I929" s="13"/>
      <c r="J929" s="13"/>
      <c r="K929" s="13"/>
      <c r="L929" s="13"/>
      <c r="M929" s="13"/>
      <c r="N929" s="13"/>
      <c r="O929" s="13"/>
      <c r="P929" s="13"/>
    </row>
    <row r="930" spans="7:16">
      <c r="G930" s="13"/>
      <c r="H930" s="13"/>
      <c r="I930" s="13"/>
      <c r="J930" s="13"/>
      <c r="K930" s="13"/>
      <c r="L930" s="13"/>
      <c r="M930" s="13"/>
      <c r="N930" s="13"/>
      <c r="O930" s="13"/>
      <c r="P930" s="13"/>
    </row>
    <row r="931" spans="7:16">
      <c r="G931" s="13"/>
      <c r="H931" s="13"/>
      <c r="I931" s="13"/>
      <c r="J931" s="13"/>
      <c r="K931" s="13"/>
      <c r="L931" s="13"/>
      <c r="M931" s="13"/>
      <c r="N931" s="13"/>
      <c r="O931" s="13"/>
      <c r="P931" s="13"/>
    </row>
    <row r="932" spans="7:16">
      <c r="G932" s="13"/>
      <c r="H932" s="13"/>
      <c r="I932" s="13"/>
      <c r="J932" s="13"/>
      <c r="K932" s="13"/>
      <c r="L932" s="13"/>
      <c r="M932" s="13"/>
      <c r="N932" s="13"/>
      <c r="O932" s="13"/>
      <c r="P932" s="13"/>
    </row>
    <row r="933" spans="7:16">
      <c r="G933" s="13"/>
      <c r="H933" s="13"/>
      <c r="I933" s="13"/>
      <c r="J933" s="13"/>
      <c r="K933" s="13"/>
      <c r="L933" s="13"/>
      <c r="M933" s="13"/>
      <c r="N933" s="13"/>
      <c r="O933" s="13"/>
      <c r="P933" s="13"/>
    </row>
    <row r="934" spans="7:16">
      <c r="G934" s="13"/>
      <c r="H934" s="13"/>
      <c r="I934" s="13"/>
      <c r="J934" s="13"/>
      <c r="K934" s="13"/>
      <c r="L934" s="13"/>
      <c r="M934" s="13"/>
      <c r="N934" s="13"/>
      <c r="O934" s="13"/>
      <c r="P934" s="13"/>
    </row>
    <row r="935" spans="7:16">
      <c r="G935" s="13"/>
      <c r="H935" s="13"/>
      <c r="I935" s="13"/>
      <c r="J935" s="13"/>
      <c r="K935" s="13"/>
      <c r="L935" s="13"/>
      <c r="M935" s="13"/>
      <c r="N935" s="13"/>
      <c r="O935" s="13"/>
      <c r="P935" s="13"/>
    </row>
    <row r="936" spans="7:16">
      <c r="G936" s="13"/>
      <c r="H936" s="13"/>
      <c r="I936" s="13"/>
      <c r="J936" s="13"/>
      <c r="K936" s="13"/>
      <c r="L936" s="13"/>
      <c r="M936" s="13"/>
      <c r="N936" s="13"/>
      <c r="O936" s="13"/>
      <c r="P936" s="13"/>
    </row>
    <row r="937" spans="7:16">
      <c r="G937" s="13"/>
      <c r="H937" s="13"/>
      <c r="I937" s="13"/>
      <c r="J937" s="13"/>
      <c r="K937" s="13"/>
      <c r="L937" s="13"/>
      <c r="M937" s="13"/>
      <c r="N937" s="13"/>
      <c r="O937" s="13"/>
      <c r="P937" s="13"/>
    </row>
    <row r="938" spans="7:16">
      <c r="G938" s="13"/>
      <c r="H938" s="13"/>
      <c r="I938" s="13"/>
      <c r="J938" s="13"/>
      <c r="K938" s="13"/>
      <c r="L938" s="13"/>
      <c r="M938" s="13"/>
      <c r="N938" s="13"/>
      <c r="O938" s="13"/>
      <c r="P938" s="13"/>
    </row>
    <row r="939" spans="7:16">
      <c r="G939" s="13"/>
      <c r="H939" s="13"/>
      <c r="I939" s="13"/>
      <c r="J939" s="13"/>
      <c r="K939" s="13"/>
      <c r="L939" s="13"/>
      <c r="M939" s="13"/>
      <c r="N939" s="13"/>
      <c r="O939" s="13"/>
      <c r="P939" s="13"/>
    </row>
    <row r="940" spans="7:16">
      <c r="G940" s="13"/>
      <c r="H940" s="13"/>
      <c r="I940" s="13"/>
      <c r="J940" s="13"/>
      <c r="K940" s="13"/>
      <c r="L940" s="13"/>
      <c r="M940" s="13"/>
      <c r="N940" s="13"/>
      <c r="O940" s="13"/>
      <c r="P940" s="13"/>
    </row>
    <row r="941" spans="7:16">
      <c r="G941" s="13"/>
      <c r="H941" s="13"/>
      <c r="I941" s="13"/>
      <c r="J941" s="13"/>
      <c r="K941" s="13"/>
      <c r="L941" s="13"/>
      <c r="M941" s="13"/>
      <c r="N941" s="13"/>
      <c r="O941" s="13"/>
      <c r="P941" s="13"/>
    </row>
    <row r="942" spans="7:16">
      <c r="G942" s="13"/>
      <c r="H942" s="13"/>
      <c r="I942" s="13"/>
      <c r="J942" s="13"/>
      <c r="K942" s="13"/>
      <c r="L942" s="13"/>
      <c r="M942" s="13"/>
      <c r="N942" s="13"/>
      <c r="O942" s="13"/>
      <c r="P942" s="13"/>
    </row>
    <row r="943" spans="7:16">
      <c r="G943" s="13"/>
      <c r="H943" s="13"/>
      <c r="I943" s="13"/>
      <c r="J943" s="13"/>
      <c r="K943" s="13"/>
      <c r="L943" s="13"/>
      <c r="M943" s="13"/>
      <c r="N943" s="13"/>
      <c r="O943" s="13"/>
      <c r="P943" s="13"/>
    </row>
    <row r="944" spans="7:16">
      <c r="G944" s="13"/>
      <c r="H944" s="13"/>
      <c r="I944" s="13"/>
      <c r="J944" s="13"/>
      <c r="K944" s="13"/>
      <c r="L944" s="13"/>
      <c r="M944" s="13"/>
      <c r="N944" s="13"/>
      <c r="O944" s="13"/>
      <c r="P944" s="13"/>
    </row>
    <row r="945" spans="7:16">
      <c r="G945" s="13"/>
      <c r="H945" s="13"/>
      <c r="I945" s="13"/>
      <c r="J945" s="13"/>
      <c r="K945" s="13"/>
      <c r="L945" s="13"/>
      <c r="M945" s="13"/>
      <c r="N945" s="13"/>
      <c r="O945" s="13"/>
      <c r="P945" s="13"/>
    </row>
    <row r="946" spans="7:16">
      <c r="G946" s="13"/>
      <c r="H946" s="13"/>
      <c r="I946" s="13"/>
      <c r="J946" s="13"/>
      <c r="K946" s="13"/>
      <c r="L946" s="13"/>
      <c r="M946" s="13"/>
      <c r="N946" s="13"/>
      <c r="O946" s="13"/>
      <c r="P946" s="13"/>
    </row>
    <row r="947" spans="7:16">
      <c r="G947" s="13"/>
      <c r="H947" s="13"/>
      <c r="I947" s="13"/>
      <c r="J947" s="13"/>
      <c r="K947" s="13"/>
      <c r="L947" s="13"/>
      <c r="M947" s="13"/>
      <c r="N947" s="13"/>
      <c r="O947" s="13"/>
      <c r="P947" s="13"/>
    </row>
    <row r="948" spans="7:16">
      <c r="G948" s="13"/>
      <c r="H948" s="13"/>
      <c r="I948" s="13"/>
      <c r="J948" s="13"/>
      <c r="K948" s="13"/>
      <c r="L948" s="13"/>
      <c r="M948" s="13"/>
      <c r="N948" s="13"/>
      <c r="O948" s="13"/>
      <c r="P948" s="13"/>
    </row>
    <row r="949" spans="7:16">
      <c r="G949" s="13"/>
      <c r="H949" s="13"/>
      <c r="I949" s="13"/>
      <c r="J949" s="13"/>
      <c r="K949" s="13"/>
      <c r="L949" s="13"/>
      <c r="M949" s="13"/>
      <c r="N949" s="13"/>
      <c r="O949" s="13"/>
      <c r="P949" s="13"/>
    </row>
    <row r="950" spans="7:16">
      <c r="G950" s="13"/>
      <c r="H950" s="13"/>
      <c r="I950" s="13"/>
      <c r="J950" s="13"/>
      <c r="K950" s="13"/>
      <c r="L950" s="13"/>
      <c r="M950" s="13"/>
      <c r="N950" s="13"/>
      <c r="O950" s="13"/>
      <c r="P950" s="13"/>
    </row>
    <row r="951" spans="7:16">
      <c r="G951" s="13"/>
      <c r="H951" s="13"/>
      <c r="I951" s="13"/>
      <c r="J951" s="13"/>
      <c r="K951" s="13"/>
      <c r="L951" s="13"/>
      <c r="M951" s="13"/>
      <c r="N951" s="13"/>
      <c r="O951" s="13"/>
      <c r="P951" s="13"/>
    </row>
    <row r="952" spans="7:16">
      <c r="G952" s="13"/>
      <c r="H952" s="13"/>
      <c r="I952" s="13"/>
      <c r="J952" s="13"/>
      <c r="K952" s="13"/>
      <c r="L952" s="13"/>
      <c r="M952" s="13"/>
      <c r="N952" s="13"/>
      <c r="O952" s="13"/>
      <c r="P952" s="13"/>
    </row>
    <row r="953" spans="7:16">
      <c r="G953" s="13"/>
      <c r="H953" s="13"/>
      <c r="I953" s="13"/>
      <c r="J953" s="13"/>
      <c r="K953" s="13"/>
      <c r="L953" s="13"/>
      <c r="M953" s="13"/>
      <c r="N953" s="13"/>
      <c r="O953" s="13"/>
      <c r="P953" s="13"/>
    </row>
    <row r="954" spans="7:16">
      <c r="G954" s="13"/>
      <c r="H954" s="13"/>
      <c r="I954" s="13"/>
      <c r="J954" s="13"/>
      <c r="K954" s="13"/>
      <c r="L954" s="13"/>
      <c r="M954" s="13"/>
      <c r="N954" s="13"/>
      <c r="O954" s="13"/>
      <c r="P954" s="13"/>
    </row>
    <row r="955" spans="7:16">
      <c r="G955" s="13"/>
      <c r="H955" s="13"/>
      <c r="I955" s="13"/>
      <c r="J955" s="13"/>
      <c r="K955" s="13"/>
      <c r="L955" s="13"/>
      <c r="M955" s="13"/>
      <c r="N955" s="13"/>
      <c r="O955" s="13"/>
      <c r="P955" s="13"/>
    </row>
    <row r="956" spans="7:16">
      <c r="G956" s="13"/>
      <c r="H956" s="13"/>
      <c r="I956" s="13"/>
      <c r="J956" s="13"/>
      <c r="K956" s="13"/>
      <c r="L956" s="13"/>
      <c r="M956" s="13"/>
      <c r="N956" s="13"/>
      <c r="O956" s="13"/>
      <c r="P956" s="13"/>
    </row>
    <row r="957" spans="7:16">
      <c r="G957" s="13"/>
      <c r="H957" s="13"/>
      <c r="I957" s="13"/>
      <c r="J957" s="13"/>
      <c r="K957" s="13"/>
      <c r="L957" s="13"/>
      <c r="M957" s="13"/>
      <c r="N957" s="13"/>
      <c r="O957" s="13"/>
      <c r="P957" s="13"/>
    </row>
    <row r="958" spans="7:16">
      <c r="G958" s="13"/>
      <c r="H958" s="13"/>
      <c r="I958" s="13"/>
      <c r="J958" s="13"/>
      <c r="K958" s="13"/>
      <c r="L958" s="13"/>
      <c r="M958" s="13"/>
      <c r="N958" s="13"/>
      <c r="O958" s="13"/>
      <c r="P958" s="13"/>
    </row>
    <row r="959" spans="7:16">
      <c r="G959" s="13"/>
      <c r="H959" s="13"/>
      <c r="I959" s="13"/>
      <c r="J959" s="13"/>
      <c r="K959" s="13"/>
      <c r="L959" s="13"/>
      <c r="M959" s="13"/>
      <c r="N959" s="13"/>
      <c r="O959" s="13"/>
      <c r="P959" s="13"/>
    </row>
    <row r="960" spans="7:16">
      <c r="G960" s="13"/>
      <c r="H960" s="13"/>
      <c r="I960" s="13"/>
      <c r="J960" s="13"/>
      <c r="K960" s="13"/>
      <c r="L960" s="13"/>
      <c r="M960" s="13"/>
      <c r="N960" s="13"/>
      <c r="O960" s="13"/>
      <c r="P960" s="13"/>
    </row>
    <row r="961" spans="7:16">
      <c r="G961" s="13"/>
      <c r="H961" s="13"/>
      <c r="I961" s="13"/>
      <c r="J961" s="13"/>
      <c r="K961" s="13"/>
      <c r="L961" s="13"/>
      <c r="M961" s="13"/>
      <c r="N961" s="13"/>
      <c r="O961" s="13"/>
      <c r="P961" s="13"/>
    </row>
    <row r="962" spans="7:16">
      <c r="G962" s="13"/>
      <c r="H962" s="13"/>
      <c r="I962" s="13"/>
      <c r="J962" s="13"/>
      <c r="K962" s="13"/>
      <c r="L962" s="13"/>
      <c r="M962" s="13"/>
      <c r="N962" s="13"/>
      <c r="O962" s="13"/>
      <c r="P962" s="13"/>
    </row>
    <row r="963" spans="7:16">
      <c r="G963" s="13"/>
      <c r="H963" s="13"/>
      <c r="I963" s="13"/>
      <c r="J963" s="13"/>
      <c r="K963" s="13"/>
      <c r="L963" s="13"/>
      <c r="M963" s="13"/>
      <c r="N963" s="13"/>
      <c r="O963" s="13"/>
      <c r="P963" s="13"/>
    </row>
    <row r="964" spans="7:16">
      <c r="G964" s="13"/>
      <c r="H964" s="13"/>
      <c r="I964" s="13"/>
      <c r="J964" s="13"/>
      <c r="K964" s="13"/>
      <c r="L964" s="13"/>
      <c r="M964" s="13"/>
      <c r="N964" s="13"/>
      <c r="O964" s="13"/>
      <c r="P964" s="13"/>
    </row>
    <row r="965" spans="7:16">
      <c r="G965" s="13"/>
      <c r="H965" s="13"/>
      <c r="I965" s="13"/>
      <c r="J965" s="13"/>
      <c r="K965" s="13"/>
      <c r="L965" s="13"/>
      <c r="M965" s="13"/>
      <c r="N965" s="13"/>
      <c r="O965" s="13"/>
      <c r="P965" s="13"/>
    </row>
    <row r="966" spans="7:16">
      <c r="G966" s="13"/>
      <c r="H966" s="13"/>
      <c r="I966" s="13"/>
      <c r="J966" s="13"/>
      <c r="K966" s="13"/>
      <c r="L966" s="13"/>
      <c r="M966" s="13"/>
      <c r="N966" s="13"/>
      <c r="O966" s="13"/>
      <c r="P966" s="13"/>
    </row>
    <row r="967" spans="7:16">
      <c r="G967" s="13"/>
      <c r="H967" s="13"/>
      <c r="I967" s="13"/>
      <c r="J967" s="13"/>
      <c r="K967" s="13"/>
      <c r="L967" s="13"/>
      <c r="M967" s="13"/>
      <c r="N967" s="13"/>
      <c r="O967" s="13"/>
      <c r="P967" s="13"/>
    </row>
    <row r="968" spans="7:16">
      <c r="G968" s="13"/>
      <c r="H968" s="13"/>
      <c r="I968" s="13"/>
      <c r="J968" s="13"/>
      <c r="K968" s="13"/>
      <c r="L968" s="13"/>
      <c r="M968" s="13"/>
      <c r="N968" s="13"/>
      <c r="O968" s="13"/>
      <c r="P968" s="13"/>
    </row>
    <row r="969" spans="7:16">
      <c r="G969" s="13"/>
      <c r="H969" s="13"/>
      <c r="I969" s="13"/>
      <c r="J969" s="13"/>
      <c r="K969" s="13"/>
      <c r="L969" s="13"/>
      <c r="M969" s="13"/>
      <c r="N969" s="13"/>
      <c r="O969" s="13"/>
      <c r="P969" s="13"/>
    </row>
    <row r="970" spans="7:16">
      <c r="G970" s="13"/>
      <c r="H970" s="13"/>
      <c r="I970" s="13"/>
      <c r="J970" s="13"/>
      <c r="K970" s="13"/>
      <c r="L970" s="13"/>
      <c r="M970" s="13"/>
      <c r="N970" s="13"/>
      <c r="O970" s="13"/>
      <c r="P970" s="13"/>
    </row>
    <row r="971" spans="7:16">
      <c r="G971" s="13"/>
      <c r="H971" s="13"/>
      <c r="I971" s="13"/>
      <c r="J971" s="13"/>
      <c r="K971" s="13"/>
      <c r="L971" s="13"/>
      <c r="M971" s="13"/>
      <c r="N971" s="13"/>
      <c r="O971" s="13"/>
      <c r="P971" s="13"/>
    </row>
    <row r="972" spans="7:16">
      <c r="G972" s="13"/>
      <c r="H972" s="13"/>
      <c r="I972" s="13"/>
      <c r="J972" s="13"/>
      <c r="K972" s="13"/>
      <c r="L972" s="13"/>
      <c r="M972" s="13"/>
      <c r="N972" s="13"/>
      <c r="O972" s="13"/>
      <c r="P972" s="13"/>
    </row>
    <row r="973" spans="7:16">
      <c r="G973" s="13"/>
      <c r="H973" s="13"/>
      <c r="I973" s="13"/>
      <c r="J973" s="13"/>
      <c r="K973" s="13"/>
      <c r="L973" s="13"/>
      <c r="M973" s="13"/>
      <c r="N973" s="13"/>
      <c r="O973" s="13"/>
      <c r="P973" s="13"/>
    </row>
    <row r="974" spans="7:16">
      <c r="G974" s="13"/>
      <c r="H974" s="13"/>
      <c r="I974" s="13"/>
      <c r="J974" s="13"/>
      <c r="K974" s="13"/>
      <c r="L974" s="13"/>
      <c r="M974" s="13"/>
      <c r="N974" s="13"/>
      <c r="O974" s="13"/>
      <c r="P974" s="13"/>
    </row>
    <row r="975" spans="7:16">
      <c r="G975" s="13"/>
      <c r="H975" s="13"/>
      <c r="I975" s="13"/>
      <c r="J975" s="13"/>
      <c r="K975" s="13"/>
      <c r="L975" s="13"/>
      <c r="M975" s="13"/>
      <c r="N975" s="13"/>
      <c r="O975" s="13"/>
      <c r="P975" s="13"/>
    </row>
    <row r="976" spans="7:16">
      <c r="G976" s="13"/>
      <c r="H976" s="13"/>
      <c r="I976" s="13"/>
      <c r="J976" s="13"/>
      <c r="K976" s="13"/>
      <c r="L976" s="13"/>
      <c r="M976" s="13"/>
      <c r="N976" s="13"/>
      <c r="O976" s="13"/>
      <c r="P976" s="13"/>
    </row>
    <row r="977" spans="7:16">
      <c r="G977" s="13"/>
      <c r="H977" s="13"/>
      <c r="I977" s="13"/>
      <c r="J977" s="13"/>
      <c r="K977" s="13"/>
      <c r="L977" s="13"/>
      <c r="M977" s="13"/>
      <c r="N977" s="13"/>
      <c r="O977" s="13"/>
      <c r="P977" s="13"/>
    </row>
    <row r="978" spans="7:16">
      <c r="G978" s="13"/>
      <c r="H978" s="13"/>
      <c r="I978" s="13"/>
      <c r="J978" s="13"/>
      <c r="K978" s="13"/>
      <c r="L978" s="13"/>
      <c r="M978" s="13"/>
      <c r="N978" s="13"/>
      <c r="O978" s="13"/>
      <c r="P978" s="13"/>
    </row>
    <row r="979" spans="7:16">
      <c r="G979" s="13"/>
      <c r="H979" s="13"/>
      <c r="I979" s="13"/>
      <c r="J979" s="13"/>
      <c r="K979" s="13"/>
      <c r="L979" s="13"/>
      <c r="M979" s="13"/>
      <c r="N979" s="13"/>
      <c r="O979" s="13"/>
      <c r="P979" s="13"/>
    </row>
    <row r="980" spans="7:16">
      <c r="G980" s="13"/>
      <c r="H980" s="13"/>
      <c r="I980" s="13"/>
      <c r="J980" s="13"/>
      <c r="K980" s="13"/>
      <c r="L980" s="13"/>
      <c r="M980" s="13"/>
      <c r="N980" s="13"/>
      <c r="O980" s="13"/>
      <c r="P980" s="13"/>
    </row>
    <row r="981" spans="7:16">
      <c r="G981" s="13"/>
      <c r="H981" s="13"/>
      <c r="I981" s="13"/>
      <c r="J981" s="13"/>
      <c r="K981" s="13"/>
      <c r="L981" s="13"/>
      <c r="M981" s="13"/>
      <c r="N981" s="13"/>
      <c r="O981" s="13"/>
      <c r="P981" s="13"/>
    </row>
    <row r="982" spans="7:16">
      <c r="G982" s="13"/>
      <c r="H982" s="13"/>
      <c r="I982" s="13"/>
      <c r="J982" s="13"/>
      <c r="K982" s="13"/>
      <c r="L982" s="13"/>
      <c r="M982" s="13"/>
      <c r="N982" s="13"/>
      <c r="O982" s="13"/>
      <c r="P982" s="13"/>
    </row>
    <row r="983" spans="7:16">
      <c r="G983" s="13"/>
      <c r="H983" s="13"/>
      <c r="I983" s="13"/>
      <c r="J983" s="13"/>
      <c r="K983" s="13"/>
      <c r="L983" s="13"/>
      <c r="M983" s="13"/>
      <c r="N983" s="13"/>
      <c r="O983" s="13"/>
      <c r="P983" s="13"/>
    </row>
    <row r="984" spans="7:16">
      <c r="G984" s="13"/>
      <c r="H984" s="13"/>
      <c r="I984" s="13"/>
      <c r="J984" s="13"/>
      <c r="K984" s="13"/>
      <c r="L984" s="13"/>
      <c r="M984" s="13"/>
      <c r="N984" s="13"/>
      <c r="O984" s="13"/>
      <c r="P984" s="13"/>
    </row>
    <row r="985" spans="7:16">
      <c r="G985" s="13"/>
      <c r="H985" s="13"/>
      <c r="I985" s="13"/>
      <c r="J985" s="13"/>
      <c r="K985" s="13"/>
      <c r="L985" s="13"/>
      <c r="M985" s="13"/>
      <c r="N985" s="13"/>
      <c r="O985" s="13"/>
      <c r="P985" s="13"/>
    </row>
    <row r="986" spans="7:16">
      <c r="G986" s="13"/>
      <c r="H986" s="13"/>
      <c r="I986" s="13"/>
      <c r="J986" s="13"/>
      <c r="K986" s="13"/>
      <c r="L986" s="13"/>
      <c r="M986" s="13"/>
      <c r="N986" s="13"/>
      <c r="O986" s="13"/>
      <c r="P986" s="13"/>
    </row>
    <row r="987" spans="7:16">
      <c r="G987" s="13"/>
      <c r="H987" s="13"/>
      <c r="I987" s="13"/>
      <c r="J987" s="13"/>
      <c r="K987" s="13"/>
      <c r="L987" s="13"/>
      <c r="M987" s="13"/>
      <c r="N987" s="13"/>
      <c r="O987" s="13"/>
      <c r="P987" s="13"/>
    </row>
    <row r="988" spans="7:16">
      <c r="G988" s="13"/>
      <c r="H988" s="13"/>
      <c r="I988" s="13"/>
      <c r="J988" s="13"/>
      <c r="K988" s="13"/>
      <c r="L988" s="13"/>
      <c r="M988" s="13"/>
      <c r="N988" s="13"/>
      <c r="O988" s="13"/>
      <c r="P988" s="13"/>
    </row>
    <row r="989" spans="7:16">
      <c r="G989" s="13"/>
      <c r="H989" s="13"/>
      <c r="I989" s="13"/>
      <c r="J989" s="13"/>
      <c r="K989" s="13"/>
      <c r="L989" s="13"/>
      <c r="M989" s="13"/>
      <c r="N989" s="13"/>
      <c r="O989" s="13"/>
      <c r="P989" s="13"/>
    </row>
    <row r="990" spans="7:16">
      <c r="G990" s="13"/>
      <c r="H990" s="13"/>
      <c r="I990" s="13"/>
      <c r="J990" s="13"/>
      <c r="K990" s="13"/>
      <c r="L990" s="13"/>
      <c r="M990" s="13"/>
      <c r="N990" s="13"/>
      <c r="O990" s="13"/>
      <c r="P990" s="13"/>
    </row>
    <row r="991" spans="7:16">
      <c r="G991" s="13"/>
      <c r="H991" s="13"/>
      <c r="I991" s="13"/>
      <c r="J991" s="13"/>
      <c r="K991" s="13"/>
      <c r="L991" s="13"/>
      <c r="M991" s="13"/>
      <c r="N991" s="13"/>
      <c r="O991" s="13"/>
      <c r="P991" s="13"/>
    </row>
    <row r="992" spans="7:16">
      <c r="G992" s="13"/>
      <c r="H992" s="13"/>
      <c r="I992" s="13"/>
      <c r="J992" s="13"/>
      <c r="K992" s="13"/>
      <c r="L992" s="13"/>
      <c r="M992" s="13"/>
      <c r="N992" s="13"/>
      <c r="O992" s="13"/>
      <c r="P992" s="13"/>
    </row>
    <row r="993" spans="7:16">
      <c r="G993" s="13"/>
      <c r="H993" s="13"/>
      <c r="I993" s="13"/>
      <c r="J993" s="13"/>
      <c r="K993" s="13"/>
      <c r="L993" s="13"/>
      <c r="M993" s="13"/>
      <c r="N993" s="13"/>
      <c r="O993" s="13"/>
      <c r="P993" s="13"/>
    </row>
    <row r="994" spans="7:16">
      <c r="G994" s="13"/>
      <c r="H994" s="13"/>
      <c r="I994" s="13"/>
      <c r="J994" s="13"/>
      <c r="K994" s="13"/>
      <c r="L994" s="13"/>
      <c r="M994" s="13"/>
      <c r="N994" s="13"/>
      <c r="O994" s="13"/>
      <c r="P994" s="13"/>
    </row>
    <row r="995" spans="7:16">
      <c r="G995" s="13"/>
      <c r="H995" s="13"/>
      <c r="I995" s="13"/>
      <c r="J995" s="13"/>
      <c r="K995" s="13"/>
      <c r="L995" s="13"/>
      <c r="M995" s="13"/>
      <c r="N995" s="13"/>
      <c r="O995" s="13"/>
      <c r="P995" s="13"/>
    </row>
    <row r="996" spans="7:16">
      <c r="G996" s="13"/>
      <c r="H996" s="13"/>
      <c r="I996" s="13"/>
      <c r="J996" s="13"/>
      <c r="K996" s="13"/>
      <c r="L996" s="13"/>
      <c r="M996" s="13"/>
      <c r="N996" s="13"/>
      <c r="O996" s="13"/>
      <c r="P996" s="13"/>
    </row>
    <row r="997" spans="7:16">
      <c r="G997" s="13"/>
      <c r="H997" s="13"/>
      <c r="I997" s="13"/>
      <c r="J997" s="13"/>
      <c r="K997" s="13"/>
      <c r="L997" s="13"/>
      <c r="M997" s="13"/>
      <c r="N997" s="13"/>
      <c r="O997" s="13"/>
      <c r="P997" s="13"/>
    </row>
    <row r="998" spans="7:16">
      <c r="G998" s="13"/>
      <c r="H998" s="13"/>
      <c r="I998" s="13"/>
      <c r="J998" s="13"/>
      <c r="K998" s="13"/>
      <c r="L998" s="13"/>
      <c r="M998" s="13"/>
      <c r="N998" s="13"/>
      <c r="O998" s="13"/>
      <c r="P998" s="13"/>
    </row>
    <row r="999" spans="7:16">
      <c r="G999" s="13"/>
      <c r="H999" s="13"/>
      <c r="I999" s="13"/>
      <c r="J999" s="13"/>
      <c r="K999" s="13"/>
      <c r="L999" s="13"/>
      <c r="M999" s="13"/>
      <c r="N999" s="13"/>
      <c r="O999" s="13"/>
      <c r="P999" s="13"/>
    </row>
    <row r="1000" spans="7:16">
      <c r="G1000" s="13"/>
      <c r="H1000" s="13"/>
      <c r="I1000" s="13"/>
      <c r="J1000" s="13"/>
      <c r="K1000" s="13"/>
      <c r="L1000" s="13"/>
      <c r="M1000" s="13"/>
      <c r="N1000" s="13"/>
      <c r="O1000" s="13"/>
      <c r="P1000" s="13"/>
    </row>
    <row r="1001" spans="7:16">
      <c r="G1001" s="13"/>
      <c r="H1001" s="13"/>
      <c r="I1001" s="13"/>
      <c r="J1001" s="13"/>
      <c r="K1001" s="13"/>
      <c r="L1001" s="13"/>
      <c r="M1001" s="13"/>
      <c r="N1001" s="13"/>
      <c r="O1001" s="13"/>
      <c r="P1001" s="13"/>
    </row>
    <row r="1002" spans="7:16">
      <c r="G1002" s="13"/>
      <c r="H1002" s="13"/>
      <c r="I1002" s="13"/>
      <c r="J1002" s="13"/>
      <c r="K1002" s="13"/>
      <c r="L1002" s="13"/>
      <c r="M1002" s="13"/>
      <c r="N1002" s="13"/>
      <c r="O1002" s="13"/>
      <c r="P1002" s="13"/>
    </row>
    <row r="1003" spans="7:16">
      <c r="G1003" s="13"/>
      <c r="H1003" s="13"/>
      <c r="I1003" s="13"/>
      <c r="J1003" s="13"/>
      <c r="K1003" s="13"/>
      <c r="L1003" s="13"/>
      <c r="M1003" s="13"/>
      <c r="N1003" s="13"/>
      <c r="O1003" s="13"/>
      <c r="P1003" s="13"/>
    </row>
    <row r="1004" spans="7:16">
      <c r="G1004" s="13"/>
      <c r="H1004" s="13"/>
      <c r="I1004" s="13"/>
      <c r="J1004" s="13"/>
      <c r="K1004" s="13"/>
      <c r="L1004" s="13"/>
      <c r="M1004" s="13"/>
      <c r="N1004" s="13"/>
      <c r="O1004" s="13"/>
      <c r="P1004" s="13"/>
    </row>
    <row r="1005" spans="7:16">
      <c r="G1005" s="13"/>
      <c r="H1005" s="13"/>
      <c r="I1005" s="13"/>
      <c r="J1005" s="13"/>
      <c r="K1005" s="13"/>
      <c r="L1005" s="13"/>
      <c r="M1005" s="13"/>
      <c r="N1005" s="13"/>
      <c r="O1005" s="13"/>
      <c r="P1005" s="13"/>
    </row>
    <row r="1006" spans="7:16">
      <c r="G1006" s="13"/>
      <c r="H1006" s="13"/>
      <c r="I1006" s="13"/>
      <c r="J1006" s="13"/>
      <c r="K1006" s="13"/>
      <c r="L1006" s="13"/>
      <c r="M1006" s="13"/>
      <c r="N1006" s="13"/>
      <c r="O1006" s="13"/>
      <c r="P1006" s="13"/>
    </row>
    <row r="1007" spans="7:16">
      <c r="G1007" s="13"/>
      <c r="H1007" s="13"/>
      <c r="I1007" s="13"/>
      <c r="J1007" s="13"/>
      <c r="K1007" s="13"/>
      <c r="L1007" s="13"/>
      <c r="M1007" s="13"/>
      <c r="N1007" s="13"/>
      <c r="O1007" s="13"/>
      <c r="P1007" s="13"/>
    </row>
    <row r="1008" spans="7:16">
      <c r="G1008" s="13"/>
      <c r="H1008" s="13"/>
      <c r="I1008" s="13"/>
      <c r="J1008" s="13"/>
      <c r="K1008" s="13"/>
      <c r="L1008" s="13"/>
      <c r="M1008" s="13"/>
      <c r="N1008" s="13"/>
      <c r="O1008" s="13"/>
      <c r="P1008" s="13"/>
    </row>
    <row r="1009" spans="7:16">
      <c r="G1009" s="13"/>
      <c r="H1009" s="13"/>
      <c r="I1009" s="13"/>
      <c r="J1009" s="13"/>
      <c r="K1009" s="13"/>
      <c r="L1009" s="13"/>
      <c r="M1009" s="13"/>
      <c r="N1009" s="13"/>
      <c r="O1009" s="13"/>
      <c r="P1009" s="13"/>
    </row>
    <row r="1010" spans="7:16">
      <c r="G1010" s="13"/>
      <c r="H1010" s="13"/>
      <c r="I1010" s="13"/>
      <c r="J1010" s="13"/>
      <c r="K1010" s="13"/>
      <c r="L1010" s="13"/>
      <c r="M1010" s="13"/>
      <c r="N1010" s="13"/>
      <c r="O1010" s="13"/>
      <c r="P1010" s="13"/>
    </row>
    <row r="1011" spans="7:16">
      <c r="G1011" s="13"/>
      <c r="H1011" s="13"/>
      <c r="I1011" s="13"/>
      <c r="J1011" s="13"/>
      <c r="K1011" s="13"/>
      <c r="L1011" s="13"/>
      <c r="M1011" s="13"/>
      <c r="N1011" s="13"/>
      <c r="O1011" s="13"/>
      <c r="P1011" s="13"/>
    </row>
    <row r="1012" spans="7:16">
      <c r="G1012" s="13"/>
      <c r="H1012" s="13"/>
      <c r="I1012" s="13"/>
      <c r="J1012" s="13"/>
      <c r="K1012" s="13"/>
      <c r="L1012" s="13"/>
      <c r="M1012" s="13"/>
      <c r="N1012" s="13"/>
      <c r="O1012" s="13"/>
      <c r="P1012" s="13"/>
    </row>
    <row r="1013" spans="7:16">
      <c r="G1013" s="13"/>
      <c r="H1013" s="13"/>
      <c r="I1013" s="13"/>
      <c r="J1013" s="13"/>
      <c r="K1013" s="13"/>
      <c r="L1013" s="13"/>
      <c r="M1013" s="13"/>
      <c r="N1013" s="13"/>
      <c r="O1013" s="13"/>
      <c r="P1013" s="13"/>
    </row>
    <row r="1014" spans="7:16">
      <c r="G1014" s="13"/>
      <c r="H1014" s="13"/>
      <c r="I1014" s="13"/>
      <c r="J1014" s="13"/>
      <c r="K1014" s="13"/>
      <c r="L1014" s="13"/>
      <c r="M1014" s="13"/>
      <c r="N1014" s="13"/>
      <c r="O1014" s="13"/>
      <c r="P1014" s="13"/>
    </row>
    <row r="1015" spans="7:16">
      <c r="G1015" s="13"/>
      <c r="H1015" s="13"/>
      <c r="I1015" s="13"/>
      <c r="J1015" s="13"/>
      <c r="K1015" s="13"/>
      <c r="L1015" s="13"/>
      <c r="M1015" s="13"/>
      <c r="N1015" s="13"/>
      <c r="O1015" s="13"/>
      <c r="P1015" s="13"/>
    </row>
    <row r="1016" spans="7:16">
      <c r="G1016" s="13"/>
      <c r="H1016" s="13"/>
      <c r="I1016" s="13"/>
      <c r="J1016" s="13"/>
      <c r="K1016" s="13"/>
      <c r="L1016" s="13"/>
      <c r="M1016" s="13"/>
      <c r="N1016" s="13"/>
      <c r="O1016" s="13"/>
      <c r="P1016" s="13"/>
    </row>
    <row r="1017" spans="7:16">
      <c r="G1017" s="13"/>
      <c r="H1017" s="13"/>
      <c r="I1017" s="13"/>
      <c r="J1017" s="13"/>
      <c r="K1017" s="13"/>
      <c r="L1017" s="13"/>
      <c r="M1017" s="13"/>
      <c r="N1017" s="13"/>
      <c r="O1017" s="13"/>
      <c r="P1017" s="13"/>
    </row>
    <row r="1018" spans="7:16">
      <c r="G1018" s="13"/>
      <c r="H1018" s="13"/>
      <c r="I1018" s="13"/>
      <c r="J1018" s="13"/>
      <c r="K1018" s="13"/>
      <c r="L1018" s="13"/>
      <c r="M1018" s="13"/>
      <c r="N1018" s="13"/>
      <c r="O1018" s="13"/>
      <c r="P1018" s="13"/>
    </row>
    <row r="1019" spans="7:16">
      <c r="G1019" s="13"/>
      <c r="H1019" s="13"/>
      <c r="I1019" s="13"/>
      <c r="J1019" s="13"/>
      <c r="K1019" s="13"/>
      <c r="L1019" s="13"/>
      <c r="M1019" s="13"/>
      <c r="N1019" s="13"/>
      <c r="O1019" s="13"/>
      <c r="P1019" s="13"/>
    </row>
    <row r="1020" spans="7:16">
      <c r="G1020" s="13"/>
      <c r="H1020" s="13"/>
      <c r="I1020" s="13"/>
      <c r="J1020" s="13"/>
      <c r="K1020" s="13"/>
      <c r="L1020" s="13"/>
      <c r="M1020" s="13"/>
      <c r="N1020" s="13"/>
      <c r="O1020" s="13"/>
      <c r="P1020" s="13"/>
    </row>
    <row r="1021" spans="7:16">
      <c r="G1021" s="13"/>
      <c r="H1021" s="13"/>
      <c r="I1021" s="13"/>
      <c r="J1021" s="13"/>
      <c r="K1021" s="13"/>
      <c r="L1021" s="13"/>
      <c r="M1021" s="13"/>
      <c r="N1021" s="13"/>
      <c r="O1021" s="13"/>
      <c r="P1021" s="13"/>
    </row>
    <row r="1022" spans="7:16">
      <c r="G1022" s="13"/>
      <c r="H1022" s="13"/>
      <c r="I1022" s="13"/>
      <c r="J1022" s="13"/>
      <c r="K1022" s="13"/>
      <c r="L1022" s="13"/>
      <c r="M1022" s="13"/>
      <c r="N1022" s="13"/>
      <c r="O1022" s="13"/>
      <c r="P1022" s="13"/>
    </row>
    <row r="1023" spans="7:16">
      <c r="G1023" s="13"/>
      <c r="H1023" s="13"/>
      <c r="I1023" s="13"/>
      <c r="J1023" s="13"/>
      <c r="K1023" s="13"/>
      <c r="L1023" s="13"/>
      <c r="M1023" s="13"/>
      <c r="N1023" s="13"/>
      <c r="O1023" s="13"/>
      <c r="P1023" s="13"/>
    </row>
    <row r="1024" spans="7:16">
      <c r="G1024" s="13"/>
      <c r="H1024" s="13"/>
      <c r="I1024" s="13"/>
      <c r="J1024" s="13"/>
      <c r="K1024" s="13"/>
      <c r="L1024" s="13"/>
      <c r="M1024" s="13"/>
      <c r="N1024" s="13"/>
      <c r="O1024" s="13"/>
      <c r="P1024" s="13"/>
    </row>
    <row r="1025" spans="7:16">
      <c r="G1025" s="13"/>
      <c r="H1025" s="13"/>
      <c r="I1025" s="13"/>
      <c r="J1025" s="13"/>
      <c r="K1025" s="13"/>
      <c r="L1025" s="13"/>
      <c r="M1025" s="13"/>
      <c r="N1025" s="13"/>
      <c r="O1025" s="13"/>
      <c r="P1025" s="13"/>
    </row>
    <row r="1026" spans="7:16">
      <c r="G1026" s="13"/>
      <c r="H1026" s="13"/>
      <c r="I1026" s="13"/>
      <c r="J1026" s="13"/>
      <c r="K1026" s="13"/>
      <c r="L1026" s="13"/>
      <c r="M1026" s="13"/>
      <c r="N1026" s="13"/>
      <c r="O1026" s="13"/>
      <c r="P1026" s="13"/>
    </row>
    <row r="1027" spans="7:16">
      <c r="G1027" s="13"/>
      <c r="H1027" s="13"/>
      <c r="I1027" s="13"/>
      <c r="J1027" s="13"/>
      <c r="K1027" s="13"/>
      <c r="L1027" s="13"/>
      <c r="M1027" s="13"/>
      <c r="N1027" s="13"/>
      <c r="O1027" s="13"/>
      <c r="P1027" s="13"/>
    </row>
    <row r="1028" spans="7:16">
      <c r="G1028" s="13"/>
      <c r="H1028" s="13"/>
      <c r="I1028" s="13"/>
      <c r="J1028" s="13"/>
      <c r="K1028" s="13"/>
      <c r="L1028" s="13"/>
      <c r="M1028" s="13"/>
      <c r="N1028" s="13"/>
      <c r="O1028" s="13"/>
      <c r="P1028" s="13"/>
    </row>
    <row r="1029" spans="7:16">
      <c r="G1029" s="13"/>
      <c r="H1029" s="13"/>
      <c r="I1029" s="13"/>
      <c r="J1029" s="13"/>
      <c r="K1029" s="13"/>
      <c r="L1029" s="13"/>
      <c r="M1029" s="13"/>
      <c r="N1029" s="13"/>
      <c r="O1029" s="13"/>
      <c r="P1029" s="13"/>
    </row>
    <row r="1030" spans="7:16">
      <c r="G1030" s="13"/>
      <c r="H1030" s="13"/>
      <c r="I1030" s="13"/>
      <c r="J1030" s="13"/>
      <c r="K1030" s="13"/>
      <c r="L1030" s="13"/>
      <c r="M1030" s="13"/>
      <c r="N1030" s="13"/>
      <c r="O1030" s="13"/>
      <c r="P1030" s="13"/>
    </row>
    <row r="1031" spans="7:16">
      <c r="G1031" s="13"/>
      <c r="H1031" s="13"/>
      <c r="I1031" s="13"/>
      <c r="J1031" s="13"/>
      <c r="K1031" s="13"/>
      <c r="L1031" s="13"/>
      <c r="M1031" s="13"/>
      <c r="N1031" s="13"/>
      <c r="O1031" s="13"/>
      <c r="P1031" s="13"/>
    </row>
    <row r="1032" spans="7:16">
      <c r="G1032" s="13"/>
      <c r="H1032" s="13"/>
      <c r="I1032" s="13"/>
      <c r="J1032" s="13"/>
      <c r="K1032" s="13"/>
      <c r="L1032" s="13"/>
      <c r="M1032" s="13"/>
      <c r="N1032" s="13"/>
      <c r="O1032" s="13"/>
      <c r="P1032" s="13"/>
    </row>
    <row r="1033" spans="7:16">
      <c r="G1033" s="13"/>
      <c r="H1033" s="13"/>
      <c r="I1033" s="13"/>
      <c r="J1033" s="13"/>
      <c r="K1033" s="13"/>
      <c r="L1033" s="13"/>
      <c r="M1033" s="13"/>
      <c r="N1033" s="13"/>
      <c r="O1033" s="13"/>
      <c r="P1033" s="13"/>
    </row>
    <row r="1034" spans="7:16">
      <c r="G1034" s="13"/>
      <c r="H1034" s="13"/>
      <c r="I1034" s="13"/>
      <c r="J1034" s="13"/>
      <c r="K1034" s="13"/>
      <c r="L1034" s="13"/>
      <c r="M1034" s="13"/>
      <c r="N1034" s="13"/>
      <c r="O1034" s="13"/>
      <c r="P1034" s="13"/>
    </row>
    <row r="1035" spans="7:16">
      <c r="G1035" s="13"/>
      <c r="H1035" s="13"/>
      <c r="I1035" s="13"/>
      <c r="J1035" s="13"/>
      <c r="K1035" s="13"/>
      <c r="L1035" s="13"/>
      <c r="M1035" s="13"/>
      <c r="N1035" s="13"/>
      <c r="O1035" s="13"/>
      <c r="P1035" s="13"/>
    </row>
    <row r="1036" spans="7:16">
      <c r="G1036" s="13"/>
      <c r="H1036" s="13"/>
      <c r="I1036" s="13"/>
      <c r="J1036" s="13"/>
      <c r="K1036" s="13"/>
      <c r="L1036" s="13"/>
      <c r="M1036" s="13"/>
      <c r="N1036" s="13"/>
      <c r="O1036" s="13"/>
      <c r="P1036" s="13"/>
    </row>
    <row r="1037" spans="7:16">
      <c r="G1037" s="13"/>
      <c r="H1037" s="13"/>
      <c r="I1037" s="13"/>
      <c r="J1037" s="13"/>
      <c r="K1037" s="13"/>
      <c r="L1037" s="13"/>
      <c r="M1037" s="13"/>
      <c r="N1037" s="13"/>
      <c r="O1037" s="13"/>
      <c r="P1037" s="13"/>
    </row>
    <row r="1038" spans="7:16">
      <c r="G1038" s="13"/>
      <c r="H1038" s="13"/>
      <c r="I1038" s="13"/>
      <c r="J1038" s="13"/>
      <c r="K1038" s="13"/>
      <c r="L1038" s="13"/>
      <c r="M1038" s="13"/>
      <c r="N1038" s="13"/>
      <c r="O1038" s="13"/>
      <c r="P1038" s="13"/>
    </row>
    <row r="1039" spans="7:16">
      <c r="G1039" s="13"/>
      <c r="H1039" s="13"/>
      <c r="I1039" s="13"/>
      <c r="J1039" s="13"/>
      <c r="K1039" s="13"/>
      <c r="L1039" s="13"/>
      <c r="M1039" s="13"/>
      <c r="N1039" s="13"/>
      <c r="O1039" s="13"/>
      <c r="P1039" s="13"/>
    </row>
    <row r="1040" spans="7:16">
      <c r="G1040" s="13"/>
      <c r="H1040" s="13"/>
      <c r="I1040" s="13"/>
      <c r="J1040" s="13"/>
      <c r="K1040" s="13"/>
      <c r="L1040" s="13"/>
      <c r="M1040" s="13"/>
      <c r="N1040" s="13"/>
      <c r="O1040" s="13"/>
      <c r="P1040" s="13"/>
    </row>
    <row r="1041" spans="7:16">
      <c r="G1041" s="13"/>
      <c r="H1041" s="13"/>
      <c r="I1041" s="13"/>
      <c r="J1041" s="13"/>
      <c r="K1041" s="13"/>
      <c r="L1041" s="13"/>
      <c r="M1041" s="13"/>
      <c r="N1041" s="13"/>
      <c r="O1041" s="13"/>
      <c r="P1041" s="13"/>
    </row>
    <row r="1042" spans="7:16">
      <c r="G1042" s="13"/>
      <c r="H1042" s="13"/>
      <c r="I1042" s="13"/>
      <c r="J1042" s="13"/>
      <c r="K1042" s="13"/>
      <c r="L1042" s="13"/>
      <c r="M1042" s="13"/>
      <c r="N1042" s="13"/>
      <c r="O1042" s="13"/>
      <c r="P1042" s="13"/>
    </row>
    <row r="1043" spans="7:16">
      <c r="G1043" s="13"/>
      <c r="H1043" s="13"/>
      <c r="I1043" s="13"/>
      <c r="J1043" s="13"/>
      <c r="K1043" s="13"/>
      <c r="L1043" s="13"/>
      <c r="M1043" s="13"/>
      <c r="N1043" s="13"/>
      <c r="O1043" s="13"/>
      <c r="P1043" s="13"/>
    </row>
    <row r="1044" spans="7:16">
      <c r="G1044" s="13"/>
      <c r="H1044" s="13"/>
      <c r="I1044" s="13"/>
      <c r="J1044" s="13"/>
      <c r="K1044" s="13"/>
      <c r="L1044" s="13"/>
      <c r="M1044" s="13"/>
      <c r="N1044" s="13"/>
      <c r="O1044" s="13"/>
      <c r="P1044" s="13"/>
    </row>
    <row r="1045" spans="7:16">
      <c r="G1045" s="13"/>
      <c r="H1045" s="13"/>
      <c r="I1045" s="13"/>
      <c r="J1045" s="13"/>
      <c r="K1045" s="13"/>
      <c r="L1045" s="13"/>
      <c r="M1045" s="13"/>
      <c r="N1045" s="13"/>
      <c r="O1045" s="13"/>
      <c r="P1045" s="13"/>
    </row>
    <row r="1046" spans="7:16">
      <c r="G1046" s="13"/>
      <c r="H1046" s="13"/>
      <c r="I1046" s="13"/>
      <c r="J1046" s="13"/>
      <c r="K1046" s="13"/>
      <c r="L1046" s="13"/>
      <c r="M1046" s="13"/>
      <c r="N1046" s="13"/>
      <c r="O1046" s="13"/>
      <c r="P1046" s="13"/>
    </row>
    <row r="1047" spans="7:16">
      <c r="G1047" s="13"/>
      <c r="H1047" s="13"/>
      <c r="I1047" s="13"/>
      <c r="J1047" s="13"/>
      <c r="K1047" s="13"/>
      <c r="L1047" s="13"/>
      <c r="M1047" s="13"/>
      <c r="N1047" s="13"/>
      <c r="O1047" s="13"/>
      <c r="P1047" s="13"/>
    </row>
    <row r="1048" spans="7:16">
      <c r="G1048" s="13"/>
      <c r="H1048" s="13"/>
      <c r="I1048" s="13"/>
      <c r="J1048" s="13"/>
      <c r="K1048" s="13"/>
      <c r="L1048" s="13"/>
      <c r="M1048" s="13"/>
      <c r="N1048" s="13"/>
      <c r="O1048" s="13"/>
      <c r="P1048" s="13"/>
    </row>
    <row r="1049" spans="7:16">
      <c r="G1049" s="13"/>
      <c r="H1049" s="13"/>
      <c r="I1049" s="13"/>
      <c r="J1049" s="13"/>
      <c r="K1049" s="13"/>
      <c r="L1049" s="13"/>
      <c r="M1049" s="13"/>
      <c r="N1049" s="13"/>
      <c r="O1049" s="13"/>
      <c r="P1049" s="13"/>
    </row>
    <row r="1050" spans="7:16">
      <c r="G1050" s="13"/>
      <c r="H1050" s="13"/>
      <c r="I1050" s="13"/>
      <c r="J1050" s="13"/>
      <c r="K1050" s="13"/>
      <c r="L1050" s="13"/>
      <c r="M1050" s="13"/>
      <c r="N1050" s="13"/>
      <c r="O1050" s="13"/>
      <c r="P1050" s="13"/>
    </row>
    <row r="1051" spans="7:16">
      <c r="G1051" s="13"/>
      <c r="H1051" s="13"/>
      <c r="I1051" s="13"/>
      <c r="J1051" s="13"/>
      <c r="K1051" s="13"/>
      <c r="L1051" s="13"/>
      <c r="M1051" s="13"/>
      <c r="N1051" s="13"/>
      <c r="O1051" s="13"/>
      <c r="P1051" s="13"/>
    </row>
    <row r="1052" spans="7:16">
      <c r="G1052" s="13"/>
      <c r="H1052" s="13"/>
      <c r="I1052" s="13"/>
      <c r="J1052" s="13"/>
      <c r="K1052" s="13"/>
      <c r="L1052" s="13"/>
      <c r="M1052" s="13"/>
      <c r="N1052" s="13"/>
      <c r="O1052" s="13"/>
      <c r="P1052" s="13"/>
    </row>
    <row r="1053" spans="7:16">
      <c r="G1053" s="13"/>
      <c r="H1053" s="13"/>
      <c r="I1053" s="13"/>
      <c r="J1053" s="13"/>
      <c r="K1053" s="13"/>
      <c r="L1053" s="13"/>
      <c r="M1053" s="13"/>
      <c r="N1053" s="13"/>
      <c r="O1053" s="13"/>
      <c r="P1053" s="13"/>
    </row>
    <row r="1054" spans="7:16">
      <c r="G1054" s="13"/>
      <c r="H1054" s="13"/>
      <c r="I1054" s="13"/>
      <c r="J1054" s="13"/>
      <c r="K1054" s="13"/>
      <c r="L1054" s="13"/>
      <c r="M1054" s="13"/>
      <c r="N1054" s="13"/>
      <c r="O1054" s="13"/>
      <c r="P1054" s="13"/>
    </row>
    <row r="1055" spans="7:16">
      <c r="G1055" s="13"/>
      <c r="H1055" s="13"/>
      <c r="I1055" s="13"/>
      <c r="J1055" s="13"/>
      <c r="K1055" s="13"/>
      <c r="L1055" s="13"/>
      <c r="M1055" s="13"/>
      <c r="N1055" s="13"/>
      <c r="O1055" s="13"/>
      <c r="P1055" s="13"/>
    </row>
    <row r="1056" spans="7:16">
      <c r="G1056" s="13"/>
      <c r="H1056" s="13"/>
      <c r="I1056" s="13"/>
      <c r="J1056" s="13"/>
      <c r="K1056" s="13"/>
      <c r="L1056" s="13"/>
      <c r="M1056" s="13"/>
      <c r="N1056" s="13"/>
      <c r="O1056" s="13"/>
      <c r="P1056" s="13"/>
    </row>
    <row r="1057" spans="7:16">
      <c r="G1057" s="13"/>
      <c r="H1057" s="13"/>
      <c r="I1057" s="13"/>
      <c r="J1057" s="13"/>
      <c r="K1057" s="13"/>
      <c r="L1057" s="13"/>
      <c r="M1057" s="13"/>
      <c r="N1057" s="13"/>
      <c r="O1057" s="13"/>
      <c r="P1057" s="13"/>
    </row>
    <row r="1058" spans="7:16">
      <c r="G1058" s="13"/>
      <c r="H1058" s="13"/>
      <c r="I1058" s="13"/>
      <c r="J1058" s="13"/>
      <c r="K1058" s="13"/>
      <c r="L1058" s="13"/>
      <c r="M1058" s="13"/>
      <c r="N1058" s="13"/>
      <c r="O1058" s="13"/>
      <c r="P1058" s="13"/>
    </row>
    <row r="1059" spans="7:16">
      <c r="G1059" s="13"/>
      <c r="H1059" s="13"/>
      <c r="I1059" s="13"/>
      <c r="J1059" s="13"/>
      <c r="K1059" s="13"/>
      <c r="L1059" s="13"/>
      <c r="M1059" s="13"/>
      <c r="N1059" s="13"/>
      <c r="O1059" s="13"/>
      <c r="P1059" s="13"/>
    </row>
    <row r="1060" spans="7:16">
      <c r="G1060" s="13"/>
      <c r="H1060" s="13"/>
      <c r="I1060" s="13"/>
      <c r="J1060" s="13"/>
      <c r="K1060" s="13"/>
      <c r="L1060" s="13"/>
      <c r="M1060" s="13"/>
      <c r="N1060" s="13"/>
      <c r="O1060" s="13"/>
      <c r="P1060" s="13"/>
    </row>
    <row r="1061" spans="7:16">
      <c r="G1061" s="13"/>
      <c r="H1061" s="13"/>
      <c r="I1061" s="13"/>
      <c r="J1061" s="13"/>
      <c r="K1061" s="13"/>
      <c r="L1061" s="13"/>
      <c r="M1061" s="13"/>
      <c r="N1061" s="13"/>
      <c r="O1061" s="13"/>
      <c r="P1061" s="13"/>
    </row>
    <row r="1062" spans="7:16">
      <c r="G1062" s="13"/>
      <c r="H1062" s="13"/>
      <c r="I1062" s="13"/>
      <c r="J1062" s="13"/>
      <c r="K1062" s="13"/>
      <c r="L1062" s="13"/>
      <c r="M1062" s="13"/>
      <c r="N1062" s="13"/>
      <c r="O1062" s="13"/>
      <c r="P1062" s="13"/>
    </row>
    <row r="1063" spans="7:16">
      <c r="G1063" s="13"/>
      <c r="H1063" s="13"/>
      <c r="I1063" s="13"/>
      <c r="J1063" s="13"/>
      <c r="K1063" s="13"/>
      <c r="L1063" s="13"/>
      <c r="M1063" s="13"/>
      <c r="N1063" s="13"/>
      <c r="O1063" s="13"/>
      <c r="P1063" s="13"/>
    </row>
    <row r="1064" spans="7:16">
      <c r="G1064" s="13"/>
      <c r="H1064" s="13"/>
      <c r="I1064" s="13"/>
      <c r="J1064" s="13"/>
      <c r="K1064" s="13"/>
      <c r="L1064" s="13"/>
      <c r="M1064" s="13"/>
      <c r="N1064" s="13"/>
      <c r="O1064" s="13"/>
      <c r="P1064" s="13"/>
    </row>
    <row r="1065" spans="7:16">
      <c r="G1065" s="13"/>
      <c r="H1065" s="13"/>
      <c r="I1065" s="13"/>
      <c r="J1065" s="13"/>
      <c r="K1065" s="13"/>
      <c r="L1065" s="13"/>
      <c r="M1065" s="13"/>
      <c r="N1065" s="13"/>
      <c r="O1065" s="13"/>
      <c r="P1065" s="13"/>
    </row>
    <row r="1066" spans="7:16">
      <c r="G1066" s="13"/>
      <c r="H1066" s="13"/>
      <c r="I1066" s="13"/>
      <c r="J1066" s="13"/>
      <c r="K1066" s="13"/>
      <c r="L1066" s="13"/>
      <c r="M1066" s="13"/>
      <c r="N1066" s="13"/>
      <c r="O1066" s="13"/>
      <c r="P1066" s="13"/>
    </row>
    <row r="1067" spans="7:16">
      <c r="G1067" s="13"/>
      <c r="H1067" s="13"/>
      <c r="I1067" s="13"/>
      <c r="J1067" s="13"/>
      <c r="K1067" s="13"/>
      <c r="L1067" s="13"/>
      <c r="M1067" s="13"/>
      <c r="N1067" s="13"/>
      <c r="O1067" s="13"/>
      <c r="P1067" s="13"/>
    </row>
    <row r="1068" spans="7:16">
      <c r="G1068" s="13"/>
      <c r="H1068" s="13"/>
      <c r="I1068" s="13"/>
      <c r="J1068" s="13"/>
      <c r="K1068" s="13"/>
      <c r="L1068" s="13"/>
      <c r="M1068" s="13"/>
      <c r="N1068" s="13"/>
      <c r="O1068" s="13"/>
      <c r="P1068" s="13"/>
    </row>
    <row r="1069" spans="7:16">
      <c r="G1069" s="13"/>
      <c r="H1069" s="13"/>
      <c r="I1069" s="13"/>
      <c r="J1069" s="13"/>
      <c r="K1069" s="13"/>
      <c r="L1069" s="13"/>
      <c r="M1069" s="13"/>
      <c r="N1069" s="13"/>
      <c r="O1069" s="13"/>
      <c r="P1069" s="13"/>
    </row>
    <row r="1070" spans="7:16">
      <c r="G1070" s="13"/>
      <c r="H1070" s="13"/>
      <c r="I1070" s="13"/>
      <c r="J1070" s="13"/>
      <c r="K1070" s="13"/>
      <c r="L1070" s="13"/>
      <c r="M1070" s="13"/>
      <c r="N1070" s="13"/>
      <c r="O1070" s="13"/>
      <c r="P1070" s="13"/>
    </row>
    <row r="1071" spans="7:16">
      <c r="G1071" s="13"/>
      <c r="H1071" s="13"/>
      <c r="I1071" s="13"/>
      <c r="J1071" s="13"/>
      <c r="K1071" s="13"/>
      <c r="L1071" s="13"/>
      <c r="M1071" s="13"/>
      <c r="N1071" s="13"/>
      <c r="O1071" s="13"/>
      <c r="P1071" s="13"/>
    </row>
    <row r="1072" spans="7:16">
      <c r="G1072" s="13"/>
      <c r="H1072" s="13"/>
      <c r="I1072" s="13"/>
      <c r="J1072" s="13"/>
      <c r="K1072" s="13"/>
      <c r="L1072" s="13"/>
      <c r="M1072" s="13"/>
      <c r="N1072" s="13"/>
      <c r="O1072" s="13"/>
      <c r="P1072" s="13"/>
    </row>
    <row r="1073" spans="7:16">
      <c r="G1073" s="13"/>
      <c r="H1073" s="13"/>
      <c r="I1073" s="13"/>
      <c r="J1073" s="13"/>
      <c r="K1073" s="13"/>
      <c r="L1073" s="13"/>
      <c r="M1073" s="13"/>
      <c r="N1073" s="13"/>
      <c r="O1073" s="13"/>
      <c r="P1073" s="13"/>
    </row>
    <row r="1074" spans="7:16">
      <c r="G1074" s="13"/>
      <c r="H1074" s="13"/>
      <c r="I1074" s="13"/>
      <c r="J1074" s="13"/>
      <c r="K1074" s="13"/>
      <c r="L1074" s="13"/>
      <c r="M1074" s="13"/>
      <c r="N1074" s="13"/>
      <c r="O1074" s="13"/>
      <c r="P1074" s="13"/>
    </row>
    <row r="1075" spans="7:16">
      <c r="G1075" s="13"/>
      <c r="H1075" s="13"/>
      <c r="I1075" s="13"/>
      <c r="J1075" s="13"/>
      <c r="K1075" s="13"/>
      <c r="L1075" s="13"/>
      <c r="M1075" s="13"/>
      <c r="N1075" s="13"/>
      <c r="O1075" s="13"/>
      <c r="P1075" s="13"/>
    </row>
    <row r="1076" spans="7:16">
      <c r="G1076" s="13"/>
      <c r="H1076" s="13"/>
      <c r="I1076" s="13"/>
      <c r="J1076" s="13"/>
      <c r="K1076" s="13"/>
      <c r="L1076" s="13"/>
      <c r="M1076" s="13"/>
      <c r="N1076" s="13"/>
      <c r="O1076" s="13"/>
      <c r="P1076" s="13"/>
    </row>
    <row r="1077" spans="7:16">
      <c r="G1077" s="13"/>
      <c r="H1077" s="13"/>
      <c r="I1077" s="13"/>
      <c r="J1077" s="13"/>
      <c r="K1077" s="13"/>
      <c r="L1077" s="13"/>
      <c r="M1077" s="13"/>
      <c r="N1077" s="13"/>
      <c r="O1077" s="13"/>
      <c r="P1077" s="13"/>
    </row>
    <row r="1078" spans="7:16">
      <c r="G1078" s="13"/>
      <c r="H1078" s="13"/>
      <c r="I1078" s="13"/>
      <c r="J1078" s="13"/>
      <c r="K1078" s="13"/>
      <c r="L1078" s="13"/>
      <c r="M1078" s="13"/>
      <c r="N1078" s="13"/>
      <c r="O1078" s="13"/>
      <c r="P1078" s="13"/>
    </row>
    <row r="1079" spans="7:16">
      <c r="G1079" s="13"/>
      <c r="H1079" s="13"/>
      <c r="I1079" s="13"/>
      <c r="J1079" s="13"/>
      <c r="K1079" s="13"/>
      <c r="L1079" s="13"/>
      <c r="M1079" s="13"/>
      <c r="N1079" s="13"/>
      <c r="O1079" s="13"/>
      <c r="P1079" s="13"/>
    </row>
    <row r="1080" spans="7:16">
      <c r="G1080" s="13"/>
      <c r="H1080" s="13"/>
      <c r="I1080" s="13"/>
      <c r="J1080" s="13"/>
      <c r="K1080" s="13"/>
      <c r="L1080" s="13"/>
      <c r="M1080" s="13"/>
      <c r="N1080" s="13"/>
      <c r="O1080" s="13"/>
      <c r="P1080" s="13"/>
    </row>
    <row r="1081" spans="7:16">
      <c r="G1081" s="13"/>
      <c r="H1081" s="13"/>
      <c r="I1081" s="13"/>
      <c r="J1081" s="13"/>
      <c r="K1081" s="13"/>
      <c r="L1081" s="13"/>
      <c r="M1081" s="13"/>
      <c r="N1081" s="13"/>
      <c r="O1081" s="13"/>
      <c r="P1081" s="13"/>
    </row>
    <row r="1082" spans="7:16">
      <c r="G1082" s="13"/>
      <c r="H1082" s="13"/>
      <c r="I1082" s="13"/>
      <c r="J1082" s="13"/>
      <c r="K1082" s="13"/>
      <c r="L1082" s="13"/>
      <c r="M1082" s="13"/>
      <c r="N1082" s="13"/>
      <c r="O1082" s="13"/>
      <c r="P1082" s="13"/>
    </row>
    <row r="1083" spans="7:16">
      <c r="G1083" s="13"/>
      <c r="H1083" s="13"/>
      <c r="I1083" s="13"/>
      <c r="J1083" s="13"/>
      <c r="K1083" s="13"/>
      <c r="L1083" s="13"/>
      <c r="M1083" s="13"/>
      <c r="N1083" s="13"/>
      <c r="O1083" s="13"/>
      <c r="P1083" s="13"/>
    </row>
    <row r="1084" spans="7:16">
      <c r="G1084" s="13"/>
      <c r="H1084" s="13"/>
      <c r="I1084" s="13"/>
      <c r="J1084" s="13"/>
      <c r="K1084" s="13"/>
      <c r="L1084" s="13"/>
      <c r="M1084" s="13"/>
      <c r="N1084" s="13"/>
      <c r="O1084" s="13"/>
      <c r="P1084" s="13"/>
    </row>
    <row r="1085" spans="7:16">
      <c r="G1085" s="13"/>
      <c r="H1085" s="13"/>
      <c r="I1085" s="13"/>
      <c r="J1085" s="13"/>
      <c r="K1085" s="13"/>
      <c r="L1085" s="13"/>
      <c r="M1085" s="13"/>
      <c r="N1085" s="13"/>
      <c r="O1085" s="13"/>
      <c r="P1085" s="13"/>
    </row>
    <row r="1086" spans="7:16">
      <c r="G1086" s="13"/>
      <c r="H1086" s="13"/>
      <c r="I1086" s="13"/>
      <c r="J1086" s="13"/>
      <c r="K1086" s="13"/>
      <c r="L1086" s="13"/>
      <c r="M1086" s="13"/>
      <c r="N1086" s="13"/>
      <c r="O1086" s="13"/>
      <c r="P1086" s="13"/>
    </row>
    <row r="1087" spans="7:16">
      <c r="G1087" s="13"/>
      <c r="H1087" s="13"/>
      <c r="I1087" s="13"/>
      <c r="J1087" s="13"/>
      <c r="K1087" s="13"/>
      <c r="L1087" s="13"/>
      <c r="M1087" s="13"/>
      <c r="N1087" s="13"/>
      <c r="O1087" s="13"/>
      <c r="P1087" s="13"/>
    </row>
    <row r="1088" spans="7:16">
      <c r="G1088" s="13"/>
      <c r="H1088" s="13"/>
      <c r="I1088" s="13"/>
      <c r="J1088" s="13"/>
      <c r="K1088" s="13"/>
      <c r="L1088" s="13"/>
      <c r="M1088" s="13"/>
      <c r="N1088" s="13"/>
      <c r="O1088" s="13"/>
      <c r="P1088" s="13"/>
    </row>
    <row r="1089" spans="7:16">
      <c r="G1089" s="13"/>
      <c r="H1089" s="13"/>
      <c r="I1089" s="13"/>
      <c r="J1089" s="13"/>
      <c r="K1089" s="13"/>
      <c r="L1089" s="13"/>
      <c r="M1089" s="13"/>
      <c r="N1089" s="13"/>
      <c r="O1089" s="13"/>
      <c r="P1089" s="13"/>
    </row>
    <row r="1090" spans="7:16">
      <c r="G1090" s="13"/>
      <c r="H1090" s="13"/>
      <c r="I1090" s="13"/>
      <c r="J1090" s="13"/>
      <c r="K1090" s="13"/>
      <c r="L1090" s="13"/>
      <c r="M1090" s="13"/>
      <c r="N1090" s="13"/>
      <c r="O1090" s="13"/>
      <c r="P1090" s="13"/>
    </row>
    <row r="1091" spans="7:16">
      <c r="G1091" s="13"/>
      <c r="H1091" s="13"/>
      <c r="I1091" s="13"/>
      <c r="J1091" s="13"/>
      <c r="K1091" s="13"/>
      <c r="L1091" s="13"/>
      <c r="M1091" s="13"/>
      <c r="N1091" s="13"/>
      <c r="O1091" s="13"/>
      <c r="P1091" s="13"/>
    </row>
    <row r="1092" spans="7:16">
      <c r="G1092" s="13"/>
      <c r="H1092" s="13"/>
      <c r="I1092" s="13"/>
      <c r="J1092" s="13"/>
      <c r="K1092" s="13"/>
      <c r="L1092" s="13"/>
      <c r="M1092" s="13"/>
      <c r="N1092" s="13"/>
      <c r="O1092" s="13"/>
      <c r="P1092" s="13"/>
    </row>
    <row r="1093" spans="7:16">
      <c r="G1093" s="13"/>
      <c r="H1093" s="13"/>
      <c r="I1093" s="13"/>
      <c r="J1093" s="13"/>
      <c r="K1093" s="13"/>
      <c r="L1093" s="13"/>
      <c r="M1093" s="13"/>
      <c r="N1093" s="13"/>
      <c r="O1093" s="13"/>
      <c r="P1093" s="13"/>
    </row>
    <row r="1094" spans="7:16">
      <c r="G1094" s="13"/>
      <c r="H1094" s="13"/>
      <c r="I1094" s="13"/>
      <c r="J1094" s="13"/>
      <c r="K1094" s="13"/>
      <c r="L1094" s="13"/>
      <c r="M1094" s="13"/>
      <c r="N1094" s="13"/>
      <c r="O1094" s="13"/>
      <c r="P1094" s="13"/>
    </row>
    <row r="1095" spans="7:16">
      <c r="G1095" s="13"/>
      <c r="H1095" s="13"/>
      <c r="I1095" s="13"/>
      <c r="J1095" s="13"/>
      <c r="K1095" s="13"/>
      <c r="L1095" s="13"/>
      <c r="M1095" s="13"/>
      <c r="N1095" s="13"/>
      <c r="O1095" s="13"/>
      <c r="P1095" s="13"/>
    </row>
    <row r="1096" spans="7:16">
      <c r="G1096" s="13"/>
      <c r="H1096" s="13"/>
      <c r="I1096" s="13"/>
      <c r="J1096" s="13"/>
      <c r="K1096" s="13"/>
      <c r="L1096" s="13"/>
      <c r="M1096" s="13"/>
      <c r="N1096" s="13"/>
      <c r="O1096" s="13"/>
      <c r="P1096" s="13"/>
    </row>
    <row r="1097" spans="7:16">
      <c r="G1097" s="13"/>
      <c r="H1097" s="13"/>
      <c r="I1097" s="13"/>
      <c r="J1097" s="13"/>
      <c r="K1097" s="13"/>
      <c r="L1097" s="13"/>
      <c r="M1097" s="13"/>
      <c r="N1097" s="13"/>
      <c r="O1097" s="13"/>
      <c r="P1097" s="13"/>
    </row>
    <row r="1098" spans="7:16">
      <c r="G1098" s="13"/>
      <c r="H1098" s="13"/>
      <c r="I1098" s="13"/>
      <c r="J1098" s="13"/>
      <c r="K1098" s="13"/>
      <c r="L1098" s="13"/>
      <c r="M1098" s="13"/>
      <c r="N1098" s="13"/>
      <c r="O1098" s="13"/>
      <c r="P1098" s="13"/>
    </row>
    <row r="1099" spans="7:16">
      <c r="G1099" s="13"/>
      <c r="H1099" s="13"/>
      <c r="I1099" s="13"/>
      <c r="J1099" s="13"/>
      <c r="K1099" s="13"/>
      <c r="L1099" s="13"/>
      <c r="M1099" s="13"/>
      <c r="N1099" s="13"/>
      <c r="O1099" s="13"/>
      <c r="P1099" s="13"/>
    </row>
    <row r="1100" spans="7:16">
      <c r="G1100" s="13"/>
      <c r="H1100" s="13"/>
      <c r="I1100" s="13"/>
      <c r="J1100" s="13"/>
      <c r="K1100" s="13"/>
      <c r="L1100" s="13"/>
      <c r="M1100" s="13"/>
      <c r="N1100" s="13"/>
      <c r="O1100" s="13"/>
      <c r="P1100" s="13"/>
    </row>
    <row r="1101" spans="7:16">
      <c r="G1101" s="13"/>
      <c r="H1101" s="13"/>
      <c r="I1101" s="13"/>
      <c r="J1101" s="13"/>
      <c r="K1101" s="13"/>
      <c r="L1101" s="13"/>
      <c r="M1101" s="13"/>
      <c r="N1101" s="13"/>
      <c r="O1101" s="13"/>
      <c r="P1101" s="13"/>
    </row>
    <row r="1102" spans="7:16">
      <c r="G1102" s="13"/>
      <c r="H1102" s="13"/>
      <c r="I1102" s="13"/>
      <c r="J1102" s="13"/>
      <c r="K1102" s="13"/>
      <c r="L1102" s="13"/>
      <c r="M1102" s="13"/>
      <c r="N1102" s="13"/>
      <c r="O1102" s="13"/>
      <c r="P1102" s="13"/>
    </row>
    <row r="1103" spans="7:16">
      <c r="G1103" s="13"/>
      <c r="H1103" s="13"/>
      <c r="I1103" s="13"/>
      <c r="J1103" s="13"/>
      <c r="K1103" s="13"/>
      <c r="L1103" s="13"/>
      <c r="M1103" s="13"/>
      <c r="N1103" s="13"/>
      <c r="O1103" s="13"/>
      <c r="P1103" s="13"/>
    </row>
    <row r="1104" spans="7:16">
      <c r="G1104" s="13"/>
      <c r="H1104" s="13"/>
      <c r="I1104" s="13"/>
      <c r="J1104" s="13"/>
      <c r="K1104" s="13"/>
      <c r="L1104" s="13"/>
      <c r="M1104" s="13"/>
      <c r="N1104" s="13"/>
      <c r="O1104" s="13"/>
      <c r="P1104" s="13"/>
    </row>
    <row r="1105" spans="7:16">
      <c r="G1105" s="13"/>
      <c r="H1105" s="13"/>
      <c r="I1105" s="13"/>
      <c r="J1105" s="13"/>
      <c r="K1105" s="13"/>
      <c r="L1105" s="13"/>
      <c r="M1105" s="13"/>
      <c r="N1105" s="13"/>
      <c r="O1105" s="13"/>
      <c r="P1105" s="13"/>
    </row>
    <row r="1106" spans="7:16">
      <c r="G1106" s="13"/>
      <c r="H1106" s="13"/>
      <c r="I1106" s="13"/>
      <c r="J1106" s="13"/>
      <c r="K1106" s="13"/>
      <c r="L1106" s="13"/>
      <c r="M1106" s="13"/>
      <c r="N1106" s="13"/>
      <c r="O1106" s="13"/>
      <c r="P1106" s="13"/>
    </row>
    <row r="1107" spans="7:16">
      <c r="G1107" s="13"/>
      <c r="H1107" s="13"/>
      <c r="I1107" s="13"/>
      <c r="J1107" s="13"/>
      <c r="K1107" s="13"/>
      <c r="L1107" s="13"/>
      <c r="M1107" s="13"/>
      <c r="N1107" s="13"/>
      <c r="O1107" s="13"/>
      <c r="P1107" s="13"/>
    </row>
    <row r="1108" spans="7:16">
      <c r="G1108" s="13"/>
      <c r="H1108" s="13"/>
      <c r="I1108" s="13"/>
      <c r="J1108" s="13"/>
      <c r="K1108" s="13"/>
      <c r="L1108" s="13"/>
      <c r="M1108" s="13"/>
      <c r="N1108" s="13"/>
      <c r="O1108" s="13"/>
      <c r="P1108" s="13"/>
    </row>
    <row r="1109" spans="7:16">
      <c r="G1109" s="13"/>
      <c r="H1109" s="13"/>
      <c r="I1109" s="13"/>
      <c r="J1109" s="13"/>
      <c r="K1109" s="13"/>
      <c r="L1109" s="13"/>
      <c r="M1109" s="13"/>
      <c r="N1109" s="13"/>
      <c r="O1109" s="13"/>
      <c r="P1109" s="13"/>
    </row>
    <row r="1110" spans="7:16">
      <c r="G1110" s="13"/>
      <c r="H1110" s="13"/>
      <c r="I1110" s="13"/>
      <c r="J1110" s="13"/>
      <c r="K1110" s="13"/>
      <c r="L1110" s="13"/>
      <c r="M1110" s="13"/>
      <c r="N1110" s="13"/>
      <c r="O1110" s="13"/>
      <c r="P1110" s="13"/>
    </row>
    <row r="1111" spans="7:16">
      <c r="G1111" s="13"/>
      <c r="H1111" s="13"/>
      <c r="I1111" s="13"/>
      <c r="J1111" s="13"/>
      <c r="K1111" s="13"/>
      <c r="L1111" s="13"/>
      <c r="M1111" s="13"/>
      <c r="N1111" s="13"/>
      <c r="O1111" s="13"/>
      <c r="P1111" s="13"/>
    </row>
    <row r="1112" spans="7:16">
      <c r="G1112" s="13"/>
      <c r="H1112" s="13"/>
      <c r="I1112" s="13"/>
      <c r="J1112" s="13"/>
      <c r="K1112" s="13"/>
      <c r="L1112" s="13"/>
      <c r="M1112" s="13"/>
      <c r="N1112" s="13"/>
      <c r="O1112" s="13"/>
      <c r="P1112" s="13"/>
    </row>
    <row r="1113" spans="7:16">
      <c r="G1113" s="13"/>
      <c r="H1113" s="13"/>
      <c r="I1113" s="13"/>
      <c r="J1113" s="13"/>
      <c r="K1113" s="13"/>
      <c r="L1113" s="13"/>
      <c r="M1113" s="13"/>
      <c r="N1113" s="13"/>
      <c r="O1113" s="13"/>
      <c r="P1113" s="13"/>
    </row>
    <row r="1114" spans="7:16">
      <c r="G1114" s="13"/>
      <c r="H1114" s="13"/>
      <c r="I1114" s="13"/>
      <c r="J1114" s="13"/>
      <c r="K1114" s="13"/>
      <c r="L1114" s="13"/>
      <c r="M1114" s="13"/>
      <c r="N1114" s="13"/>
      <c r="O1114" s="13"/>
      <c r="P1114" s="13"/>
    </row>
    <row r="1115" spans="7:16">
      <c r="G1115" s="13"/>
      <c r="H1115" s="13"/>
      <c r="I1115" s="13"/>
      <c r="J1115" s="13"/>
      <c r="K1115" s="13"/>
      <c r="L1115" s="13"/>
      <c r="M1115" s="13"/>
      <c r="N1115" s="13"/>
      <c r="O1115" s="13"/>
      <c r="P1115" s="13"/>
    </row>
    <row r="1116" spans="7:16">
      <c r="G1116" s="13"/>
      <c r="H1116" s="13"/>
      <c r="I1116" s="13"/>
      <c r="J1116" s="13"/>
      <c r="K1116" s="13"/>
      <c r="L1116" s="13"/>
      <c r="M1116" s="13"/>
      <c r="N1116" s="13"/>
      <c r="O1116" s="13"/>
      <c r="P1116" s="13"/>
    </row>
    <row r="1117" spans="7:16">
      <c r="G1117" s="13"/>
      <c r="H1117" s="13"/>
      <c r="I1117" s="13"/>
      <c r="J1117" s="13"/>
      <c r="K1117" s="13"/>
      <c r="L1117" s="13"/>
      <c r="M1117" s="13"/>
      <c r="N1117" s="13"/>
      <c r="O1117" s="13"/>
      <c r="P1117" s="13"/>
    </row>
    <row r="1118" spans="7:16">
      <c r="G1118" s="13"/>
      <c r="H1118" s="13"/>
      <c r="I1118" s="13"/>
      <c r="J1118" s="13"/>
      <c r="K1118" s="13"/>
      <c r="L1118" s="13"/>
      <c r="M1118" s="13"/>
      <c r="N1118" s="13"/>
      <c r="O1118" s="13"/>
      <c r="P1118" s="13"/>
    </row>
    <row r="1119" spans="7:16">
      <c r="G1119" s="13"/>
      <c r="H1119" s="13"/>
      <c r="I1119" s="13"/>
      <c r="J1119" s="13"/>
      <c r="K1119" s="13"/>
      <c r="L1119" s="13"/>
      <c r="M1119" s="13"/>
      <c r="N1119" s="13"/>
      <c r="O1119" s="13"/>
      <c r="P1119" s="13"/>
    </row>
    <row r="1120" spans="7:16">
      <c r="G1120" s="13"/>
      <c r="H1120" s="13"/>
      <c r="I1120" s="13"/>
      <c r="J1120" s="13"/>
      <c r="K1120" s="13"/>
      <c r="L1120" s="13"/>
      <c r="M1120" s="13"/>
      <c r="N1120" s="13"/>
      <c r="O1120" s="13"/>
      <c r="P1120" s="13"/>
    </row>
    <row r="1121" spans="7:16">
      <c r="G1121" s="13"/>
      <c r="H1121" s="13"/>
      <c r="I1121" s="13"/>
      <c r="J1121" s="13"/>
      <c r="K1121" s="13"/>
      <c r="L1121" s="13"/>
      <c r="M1121" s="13"/>
      <c r="N1121" s="13"/>
      <c r="O1121" s="13"/>
      <c r="P1121" s="13"/>
    </row>
    <row r="1122" spans="7:16">
      <c r="G1122" s="13"/>
      <c r="H1122" s="13"/>
      <c r="I1122" s="13"/>
      <c r="J1122" s="13"/>
      <c r="K1122" s="13"/>
      <c r="L1122" s="13"/>
      <c r="M1122" s="13"/>
      <c r="N1122" s="13"/>
      <c r="O1122" s="13"/>
      <c r="P1122" s="13"/>
    </row>
    <row r="1123" spans="7:16">
      <c r="G1123" s="13"/>
      <c r="H1123" s="13"/>
      <c r="I1123" s="13"/>
      <c r="J1123" s="13"/>
      <c r="K1123" s="13"/>
      <c r="L1123" s="13"/>
      <c r="M1123" s="13"/>
      <c r="N1123" s="13"/>
      <c r="O1123" s="13"/>
      <c r="P1123" s="13"/>
    </row>
    <row r="1124" spans="7:16">
      <c r="G1124" s="13"/>
      <c r="H1124" s="13"/>
      <c r="I1124" s="13"/>
      <c r="J1124" s="13"/>
      <c r="K1124" s="13"/>
      <c r="L1124" s="13"/>
      <c r="M1124" s="13"/>
      <c r="N1124" s="13"/>
      <c r="O1124" s="13"/>
      <c r="P1124" s="13"/>
    </row>
    <row r="1125" spans="7:16">
      <c r="G1125" s="13"/>
      <c r="H1125" s="13"/>
      <c r="I1125" s="13"/>
      <c r="J1125" s="13"/>
      <c r="K1125" s="13"/>
      <c r="L1125" s="13"/>
      <c r="M1125" s="13"/>
      <c r="N1125" s="13"/>
      <c r="O1125" s="13"/>
      <c r="P1125" s="13"/>
    </row>
    <row r="1126" spans="7:16">
      <c r="G1126" s="13"/>
      <c r="H1126" s="13"/>
      <c r="I1126" s="13"/>
      <c r="J1126" s="13"/>
      <c r="K1126" s="13"/>
      <c r="L1126" s="13"/>
      <c r="M1126" s="13"/>
      <c r="N1126" s="13"/>
      <c r="O1126" s="13"/>
      <c r="P1126" s="13"/>
    </row>
    <row r="1127" spans="7:16">
      <c r="G1127" s="13"/>
      <c r="H1127" s="13"/>
      <c r="I1127" s="13"/>
      <c r="J1127" s="13"/>
      <c r="K1127" s="13"/>
      <c r="L1127" s="13"/>
      <c r="M1127" s="13"/>
      <c r="N1127" s="13"/>
      <c r="O1127" s="13"/>
      <c r="P1127" s="13"/>
    </row>
    <row r="1128" spans="7:16">
      <c r="G1128" s="13"/>
      <c r="H1128" s="13"/>
      <c r="I1128" s="13"/>
      <c r="J1128" s="13"/>
      <c r="K1128" s="13"/>
      <c r="L1128" s="13"/>
      <c r="M1128" s="13"/>
      <c r="N1128" s="13"/>
      <c r="O1128" s="13"/>
      <c r="P1128" s="13"/>
    </row>
    <row r="1129" spans="7:16">
      <c r="G1129" s="13"/>
      <c r="H1129" s="13"/>
      <c r="I1129" s="13"/>
      <c r="J1129" s="13"/>
      <c r="K1129" s="13"/>
      <c r="L1129" s="13"/>
      <c r="M1129" s="13"/>
      <c r="N1129" s="13"/>
      <c r="O1129" s="13"/>
      <c r="P1129" s="13"/>
    </row>
    <row r="1130" spans="7:16">
      <c r="G1130" s="13"/>
      <c r="H1130" s="13"/>
      <c r="I1130" s="13"/>
      <c r="J1130" s="13"/>
      <c r="K1130" s="13"/>
      <c r="L1130" s="13"/>
      <c r="M1130" s="13"/>
      <c r="N1130" s="13"/>
      <c r="O1130" s="13"/>
      <c r="P1130" s="13"/>
    </row>
    <row r="1131" spans="7:16">
      <c r="G1131" s="13"/>
      <c r="H1131" s="13"/>
      <c r="I1131" s="13"/>
      <c r="J1131" s="13"/>
      <c r="K1131" s="13"/>
      <c r="L1131" s="13"/>
      <c r="M1131" s="13"/>
      <c r="N1131" s="13"/>
      <c r="O1131" s="13"/>
      <c r="P1131" s="13"/>
    </row>
    <row r="1132" spans="7:16">
      <c r="G1132" s="13"/>
      <c r="H1132" s="13"/>
      <c r="I1132" s="13"/>
      <c r="J1132" s="13"/>
      <c r="K1132" s="13"/>
      <c r="L1132" s="13"/>
      <c r="M1132" s="13"/>
      <c r="N1132" s="13"/>
      <c r="O1132" s="13"/>
      <c r="P1132" s="13"/>
    </row>
    <row r="1133" spans="7:16">
      <c r="G1133" s="13"/>
      <c r="H1133" s="13"/>
      <c r="I1133" s="13"/>
      <c r="J1133" s="13"/>
      <c r="K1133" s="13"/>
      <c r="L1133" s="13"/>
      <c r="M1133" s="13"/>
      <c r="N1133" s="13"/>
      <c r="O1133" s="13"/>
      <c r="P1133" s="13"/>
    </row>
    <row r="1134" spans="7:16">
      <c r="G1134" s="13"/>
      <c r="H1134" s="13"/>
      <c r="I1134" s="13"/>
      <c r="J1134" s="13"/>
      <c r="K1134" s="13"/>
      <c r="L1134" s="13"/>
      <c r="M1134" s="13"/>
      <c r="N1134" s="13"/>
      <c r="O1134" s="13"/>
      <c r="P1134" s="13"/>
    </row>
    <row r="1135" spans="7:16">
      <c r="G1135" s="13"/>
      <c r="H1135" s="13"/>
      <c r="I1135" s="13"/>
      <c r="J1135" s="13"/>
      <c r="K1135" s="13"/>
      <c r="L1135" s="13"/>
      <c r="M1135" s="13"/>
      <c r="N1135" s="13"/>
      <c r="O1135" s="13"/>
      <c r="P1135" s="13"/>
    </row>
    <row r="1136" spans="7:16">
      <c r="G1136" s="13"/>
      <c r="H1136" s="13"/>
      <c r="I1136" s="13"/>
      <c r="J1136" s="13"/>
      <c r="K1136" s="13"/>
      <c r="L1136" s="13"/>
      <c r="M1136" s="13"/>
      <c r="N1136" s="13"/>
      <c r="O1136" s="13"/>
      <c r="P1136" s="13"/>
    </row>
    <row r="1137" spans="7:16">
      <c r="G1137" s="13"/>
      <c r="H1137" s="13"/>
      <c r="I1137" s="13"/>
      <c r="J1137" s="13"/>
      <c r="K1137" s="13"/>
      <c r="L1137" s="13"/>
      <c r="M1137" s="13"/>
      <c r="N1137" s="13"/>
      <c r="O1137" s="13"/>
      <c r="P1137" s="13"/>
    </row>
    <row r="1138" spans="7:16">
      <c r="G1138" s="13"/>
      <c r="H1138" s="13"/>
      <c r="I1138" s="13"/>
      <c r="J1138" s="13"/>
      <c r="K1138" s="13"/>
      <c r="L1138" s="13"/>
      <c r="M1138" s="13"/>
      <c r="N1138" s="13"/>
      <c r="O1138" s="13"/>
      <c r="P1138" s="13"/>
    </row>
    <row r="1139" spans="7:16">
      <c r="G1139" s="13"/>
      <c r="H1139" s="13"/>
      <c r="I1139" s="13"/>
      <c r="J1139" s="13"/>
      <c r="K1139" s="13"/>
      <c r="L1139" s="13"/>
      <c r="M1139" s="13"/>
      <c r="N1139" s="13"/>
      <c r="O1139" s="13"/>
      <c r="P1139" s="13"/>
    </row>
    <row r="1140" spans="7:16">
      <c r="G1140" s="13"/>
      <c r="H1140" s="13"/>
      <c r="I1140" s="13"/>
      <c r="J1140" s="13"/>
      <c r="K1140" s="13"/>
      <c r="L1140" s="13"/>
      <c r="M1140" s="13"/>
      <c r="N1140" s="13"/>
      <c r="O1140" s="13"/>
      <c r="P1140" s="13"/>
    </row>
    <row r="1141" spans="7:16">
      <c r="G1141" s="13"/>
      <c r="H1141" s="13"/>
      <c r="I1141" s="13"/>
      <c r="J1141" s="13"/>
      <c r="K1141" s="13"/>
      <c r="L1141" s="13"/>
      <c r="M1141" s="13"/>
      <c r="N1141" s="13"/>
      <c r="O1141" s="13"/>
      <c r="P1141" s="13"/>
    </row>
    <row r="1142" spans="7:16">
      <c r="G1142" s="13"/>
      <c r="H1142" s="13"/>
      <c r="I1142" s="13"/>
      <c r="J1142" s="13"/>
      <c r="K1142" s="13"/>
      <c r="L1142" s="13"/>
      <c r="M1142" s="13"/>
      <c r="N1142" s="13"/>
      <c r="O1142" s="13"/>
      <c r="P1142" s="13"/>
    </row>
    <row r="1143" spans="7:16">
      <c r="G1143" s="13"/>
      <c r="H1143" s="13"/>
      <c r="I1143" s="13"/>
      <c r="J1143" s="13"/>
      <c r="K1143" s="13"/>
      <c r="L1143" s="13"/>
      <c r="M1143" s="13"/>
      <c r="N1143" s="13"/>
      <c r="O1143" s="13"/>
      <c r="P1143" s="13"/>
    </row>
    <row r="1144" spans="7:16">
      <c r="G1144" s="13"/>
      <c r="H1144" s="13"/>
      <c r="I1144" s="13"/>
      <c r="J1144" s="13"/>
      <c r="K1144" s="13"/>
      <c r="L1144" s="13"/>
      <c r="M1144" s="13"/>
      <c r="N1144" s="13"/>
      <c r="O1144" s="13"/>
      <c r="P1144" s="13"/>
    </row>
    <row r="1145" spans="7:16">
      <c r="G1145" s="13"/>
      <c r="H1145" s="13"/>
      <c r="I1145" s="13"/>
      <c r="J1145" s="13"/>
      <c r="K1145" s="13"/>
      <c r="L1145" s="13"/>
      <c r="M1145" s="13"/>
      <c r="N1145" s="13"/>
      <c r="O1145" s="13"/>
      <c r="P1145" s="13"/>
    </row>
    <row r="1146" spans="7:16">
      <c r="G1146" s="13"/>
      <c r="H1146" s="13"/>
      <c r="I1146" s="13"/>
      <c r="J1146" s="13"/>
      <c r="K1146" s="13"/>
      <c r="L1146" s="13"/>
      <c r="M1146" s="13"/>
      <c r="N1146" s="13"/>
      <c r="O1146" s="13"/>
      <c r="P1146" s="13"/>
    </row>
    <row r="1147" spans="7:16">
      <c r="G1147" s="13"/>
      <c r="H1147" s="13"/>
      <c r="I1147" s="13"/>
      <c r="J1147" s="13"/>
      <c r="K1147" s="13"/>
      <c r="L1147" s="13"/>
      <c r="M1147" s="13"/>
      <c r="N1147" s="13"/>
      <c r="O1147" s="13"/>
      <c r="P1147" s="13"/>
    </row>
    <row r="1148" spans="7:16">
      <c r="G1148" s="13"/>
      <c r="H1148" s="13"/>
      <c r="I1148" s="13"/>
      <c r="J1148" s="13"/>
      <c r="K1148" s="13"/>
      <c r="L1148" s="13"/>
      <c r="M1148" s="13"/>
      <c r="N1148" s="13"/>
      <c r="O1148" s="13"/>
      <c r="P1148" s="13"/>
    </row>
    <row r="1149" spans="7:16">
      <c r="G1149" s="13"/>
      <c r="H1149" s="13"/>
      <c r="I1149" s="13"/>
      <c r="J1149" s="13"/>
      <c r="K1149" s="13"/>
      <c r="L1149" s="13"/>
      <c r="M1149" s="13"/>
      <c r="N1149" s="13"/>
      <c r="O1149" s="13"/>
      <c r="P1149" s="13"/>
    </row>
    <row r="1150" spans="7:16">
      <c r="G1150" s="13"/>
      <c r="H1150" s="13"/>
      <c r="I1150" s="13"/>
      <c r="J1150" s="13"/>
      <c r="K1150" s="13"/>
      <c r="L1150" s="13"/>
      <c r="M1150" s="13"/>
      <c r="N1150" s="13"/>
      <c r="O1150" s="13"/>
      <c r="P1150" s="13"/>
    </row>
    <row r="1151" spans="7:16">
      <c r="G1151" s="13"/>
      <c r="H1151" s="13"/>
      <c r="I1151" s="13"/>
      <c r="J1151" s="13"/>
      <c r="K1151" s="13"/>
      <c r="L1151" s="13"/>
      <c r="M1151" s="13"/>
      <c r="N1151" s="13"/>
      <c r="O1151" s="13"/>
      <c r="P1151" s="13"/>
    </row>
    <row r="1152" spans="7:16">
      <c r="G1152" s="13"/>
      <c r="H1152" s="13"/>
      <c r="I1152" s="13"/>
      <c r="J1152" s="13"/>
      <c r="K1152" s="13"/>
      <c r="L1152" s="13"/>
      <c r="M1152" s="13"/>
      <c r="N1152" s="13"/>
      <c r="O1152" s="13"/>
      <c r="P1152" s="13"/>
    </row>
    <row r="1153" spans="7:16">
      <c r="G1153" s="13"/>
      <c r="H1153" s="13"/>
      <c r="I1153" s="13"/>
      <c r="J1153" s="13"/>
      <c r="K1153" s="13"/>
      <c r="L1153" s="13"/>
      <c r="M1153" s="13"/>
      <c r="N1153" s="13"/>
      <c r="O1153" s="13"/>
      <c r="P1153" s="13"/>
    </row>
    <row r="1154" spans="7:16">
      <c r="G1154" s="13"/>
      <c r="H1154" s="13"/>
      <c r="I1154" s="13"/>
      <c r="J1154" s="13"/>
      <c r="K1154" s="13"/>
      <c r="L1154" s="13"/>
      <c r="M1154" s="13"/>
      <c r="N1154" s="13"/>
      <c r="O1154" s="13"/>
      <c r="P1154" s="13"/>
    </row>
    <row r="1155" spans="7:16">
      <c r="G1155" s="13"/>
      <c r="H1155" s="13"/>
      <c r="I1155" s="13"/>
      <c r="J1155" s="13"/>
      <c r="K1155" s="13"/>
      <c r="L1155" s="13"/>
      <c r="M1155" s="13"/>
      <c r="N1155" s="13"/>
      <c r="O1155" s="13"/>
      <c r="P1155" s="13"/>
    </row>
    <row r="1156" spans="7:16">
      <c r="G1156" s="13"/>
      <c r="H1156" s="13"/>
      <c r="I1156" s="13"/>
      <c r="J1156" s="13"/>
      <c r="K1156" s="13"/>
      <c r="L1156" s="13"/>
      <c r="M1156" s="13"/>
      <c r="N1156" s="13"/>
      <c r="O1156" s="13"/>
      <c r="P1156" s="13"/>
    </row>
    <row r="1157" spans="7:16">
      <c r="G1157" s="13"/>
      <c r="H1157" s="13"/>
      <c r="I1157" s="13"/>
      <c r="J1157" s="13"/>
      <c r="K1157" s="13"/>
      <c r="L1157" s="13"/>
      <c r="M1157" s="13"/>
      <c r="N1157" s="13"/>
      <c r="O1157" s="13"/>
      <c r="P1157" s="13"/>
    </row>
    <row r="1158" spans="7:16">
      <c r="G1158" s="13"/>
      <c r="H1158" s="13"/>
      <c r="I1158" s="13"/>
      <c r="J1158" s="13"/>
      <c r="K1158" s="13"/>
      <c r="L1158" s="13"/>
      <c r="M1158" s="13"/>
      <c r="N1158" s="13"/>
      <c r="O1158" s="13"/>
      <c r="P1158" s="13"/>
    </row>
    <row r="1159" spans="7:16">
      <c r="G1159" s="13"/>
      <c r="H1159" s="13"/>
      <c r="I1159" s="13"/>
      <c r="J1159" s="13"/>
      <c r="K1159" s="13"/>
      <c r="L1159" s="13"/>
      <c r="M1159" s="13"/>
      <c r="N1159" s="13"/>
      <c r="O1159" s="13"/>
      <c r="P1159" s="13"/>
    </row>
    <row r="1160" spans="7:16">
      <c r="G1160" s="13"/>
      <c r="H1160" s="13"/>
      <c r="I1160" s="13"/>
      <c r="J1160" s="13"/>
      <c r="K1160" s="13"/>
      <c r="L1160" s="13"/>
      <c r="M1160" s="13"/>
      <c r="N1160" s="13"/>
      <c r="O1160" s="13"/>
      <c r="P1160" s="13"/>
    </row>
    <row r="1161" spans="7:16">
      <c r="G1161" s="13"/>
      <c r="H1161" s="13"/>
      <c r="I1161" s="13"/>
      <c r="J1161" s="13"/>
      <c r="K1161" s="13"/>
      <c r="L1161" s="13"/>
      <c r="M1161" s="13"/>
      <c r="N1161" s="13"/>
      <c r="O1161" s="13"/>
      <c r="P1161" s="13"/>
    </row>
    <row r="1162" spans="7:16">
      <c r="G1162" s="13"/>
      <c r="H1162" s="13"/>
      <c r="I1162" s="13"/>
      <c r="J1162" s="13"/>
      <c r="K1162" s="13"/>
      <c r="L1162" s="13"/>
      <c r="M1162" s="13"/>
      <c r="N1162" s="13"/>
      <c r="O1162" s="13"/>
      <c r="P1162" s="13"/>
    </row>
    <row r="1163" spans="7:16">
      <c r="G1163" s="13"/>
      <c r="H1163" s="13"/>
      <c r="I1163" s="13"/>
      <c r="J1163" s="13"/>
      <c r="K1163" s="13"/>
      <c r="L1163" s="13"/>
      <c r="M1163" s="13"/>
      <c r="N1163" s="13"/>
      <c r="O1163" s="13"/>
      <c r="P1163" s="13"/>
    </row>
    <row r="1164" spans="7:16">
      <c r="G1164" s="13"/>
      <c r="H1164" s="13"/>
      <c r="I1164" s="13"/>
      <c r="J1164" s="13"/>
      <c r="K1164" s="13"/>
      <c r="L1164" s="13"/>
      <c r="M1164" s="13"/>
      <c r="N1164" s="13"/>
      <c r="O1164" s="13"/>
      <c r="P1164" s="13"/>
    </row>
    <row r="1165" spans="7:16">
      <c r="G1165" s="13"/>
      <c r="H1165" s="13"/>
      <c r="I1165" s="13"/>
      <c r="J1165" s="13"/>
      <c r="K1165" s="13"/>
      <c r="L1165" s="13"/>
      <c r="M1165" s="13"/>
      <c r="N1165" s="13"/>
      <c r="O1165" s="13"/>
      <c r="P1165" s="13"/>
    </row>
    <row r="1166" spans="7:16">
      <c r="G1166" s="13"/>
      <c r="H1166" s="13"/>
      <c r="I1166" s="13"/>
      <c r="J1166" s="13"/>
      <c r="K1166" s="13"/>
      <c r="L1166" s="13"/>
      <c r="M1166" s="13"/>
      <c r="N1166" s="13"/>
      <c r="O1166" s="13"/>
      <c r="P1166" s="13"/>
    </row>
    <row r="1167" spans="7:16">
      <c r="G1167" s="13"/>
      <c r="H1167" s="13"/>
      <c r="I1167" s="13"/>
      <c r="J1167" s="13"/>
      <c r="K1167" s="13"/>
      <c r="L1167" s="13"/>
      <c r="M1167" s="13"/>
      <c r="N1167" s="13"/>
      <c r="O1167" s="13"/>
      <c r="P1167" s="13"/>
    </row>
    <row r="1168" spans="7:16">
      <c r="G1168" s="13"/>
      <c r="H1168" s="13"/>
      <c r="I1168" s="13"/>
      <c r="J1168" s="13"/>
      <c r="K1168" s="13"/>
      <c r="L1168" s="13"/>
      <c r="M1168" s="13"/>
      <c r="N1168" s="13"/>
      <c r="O1168" s="13"/>
      <c r="P1168" s="13"/>
    </row>
    <row r="1169" spans="7:16">
      <c r="G1169" s="13"/>
      <c r="H1169" s="13"/>
      <c r="I1169" s="13"/>
      <c r="J1169" s="13"/>
      <c r="K1169" s="13"/>
      <c r="L1169" s="13"/>
      <c r="M1169" s="13"/>
      <c r="N1169" s="13"/>
      <c r="O1169" s="13"/>
      <c r="P1169" s="13"/>
    </row>
    <row r="1170" spans="7:16">
      <c r="G1170" s="13"/>
      <c r="H1170" s="13"/>
      <c r="I1170" s="13"/>
      <c r="J1170" s="13"/>
      <c r="K1170" s="13"/>
      <c r="L1170" s="13"/>
      <c r="M1170" s="13"/>
      <c r="N1170" s="13"/>
      <c r="O1170" s="13"/>
      <c r="P1170" s="13"/>
    </row>
    <row r="1171" spans="7:16">
      <c r="G1171" s="13"/>
      <c r="H1171" s="13"/>
      <c r="I1171" s="13"/>
      <c r="J1171" s="13"/>
      <c r="K1171" s="13"/>
      <c r="L1171" s="13"/>
      <c r="M1171" s="13"/>
      <c r="N1171" s="13"/>
      <c r="O1171" s="13"/>
      <c r="P1171" s="13"/>
    </row>
    <row r="1172" spans="7:16">
      <c r="G1172" s="13"/>
      <c r="H1172" s="13"/>
      <c r="I1172" s="13"/>
      <c r="J1172" s="13"/>
      <c r="K1172" s="13"/>
      <c r="L1172" s="13"/>
      <c r="M1172" s="13"/>
      <c r="N1172" s="13"/>
      <c r="O1172" s="13"/>
      <c r="P1172" s="13"/>
    </row>
    <row r="1173" spans="7:16">
      <c r="G1173" s="13"/>
      <c r="H1173" s="13"/>
      <c r="I1173" s="13"/>
      <c r="J1173" s="13"/>
      <c r="K1173" s="13"/>
      <c r="L1173" s="13"/>
      <c r="M1173" s="13"/>
      <c r="N1173" s="13"/>
      <c r="O1173" s="13"/>
      <c r="P1173" s="13"/>
    </row>
    <row r="1174" spans="7:16">
      <c r="G1174" s="13"/>
      <c r="H1174" s="13"/>
      <c r="I1174" s="13"/>
      <c r="J1174" s="13"/>
      <c r="K1174" s="13"/>
      <c r="L1174" s="13"/>
      <c r="M1174" s="13"/>
      <c r="N1174" s="13"/>
      <c r="O1174" s="13"/>
      <c r="P1174" s="13"/>
    </row>
    <row r="1175" spans="7:16">
      <c r="G1175" s="13"/>
      <c r="H1175" s="13"/>
      <c r="I1175" s="13"/>
      <c r="J1175" s="13"/>
      <c r="K1175" s="13"/>
      <c r="L1175" s="13"/>
      <c r="M1175" s="13"/>
      <c r="N1175" s="13"/>
      <c r="O1175" s="13"/>
      <c r="P1175" s="13"/>
    </row>
    <row r="1176" spans="7:16">
      <c r="G1176" s="13"/>
      <c r="H1176" s="13"/>
      <c r="I1176" s="13"/>
      <c r="J1176" s="13"/>
      <c r="K1176" s="13"/>
      <c r="L1176" s="13"/>
      <c r="M1176" s="13"/>
      <c r="N1176" s="13"/>
      <c r="O1176" s="13"/>
      <c r="P1176" s="13"/>
    </row>
    <row r="1177" spans="7:16">
      <c r="G1177" s="13"/>
      <c r="H1177" s="13"/>
      <c r="I1177" s="13"/>
      <c r="J1177" s="13"/>
      <c r="K1177" s="13"/>
      <c r="L1177" s="13"/>
      <c r="M1177" s="13"/>
      <c r="N1177" s="13"/>
      <c r="O1177" s="13"/>
      <c r="P1177" s="13"/>
    </row>
    <row r="1178" spans="7:16">
      <c r="G1178" s="13"/>
      <c r="H1178" s="13"/>
      <c r="I1178" s="13"/>
      <c r="J1178" s="13"/>
      <c r="K1178" s="13"/>
      <c r="L1178" s="13"/>
      <c r="M1178" s="13"/>
      <c r="N1178" s="13"/>
      <c r="O1178" s="13"/>
      <c r="P1178" s="13"/>
    </row>
    <row r="1179" spans="7:16">
      <c r="G1179" s="13"/>
      <c r="H1179" s="13"/>
      <c r="I1179" s="13"/>
      <c r="J1179" s="13"/>
      <c r="K1179" s="13"/>
      <c r="L1179" s="13"/>
      <c r="M1179" s="13"/>
      <c r="N1179" s="13"/>
      <c r="O1179" s="13"/>
      <c r="P1179" s="13"/>
    </row>
    <row r="1180" spans="7:16">
      <c r="G1180" s="13"/>
      <c r="H1180" s="13"/>
      <c r="I1180" s="13"/>
      <c r="J1180" s="13"/>
      <c r="K1180" s="13"/>
      <c r="L1180" s="13"/>
      <c r="M1180" s="13"/>
      <c r="N1180" s="13"/>
      <c r="O1180" s="13"/>
      <c r="P1180" s="13"/>
    </row>
    <row r="1181" spans="7:16">
      <c r="G1181" s="13"/>
      <c r="H1181" s="13"/>
      <c r="I1181" s="13"/>
      <c r="J1181" s="13"/>
      <c r="K1181" s="13"/>
      <c r="L1181" s="13"/>
      <c r="M1181" s="13"/>
      <c r="N1181" s="13"/>
      <c r="O1181" s="13"/>
      <c r="P1181" s="13"/>
    </row>
    <row r="1182" spans="7:16">
      <c r="G1182" s="13"/>
      <c r="H1182" s="13"/>
      <c r="I1182" s="13"/>
      <c r="J1182" s="13"/>
      <c r="K1182" s="13"/>
      <c r="L1182" s="13"/>
      <c r="M1182" s="13"/>
      <c r="N1182" s="13"/>
      <c r="O1182" s="13"/>
      <c r="P1182" s="13"/>
    </row>
    <row r="1183" spans="7:16">
      <c r="G1183" s="13"/>
      <c r="H1183" s="13"/>
      <c r="I1183" s="13"/>
      <c r="J1183" s="13"/>
      <c r="K1183" s="13"/>
      <c r="L1183" s="13"/>
      <c r="M1183" s="13"/>
      <c r="N1183" s="13"/>
      <c r="O1183" s="13"/>
      <c r="P1183" s="13"/>
    </row>
    <row r="1184" spans="7:16">
      <c r="G1184" s="13"/>
      <c r="H1184" s="13"/>
      <c r="I1184" s="13"/>
      <c r="J1184" s="13"/>
      <c r="K1184" s="13"/>
      <c r="L1184" s="13"/>
      <c r="M1184" s="13"/>
      <c r="N1184" s="13"/>
      <c r="O1184" s="13"/>
      <c r="P1184" s="13"/>
    </row>
    <row r="1185" spans="7:16">
      <c r="G1185" s="13"/>
      <c r="H1185" s="13"/>
      <c r="I1185" s="13"/>
      <c r="J1185" s="13"/>
      <c r="K1185" s="13"/>
      <c r="L1185" s="13"/>
      <c r="M1185" s="13"/>
      <c r="N1185" s="13"/>
      <c r="O1185" s="13"/>
      <c r="P1185" s="13"/>
    </row>
    <row r="1186" spans="7:16">
      <c r="G1186" s="13"/>
      <c r="H1186" s="13"/>
      <c r="I1186" s="13"/>
      <c r="J1186" s="13"/>
      <c r="K1186" s="13"/>
      <c r="L1186" s="13"/>
      <c r="M1186" s="13"/>
      <c r="N1186" s="13"/>
      <c r="O1186" s="13"/>
      <c r="P1186" s="13"/>
    </row>
    <row r="1187" spans="7:16">
      <c r="G1187" s="13"/>
      <c r="H1187" s="13"/>
      <c r="I1187" s="13"/>
      <c r="J1187" s="13"/>
      <c r="K1187" s="13"/>
      <c r="L1187" s="13"/>
      <c r="M1187" s="13"/>
      <c r="N1187" s="13"/>
      <c r="O1187" s="13"/>
      <c r="P1187" s="13"/>
    </row>
    <row r="1188" spans="7:16">
      <c r="G1188" s="13"/>
      <c r="H1188" s="13"/>
      <c r="I1188" s="13"/>
      <c r="J1188" s="13"/>
      <c r="K1188" s="13"/>
      <c r="L1188" s="13"/>
      <c r="M1188" s="13"/>
      <c r="N1188" s="13"/>
      <c r="O1188" s="13"/>
      <c r="P1188" s="13"/>
    </row>
    <row r="1189" spans="7:16">
      <c r="G1189" s="13"/>
      <c r="H1189" s="13"/>
      <c r="I1189" s="13"/>
      <c r="J1189" s="13"/>
      <c r="K1189" s="13"/>
      <c r="L1189" s="13"/>
      <c r="M1189" s="13"/>
      <c r="N1189" s="13"/>
      <c r="O1189" s="13"/>
      <c r="P1189" s="13"/>
    </row>
    <row r="1190" spans="7:16">
      <c r="G1190" s="13"/>
      <c r="H1190" s="13"/>
      <c r="I1190" s="13"/>
      <c r="J1190" s="13"/>
      <c r="K1190" s="13"/>
      <c r="L1190" s="13"/>
      <c r="M1190" s="13"/>
      <c r="N1190" s="13"/>
      <c r="O1190" s="13"/>
      <c r="P1190" s="13"/>
    </row>
    <row r="1191" spans="7:16">
      <c r="G1191" s="13"/>
      <c r="H1191" s="13"/>
      <c r="I1191" s="13"/>
      <c r="J1191" s="13"/>
      <c r="K1191" s="13"/>
      <c r="L1191" s="13"/>
      <c r="M1191" s="13"/>
      <c r="N1191" s="13"/>
      <c r="O1191" s="13"/>
      <c r="P1191" s="13"/>
    </row>
    <row r="1192" spans="7:16">
      <c r="G1192" s="13"/>
      <c r="H1192" s="13"/>
      <c r="I1192" s="13"/>
      <c r="J1192" s="13"/>
      <c r="K1192" s="13"/>
      <c r="L1192" s="13"/>
      <c r="M1192" s="13"/>
      <c r="N1192" s="13"/>
      <c r="O1192" s="13"/>
      <c r="P1192" s="13"/>
    </row>
    <row r="1193" spans="7:16">
      <c r="G1193" s="13"/>
      <c r="H1193" s="13"/>
      <c r="I1193" s="13"/>
      <c r="J1193" s="13"/>
      <c r="K1193" s="13"/>
      <c r="L1193" s="13"/>
      <c r="M1193" s="13"/>
      <c r="N1193" s="13"/>
      <c r="O1193" s="13"/>
      <c r="P1193" s="13"/>
    </row>
    <row r="1194" spans="7:16">
      <c r="G1194" s="13"/>
      <c r="H1194" s="13"/>
      <c r="I1194" s="13"/>
      <c r="J1194" s="13"/>
      <c r="K1194" s="13"/>
      <c r="L1194" s="13"/>
      <c r="M1194" s="13"/>
      <c r="N1194" s="13"/>
      <c r="O1194" s="13"/>
      <c r="P1194" s="13"/>
    </row>
    <row r="1195" spans="7:16">
      <c r="G1195" s="13"/>
      <c r="H1195" s="13"/>
      <c r="I1195" s="13"/>
      <c r="J1195" s="13"/>
      <c r="K1195" s="13"/>
      <c r="L1195" s="13"/>
      <c r="M1195" s="13"/>
      <c r="N1195" s="13"/>
      <c r="O1195" s="13"/>
      <c r="P1195" s="13"/>
    </row>
    <row r="1196" spans="7:16">
      <c r="G1196" s="13"/>
      <c r="H1196" s="13"/>
      <c r="I1196" s="13"/>
      <c r="J1196" s="13"/>
      <c r="K1196" s="13"/>
      <c r="L1196" s="13"/>
      <c r="M1196" s="13"/>
      <c r="N1196" s="13"/>
      <c r="O1196" s="13"/>
      <c r="P1196" s="13"/>
    </row>
    <row r="1197" spans="7:16">
      <c r="G1197" s="13"/>
      <c r="H1197" s="13"/>
      <c r="I1197" s="13"/>
      <c r="J1197" s="13"/>
      <c r="K1197" s="13"/>
      <c r="L1197" s="13"/>
      <c r="M1197" s="13"/>
      <c r="N1197" s="13"/>
      <c r="O1197" s="13"/>
      <c r="P1197" s="13"/>
    </row>
    <row r="1198" spans="7:16">
      <c r="G1198" s="13"/>
      <c r="H1198" s="13"/>
      <c r="I1198" s="13"/>
      <c r="J1198" s="13"/>
      <c r="K1198" s="13"/>
      <c r="L1198" s="13"/>
      <c r="M1198" s="13"/>
      <c r="N1198" s="13"/>
      <c r="O1198" s="13"/>
      <c r="P1198" s="13"/>
    </row>
    <row r="1199" spans="7:16">
      <c r="G1199" s="13"/>
      <c r="H1199" s="13"/>
      <c r="I1199" s="13"/>
      <c r="J1199" s="13"/>
      <c r="K1199" s="13"/>
      <c r="L1199" s="13"/>
      <c r="M1199" s="13"/>
      <c r="N1199" s="13"/>
      <c r="O1199" s="13"/>
      <c r="P1199" s="13"/>
    </row>
    <row r="1200" spans="7:16">
      <c r="G1200" s="13"/>
      <c r="H1200" s="13"/>
      <c r="I1200" s="13"/>
      <c r="J1200" s="13"/>
      <c r="K1200" s="13"/>
      <c r="L1200" s="13"/>
      <c r="M1200" s="13"/>
      <c r="N1200" s="13"/>
      <c r="O1200" s="13"/>
      <c r="P1200" s="13"/>
    </row>
    <row r="1201" spans="7:16">
      <c r="G1201" s="13"/>
      <c r="H1201" s="13"/>
      <c r="I1201" s="13"/>
      <c r="J1201" s="13"/>
      <c r="K1201" s="13"/>
      <c r="L1201" s="13"/>
      <c r="M1201" s="13"/>
      <c r="N1201" s="13"/>
      <c r="O1201" s="13"/>
      <c r="P1201" s="13"/>
    </row>
    <row r="1202" spans="7:16">
      <c r="G1202" s="13"/>
      <c r="H1202" s="13"/>
      <c r="I1202" s="13"/>
      <c r="J1202" s="13"/>
      <c r="K1202" s="13"/>
      <c r="L1202" s="13"/>
      <c r="M1202" s="13"/>
      <c r="N1202" s="13"/>
      <c r="O1202" s="13"/>
      <c r="P1202" s="13"/>
    </row>
    <row r="1203" spans="7:16">
      <c r="G1203" s="13"/>
      <c r="H1203" s="13"/>
      <c r="I1203" s="13"/>
      <c r="J1203" s="13"/>
      <c r="K1203" s="13"/>
      <c r="L1203" s="13"/>
      <c r="M1203" s="13"/>
      <c r="N1203" s="13"/>
      <c r="O1203" s="13"/>
      <c r="P1203" s="13"/>
    </row>
    <row r="1204" spans="7:16">
      <c r="G1204" s="13"/>
      <c r="H1204" s="13"/>
      <c r="I1204" s="13"/>
      <c r="J1204" s="13"/>
      <c r="K1204" s="13"/>
      <c r="L1204" s="13"/>
      <c r="M1204" s="13"/>
      <c r="N1204" s="13"/>
      <c r="O1204" s="13"/>
      <c r="P1204" s="13"/>
    </row>
    <row r="1205" spans="7:16">
      <c r="G1205" s="13"/>
      <c r="H1205" s="13"/>
      <c r="I1205" s="13"/>
      <c r="J1205" s="13"/>
      <c r="K1205" s="13"/>
      <c r="L1205" s="13"/>
      <c r="M1205" s="13"/>
      <c r="N1205" s="13"/>
      <c r="O1205" s="13"/>
      <c r="P1205" s="13"/>
    </row>
    <row r="1206" spans="7:16">
      <c r="G1206" s="13"/>
      <c r="H1206" s="13"/>
      <c r="I1206" s="13"/>
      <c r="J1206" s="13"/>
      <c r="K1206" s="13"/>
      <c r="L1206" s="13"/>
      <c r="M1206" s="13"/>
      <c r="N1206" s="13"/>
      <c r="O1206" s="13"/>
      <c r="P1206" s="13"/>
    </row>
    <row r="1207" spans="7:16">
      <c r="G1207" s="13"/>
      <c r="H1207" s="13"/>
      <c r="I1207" s="13"/>
      <c r="J1207" s="13"/>
      <c r="K1207" s="13"/>
      <c r="L1207" s="13"/>
      <c r="M1207" s="13"/>
      <c r="N1207" s="13"/>
      <c r="O1207" s="13"/>
      <c r="P1207" s="13"/>
    </row>
    <row r="1208" spans="7:16">
      <c r="G1208" s="13"/>
      <c r="H1208" s="13"/>
      <c r="I1208" s="13"/>
      <c r="J1208" s="13"/>
      <c r="K1208" s="13"/>
      <c r="L1208" s="13"/>
      <c r="M1208" s="13"/>
      <c r="N1208" s="13"/>
      <c r="O1208" s="13"/>
      <c r="P1208" s="13"/>
    </row>
    <row r="1209" spans="7:16">
      <c r="G1209" s="13"/>
      <c r="H1209" s="13"/>
      <c r="I1209" s="13"/>
      <c r="J1209" s="13"/>
      <c r="K1209" s="13"/>
      <c r="L1209" s="13"/>
      <c r="M1209" s="13"/>
      <c r="N1209" s="13"/>
      <c r="O1209" s="13"/>
      <c r="P1209" s="13"/>
    </row>
    <row r="1210" spans="7:16">
      <c r="G1210" s="13"/>
      <c r="H1210" s="13"/>
      <c r="I1210" s="13"/>
      <c r="J1210" s="13"/>
      <c r="K1210" s="13"/>
      <c r="L1210" s="13"/>
      <c r="M1210" s="13"/>
      <c r="N1210" s="13"/>
      <c r="O1210" s="13"/>
      <c r="P1210" s="13"/>
    </row>
    <row r="1211" spans="7:16">
      <c r="G1211" s="13"/>
      <c r="H1211" s="13"/>
      <c r="I1211" s="13"/>
      <c r="J1211" s="13"/>
      <c r="K1211" s="13"/>
      <c r="L1211" s="13"/>
      <c r="M1211" s="13"/>
      <c r="N1211" s="13"/>
      <c r="O1211" s="13"/>
      <c r="P1211" s="13"/>
    </row>
    <row r="1212" spans="7:16">
      <c r="G1212" s="13"/>
      <c r="H1212" s="13"/>
      <c r="I1212" s="13"/>
      <c r="J1212" s="13"/>
      <c r="K1212" s="13"/>
      <c r="L1212" s="13"/>
      <c r="M1212" s="13"/>
      <c r="N1212" s="13"/>
      <c r="O1212" s="13"/>
      <c r="P1212" s="13"/>
    </row>
    <row r="1213" spans="7:16">
      <c r="G1213" s="13"/>
      <c r="H1213" s="13"/>
      <c r="I1213" s="13"/>
      <c r="J1213" s="13"/>
      <c r="K1213" s="13"/>
      <c r="L1213" s="13"/>
      <c r="M1213" s="13"/>
      <c r="N1213" s="13"/>
      <c r="O1213" s="13"/>
      <c r="P1213" s="13"/>
    </row>
    <row r="1214" spans="7:16">
      <c r="G1214" s="13"/>
      <c r="H1214" s="13"/>
      <c r="I1214" s="13"/>
      <c r="J1214" s="13"/>
      <c r="K1214" s="13"/>
      <c r="L1214" s="13"/>
      <c r="M1214" s="13"/>
      <c r="N1214" s="13"/>
      <c r="O1214" s="13"/>
      <c r="P1214" s="13"/>
    </row>
    <row r="1215" spans="7:16">
      <c r="G1215" s="13"/>
      <c r="H1215" s="13"/>
      <c r="I1215" s="13"/>
      <c r="J1215" s="13"/>
      <c r="K1215" s="13"/>
      <c r="L1215" s="13"/>
      <c r="M1215" s="13"/>
      <c r="N1215" s="13"/>
      <c r="O1215" s="13"/>
      <c r="P1215" s="13"/>
    </row>
    <row r="1216" spans="7:16">
      <c r="G1216" s="13"/>
      <c r="H1216" s="13"/>
      <c r="I1216" s="13"/>
      <c r="J1216" s="13"/>
      <c r="K1216" s="13"/>
      <c r="L1216" s="13"/>
      <c r="M1216" s="13"/>
      <c r="N1216" s="13"/>
      <c r="O1216" s="13"/>
      <c r="P1216" s="13"/>
    </row>
    <row r="1217" spans="7:16">
      <c r="G1217" s="13"/>
      <c r="H1217" s="13"/>
      <c r="I1217" s="13"/>
      <c r="J1217" s="13"/>
      <c r="K1217" s="13"/>
      <c r="L1217" s="13"/>
      <c r="M1217" s="13"/>
      <c r="N1217" s="13"/>
      <c r="O1217" s="13"/>
      <c r="P1217" s="13"/>
    </row>
    <row r="1218" spans="7:16">
      <c r="G1218" s="13"/>
      <c r="H1218" s="13"/>
      <c r="I1218" s="13"/>
      <c r="J1218" s="13"/>
      <c r="K1218" s="13"/>
      <c r="L1218" s="13"/>
      <c r="M1218" s="13"/>
      <c r="N1218" s="13"/>
      <c r="O1218" s="13"/>
      <c r="P1218" s="13"/>
    </row>
    <row r="1219" spans="7:16">
      <c r="G1219" s="13"/>
      <c r="H1219" s="13"/>
      <c r="I1219" s="13"/>
      <c r="J1219" s="13"/>
      <c r="K1219" s="13"/>
      <c r="L1219" s="13"/>
      <c r="M1219" s="13"/>
      <c r="N1219" s="13"/>
      <c r="O1219" s="13"/>
      <c r="P1219" s="13"/>
    </row>
    <row r="1220" spans="7:16">
      <c r="G1220" s="13"/>
      <c r="H1220" s="13"/>
      <c r="I1220" s="13"/>
      <c r="J1220" s="13"/>
      <c r="K1220" s="13"/>
      <c r="L1220" s="13"/>
      <c r="M1220" s="13"/>
      <c r="N1220" s="13"/>
      <c r="O1220" s="13"/>
      <c r="P1220" s="13"/>
    </row>
    <row r="1221" spans="7:16">
      <c r="G1221" s="13"/>
      <c r="H1221" s="13"/>
      <c r="I1221" s="13"/>
      <c r="J1221" s="13"/>
      <c r="K1221" s="13"/>
      <c r="L1221" s="13"/>
      <c r="M1221" s="13"/>
      <c r="N1221" s="13"/>
      <c r="O1221" s="13"/>
      <c r="P1221" s="13"/>
    </row>
    <row r="1222" spans="7:16">
      <c r="G1222" s="13"/>
      <c r="H1222" s="13"/>
      <c r="I1222" s="13"/>
      <c r="J1222" s="13"/>
      <c r="K1222" s="13"/>
      <c r="L1222" s="13"/>
      <c r="M1222" s="13"/>
      <c r="N1222" s="13"/>
      <c r="O1222" s="13"/>
      <c r="P1222" s="13"/>
    </row>
    <row r="1223" spans="7:16">
      <c r="G1223" s="13"/>
      <c r="H1223" s="13"/>
      <c r="I1223" s="13"/>
      <c r="J1223" s="13"/>
      <c r="K1223" s="13"/>
      <c r="L1223" s="13"/>
      <c r="M1223" s="13"/>
      <c r="N1223" s="13"/>
      <c r="O1223" s="13"/>
      <c r="P1223" s="13"/>
    </row>
    <row r="1224" spans="7:16">
      <c r="G1224" s="13"/>
      <c r="H1224" s="13"/>
      <c r="I1224" s="13"/>
      <c r="J1224" s="13"/>
      <c r="K1224" s="13"/>
      <c r="L1224" s="13"/>
      <c r="M1224" s="13"/>
      <c r="N1224" s="13"/>
      <c r="O1224" s="13"/>
      <c r="P1224" s="13"/>
    </row>
    <row r="1225" spans="7:16">
      <c r="G1225" s="13"/>
      <c r="H1225" s="13"/>
      <c r="I1225" s="13"/>
      <c r="J1225" s="13"/>
      <c r="K1225" s="13"/>
      <c r="L1225" s="13"/>
      <c r="M1225" s="13"/>
      <c r="N1225" s="13"/>
      <c r="O1225" s="13"/>
      <c r="P1225" s="13"/>
    </row>
    <row r="1226" spans="7:16">
      <c r="G1226" s="13"/>
      <c r="H1226" s="13"/>
      <c r="I1226" s="13"/>
      <c r="J1226" s="13"/>
      <c r="K1226" s="13"/>
      <c r="L1226" s="13"/>
      <c r="M1226" s="13"/>
      <c r="N1226" s="13"/>
      <c r="O1226" s="13"/>
      <c r="P1226" s="13"/>
    </row>
    <row r="1227" spans="7:16">
      <c r="G1227" s="13"/>
      <c r="H1227" s="13"/>
      <c r="I1227" s="13"/>
      <c r="J1227" s="13"/>
      <c r="K1227" s="13"/>
      <c r="L1227" s="13"/>
      <c r="M1227" s="13"/>
      <c r="N1227" s="13"/>
      <c r="O1227" s="13"/>
      <c r="P1227" s="13"/>
    </row>
    <row r="1228" spans="7:16">
      <c r="G1228" s="13"/>
      <c r="H1228" s="13"/>
      <c r="I1228" s="13"/>
      <c r="J1228" s="13"/>
      <c r="K1228" s="13"/>
      <c r="L1228" s="13"/>
      <c r="M1228" s="13"/>
      <c r="N1228" s="13"/>
      <c r="O1228" s="13"/>
      <c r="P1228" s="13"/>
    </row>
    <row r="1229" spans="7:16">
      <c r="G1229" s="13"/>
      <c r="H1229" s="13"/>
      <c r="I1229" s="13"/>
      <c r="J1229" s="13"/>
      <c r="K1229" s="13"/>
      <c r="L1229" s="13"/>
      <c r="M1229" s="13"/>
      <c r="N1229" s="13"/>
      <c r="O1229" s="13"/>
      <c r="P1229" s="13"/>
    </row>
    <row r="1230" spans="7:16">
      <c r="G1230" s="13"/>
      <c r="H1230" s="13"/>
      <c r="I1230" s="13"/>
      <c r="J1230" s="13"/>
      <c r="K1230" s="13"/>
      <c r="L1230" s="13"/>
      <c r="M1230" s="13"/>
      <c r="N1230" s="13"/>
      <c r="O1230" s="13"/>
      <c r="P1230" s="13"/>
    </row>
    <row r="1231" spans="7:16">
      <c r="G1231" s="13"/>
      <c r="H1231" s="13"/>
      <c r="I1231" s="13"/>
      <c r="J1231" s="13"/>
      <c r="K1231" s="13"/>
      <c r="L1231" s="13"/>
      <c r="M1231" s="13"/>
      <c r="N1231" s="13"/>
      <c r="O1231" s="13"/>
      <c r="P1231" s="13"/>
    </row>
    <row r="1232" spans="7:16">
      <c r="G1232" s="13"/>
      <c r="H1232" s="13"/>
      <c r="I1232" s="13"/>
      <c r="J1232" s="13"/>
      <c r="K1232" s="13"/>
      <c r="L1232" s="13"/>
      <c r="M1232" s="13"/>
      <c r="N1232" s="13"/>
      <c r="O1232" s="13"/>
      <c r="P1232" s="13"/>
    </row>
    <row r="1233" spans="7:16">
      <c r="G1233" s="13"/>
      <c r="H1233" s="13"/>
      <c r="I1233" s="13"/>
      <c r="J1233" s="13"/>
      <c r="K1233" s="13"/>
      <c r="L1233" s="13"/>
      <c r="M1233" s="13"/>
      <c r="N1233" s="13"/>
      <c r="O1233" s="13"/>
      <c r="P1233" s="13"/>
    </row>
    <row r="1234" spans="7:16">
      <c r="G1234" s="13"/>
      <c r="H1234" s="13"/>
      <c r="I1234" s="13"/>
      <c r="J1234" s="13"/>
      <c r="K1234" s="13"/>
      <c r="L1234" s="13"/>
      <c r="M1234" s="13"/>
      <c r="N1234" s="13"/>
      <c r="O1234" s="13"/>
      <c r="P1234" s="13"/>
    </row>
    <row r="1235" spans="7:16">
      <c r="G1235" s="13"/>
      <c r="H1235" s="13"/>
      <c r="I1235" s="13"/>
      <c r="J1235" s="13"/>
      <c r="K1235" s="13"/>
      <c r="L1235" s="13"/>
      <c r="M1235" s="13"/>
      <c r="N1235" s="13"/>
      <c r="O1235" s="13"/>
      <c r="P1235" s="13"/>
    </row>
    <row r="1236" spans="7:16">
      <c r="G1236" s="13"/>
      <c r="H1236" s="13"/>
      <c r="I1236" s="13"/>
      <c r="J1236" s="13"/>
      <c r="K1236" s="13"/>
      <c r="L1236" s="13"/>
      <c r="M1236" s="13"/>
      <c r="N1236" s="13"/>
      <c r="O1236" s="13"/>
      <c r="P1236" s="13"/>
    </row>
    <row r="1237" spans="7:16">
      <c r="G1237" s="13"/>
      <c r="H1237" s="13"/>
      <c r="I1237" s="13"/>
      <c r="J1237" s="13"/>
      <c r="K1237" s="13"/>
      <c r="L1237" s="13"/>
      <c r="M1237" s="13"/>
      <c r="N1237" s="13"/>
      <c r="O1237" s="13"/>
      <c r="P1237" s="13"/>
    </row>
    <row r="1238" spans="7:16">
      <c r="G1238" s="13"/>
      <c r="H1238" s="13"/>
      <c r="I1238" s="13"/>
      <c r="J1238" s="13"/>
      <c r="K1238" s="13"/>
      <c r="L1238" s="13"/>
      <c r="M1238" s="13"/>
      <c r="N1238" s="13"/>
      <c r="O1238" s="13"/>
      <c r="P1238" s="13"/>
    </row>
    <row r="1239" spans="7:16">
      <c r="G1239" s="13"/>
      <c r="H1239" s="13"/>
      <c r="I1239" s="13"/>
      <c r="J1239" s="13"/>
      <c r="K1239" s="13"/>
      <c r="L1239" s="13"/>
      <c r="M1239" s="13"/>
      <c r="N1239" s="13"/>
      <c r="O1239" s="13"/>
      <c r="P1239" s="13"/>
    </row>
    <row r="1240" spans="7:16">
      <c r="G1240" s="13"/>
      <c r="H1240" s="13"/>
      <c r="I1240" s="13"/>
      <c r="J1240" s="13"/>
      <c r="K1240" s="13"/>
      <c r="L1240" s="13"/>
      <c r="M1240" s="13"/>
      <c r="N1240" s="13"/>
      <c r="O1240" s="13"/>
      <c r="P1240" s="13"/>
    </row>
    <row r="1241" spans="7:16">
      <c r="G1241" s="13"/>
      <c r="H1241" s="13"/>
      <c r="I1241" s="13"/>
      <c r="J1241" s="13"/>
      <c r="K1241" s="13"/>
      <c r="L1241" s="13"/>
      <c r="M1241" s="13"/>
      <c r="N1241" s="13"/>
      <c r="O1241" s="13"/>
      <c r="P1241" s="13"/>
    </row>
    <row r="1242" spans="7:16">
      <c r="G1242" s="13"/>
      <c r="H1242" s="13"/>
      <c r="I1242" s="13"/>
      <c r="J1242" s="13"/>
      <c r="K1242" s="13"/>
      <c r="L1242" s="13"/>
      <c r="M1242" s="13"/>
      <c r="N1242" s="13"/>
      <c r="O1242" s="13"/>
      <c r="P1242" s="13"/>
    </row>
    <row r="1243" spans="7:16">
      <c r="G1243" s="13"/>
      <c r="H1243" s="13"/>
      <c r="I1243" s="13"/>
      <c r="J1243" s="13"/>
      <c r="K1243" s="13"/>
      <c r="L1243" s="13"/>
      <c r="M1243" s="13"/>
      <c r="N1243" s="13"/>
      <c r="O1243" s="13"/>
      <c r="P1243" s="13"/>
    </row>
    <row r="1244" spans="7:16">
      <c r="G1244" s="13"/>
      <c r="H1244" s="13"/>
      <c r="I1244" s="13"/>
      <c r="J1244" s="13"/>
      <c r="K1244" s="13"/>
      <c r="L1244" s="13"/>
      <c r="M1244" s="13"/>
      <c r="N1244" s="13"/>
      <c r="O1244" s="13"/>
      <c r="P1244" s="13"/>
    </row>
    <row r="1245" spans="7:16">
      <c r="G1245" s="13"/>
      <c r="H1245" s="13"/>
      <c r="I1245" s="13"/>
      <c r="J1245" s="13"/>
      <c r="K1245" s="13"/>
      <c r="L1245" s="13"/>
      <c r="M1245" s="13"/>
      <c r="N1245" s="13"/>
      <c r="O1245" s="13"/>
      <c r="P1245" s="13"/>
    </row>
    <row r="1246" spans="7:16">
      <c r="G1246" s="13"/>
      <c r="H1246" s="13"/>
      <c r="I1246" s="13"/>
      <c r="J1246" s="13"/>
      <c r="K1246" s="13"/>
      <c r="L1246" s="13"/>
      <c r="M1246" s="13"/>
      <c r="N1246" s="13"/>
      <c r="O1246" s="13"/>
      <c r="P1246" s="13"/>
    </row>
    <row r="1247" spans="7:16">
      <c r="G1247" s="13"/>
      <c r="H1247" s="13"/>
      <c r="I1247" s="13"/>
      <c r="J1247" s="13"/>
      <c r="K1247" s="13"/>
      <c r="L1247" s="13"/>
      <c r="M1247" s="13"/>
      <c r="N1247" s="13"/>
      <c r="O1247" s="13"/>
      <c r="P1247" s="13"/>
    </row>
    <row r="1248" spans="7:16">
      <c r="G1248" s="13"/>
      <c r="H1248" s="13"/>
      <c r="I1248" s="13"/>
      <c r="J1248" s="13"/>
      <c r="K1248" s="13"/>
      <c r="L1248" s="13"/>
      <c r="M1248" s="13"/>
      <c r="N1248" s="13"/>
      <c r="O1248" s="13"/>
      <c r="P1248" s="13"/>
    </row>
    <row r="1249" spans="7:16">
      <c r="G1249" s="13"/>
      <c r="H1249" s="13"/>
      <c r="I1249" s="13"/>
      <c r="J1249" s="13"/>
      <c r="K1249" s="13"/>
      <c r="L1249" s="13"/>
      <c r="M1249" s="13"/>
      <c r="N1249" s="13"/>
      <c r="O1249" s="13"/>
      <c r="P1249" s="13"/>
    </row>
    <row r="1250" spans="7:16">
      <c r="G1250" s="13"/>
      <c r="H1250" s="13"/>
      <c r="I1250" s="13"/>
      <c r="J1250" s="13"/>
      <c r="K1250" s="13"/>
      <c r="L1250" s="13"/>
      <c r="M1250" s="13"/>
      <c r="N1250" s="13"/>
      <c r="O1250" s="13"/>
      <c r="P1250" s="13"/>
    </row>
    <row r="1251" spans="7:16">
      <c r="G1251" s="13"/>
      <c r="H1251" s="13"/>
      <c r="I1251" s="13"/>
      <c r="J1251" s="13"/>
      <c r="K1251" s="13"/>
      <c r="L1251" s="13"/>
      <c r="M1251" s="13"/>
      <c r="N1251" s="13"/>
      <c r="O1251" s="13"/>
      <c r="P1251" s="13"/>
    </row>
    <row r="1252" spans="7:16">
      <c r="G1252" s="13"/>
      <c r="H1252" s="13"/>
      <c r="I1252" s="13"/>
      <c r="J1252" s="13"/>
      <c r="K1252" s="13"/>
      <c r="L1252" s="13"/>
      <c r="M1252" s="13"/>
      <c r="N1252" s="13"/>
      <c r="O1252" s="13"/>
      <c r="P1252" s="13"/>
    </row>
    <row r="1253" spans="7:16">
      <c r="G1253" s="13"/>
      <c r="H1253" s="13"/>
      <c r="I1253" s="13"/>
      <c r="J1253" s="13"/>
      <c r="K1253" s="13"/>
      <c r="L1253" s="13"/>
      <c r="M1253" s="13"/>
      <c r="N1253" s="13"/>
      <c r="O1253" s="13"/>
      <c r="P1253" s="13"/>
    </row>
    <row r="1254" spans="7:16">
      <c r="G1254" s="13"/>
      <c r="H1254" s="13"/>
      <c r="I1254" s="13"/>
      <c r="J1254" s="13"/>
      <c r="K1254" s="13"/>
      <c r="L1254" s="13"/>
      <c r="M1254" s="13"/>
      <c r="N1254" s="13"/>
      <c r="O1254" s="13"/>
      <c r="P1254" s="13"/>
    </row>
    <row r="1255" spans="7:16">
      <c r="G1255" s="13"/>
      <c r="H1255" s="13"/>
      <c r="I1255" s="13"/>
      <c r="J1255" s="13"/>
      <c r="K1255" s="13"/>
      <c r="L1255" s="13"/>
      <c r="M1255" s="13"/>
      <c r="N1255" s="13"/>
      <c r="O1255" s="13"/>
      <c r="P1255" s="13"/>
    </row>
    <row r="1256" spans="7:16">
      <c r="G1256" s="13"/>
      <c r="H1256" s="13"/>
      <c r="I1256" s="13"/>
      <c r="J1256" s="13"/>
      <c r="K1256" s="13"/>
      <c r="L1256" s="13"/>
      <c r="M1256" s="13"/>
      <c r="N1256" s="13"/>
      <c r="O1256" s="13"/>
      <c r="P1256" s="13"/>
    </row>
    <row r="1257" spans="7:16">
      <c r="G1257" s="13"/>
      <c r="H1257" s="13"/>
      <c r="I1257" s="13"/>
      <c r="J1257" s="13"/>
      <c r="K1257" s="13"/>
      <c r="L1257" s="13"/>
      <c r="M1257" s="13"/>
      <c r="N1257" s="13"/>
      <c r="O1257" s="13"/>
      <c r="P1257" s="13"/>
    </row>
    <row r="1258" spans="7:16">
      <c r="G1258" s="13"/>
      <c r="H1258" s="13"/>
      <c r="I1258" s="13"/>
      <c r="J1258" s="13"/>
      <c r="K1258" s="13"/>
      <c r="L1258" s="13"/>
      <c r="M1258" s="13"/>
      <c r="N1258" s="13"/>
      <c r="O1258" s="13"/>
      <c r="P1258" s="13"/>
    </row>
    <row r="1259" spans="7:16">
      <c r="G1259" s="13"/>
      <c r="H1259" s="13"/>
      <c r="I1259" s="13"/>
      <c r="J1259" s="13"/>
      <c r="K1259" s="13"/>
      <c r="L1259" s="13"/>
      <c r="M1259" s="13"/>
      <c r="N1259" s="13"/>
      <c r="O1259" s="13"/>
      <c r="P1259" s="13"/>
    </row>
    <row r="1260" spans="7:16">
      <c r="G1260" s="13"/>
      <c r="H1260" s="13"/>
      <c r="I1260" s="13"/>
      <c r="J1260" s="13"/>
      <c r="K1260" s="13"/>
      <c r="L1260" s="13"/>
      <c r="M1260" s="13"/>
      <c r="N1260" s="13"/>
      <c r="O1260" s="13"/>
      <c r="P1260" s="13"/>
    </row>
    <row r="1261" spans="7:16">
      <c r="G1261" s="13"/>
      <c r="H1261" s="13"/>
      <c r="I1261" s="13"/>
      <c r="J1261" s="13"/>
      <c r="K1261" s="13"/>
      <c r="L1261" s="13"/>
      <c r="M1261" s="13"/>
      <c r="N1261" s="13"/>
      <c r="O1261" s="13"/>
      <c r="P1261" s="13"/>
    </row>
    <row r="1262" spans="7:16">
      <c r="G1262" s="13"/>
      <c r="H1262" s="13"/>
      <c r="I1262" s="13"/>
      <c r="J1262" s="13"/>
      <c r="K1262" s="13"/>
      <c r="L1262" s="13"/>
      <c r="M1262" s="13"/>
      <c r="N1262" s="13"/>
      <c r="O1262" s="13"/>
      <c r="P1262" s="13"/>
    </row>
    <row r="1263" spans="7:16">
      <c r="G1263" s="13"/>
      <c r="H1263" s="13"/>
      <c r="I1263" s="13"/>
      <c r="J1263" s="13"/>
      <c r="K1263" s="13"/>
      <c r="L1263" s="13"/>
      <c r="M1263" s="13"/>
      <c r="N1263" s="13"/>
      <c r="O1263" s="13"/>
      <c r="P1263" s="13"/>
    </row>
    <row r="1264" spans="7:16">
      <c r="G1264" s="13"/>
      <c r="H1264" s="13"/>
      <c r="I1264" s="13"/>
      <c r="J1264" s="13"/>
      <c r="K1264" s="13"/>
      <c r="L1264" s="13"/>
      <c r="M1264" s="13"/>
      <c r="N1264" s="13"/>
      <c r="O1264" s="13"/>
      <c r="P1264" s="13"/>
    </row>
    <row r="1265" spans="7:16">
      <c r="G1265" s="13"/>
      <c r="H1265" s="13"/>
      <c r="I1265" s="13"/>
      <c r="J1265" s="13"/>
      <c r="K1265" s="13"/>
      <c r="L1265" s="13"/>
      <c r="M1265" s="13"/>
      <c r="N1265" s="13"/>
      <c r="O1265" s="13"/>
      <c r="P1265" s="13"/>
    </row>
    <row r="1266" spans="7:16">
      <c r="G1266" s="13"/>
      <c r="H1266" s="13"/>
      <c r="I1266" s="13"/>
      <c r="J1266" s="13"/>
      <c r="K1266" s="13"/>
      <c r="L1266" s="13"/>
      <c r="M1266" s="13"/>
      <c r="N1266" s="13"/>
      <c r="O1266" s="13"/>
      <c r="P1266" s="13"/>
    </row>
    <row r="1267" spans="7:16">
      <c r="G1267" s="13"/>
      <c r="H1267" s="13"/>
      <c r="I1267" s="13"/>
      <c r="J1267" s="13"/>
      <c r="K1267" s="13"/>
      <c r="L1267" s="13"/>
      <c r="M1267" s="13"/>
      <c r="N1267" s="13"/>
      <c r="O1267" s="13"/>
      <c r="P1267" s="13"/>
    </row>
    <row r="1268" spans="7:16">
      <c r="G1268" s="13"/>
      <c r="H1268" s="13"/>
      <c r="I1268" s="13"/>
      <c r="J1268" s="13"/>
      <c r="K1268" s="13"/>
      <c r="L1268" s="13"/>
      <c r="M1268" s="13"/>
      <c r="N1268" s="13"/>
      <c r="O1268" s="13"/>
      <c r="P1268" s="13"/>
    </row>
    <row r="1269" spans="7:16">
      <c r="G1269" s="13"/>
      <c r="H1269" s="13"/>
      <c r="I1269" s="13"/>
      <c r="J1269" s="13"/>
      <c r="K1269" s="13"/>
      <c r="L1269" s="13"/>
      <c r="M1269" s="13"/>
      <c r="N1269" s="13"/>
      <c r="O1269" s="13"/>
      <c r="P1269" s="13"/>
    </row>
    <row r="1270" spans="7:16">
      <c r="G1270" s="13"/>
      <c r="H1270" s="13"/>
      <c r="I1270" s="13"/>
      <c r="J1270" s="13"/>
      <c r="K1270" s="13"/>
      <c r="L1270" s="13"/>
      <c r="M1270" s="13"/>
      <c r="N1270" s="13"/>
      <c r="O1270" s="13"/>
      <c r="P1270" s="13"/>
    </row>
    <row r="1271" spans="7:16">
      <c r="G1271" s="13"/>
      <c r="H1271" s="13"/>
      <c r="I1271" s="13"/>
      <c r="J1271" s="13"/>
      <c r="K1271" s="13"/>
      <c r="L1271" s="13"/>
      <c r="M1271" s="13"/>
      <c r="N1271" s="13"/>
      <c r="O1271" s="13"/>
      <c r="P1271" s="13"/>
    </row>
    <row r="1272" spans="7:16">
      <c r="G1272" s="13"/>
      <c r="H1272" s="13"/>
      <c r="I1272" s="13"/>
      <c r="J1272" s="13"/>
      <c r="K1272" s="13"/>
      <c r="L1272" s="13"/>
      <c r="M1272" s="13"/>
      <c r="N1272" s="13"/>
      <c r="O1272" s="13"/>
      <c r="P1272" s="13"/>
    </row>
    <row r="1273" spans="7:16">
      <c r="G1273" s="13"/>
      <c r="H1273" s="13"/>
      <c r="I1273" s="13"/>
      <c r="J1273" s="13"/>
      <c r="K1273" s="13"/>
      <c r="L1273" s="13"/>
      <c r="M1273" s="13"/>
      <c r="N1273" s="13"/>
      <c r="O1273" s="13"/>
      <c r="P1273" s="13"/>
    </row>
    <row r="1274" spans="7:16">
      <c r="G1274" s="13"/>
      <c r="H1274" s="13"/>
      <c r="I1274" s="13"/>
      <c r="J1274" s="13"/>
      <c r="K1274" s="13"/>
      <c r="L1274" s="13"/>
      <c r="M1274" s="13"/>
      <c r="N1274" s="13"/>
      <c r="O1274" s="13"/>
      <c r="P1274" s="13"/>
    </row>
    <row r="1275" spans="7:16">
      <c r="G1275" s="13"/>
      <c r="H1275" s="13"/>
      <c r="I1275" s="13"/>
      <c r="J1275" s="13"/>
      <c r="K1275" s="13"/>
      <c r="L1275" s="13"/>
      <c r="M1275" s="13"/>
      <c r="N1275" s="13"/>
      <c r="O1275" s="13"/>
      <c r="P1275" s="13"/>
    </row>
    <row r="1276" spans="7:16">
      <c r="G1276" s="13"/>
      <c r="H1276" s="13"/>
      <c r="I1276" s="13"/>
      <c r="J1276" s="13"/>
      <c r="K1276" s="13"/>
      <c r="L1276" s="13"/>
      <c r="M1276" s="13"/>
      <c r="N1276" s="13"/>
      <c r="O1276" s="13"/>
      <c r="P1276" s="13"/>
    </row>
    <row r="1277" spans="7:16">
      <c r="G1277" s="13"/>
      <c r="H1277" s="13"/>
      <c r="I1277" s="13"/>
      <c r="J1277" s="13"/>
      <c r="K1277" s="13"/>
      <c r="L1277" s="13"/>
      <c r="M1277" s="13"/>
      <c r="N1277" s="13"/>
      <c r="O1277" s="13"/>
      <c r="P1277" s="13"/>
    </row>
    <row r="1278" spans="7:16">
      <c r="G1278" s="13"/>
      <c r="H1278" s="13"/>
      <c r="I1278" s="13"/>
      <c r="J1278" s="13"/>
      <c r="K1278" s="13"/>
      <c r="L1278" s="13"/>
      <c r="M1278" s="13"/>
      <c r="N1278" s="13"/>
      <c r="O1278" s="13"/>
      <c r="P1278" s="13"/>
    </row>
    <row r="1279" spans="7:16">
      <c r="G1279" s="13"/>
      <c r="H1279" s="13"/>
      <c r="I1279" s="13"/>
      <c r="J1279" s="13"/>
      <c r="K1279" s="13"/>
      <c r="L1279" s="13"/>
      <c r="M1279" s="13"/>
      <c r="N1279" s="13"/>
      <c r="O1279" s="13"/>
      <c r="P1279" s="13"/>
    </row>
    <row r="1280" spans="7:16">
      <c r="G1280" s="13"/>
      <c r="H1280" s="13"/>
      <c r="I1280" s="13"/>
      <c r="J1280" s="13"/>
      <c r="K1280" s="13"/>
      <c r="L1280" s="13"/>
      <c r="M1280" s="13"/>
      <c r="N1280" s="13"/>
      <c r="O1280" s="13"/>
      <c r="P1280" s="13"/>
    </row>
    <row r="1281" spans="7:16">
      <c r="G1281" s="13"/>
      <c r="H1281" s="13"/>
      <c r="I1281" s="13"/>
      <c r="J1281" s="13"/>
      <c r="K1281" s="13"/>
      <c r="L1281" s="13"/>
      <c r="M1281" s="13"/>
      <c r="N1281" s="13"/>
      <c r="O1281" s="13"/>
      <c r="P1281" s="13"/>
    </row>
    <row r="1282" spans="7:16">
      <c r="G1282" s="13"/>
      <c r="H1282" s="13"/>
      <c r="I1282" s="13"/>
      <c r="J1282" s="13"/>
      <c r="K1282" s="13"/>
      <c r="L1282" s="13"/>
      <c r="M1282" s="13"/>
      <c r="N1282" s="13"/>
      <c r="O1282" s="13"/>
      <c r="P1282" s="13"/>
    </row>
    <row r="1283" spans="7:16">
      <c r="G1283" s="13"/>
      <c r="H1283" s="13"/>
      <c r="I1283" s="13"/>
      <c r="J1283" s="13"/>
      <c r="K1283" s="13"/>
      <c r="L1283" s="13"/>
      <c r="M1283" s="13"/>
      <c r="N1283" s="13"/>
      <c r="O1283" s="13"/>
      <c r="P1283" s="13"/>
    </row>
    <row r="1284" spans="7:16">
      <c r="G1284" s="13"/>
      <c r="H1284" s="13"/>
      <c r="I1284" s="13"/>
      <c r="J1284" s="13"/>
      <c r="K1284" s="13"/>
      <c r="L1284" s="13"/>
      <c r="M1284" s="13"/>
      <c r="N1284" s="13"/>
      <c r="O1284" s="13"/>
      <c r="P1284" s="13"/>
    </row>
    <row r="1285" spans="7:16">
      <c r="G1285" s="13"/>
      <c r="H1285" s="13"/>
      <c r="I1285" s="13"/>
      <c r="J1285" s="13"/>
      <c r="K1285" s="13"/>
      <c r="L1285" s="13"/>
      <c r="M1285" s="13"/>
      <c r="N1285" s="13"/>
      <c r="O1285" s="13"/>
      <c r="P1285" s="13"/>
    </row>
    <row r="1286" spans="7:16">
      <c r="G1286" s="13"/>
      <c r="H1286" s="13"/>
      <c r="I1286" s="13"/>
      <c r="J1286" s="13"/>
      <c r="K1286" s="13"/>
      <c r="L1286" s="13"/>
      <c r="M1286" s="13"/>
      <c r="N1286" s="13"/>
      <c r="O1286" s="13"/>
      <c r="P1286" s="13"/>
    </row>
    <row r="1287" spans="7:16">
      <c r="G1287" s="13"/>
      <c r="H1287" s="13"/>
      <c r="I1287" s="13"/>
      <c r="J1287" s="13"/>
      <c r="K1287" s="13"/>
      <c r="L1287" s="13"/>
      <c r="M1287" s="13"/>
      <c r="N1287" s="13"/>
      <c r="O1287" s="13"/>
      <c r="P1287" s="13"/>
    </row>
    <row r="1288" spans="7:16">
      <c r="G1288" s="13"/>
      <c r="H1288" s="13"/>
      <c r="I1288" s="13"/>
      <c r="J1288" s="13"/>
      <c r="K1288" s="13"/>
      <c r="L1288" s="13"/>
      <c r="M1288" s="13"/>
      <c r="N1288" s="13"/>
      <c r="O1288" s="13"/>
      <c r="P1288" s="13"/>
    </row>
    <row r="1289" spans="7:16">
      <c r="G1289" s="13"/>
      <c r="H1289" s="13"/>
      <c r="I1289" s="13"/>
      <c r="J1289" s="13"/>
      <c r="K1289" s="13"/>
      <c r="L1289" s="13"/>
      <c r="M1289" s="13"/>
      <c r="N1289" s="13"/>
      <c r="O1289" s="13"/>
      <c r="P1289" s="13"/>
    </row>
    <row r="1290" spans="7:16">
      <c r="G1290" s="13"/>
      <c r="H1290" s="13"/>
      <c r="I1290" s="13"/>
      <c r="J1290" s="13"/>
      <c r="K1290" s="13"/>
      <c r="L1290" s="13"/>
      <c r="M1290" s="13"/>
      <c r="N1290" s="13"/>
      <c r="O1290" s="13"/>
      <c r="P1290" s="13"/>
    </row>
    <row r="1291" spans="7:16">
      <c r="G1291" s="13"/>
      <c r="H1291" s="13"/>
      <c r="I1291" s="13"/>
      <c r="J1291" s="13"/>
      <c r="K1291" s="13"/>
      <c r="L1291" s="13"/>
      <c r="M1291" s="13"/>
      <c r="N1291" s="13"/>
      <c r="O1291" s="13"/>
      <c r="P1291" s="13"/>
    </row>
    <row r="1292" spans="7:16">
      <c r="G1292" s="13"/>
      <c r="H1292" s="13"/>
      <c r="I1292" s="13"/>
      <c r="J1292" s="13"/>
      <c r="K1292" s="13"/>
      <c r="L1292" s="13"/>
      <c r="M1292" s="13"/>
      <c r="N1292" s="13"/>
      <c r="O1292" s="13"/>
      <c r="P1292" s="13"/>
    </row>
    <row r="1293" spans="7:16">
      <c r="G1293" s="13"/>
      <c r="H1293" s="13"/>
      <c r="I1293" s="13"/>
      <c r="J1293" s="13"/>
      <c r="K1293" s="13"/>
      <c r="L1293" s="13"/>
      <c r="M1293" s="13"/>
      <c r="N1293" s="13"/>
      <c r="O1293" s="13"/>
      <c r="P1293" s="13"/>
    </row>
    <row r="1294" spans="7:16">
      <c r="G1294" s="13"/>
      <c r="H1294" s="13"/>
      <c r="I1294" s="13"/>
      <c r="J1294" s="13"/>
      <c r="K1294" s="13"/>
      <c r="L1294" s="13"/>
      <c r="M1294" s="13"/>
      <c r="N1294" s="13"/>
      <c r="O1294" s="13"/>
      <c r="P1294" s="13"/>
    </row>
    <row r="1295" spans="7:16">
      <c r="G1295" s="13"/>
      <c r="H1295" s="13"/>
      <c r="I1295" s="13"/>
      <c r="J1295" s="13"/>
      <c r="K1295" s="13"/>
      <c r="L1295" s="13"/>
      <c r="M1295" s="13"/>
      <c r="N1295" s="13"/>
      <c r="O1295" s="13"/>
      <c r="P1295" s="13"/>
    </row>
    <row r="1296" spans="7:16">
      <c r="G1296" s="13"/>
      <c r="H1296" s="13"/>
      <c r="I1296" s="13"/>
      <c r="J1296" s="13"/>
      <c r="K1296" s="13"/>
      <c r="L1296" s="13"/>
      <c r="M1296" s="13"/>
      <c r="N1296" s="13"/>
      <c r="O1296" s="13"/>
      <c r="P1296" s="13"/>
    </row>
    <row r="1297" spans="7:16">
      <c r="G1297" s="13"/>
      <c r="H1297" s="13"/>
      <c r="I1297" s="13"/>
      <c r="J1297" s="13"/>
      <c r="K1297" s="13"/>
      <c r="L1297" s="13"/>
      <c r="M1297" s="13"/>
      <c r="N1297" s="13"/>
      <c r="O1297" s="13"/>
      <c r="P1297" s="13"/>
    </row>
    <row r="1298" spans="7:16">
      <c r="G1298" s="13"/>
      <c r="H1298" s="13"/>
      <c r="I1298" s="13"/>
      <c r="J1298" s="13"/>
      <c r="K1298" s="13"/>
      <c r="L1298" s="13"/>
      <c r="M1298" s="13"/>
      <c r="N1298" s="13"/>
      <c r="O1298" s="13"/>
      <c r="P1298" s="13"/>
    </row>
    <row r="1299" spans="7:16">
      <c r="G1299" s="13"/>
      <c r="H1299" s="13"/>
      <c r="I1299" s="13"/>
      <c r="J1299" s="13"/>
      <c r="K1299" s="13"/>
      <c r="L1299" s="13"/>
      <c r="M1299" s="13"/>
      <c r="N1299" s="13"/>
      <c r="O1299" s="13"/>
      <c r="P1299" s="13"/>
    </row>
    <row r="1300" spans="7:16">
      <c r="G1300" s="13"/>
      <c r="H1300" s="13"/>
      <c r="I1300" s="13"/>
      <c r="J1300" s="13"/>
      <c r="K1300" s="13"/>
      <c r="L1300" s="13"/>
      <c r="M1300" s="13"/>
      <c r="N1300" s="13"/>
      <c r="O1300" s="13"/>
      <c r="P1300" s="13"/>
    </row>
    <row r="1301" spans="7:16">
      <c r="G1301" s="13"/>
      <c r="H1301" s="13"/>
      <c r="I1301" s="13"/>
      <c r="J1301" s="13"/>
      <c r="K1301" s="13"/>
      <c r="L1301" s="13"/>
      <c r="M1301" s="13"/>
      <c r="N1301" s="13"/>
      <c r="O1301" s="13"/>
      <c r="P1301" s="13"/>
    </row>
    <row r="1302" spans="7:16">
      <c r="G1302" s="13"/>
      <c r="H1302" s="13"/>
      <c r="I1302" s="13"/>
      <c r="J1302" s="13"/>
      <c r="K1302" s="13"/>
      <c r="L1302" s="13"/>
      <c r="M1302" s="13"/>
      <c r="N1302" s="13"/>
      <c r="O1302" s="13"/>
      <c r="P1302" s="13"/>
    </row>
    <row r="1303" spans="7:16">
      <c r="G1303" s="13"/>
      <c r="H1303" s="13"/>
      <c r="I1303" s="13"/>
      <c r="J1303" s="13"/>
      <c r="K1303" s="13"/>
      <c r="L1303" s="13"/>
      <c r="M1303" s="13"/>
      <c r="N1303" s="13"/>
      <c r="O1303" s="13"/>
      <c r="P1303" s="13"/>
    </row>
    <row r="1304" spans="7:16">
      <c r="G1304" s="13"/>
      <c r="H1304" s="13"/>
      <c r="I1304" s="13"/>
      <c r="J1304" s="13"/>
      <c r="K1304" s="13"/>
      <c r="L1304" s="13"/>
      <c r="M1304" s="13"/>
      <c r="N1304" s="13"/>
      <c r="O1304" s="13"/>
      <c r="P1304" s="13"/>
    </row>
    <row r="1305" spans="7:16">
      <c r="G1305" s="13"/>
      <c r="H1305" s="13"/>
      <c r="I1305" s="13"/>
      <c r="J1305" s="13"/>
      <c r="K1305" s="13"/>
      <c r="L1305" s="13"/>
      <c r="M1305" s="13"/>
      <c r="N1305" s="13"/>
      <c r="O1305" s="13"/>
      <c r="P1305" s="13"/>
    </row>
    <row r="1306" spans="7:16">
      <c r="G1306" s="13"/>
      <c r="H1306" s="13"/>
      <c r="I1306" s="13"/>
      <c r="J1306" s="13"/>
      <c r="K1306" s="13"/>
      <c r="L1306" s="13"/>
      <c r="M1306" s="13"/>
      <c r="N1306" s="13"/>
      <c r="O1306" s="13"/>
      <c r="P1306" s="13"/>
    </row>
    <row r="1307" spans="7:16">
      <c r="G1307" s="13"/>
      <c r="H1307" s="13"/>
      <c r="I1307" s="13"/>
      <c r="J1307" s="13"/>
      <c r="K1307" s="13"/>
      <c r="L1307" s="13"/>
      <c r="M1307" s="13"/>
      <c r="N1307" s="13"/>
      <c r="O1307" s="13"/>
      <c r="P1307" s="13"/>
    </row>
    <row r="1308" spans="7:16">
      <c r="G1308" s="13"/>
      <c r="H1308" s="13"/>
      <c r="I1308" s="13"/>
      <c r="J1308" s="13"/>
      <c r="K1308" s="13"/>
      <c r="L1308" s="13"/>
      <c r="M1308" s="13"/>
      <c r="N1308" s="13"/>
      <c r="O1308" s="13"/>
      <c r="P1308" s="13"/>
    </row>
    <row r="1309" spans="7:16">
      <c r="G1309" s="13"/>
      <c r="H1309" s="13"/>
      <c r="I1309" s="13"/>
      <c r="J1309" s="13"/>
      <c r="K1309" s="13"/>
      <c r="L1309" s="13"/>
      <c r="M1309" s="13"/>
      <c r="N1309" s="13"/>
      <c r="O1309" s="13"/>
      <c r="P1309" s="13"/>
    </row>
    <row r="1310" spans="7:16">
      <c r="G1310" s="13"/>
      <c r="H1310" s="13"/>
      <c r="I1310" s="13"/>
      <c r="J1310" s="13"/>
      <c r="K1310" s="13"/>
      <c r="L1310" s="13"/>
      <c r="M1310" s="13"/>
      <c r="N1310" s="13"/>
      <c r="O1310" s="13"/>
      <c r="P1310" s="13"/>
    </row>
    <row r="1311" spans="7:16">
      <c r="G1311" s="13"/>
      <c r="H1311" s="13"/>
      <c r="I1311" s="13"/>
      <c r="J1311" s="13"/>
      <c r="K1311" s="13"/>
      <c r="L1311" s="13"/>
      <c r="M1311" s="13"/>
      <c r="N1311" s="13"/>
      <c r="O1311" s="13"/>
      <c r="P1311" s="13"/>
    </row>
    <row r="1312" spans="7:16">
      <c r="G1312" s="13"/>
      <c r="H1312" s="13"/>
      <c r="I1312" s="13"/>
      <c r="J1312" s="13"/>
      <c r="K1312" s="13"/>
      <c r="L1312" s="13"/>
      <c r="M1312" s="13"/>
      <c r="N1312" s="13"/>
      <c r="O1312" s="13"/>
      <c r="P1312" s="13"/>
    </row>
    <row r="1313" spans="7:16">
      <c r="G1313" s="13"/>
      <c r="H1313" s="13"/>
      <c r="I1313" s="13"/>
      <c r="J1313" s="13"/>
      <c r="K1313" s="13"/>
      <c r="L1313" s="13"/>
      <c r="M1313" s="13"/>
      <c r="N1313" s="13"/>
      <c r="O1313" s="13"/>
      <c r="P1313" s="13"/>
    </row>
    <row r="1314" spans="7:16">
      <c r="G1314" s="13"/>
      <c r="H1314" s="13"/>
      <c r="I1314" s="13"/>
      <c r="J1314" s="13"/>
      <c r="K1314" s="13"/>
      <c r="L1314" s="13"/>
      <c r="M1314" s="13"/>
      <c r="N1314" s="13"/>
      <c r="O1314" s="13"/>
      <c r="P1314" s="13"/>
    </row>
    <row r="1315" spans="7:16">
      <c r="G1315" s="13"/>
      <c r="H1315" s="13"/>
      <c r="I1315" s="13"/>
      <c r="J1315" s="13"/>
      <c r="K1315" s="13"/>
      <c r="L1315" s="13"/>
      <c r="M1315" s="13"/>
      <c r="N1315" s="13"/>
      <c r="O1315" s="13"/>
      <c r="P1315" s="13"/>
    </row>
    <row r="1316" spans="7:16">
      <c r="G1316" s="13"/>
      <c r="H1316" s="13"/>
      <c r="I1316" s="13"/>
      <c r="J1316" s="13"/>
      <c r="K1316" s="13"/>
      <c r="L1316" s="13"/>
      <c r="M1316" s="13"/>
      <c r="N1316" s="13"/>
      <c r="O1316" s="13"/>
      <c r="P1316" s="13"/>
    </row>
    <row r="1317" spans="7:16">
      <c r="G1317" s="13"/>
      <c r="H1317" s="13"/>
      <c r="I1317" s="13"/>
      <c r="J1317" s="13"/>
      <c r="K1317" s="13"/>
      <c r="L1317" s="13"/>
      <c r="M1317" s="13"/>
      <c r="N1317" s="13"/>
      <c r="O1317" s="13"/>
      <c r="P1317" s="13"/>
    </row>
    <row r="1318" spans="7:16">
      <c r="G1318" s="13"/>
      <c r="H1318" s="13"/>
      <c r="I1318" s="13"/>
      <c r="J1318" s="13"/>
      <c r="K1318" s="13"/>
      <c r="L1318" s="13"/>
      <c r="M1318" s="13"/>
      <c r="N1318" s="13"/>
      <c r="O1318" s="13"/>
      <c r="P1318" s="13"/>
    </row>
    <row r="1319" spans="7:16">
      <c r="G1319" s="13"/>
      <c r="H1319" s="13"/>
      <c r="I1319" s="13"/>
      <c r="J1319" s="13"/>
      <c r="K1319" s="13"/>
      <c r="L1319" s="13"/>
      <c r="M1319" s="13"/>
      <c r="N1319" s="13"/>
      <c r="O1319" s="13"/>
      <c r="P1319" s="13"/>
    </row>
    <row r="1320" spans="7:16">
      <c r="G1320" s="13"/>
      <c r="H1320" s="13"/>
      <c r="I1320" s="13"/>
      <c r="J1320" s="13"/>
      <c r="K1320" s="13"/>
      <c r="L1320" s="13"/>
      <c r="M1320" s="13"/>
      <c r="N1320" s="13"/>
      <c r="O1320" s="13"/>
      <c r="P1320" s="13"/>
    </row>
    <row r="1321" spans="7:16">
      <c r="G1321" s="13"/>
      <c r="H1321" s="13"/>
      <c r="I1321" s="13"/>
      <c r="J1321" s="13"/>
      <c r="K1321" s="13"/>
      <c r="L1321" s="13"/>
      <c r="M1321" s="13"/>
      <c r="N1321" s="13"/>
      <c r="O1321" s="13"/>
      <c r="P1321" s="13"/>
    </row>
    <row r="1322" spans="7:16">
      <c r="G1322" s="13"/>
      <c r="H1322" s="13"/>
      <c r="I1322" s="13"/>
      <c r="J1322" s="13"/>
      <c r="K1322" s="13"/>
      <c r="L1322" s="13"/>
      <c r="M1322" s="13"/>
      <c r="N1322" s="13"/>
      <c r="O1322" s="13"/>
      <c r="P1322" s="13"/>
    </row>
    <row r="1323" spans="7:16">
      <c r="G1323" s="13"/>
      <c r="H1323" s="13"/>
      <c r="I1323" s="13"/>
      <c r="J1323" s="13"/>
      <c r="K1323" s="13"/>
      <c r="L1323" s="13"/>
      <c r="M1323" s="13"/>
      <c r="N1323" s="13"/>
      <c r="O1323" s="13"/>
      <c r="P1323" s="13"/>
    </row>
    <row r="1324" spans="7:16">
      <c r="G1324" s="13"/>
      <c r="H1324" s="13"/>
      <c r="I1324" s="13"/>
      <c r="J1324" s="13"/>
      <c r="K1324" s="13"/>
      <c r="L1324" s="13"/>
      <c r="M1324" s="13"/>
      <c r="N1324" s="13"/>
      <c r="O1324" s="13"/>
      <c r="P1324" s="13"/>
    </row>
    <row r="1325" spans="7:16">
      <c r="G1325" s="13"/>
      <c r="H1325" s="13"/>
      <c r="I1325" s="13"/>
      <c r="J1325" s="13"/>
      <c r="K1325" s="13"/>
      <c r="L1325" s="13"/>
      <c r="M1325" s="13"/>
      <c r="N1325" s="13"/>
      <c r="O1325" s="13"/>
      <c r="P1325" s="13"/>
    </row>
    <row r="1326" spans="7:16">
      <c r="G1326" s="13"/>
      <c r="H1326" s="13"/>
      <c r="I1326" s="13"/>
      <c r="J1326" s="13"/>
      <c r="K1326" s="13"/>
      <c r="L1326" s="13"/>
      <c r="M1326" s="13"/>
      <c r="N1326" s="13"/>
      <c r="O1326" s="13"/>
      <c r="P1326" s="13"/>
    </row>
    <row r="1327" spans="7:16">
      <c r="G1327" s="13"/>
      <c r="H1327" s="13"/>
      <c r="I1327" s="13"/>
      <c r="J1327" s="13"/>
      <c r="K1327" s="13"/>
      <c r="L1327" s="13"/>
      <c r="M1327" s="13"/>
      <c r="N1327" s="13"/>
      <c r="O1327" s="13"/>
      <c r="P1327" s="13"/>
    </row>
    <row r="1328" spans="7:16">
      <c r="G1328" s="13"/>
      <c r="H1328" s="13"/>
      <c r="I1328" s="13"/>
      <c r="J1328" s="13"/>
      <c r="K1328" s="13"/>
      <c r="L1328" s="13"/>
      <c r="M1328" s="13"/>
      <c r="N1328" s="13"/>
      <c r="O1328" s="13"/>
      <c r="P1328" s="13"/>
    </row>
    <row r="1329" spans="7:16">
      <c r="G1329" s="13"/>
      <c r="H1329" s="13"/>
      <c r="I1329" s="13"/>
      <c r="J1329" s="13"/>
      <c r="K1329" s="13"/>
      <c r="L1329" s="13"/>
      <c r="M1329" s="13"/>
      <c r="N1329" s="13"/>
      <c r="O1329" s="13"/>
      <c r="P1329" s="13"/>
    </row>
    <row r="1330" spans="7:16">
      <c r="G1330" s="13"/>
      <c r="H1330" s="13"/>
      <c r="I1330" s="13"/>
      <c r="J1330" s="13"/>
      <c r="K1330" s="13"/>
      <c r="L1330" s="13"/>
      <c r="M1330" s="13"/>
      <c r="N1330" s="13"/>
      <c r="O1330" s="13"/>
      <c r="P1330" s="13"/>
    </row>
    <row r="1331" spans="7:16">
      <c r="G1331" s="13"/>
      <c r="H1331" s="13"/>
      <c r="I1331" s="13"/>
      <c r="J1331" s="13"/>
      <c r="K1331" s="13"/>
      <c r="L1331" s="13"/>
      <c r="M1331" s="13"/>
      <c r="N1331" s="13"/>
      <c r="O1331" s="13"/>
      <c r="P1331" s="13"/>
    </row>
    <row r="1332" spans="7:16">
      <c r="G1332" s="13"/>
      <c r="H1332" s="13"/>
      <c r="I1332" s="13"/>
      <c r="J1332" s="13"/>
      <c r="K1332" s="13"/>
      <c r="L1332" s="13"/>
      <c r="M1332" s="13"/>
      <c r="N1332" s="13"/>
      <c r="O1332" s="13"/>
      <c r="P1332" s="13"/>
    </row>
    <row r="1333" spans="7:16">
      <c r="G1333" s="13"/>
      <c r="H1333" s="13"/>
      <c r="I1333" s="13"/>
      <c r="J1333" s="13"/>
      <c r="K1333" s="13"/>
      <c r="L1333" s="13"/>
      <c r="M1333" s="13"/>
      <c r="N1333" s="13"/>
      <c r="O1333" s="13"/>
      <c r="P1333" s="13"/>
    </row>
    <row r="1334" spans="7:16">
      <c r="G1334" s="13"/>
      <c r="H1334" s="13"/>
      <c r="I1334" s="13"/>
      <c r="J1334" s="13"/>
      <c r="K1334" s="13"/>
      <c r="L1334" s="13"/>
      <c r="M1334" s="13"/>
      <c r="N1334" s="13"/>
      <c r="O1334" s="13"/>
      <c r="P1334" s="13"/>
    </row>
    <row r="1335" spans="7:16">
      <c r="G1335" s="13"/>
      <c r="H1335" s="13"/>
      <c r="I1335" s="13"/>
      <c r="J1335" s="13"/>
      <c r="K1335" s="13"/>
      <c r="L1335" s="13"/>
      <c r="M1335" s="13"/>
      <c r="N1335" s="13"/>
      <c r="O1335" s="13"/>
      <c r="P1335" s="13"/>
    </row>
    <row r="1336" spans="7:16">
      <c r="G1336" s="13"/>
      <c r="H1336" s="13"/>
      <c r="I1336" s="13"/>
      <c r="J1336" s="13"/>
      <c r="K1336" s="13"/>
      <c r="L1336" s="13"/>
      <c r="M1336" s="13"/>
      <c r="N1336" s="13"/>
      <c r="O1336" s="13"/>
      <c r="P1336" s="13"/>
    </row>
    <row r="1337" spans="7:16">
      <c r="G1337" s="13"/>
      <c r="H1337" s="13"/>
      <c r="I1337" s="13"/>
      <c r="J1337" s="13"/>
      <c r="K1337" s="13"/>
      <c r="L1337" s="13"/>
      <c r="M1337" s="13"/>
      <c r="N1337" s="13"/>
      <c r="O1337" s="13"/>
      <c r="P1337" s="13"/>
    </row>
    <row r="1338" spans="7:16">
      <c r="G1338" s="13"/>
      <c r="H1338" s="13"/>
      <c r="I1338" s="13"/>
      <c r="J1338" s="13"/>
      <c r="K1338" s="13"/>
      <c r="L1338" s="13"/>
      <c r="M1338" s="13"/>
      <c r="N1338" s="13"/>
      <c r="O1338" s="13"/>
      <c r="P1338" s="13"/>
    </row>
    <row r="1339" spans="7:16">
      <c r="G1339" s="13"/>
      <c r="H1339" s="13"/>
      <c r="I1339" s="13"/>
      <c r="J1339" s="13"/>
      <c r="K1339" s="13"/>
      <c r="L1339" s="13"/>
      <c r="M1339" s="13"/>
      <c r="N1339" s="13"/>
      <c r="O1339" s="13"/>
      <c r="P1339" s="13"/>
    </row>
    <row r="1340" spans="7:16">
      <c r="G1340" s="13"/>
      <c r="H1340" s="13"/>
      <c r="I1340" s="13"/>
      <c r="J1340" s="13"/>
      <c r="K1340" s="13"/>
      <c r="L1340" s="13"/>
      <c r="M1340" s="13"/>
      <c r="N1340" s="13"/>
      <c r="O1340" s="13"/>
      <c r="P1340" s="13"/>
    </row>
    <row r="1341" spans="7:16">
      <c r="G1341" s="13"/>
      <c r="H1341" s="13"/>
      <c r="I1341" s="13"/>
      <c r="J1341" s="13"/>
      <c r="K1341" s="13"/>
      <c r="L1341" s="13"/>
      <c r="M1341" s="13"/>
      <c r="N1341" s="13"/>
      <c r="O1341" s="13"/>
      <c r="P1341" s="13"/>
    </row>
    <row r="1342" spans="7:16">
      <c r="G1342" s="13"/>
      <c r="H1342" s="13"/>
      <c r="I1342" s="13"/>
      <c r="J1342" s="13"/>
      <c r="K1342" s="13"/>
      <c r="L1342" s="13"/>
      <c r="M1342" s="13"/>
      <c r="N1342" s="13"/>
      <c r="O1342" s="13"/>
      <c r="P1342" s="13"/>
    </row>
    <row r="1343" spans="7:16">
      <c r="G1343" s="13"/>
      <c r="H1343" s="13"/>
      <c r="I1343" s="13"/>
      <c r="J1343" s="13"/>
      <c r="K1343" s="13"/>
      <c r="L1343" s="13"/>
      <c r="M1343" s="13"/>
      <c r="N1343" s="13"/>
      <c r="O1343" s="13"/>
      <c r="P1343" s="13"/>
    </row>
    <row r="1344" spans="7:16">
      <c r="G1344" s="13"/>
      <c r="H1344" s="13"/>
      <c r="I1344" s="13"/>
      <c r="J1344" s="13"/>
      <c r="K1344" s="13"/>
      <c r="L1344" s="13"/>
      <c r="M1344" s="13"/>
      <c r="N1344" s="13"/>
      <c r="O1344" s="13"/>
      <c r="P1344" s="13"/>
    </row>
    <row r="1345" spans="7:16">
      <c r="G1345" s="13"/>
      <c r="H1345" s="13"/>
      <c r="I1345" s="13"/>
      <c r="J1345" s="13"/>
      <c r="K1345" s="13"/>
      <c r="L1345" s="13"/>
      <c r="M1345" s="13"/>
      <c r="N1345" s="13"/>
      <c r="O1345" s="13"/>
      <c r="P1345" s="13"/>
    </row>
    <row r="1346" spans="7:16">
      <c r="G1346" s="13"/>
      <c r="H1346" s="13"/>
      <c r="I1346" s="13"/>
      <c r="J1346" s="13"/>
      <c r="K1346" s="13"/>
      <c r="L1346" s="13"/>
      <c r="M1346" s="13"/>
      <c r="N1346" s="13"/>
      <c r="O1346" s="13"/>
      <c r="P1346" s="13"/>
    </row>
    <row r="1347" spans="7:16">
      <c r="G1347" s="13"/>
      <c r="H1347" s="13"/>
      <c r="I1347" s="13"/>
      <c r="J1347" s="13"/>
      <c r="K1347" s="13"/>
      <c r="L1347" s="13"/>
      <c r="M1347" s="13"/>
      <c r="N1347" s="13"/>
      <c r="O1347" s="13"/>
      <c r="P1347" s="13"/>
    </row>
    <row r="1348" spans="7:16">
      <c r="G1348" s="13"/>
      <c r="H1348" s="13"/>
      <c r="I1348" s="13"/>
      <c r="J1348" s="13"/>
      <c r="K1348" s="13"/>
      <c r="L1348" s="13"/>
      <c r="M1348" s="13"/>
      <c r="N1348" s="13"/>
      <c r="O1348" s="13"/>
      <c r="P1348" s="13"/>
    </row>
    <row r="1349" spans="7:16">
      <c r="G1349" s="13"/>
      <c r="H1349" s="13"/>
      <c r="I1349" s="13"/>
      <c r="J1349" s="13"/>
      <c r="K1349" s="13"/>
      <c r="L1349" s="13"/>
      <c r="M1349" s="13"/>
      <c r="N1349" s="13"/>
      <c r="O1349" s="13"/>
      <c r="P1349" s="13"/>
    </row>
    <row r="1350" spans="7:16">
      <c r="G1350" s="13"/>
      <c r="H1350" s="13"/>
      <c r="I1350" s="13"/>
      <c r="J1350" s="13"/>
      <c r="K1350" s="13"/>
      <c r="L1350" s="13"/>
      <c r="M1350" s="13"/>
      <c r="N1350" s="13"/>
      <c r="O1350" s="13"/>
      <c r="P1350" s="13"/>
    </row>
    <row r="1351" spans="7:16">
      <c r="G1351" s="13"/>
      <c r="H1351" s="13"/>
      <c r="I1351" s="13"/>
      <c r="J1351" s="13"/>
      <c r="K1351" s="13"/>
      <c r="L1351" s="13"/>
      <c r="M1351" s="13"/>
      <c r="N1351" s="13"/>
      <c r="O1351" s="13"/>
      <c r="P1351" s="13"/>
    </row>
    <row r="1352" spans="7:16">
      <c r="G1352" s="13"/>
      <c r="H1352" s="13"/>
      <c r="I1352" s="13"/>
      <c r="J1352" s="13"/>
      <c r="K1352" s="13"/>
      <c r="L1352" s="13"/>
      <c r="M1352" s="13"/>
      <c r="N1352" s="13"/>
      <c r="O1352" s="13"/>
      <c r="P1352" s="13"/>
    </row>
    <row r="1353" spans="7:16">
      <c r="G1353" s="13"/>
      <c r="H1353" s="13"/>
      <c r="I1353" s="13"/>
      <c r="J1353" s="13"/>
      <c r="K1353" s="13"/>
      <c r="L1353" s="13"/>
      <c r="M1353" s="13"/>
      <c r="N1353" s="13"/>
      <c r="O1353" s="13"/>
      <c r="P1353" s="13"/>
    </row>
    <row r="1354" spans="7:16">
      <c r="G1354" s="13"/>
      <c r="H1354" s="13"/>
      <c r="I1354" s="13"/>
      <c r="J1354" s="13"/>
      <c r="K1354" s="13"/>
      <c r="L1354" s="13"/>
      <c r="M1354" s="13"/>
      <c r="N1354" s="13"/>
      <c r="O1354" s="13"/>
      <c r="P1354" s="13"/>
    </row>
    <row r="1355" spans="7:16">
      <c r="G1355" s="13"/>
      <c r="H1355" s="13"/>
      <c r="I1355" s="13"/>
      <c r="J1355" s="13"/>
      <c r="K1355" s="13"/>
      <c r="L1355" s="13"/>
      <c r="M1355" s="13"/>
      <c r="N1355" s="13"/>
      <c r="O1355" s="13"/>
      <c r="P1355" s="13"/>
    </row>
    <row r="1356" spans="7:16">
      <c r="G1356" s="13"/>
      <c r="H1356" s="13"/>
      <c r="I1356" s="13"/>
      <c r="J1356" s="13"/>
      <c r="K1356" s="13"/>
      <c r="L1356" s="13"/>
      <c r="M1356" s="13"/>
      <c r="N1356" s="13"/>
      <c r="O1356" s="13"/>
      <c r="P1356" s="13"/>
    </row>
    <row r="1357" spans="7:16">
      <c r="G1357" s="13"/>
      <c r="H1357" s="13"/>
      <c r="I1357" s="13"/>
      <c r="J1357" s="13"/>
      <c r="K1357" s="13"/>
      <c r="L1357" s="13"/>
      <c r="M1357" s="13"/>
      <c r="N1357" s="13"/>
      <c r="O1357" s="13"/>
      <c r="P1357" s="13"/>
    </row>
    <row r="1358" spans="7:16">
      <c r="G1358" s="13"/>
      <c r="H1358" s="13"/>
      <c r="I1358" s="13"/>
      <c r="J1358" s="13"/>
      <c r="K1358" s="13"/>
      <c r="L1358" s="13"/>
      <c r="M1358" s="13"/>
      <c r="N1358" s="13"/>
      <c r="O1358" s="13"/>
      <c r="P1358" s="13"/>
    </row>
    <row r="1359" spans="7:16">
      <c r="G1359" s="13"/>
      <c r="H1359" s="13"/>
      <c r="I1359" s="13"/>
      <c r="J1359" s="13"/>
      <c r="K1359" s="13"/>
      <c r="L1359" s="13"/>
      <c r="M1359" s="13"/>
      <c r="N1359" s="13"/>
      <c r="O1359" s="13"/>
      <c r="P1359" s="13"/>
    </row>
    <row r="1360" spans="7:16">
      <c r="G1360" s="13"/>
      <c r="H1360" s="13"/>
      <c r="I1360" s="13"/>
      <c r="J1360" s="13"/>
      <c r="K1360" s="13"/>
      <c r="L1360" s="13"/>
      <c r="M1360" s="13"/>
      <c r="N1360" s="13"/>
      <c r="O1360" s="13"/>
      <c r="P1360" s="13"/>
    </row>
    <row r="1361" spans="7:16">
      <c r="G1361" s="13"/>
      <c r="H1361" s="13"/>
      <c r="I1361" s="13"/>
      <c r="J1361" s="13"/>
      <c r="K1361" s="13"/>
      <c r="L1361" s="13"/>
      <c r="M1361" s="13"/>
      <c r="N1361" s="13"/>
      <c r="O1361" s="13"/>
      <c r="P1361" s="13"/>
    </row>
    <row r="1362" spans="7:16">
      <c r="G1362" s="13"/>
      <c r="H1362" s="13"/>
      <c r="I1362" s="13"/>
      <c r="J1362" s="13"/>
      <c r="K1362" s="13"/>
      <c r="L1362" s="13"/>
      <c r="M1362" s="13"/>
      <c r="N1362" s="13"/>
      <c r="O1362" s="13"/>
      <c r="P1362" s="13"/>
    </row>
    <row r="1363" spans="7:16">
      <c r="G1363" s="13"/>
      <c r="H1363" s="13"/>
      <c r="I1363" s="13"/>
      <c r="J1363" s="13"/>
      <c r="K1363" s="13"/>
      <c r="L1363" s="13"/>
      <c r="M1363" s="13"/>
      <c r="N1363" s="13"/>
      <c r="O1363" s="13"/>
      <c r="P1363" s="13"/>
    </row>
    <row r="1364" spans="7:16">
      <c r="G1364" s="13"/>
      <c r="H1364" s="13"/>
      <c r="I1364" s="13"/>
      <c r="J1364" s="13"/>
      <c r="K1364" s="13"/>
      <c r="L1364" s="13"/>
      <c r="M1364" s="13"/>
      <c r="N1364" s="13"/>
      <c r="O1364" s="13"/>
      <c r="P1364" s="13"/>
    </row>
    <row r="1365" spans="7:16">
      <c r="G1365" s="13"/>
      <c r="H1365" s="13"/>
      <c r="I1365" s="13"/>
      <c r="J1365" s="13"/>
      <c r="K1365" s="13"/>
      <c r="L1365" s="13"/>
      <c r="M1365" s="13"/>
      <c r="N1365" s="13"/>
      <c r="O1365" s="13"/>
      <c r="P1365" s="13"/>
    </row>
    <row r="1366" spans="7:16">
      <c r="G1366" s="13"/>
      <c r="H1366" s="13"/>
      <c r="I1366" s="13"/>
      <c r="J1366" s="13"/>
      <c r="K1366" s="13"/>
      <c r="L1366" s="13"/>
      <c r="M1366" s="13"/>
      <c r="N1366" s="13"/>
      <c r="O1366" s="13"/>
      <c r="P1366" s="13"/>
    </row>
    <row r="1367" spans="7:16">
      <c r="G1367" s="13"/>
      <c r="H1367" s="13"/>
      <c r="I1367" s="13"/>
      <c r="J1367" s="13"/>
      <c r="K1367" s="13"/>
      <c r="L1367" s="13"/>
      <c r="M1367" s="13"/>
      <c r="N1367" s="13"/>
      <c r="O1367" s="13"/>
      <c r="P1367" s="13"/>
    </row>
    <row r="1368" spans="7:16">
      <c r="G1368" s="13"/>
      <c r="H1368" s="13"/>
      <c r="I1368" s="13"/>
      <c r="J1368" s="13"/>
      <c r="K1368" s="13"/>
      <c r="L1368" s="13"/>
      <c r="M1368" s="13"/>
      <c r="N1368" s="13"/>
      <c r="O1368" s="13"/>
      <c r="P1368" s="13"/>
    </row>
    <row r="1369" spans="7:16">
      <c r="G1369" s="13"/>
      <c r="H1369" s="13"/>
      <c r="I1369" s="13"/>
      <c r="J1369" s="13"/>
      <c r="K1369" s="13"/>
      <c r="L1369" s="13"/>
      <c r="M1369" s="13"/>
      <c r="N1369" s="13"/>
      <c r="O1369" s="13"/>
      <c r="P1369" s="13"/>
    </row>
    <row r="1370" spans="7:16">
      <c r="G1370" s="13"/>
      <c r="H1370" s="13"/>
      <c r="I1370" s="13"/>
      <c r="J1370" s="13"/>
      <c r="K1370" s="13"/>
      <c r="L1370" s="13"/>
      <c r="M1370" s="13"/>
      <c r="N1370" s="13"/>
      <c r="O1370" s="13"/>
      <c r="P1370" s="13"/>
    </row>
    <row r="1371" spans="7:16">
      <c r="G1371" s="13"/>
      <c r="H1371" s="13"/>
      <c r="I1371" s="13"/>
      <c r="J1371" s="13"/>
      <c r="K1371" s="13"/>
      <c r="L1371" s="13"/>
      <c r="M1371" s="13"/>
      <c r="N1371" s="13"/>
      <c r="O1371" s="13"/>
      <c r="P1371" s="13"/>
    </row>
    <row r="1372" spans="7:16">
      <c r="G1372" s="13"/>
      <c r="H1372" s="13"/>
      <c r="I1372" s="13"/>
      <c r="J1372" s="13"/>
      <c r="K1372" s="13"/>
      <c r="L1372" s="13"/>
      <c r="M1372" s="13"/>
      <c r="N1372" s="13"/>
      <c r="O1372" s="13"/>
      <c r="P1372" s="13"/>
    </row>
    <row r="1373" spans="7:16">
      <c r="G1373" s="13"/>
      <c r="H1373" s="13"/>
      <c r="I1373" s="13"/>
      <c r="J1373" s="13"/>
      <c r="K1373" s="13"/>
      <c r="L1373" s="13"/>
      <c r="M1373" s="13"/>
      <c r="N1373" s="13"/>
      <c r="O1373" s="13"/>
      <c r="P1373" s="13"/>
    </row>
    <row r="1374" spans="7:16">
      <c r="G1374" s="13"/>
      <c r="H1374" s="13"/>
      <c r="I1374" s="13"/>
      <c r="J1374" s="13"/>
      <c r="K1374" s="13"/>
      <c r="L1374" s="13"/>
      <c r="M1374" s="13"/>
      <c r="N1374" s="13"/>
      <c r="O1374" s="13"/>
      <c r="P1374" s="13"/>
    </row>
    <row r="1375" spans="7:16">
      <c r="G1375" s="13"/>
      <c r="H1375" s="13"/>
      <c r="I1375" s="13"/>
      <c r="J1375" s="13"/>
      <c r="K1375" s="13"/>
      <c r="L1375" s="13"/>
      <c r="M1375" s="13"/>
      <c r="N1375" s="13"/>
      <c r="O1375" s="13"/>
      <c r="P1375" s="13"/>
    </row>
    <row r="1376" spans="7:16">
      <c r="G1376" s="13"/>
      <c r="H1376" s="13"/>
      <c r="I1376" s="13"/>
      <c r="J1376" s="13"/>
      <c r="K1376" s="13"/>
      <c r="L1376" s="13"/>
      <c r="M1376" s="13"/>
      <c r="N1376" s="13"/>
      <c r="O1376" s="13"/>
      <c r="P1376" s="13"/>
    </row>
    <row r="1377" spans="7:16">
      <c r="G1377" s="13"/>
      <c r="H1377" s="13"/>
      <c r="I1377" s="13"/>
      <c r="J1377" s="13"/>
      <c r="K1377" s="13"/>
      <c r="L1377" s="13"/>
      <c r="M1377" s="13"/>
      <c r="N1377" s="13"/>
      <c r="O1377" s="13"/>
      <c r="P1377" s="13"/>
    </row>
    <row r="1378" spans="7:16">
      <c r="G1378" s="13"/>
      <c r="H1378" s="13"/>
      <c r="I1378" s="13"/>
      <c r="J1378" s="13"/>
      <c r="K1378" s="13"/>
      <c r="L1378" s="13"/>
      <c r="M1378" s="13"/>
      <c r="N1378" s="13"/>
      <c r="O1378" s="13"/>
      <c r="P1378" s="13"/>
    </row>
    <row r="1379" spans="7:16">
      <c r="G1379" s="13"/>
      <c r="H1379" s="13"/>
      <c r="I1379" s="13"/>
      <c r="J1379" s="13"/>
      <c r="K1379" s="13"/>
      <c r="L1379" s="13"/>
      <c r="M1379" s="13"/>
      <c r="N1379" s="13"/>
      <c r="O1379" s="13"/>
      <c r="P1379" s="13"/>
    </row>
    <row r="1380" spans="7:16">
      <c r="G1380" s="13"/>
      <c r="H1380" s="13"/>
      <c r="I1380" s="13"/>
      <c r="J1380" s="13"/>
      <c r="K1380" s="13"/>
      <c r="L1380" s="13"/>
      <c r="M1380" s="13"/>
      <c r="N1380" s="13"/>
      <c r="O1380" s="13"/>
      <c r="P1380" s="13"/>
    </row>
    <row r="1381" spans="7:16">
      <c r="G1381" s="13"/>
      <c r="H1381" s="13"/>
      <c r="I1381" s="13"/>
      <c r="J1381" s="13"/>
      <c r="K1381" s="13"/>
      <c r="L1381" s="13"/>
      <c r="M1381" s="13"/>
      <c r="N1381" s="13"/>
      <c r="O1381" s="13"/>
      <c r="P1381" s="13"/>
    </row>
    <row r="1382" spans="7:16">
      <c r="G1382" s="13"/>
      <c r="H1382" s="13"/>
      <c r="I1382" s="13"/>
      <c r="J1382" s="13"/>
      <c r="K1382" s="13"/>
      <c r="L1382" s="13"/>
      <c r="M1382" s="13"/>
      <c r="N1382" s="13"/>
      <c r="O1382" s="13"/>
      <c r="P1382" s="13"/>
    </row>
    <row r="1383" spans="7:16">
      <c r="G1383" s="13"/>
      <c r="H1383" s="13"/>
      <c r="I1383" s="13"/>
      <c r="J1383" s="13"/>
      <c r="K1383" s="13"/>
      <c r="L1383" s="13"/>
      <c r="M1383" s="13"/>
      <c r="N1383" s="13"/>
      <c r="O1383" s="13"/>
      <c r="P1383" s="13"/>
    </row>
    <row r="1384" spans="7:16">
      <c r="G1384" s="13"/>
      <c r="H1384" s="13"/>
      <c r="I1384" s="13"/>
      <c r="J1384" s="13"/>
      <c r="K1384" s="13"/>
      <c r="L1384" s="13"/>
      <c r="M1384" s="13"/>
      <c r="N1384" s="13"/>
      <c r="O1384" s="13"/>
      <c r="P1384" s="13"/>
    </row>
    <row r="1385" spans="7:16">
      <c r="G1385" s="13"/>
      <c r="H1385" s="13"/>
      <c r="I1385" s="13"/>
      <c r="J1385" s="13"/>
      <c r="K1385" s="13"/>
      <c r="L1385" s="13"/>
      <c r="M1385" s="13"/>
      <c r="N1385" s="13"/>
      <c r="O1385" s="13"/>
      <c r="P1385" s="13"/>
    </row>
    <row r="1386" spans="7:16">
      <c r="G1386" s="13"/>
      <c r="H1386" s="13"/>
      <c r="I1386" s="13"/>
      <c r="J1386" s="13"/>
      <c r="K1386" s="13"/>
      <c r="L1386" s="13"/>
      <c r="M1386" s="13"/>
      <c r="N1386" s="13"/>
      <c r="O1386" s="13"/>
      <c r="P1386" s="13"/>
    </row>
    <row r="1387" spans="7:16">
      <c r="G1387" s="13"/>
      <c r="H1387" s="13"/>
      <c r="I1387" s="13"/>
      <c r="J1387" s="13"/>
      <c r="K1387" s="13"/>
      <c r="L1387" s="13"/>
      <c r="M1387" s="13"/>
      <c r="N1387" s="13"/>
      <c r="O1387" s="13"/>
      <c r="P1387" s="13"/>
    </row>
    <row r="1388" spans="7:16">
      <c r="G1388" s="13"/>
      <c r="H1388" s="13"/>
      <c r="I1388" s="13"/>
      <c r="J1388" s="13"/>
      <c r="K1388" s="13"/>
      <c r="L1388" s="13"/>
      <c r="M1388" s="13"/>
      <c r="N1388" s="13"/>
      <c r="O1388" s="13"/>
      <c r="P1388" s="13"/>
    </row>
    <row r="1389" spans="7:16">
      <c r="G1389" s="13"/>
      <c r="H1389" s="13"/>
      <c r="I1389" s="13"/>
      <c r="J1389" s="13"/>
      <c r="K1389" s="13"/>
      <c r="L1389" s="13"/>
      <c r="M1389" s="13"/>
      <c r="N1389" s="13"/>
      <c r="O1389" s="13"/>
      <c r="P1389" s="13"/>
    </row>
    <row r="1390" spans="7:16">
      <c r="G1390" s="13"/>
      <c r="H1390" s="13"/>
      <c r="I1390" s="13"/>
      <c r="J1390" s="13"/>
      <c r="K1390" s="13"/>
      <c r="L1390" s="13"/>
      <c r="M1390" s="13"/>
      <c r="N1390" s="13"/>
      <c r="O1390" s="13"/>
      <c r="P1390" s="13"/>
    </row>
    <row r="1391" spans="7:16">
      <c r="G1391" s="13"/>
      <c r="H1391" s="13"/>
      <c r="I1391" s="13"/>
      <c r="J1391" s="13"/>
      <c r="K1391" s="13"/>
      <c r="L1391" s="13"/>
      <c r="M1391" s="13"/>
      <c r="N1391" s="13"/>
      <c r="O1391" s="13"/>
      <c r="P1391" s="13"/>
    </row>
    <row r="1392" spans="7:16">
      <c r="G1392" s="13"/>
      <c r="H1392" s="13"/>
      <c r="I1392" s="13"/>
      <c r="J1392" s="13"/>
      <c r="K1392" s="13"/>
      <c r="L1392" s="13"/>
      <c r="M1392" s="13"/>
      <c r="N1392" s="13"/>
      <c r="O1392" s="13"/>
      <c r="P1392" s="13"/>
    </row>
    <row r="1393" spans="7:16">
      <c r="G1393" s="13"/>
      <c r="H1393" s="13"/>
      <c r="I1393" s="13"/>
      <c r="J1393" s="13"/>
      <c r="K1393" s="13"/>
      <c r="L1393" s="13"/>
      <c r="M1393" s="13"/>
      <c r="N1393" s="13"/>
      <c r="O1393" s="13"/>
      <c r="P1393" s="13"/>
    </row>
    <row r="1394" spans="7:16">
      <c r="G1394" s="13"/>
      <c r="H1394" s="13"/>
      <c r="I1394" s="13"/>
      <c r="J1394" s="13"/>
      <c r="K1394" s="13"/>
      <c r="L1394" s="13"/>
      <c r="M1394" s="13"/>
      <c r="N1394" s="13"/>
      <c r="O1394" s="13"/>
      <c r="P1394" s="13"/>
    </row>
    <row r="1395" spans="7:16">
      <c r="G1395" s="13"/>
      <c r="H1395" s="13"/>
      <c r="I1395" s="13"/>
      <c r="J1395" s="13"/>
      <c r="K1395" s="13"/>
      <c r="L1395" s="13"/>
      <c r="M1395" s="13"/>
      <c r="N1395" s="13"/>
      <c r="O1395" s="13"/>
      <c r="P1395" s="13"/>
    </row>
    <row r="1396" spans="7:16">
      <c r="G1396" s="13"/>
      <c r="H1396" s="13"/>
      <c r="I1396" s="13"/>
      <c r="J1396" s="13"/>
      <c r="K1396" s="13"/>
      <c r="L1396" s="13"/>
      <c r="M1396" s="13"/>
      <c r="N1396" s="13"/>
      <c r="O1396" s="13"/>
      <c r="P1396" s="13"/>
    </row>
    <row r="1397" spans="7:16">
      <c r="G1397" s="13"/>
      <c r="H1397" s="13"/>
      <c r="I1397" s="13"/>
      <c r="J1397" s="13"/>
      <c r="K1397" s="13"/>
      <c r="L1397" s="13"/>
      <c r="M1397" s="13"/>
      <c r="N1397" s="13"/>
      <c r="O1397" s="13"/>
      <c r="P1397" s="13"/>
    </row>
    <row r="1398" spans="7:16">
      <c r="G1398" s="13"/>
      <c r="H1398" s="13"/>
      <c r="I1398" s="13"/>
      <c r="J1398" s="13"/>
      <c r="K1398" s="13"/>
      <c r="L1398" s="13"/>
      <c r="M1398" s="13"/>
      <c r="N1398" s="13"/>
      <c r="O1398" s="13"/>
      <c r="P1398" s="13"/>
    </row>
    <row r="1399" spans="7:16">
      <c r="G1399" s="13"/>
      <c r="H1399" s="13"/>
      <c r="I1399" s="13"/>
      <c r="J1399" s="13"/>
      <c r="K1399" s="13"/>
      <c r="L1399" s="13"/>
      <c r="M1399" s="13"/>
      <c r="N1399" s="13"/>
      <c r="O1399" s="13"/>
      <c r="P1399" s="13"/>
    </row>
    <row r="1400" spans="7:16">
      <c r="G1400" s="13"/>
      <c r="H1400" s="13"/>
      <c r="I1400" s="13"/>
      <c r="J1400" s="13"/>
      <c r="K1400" s="13"/>
      <c r="L1400" s="13"/>
      <c r="M1400" s="13"/>
      <c r="N1400" s="13"/>
      <c r="O1400" s="13"/>
      <c r="P1400" s="13"/>
    </row>
    <row r="1401" spans="7:16">
      <c r="G1401" s="13"/>
      <c r="H1401" s="13"/>
      <c r="I1401" s="13"/>
      <c r="J1401" s="13"/>
      <c r="K1401" s="13"/>
      <c r="L1401" s="13"/>
      <c r="M1401" s="13"/>
      <c r="N1401" s="13"/>
      <c r="O1401" s="13"/>
      <c r="P1401" s="13"/>
    </row>
    <row r="1402" spans="7:16">
      <c r="G1402" s="13"/>
      <c r="H1402" s="13"/>
      <c r="I1402" s="13"/>
      <c r="J1402" s="13"/>
      <c r="K1402" s="13"/>
      <c r="L1402" s="13"/>
      <c r="M1402" s="13"/>
      <c r="N1402" s="13"/>
      <c r="O1402" s="13"/>
      <c r="P1402" s="13"/>
    </row>
    <row r="1403" spans="7:16">
      <c r="G1403" s="13"/>
      <c r="H1403" s="13"/>
      <c r="I1403" s="13"/>
      <c r="J1403" s="13"/>
      <c r="K1403" s="13"/>
      <c r="L1403" s="13"/>
      <c r="M1403" s="13"/>
      <c r="N1403" s="13"/>
      <c r="O1403" s="13"/>
      <c r="P1403" s="13"/>
    </row>
    <row r="1404" spans="7:16">
      <c r="G1404" s="13"/>
      <c r="H1404" s="13"/>
      <c r="I1404" s="13"/>
      <c r="J1404" s="13"/>
      <c r="K1404" s="13"/>
      <c r="L1404" s="13"/>
      <c r="M1404" s="13"/>
      <c r="N1404" s="13"/>
      <c r="O1404" s="13"/>
      <c r="P1404" s="13"/>
    </row>
    <row r="1405" spans="7:16">
      <c r="G1405" s="13"/>
      <c r="H1405" s="13"/>
      <c r="I1405" s="13"/>
      <c r="J1405" s="13"/>
      <c r="K1405" s="13"/>
      <c r="L1405" s="13"/>
      <c r="M1405" s="13"/>
      <c r="N1405" s="13"/>
      <c r="O1405" s="13"/>
      <c r="P1405" s="13"/>
    </row>
    <row r="1406" spans="7:16">
      <c r="G1406" s="13"/>
      <c r="H1406" s="13"/>
      <c r="I1406" s="13"/>
      <c r="J1406" s="13"/>
      <c r="K1406" s="13"/>
      <c r="L1406" s="13"/>
      <c r="M1406" s="13"/>
      <c r="N1406" s="13"/>
      <c r="O1406" s="13"/>
      <c r="P1406" s="13"/>
    </row>
    <row r="1407" spans="7:16">
      <c r="G1407" s="13"/>
      <c r="H1407" s="13"/>
      <c r="I1407" s="13"/>
      <c r="J1407" s="13"/>
      <c r="K1407" s="13"/>
      <c r="L1407" s="13"/>
      <c r="M1407" s="13"/>
      <c r="N1407" s="13"/>
      <c r="O1407" s="13"/>
      <c r="P1407" s="13"/>
    </row>
    <row r="1408" spans="7:16">
      <c r="G1408" s="13"/>
      <c r="H1408" s="13"/>
      <c r="I1408" s="13"/>
      <c r="J1408" s="13"/>
      <c r="K1408" s="13"/>
      <c r="L1408" s="13"/>
      <c r="M1408" s="13"/>
      <c r="N1408" s="13"/>
      <c r="O1408" s="13"/>
      <c r="P1408" s="13"/>
    </row>
    <row r="1409" spans="7:16">
      <c r="G1409" s="13"/>
      <c r="H1409" s="13"/>
      <c r="I1409" s="13"/>
      <c r="J1409" s="13"/>
      <c r="K1409" s="13"/>
      <c r="L1409" s="13"/>
      <c r="M1409" s="13"/>
      <c r="N1409" s="13"/>
      <c r="O1409" s="13"/>
      <c r="P1409" s="13"/>
    </row>
    <row r="1410" spans="7:16">
      <c r="G1410" s="13"/>
      <c r="H1410" s="13"/>
      <c r="I1410" s="13"/>
      <c r="J1410" s="13"/>
      <c r="K1410" s="13"/>
      <c r="L1410" s="13"/>
      <c r="M1410" s="13"/>
      <c r="N1410" s="13"/>
      <c r="O1410" s="13"/>
      <c r="P1410" s="13"/>
    </row>
    <row r="1411" spans="7:16">
      <c r="G1411" s="13"/>
      <c r="H1411" s="13"/>
      <c r="I1411" s="13"/>
      <c r="J1411" s="13"/>
      <c r="K1411" s="13"/>
      <c r="L1411" s="13"/>
      <c r="M1411" s="13"/>
      <c r="N1411" s="13"/>
      <c r="O1411" s="13"/>
      <c r="P1411" s="13"/>
    </row>
    <row r="1412" spans="7:16">
      <c r="G1412" s="13"/>
      <c r="H1412" s="13"/>
      <c r="I1412" s="13"/>
      <c r="J1412" s="13"/>
      <c r="K1412" s="13"/>
      <c r="L1412" s="13"/>
      <c r="M1412" s="13"/>
      <c r="N1412" s="13"/>
      <c r="O1412" s="13"/>
      <c r="P1412" s="13"/>
    </row>
    <row r="1413" spans="7:16">
      <c r="G1413" s="13"/>
      <c r="H1413" s="13"/>
      <c r="I1413" s="13"/>
      <c r="J1413" s="13"/>
      <c r="K1413" s="13"/>
      <c r="L1413" s="13"/>
      <c r="M1413" s="13"/>
      <c r="N1413" s="13"/>
      <c r="O1413" s="13"/>
      <c r="P1413" s="13"/>
    </row>
    <row r="1414" spans="7:16">
      <c r="G1414" s="13"/>
      <c r="H1414" s="13"/>
      <c r="I1414" s="13"/>
      <c r="J1414" s="13"/>
      <c r="K1414" s="13"/>
      <c r="L1414" s="13"/>
      <c r="M1414" s="13"/>
      <c r="N1414" s="13"/>
      <c r="O1414" s="13"/>
      <c r="P1414" s="13"/>
    </row>
    <row r="1415" spans="7:16">
      <c r="G1415" s="13"/>
      <c r="H1415" s="13"/>
      <c r="I1415" s="13"/>
      <c r="J1415" s="13"/>
      <c r="K1415" s="13"/>
      <c r="L1415" s="13"/>
      <c r="M1415" s="13"/>
      <c r="N1415" s="13"/>
      <c r="O1415" s="13"/>
      <c r="P1415" s="13"/>
    </row>
    <row r="1416" spans="7:16">
      <c r="G1416" s="13"/>
      <c r="H1416" s="13"/>
      <c r="I1416" s="13"/>
      <c r="J1416" s="13"/>
      <c r="K1416" s="13"/>
      <c r="L1416" s="13"/>
      <c r="M1416" s="13"/>
      <c r="N1416" s="13"/>
      <c r="O1416" s="13"/>
      <c r="P1416" s="13"/>
    </row>
    <row r="1417" spans="7:16">
      <c r="G1417" s="13"/>
      <c r="H1417" s="13"/>
      <c r="I1417" s="13"/>
      <c r="J1417" s="13"/>
      <c r="K1417" s="13"/>
      <c r="L1417" s="13"/>
      <c r="M1417" s="13"/>
      <c r="N1417" s="13"/>
      <c r="O1417" s="13"/>
      <c r="P1417" s="13"/>
    </row>
    <row r="1418" spans="7:16">
      <c r="G1418" s="13"/>
      <c r="H1418" s="13"/>
      <c r="I1418" s="13"/>
      <c r="J1418" s="13"/>
      <c r="K1418" s="13"/>
      <c r="L1418" s="13"/>
      <c r="M1418" s="13"/>
      <c r="N1418" s="13"/>
      <c r="O1418" s="13"/>
      <c r="P1418" s="13"/>
    </row>
    <row r="1419" spans="7:16">
      <c r="G1419" s="13"/>
      <c r="H1419" s="13"/>
      <c r="I1419" s="13"/>
      <c r="J1419" s="13"/>
      <c r="K1419" s="13"/>
      <c r="L1419" s="13"/>
      <c r="M1419" s="13"/>
      <c r="N1419" s="13"/>
      <c r="O1419" s="13"/>
      <c r="P1419" s="13"/>
    </row>
    <row r="1420" spans="7:16">
      <c r="G1420" s="13"/>
      <c r="H1420" s="13"/>
      <c r="I1420" s="13"/>
      <c r="J1420" s="13"/>
      <c r="K1420" s="13"/>
      <c r="L1420" s="13"/>
      <c r="M1420" s="13"/>
      <c r="N1420" s="13"/>
      <c r="O1420" s="13"/>
      <c r="P1420" s="13"/>
    </row>
    <row r="1421" spans="7:16">
      <c r="G1421" s="13"/>
      <c r="H1421" s="13"/>
      <c r="I1421" s="13"/>
      <c r="J1421" s="13"/>
      <c r="K1421" s="13"/>
      <c r="L1421" s="13"/>
      <c r="M1421" s="13"/>
      <c r="N1421" s="13"/>
      <c r="O1421" s="13"/>
      <c r="P1421" s="13"/>
    </row>
    <row r="1422" spans="7:16">
      <c r="G1422" s="13"/>
      <c r="H1422" s="13"/>
      <c r="I1422" s="13"/>
      <c r="J1422" s="13"/>
      <c r="K1422" s="13"/>
      <c r="L1422" s="13"/>
      <c r="M1422" s="13"/>
      <c r="N1422" s="13"/>
      <c r="O1422" s="13"/>
      <c r="P1422" s="13"/>
    </row>
    <row r="1423" spans="7:16">
      <c r="G1423" s="13"/>
      <c r="H1423" s="13"/>
      <c r="I1423" s="13"/>
      <c r="J1423" s="13"/>
      <c r="K1423" s="13"/>
      <c r="L1423" s="13"/>
      <c r="M1423" s="13"/>
      <c r="N1423" s="13"/>
      <c r="O1423" s="13"/>
      <c r="P1423" s="13"/>
    </row>
    <row r="1424" spans="7:16">
      <c r="G1424" s="13"/>
      <c r="H1424" s="13"/>
      <c r="I1424" s="13"/>
      <c r="J1424" s="13"/>
      <c r="K1424" s="13"/>
      <c r="L1424" s="13"/>
      <c r="M1424" s="13"/>
      <c r="N1424" s="13"/>
      <c r="O1424" s="13"/>
      <c r="P1424" s="13"/>
    </row>
    <row r="1425" spans="7:16">
      <c r="G1425" s="13"/>
      <c r="H1425" s="13"/>
      <c r="I1425" s="13"/>
      <c r="J1425" s="13"/>
      <c r="K1425" s="13"/>
      <c r="L1425" s="13"/>
      <c r="M1425" s="13"/>
      <c r="N1425" s="13"/>
      <c r="O1425" s="13"/>
      <c r="P1425" s="13"/>
    </row>
    <row r="1426" spans="7:16">
      <c r="G1426" s="13"/>
      <c r="H1426" s="13"/>
      <c r="I1426" s="13"/>
      <c r="J1426" s="13"/>
      <c r="K1426" s="13"/>
      <c r="L1426" s="13"/>
      <c r="M1426" s="13"/>
      <c r="N1426" s="13"/>
      <c r="O1426" s="13"/>
      <c r="P1426" s="13"/>
    </row>
    <row r="1427" spans="7:16">
      <c r="G1427" s="13"/>
      <c r="H1427" s="13"/>
      <c r="I1427" s="13"/>
      <c r="J1427" s="13"/>
      <c r="K1427" s="13"/>
      <c r="L1427" s="13"/>
      <c r="M1427" s="13"/>
      <c r="N1427" s="13"/>
      <c r="O1427" s="13"/>
      <c r="P1427" s="13"/>
    </row>
    <row r="1428" spans="7:16">
      <c r="G1428" s="13"/>
      <c r="H1428" s="13"/>
      <c r="I1428" s="13"/>
      <c r="J1428" s="13"/>
      <c r="K1428" s="13"/>
      <c r="L1428" s="13"/>
      <c r="M1428" s="13"/>
      <c r="N1428" s="13"/>
      <c r="O1428" s="13"/>
      <c r="P1428" s="13"/>
    </row>
    <row r="1429" spans="7:16">
      <c r="G1429" s="13"/>
      <c r="H1429" s="13"/>
      <c r="I1429" s="13"/>
      <c r="J1429" s="13"/>
      <c r="K1429" s="13"/>
      <c r="L1429" s="13"/>
      <c r="M1429" s="13"/>
      <c r="N1429" s="13"/>
      <c r="O1429" s="13"/>
      <c r="P1429" s="13"/>
    </row>
    <row r="1430" spans="7:16">
      <c r="G1430" s="13"/>
      <c r="H1430" s="13"/>
      <c r="I1430" s="13"/>
      <c r="J1430" s="13"/>
      <c r="K1430" s="13"/>
      <c r="L1430" s="13"/>
      <c r="M1430" s="13"/>
      <c r="N1430" s="13"/>
      <c r="O1430" s="13"/>
      <c r="P1430" s="13"/>
    </row>
    <row r="1431" spans="7:16">
      <c r="G1431" s="13"/>
      <c r="H1431" s="13"/>
      <c r="I1431" s="13"/>
      <c r="J1431" s="13"/>
      <c r="K1431" s="13"/>
      <c r="L1431" s="13"/>
      <c r="M1431" s="13"/>
      <c r="N1431" s="13"/>
      <c r="O1431" s="13"/>
      <c r="P1431" s="13"/>
    </row>
    <row r="1432" spans="7:16">
      <c r="G1432" s="13"/>
      <c r="H1432" s="13"/>
      <c r="I1432" s="13"/>
      <c r="J1432" s="13"/>
      <c r="K1432" s="13"/>
      <c r="L1432" s="13"/>
      <c r="M1432" s="13"/>
      <c r="N1432" s="13"/>
      <c r="O1432" s="13"/>
      <c r="P1432" s="13"/>
    </row>
    <row r="1433" spans="7:16">
      <c r="G1433" s="13"/>
      <c r="H1433" s="13"/>
      <c r="I1433" s="13"/>
      <c r="J1433" s="13"/>
      <c r="K1433" s="13"/>
      <c r="L1433" s="13"/>
      <c r="M1433" s="13"/>
      <c r="N1433" s="13"/>
      <c r="O1433" s="13"/>
      <c r="P1433" s="13"/>
    </row>
    <row r="1434" spans="7:16">
      <c r="G1434" s="13"/>
      <c r="H1434" s="13"/>
      <c r="I1434" s="13"/>
      <c r="J1434" s="13"/>
      <c r="K1434" s="13"/>
      <c r="L1434" s="13"/>
      <c r="M1434" s="13"/>
      <c r="N1434" s="13"/>
      <c r="O1434" s="13"/>
      <c r="P1434" s="13"/>
    </row>
    <row r="1435" spans="7:16">
      <c r="G1435" s="13"/>
      <c r="H1435" s="13"/>
      <c r="I1435" s="13"/>
      <c r="J1435" s="13"/>
      <c r="K1435" s="13"/>
      <c r="L1435" s="13"/>
      <c r="M1435" s="13"/>
      <c r="N1435" s="13"/>
      <c r="O1435" s="13"/>
      <c r="P1435" s="13"/>
    </row>
    <row r="1436" spans="7:16">
      <c r="G1436" s="13"/>
      <c r="H1436" s="13"/>
      <c r="I1436" s="13"/>
      <c r="J1436" s="13"/>
      <c r="K1436" s="13"/>
      <c r="L1436" s="13"/>
      <c r="M1436" s="13"/>
      <c r="N1436" s="13"/>
      <c r="O1436" s="13"/>
      <c r="P1436" s="13"/>
    </row>
    <row r="1437" spans="7:16">
      <c r="G1437" s="13"/>
      <c r="H1437" s="13"/>
      <c r="I1437" s="13"/>
      <c r="J1437" s="13"/>
      <c r="K1437" s="13"/>
      <c r="L1437" s="13"/>
      <c r="M1437" s="13"/>
      <c r="N1437" s="13"/>
      <c r="O1437" s="13"/>
      <c r="P1437" s="13"/>
    </row>
    <row r="1438" spans="7:16">
      <c r="G1438" s="13"/>
      <c r="H1438" s="13"/>
      <c r="I1438" s="13"/>
      <c r="J1438" s="13"/>
      <c r="K1438" s="13"/>
      <c r="L1438" s="13"/>
      <c r="M1438" s="13"/>
      <c r="N1438" s="13"/>
      <c r="O1438" s="13"/>
      <c r="P1438" s="13"/>
    </row>
    <row r="1439" spans="7:16">
      <c r="G1439" s="13"/>
      <c r="H1439" s="13"/>
      <c r="I1439" s="13"/>
      <c r="J1439" s="13"/>
      <c r="K1439" s="13"/>
      <c r="L1439" s="13"/>
      <c r="M1439" s="13"/>
      <c r="N1439" s="13"/>
      <c r="O1439" s="13"/>
      <c r="P1439" s="13"/>
    </row>
    <row r="1440" spans="7:16">
      <c r="G1440" s="13"/>
      <c r="H1440" s="13"/>
      <c r="I1440" s="13"/>
      <c r="J1440" s="13"/>
      <c r="K1440" s="13"/>
      <c r="L1440" s="13"/>
      <c r="M1440" s="13"/>
      <c r="N1440" s="13"/>
      <c r="O1440" s="13"/>
      <c r="P1440" s="13"/>
    </row>
    <row r="1441" spans="7:16">
      <c r="G1441" s="13"/>
      <c r="H1441" s="13"/>
      <c r="I1441" s="13"/>
      <c r="J1441" s="13"/>
      <c r="K1441" s="13"/>
      <c r="L1441" s="13"/>
      <c r="M1441" s="13"/>
      <c r="N1441" s="13"/>
      <c r="O1441" s="13"/>
      <c r="P1441" s="13"/>
    </row>
    <row r="1442" spans="7:16">
      <c r="G1442" s="13"/>
      <c r="H1442" s="13"/>
      <c r="I1442" s="13"/>
      <c r="J1442" s="13"/>
      <c r="K1442" s="13"/>
      <c r="L1442" s="13"/>
      <c r="M1442" s="13"/>
      <c r="N1442" s="13"/>
      <c r="O1442" s="13"/>
      <c r="P1442" s="13"/>
    </row>
    <row r="1443" spans="7:16">
      <c r="G1443" s="13"/>
      <c r="H1443" s="13"/>
      <c r="I1443" s="13"/>
      <c r="J1443" s="13"/>
      <c r="K1443" s="13"/>
      <c r="L1443" s="13"/>
      <c r="M1443" s="13"/>
      <c r="N1443" s="13"/>
      <c r="O1443" s="13"/>
      <c r="P1443" s="13"/>
    </row>
    <row r="1444" spans="7:16">
      <c r="G1444" s="13"/>
      <c r="H1444" s="13"/>
      <c r="I1444" s="13"/>
      <c r="J1444" s="13"/>
      <c r="K1444" s="13"/>
      <c r="L1444" s="13"/>
      <c r="M1444" s="13"/>
      <c r="N1444" s="13"/>
      <c r="O1444" s="13"/>
      <c r="P1444" s="13"/>
    </row>
    <row r="1445" spans="7:16">
      <c r="G1445" s="13"/>
      <c r="H1445" s="13"/>
      <c r="I1445" s="13"/>
      <c r="J1445" s="13"/>
      <c r="K1445" s="13"/>
      <c r="L1445" s="13"/>
      <c r="M1445" s="13"/>
      <c r="N1445" s="13"/>
      <c r="O1445" s="13"/>
      <c r="P1445" s="13"/>
    </row>
    <row r="1446" spans="7:16">
      <c r="G1446" s="13"/>
      <c r="H1446" s="13"/>
      <c r="I1446" s="13"/>
      <c r="J1446" s="13"/>
      <c r="K1446" s="13"/>
      <c r="L1446" s="13"/>
      <c r="M1446" s="13"/>
      <c r="N1446" s="13"/>
      <c r="O1446" s="13"/>
      <c r="P1446" s="13"/>
    </row>
    <row r="1447" spans="7:16">
      <c r="G1447" s="13"/>
      <c r="H1447" s="13"/>
      <c r="I1447" s="13"/>
      <c r="J1447" s="13"/>
      <c r="K1447" s="13"/>
      <c r="L1447" s="13"/>
      <c r="M1447" s="13"/>
      <c r="N1447" s="13"/>
      <c r="O1447" s="13"/>
      <c r="P1447" s="13"/>
    </row>
    <row r="1448" spans="7:16">
      <c r="G1448" s="13"/>
      <c r="H1448" s="13"/>
      <c r="I1448" s="13"/>
      <c r="J1448" s="13"/>
      <c r="K1448" s="13"/>
      <c r="L1448" s="13"/>
      <c r="M1448" s="13"/>
      <c r="N1448" s="13"/>
      <c r="O1448" s="13"/>
      <c r="P1448" s="13"/>
    </row>
    <row r="1449" spans="7:16">
      <c r="G1449" s="13"/>
      <c r="H1449" s="13"/>
      <c r="I1449" s="13"/>
      <c r="J1449" s="13"/>
      <c r="K1449" s="13"/>
      <c r="L1449" s="13"/>
      <c r="M1449" s="13"/>
      <c r="N1449" s="13"/>
      <c r="O1449" s="13"/>
      <c r="P1449" s="13"/>
    </row>
    <row r="1450" spans="7:16">
      <c r="G1450" s="13"/>
      <c r="H1450" s="13"/>
      <c r="I1450" s="13"/>
      <c r="J1450" s="13"/>
      <c r="K1450" s="13"/>
      <c r="L1450" s="13"/>
      <c r="M1450" s="13"/>
      <c r="N1450" s="13"/>
      <c r="O1450" s="13"/>
      <c r="P1450" s="13"/>
    </row>
    <row r="1451" spans="7:16">
      <c r="G1451" s="13"/>
      <c r="H1451" s="13"/>
      <c r="I1451" s="13"/>
      <c r="J1451" s="13"/>
      <c r="K1451" s="13"/>
      <c r="L1451" s="13"/>
      <c r="M1451" s="13"/>
      <c r="N1451" s="13"/>
      <c r="O1451" s="13"/>
      <c r="P1451" s="13"/>
    </row>
    <row r="1452" spans="7:16">
      <c r="G1452" s="13"/>
      <c r="H1452" s="13"/>
      <c r="I1452" s="13"/>
      <c r="J1452" s="13"/>
      <c r="K1452" s="13"/>
      <c r="L1452" s="13"/>
      <c r="M1452" s="13"/>
      <c r="N1452" s="13"/>
      <c r="O1452" s="13"/>
      <c r="P1452" s="13"/>
    </row>
    <row r="1453" spans="7:16">
      <c r="G1453" s="13"/>
      <c r="H1453" s="13"/>
      <c r="I1453" s="13"/>
      <c r="J1453" s="13"/>
      <c r="K1453" s="13"/>
      <c r="L1453" s="13"/>
      <c r="M1453" s="13"/>
      <c r="N1453" s="13"/>
      <c r="O1453" s="13"/>
      <c r="P1453" s="13"/>
    </row>
    <row r="1454" spans="7:16">
      <c r="G1454" s="13"/>
      <c r="H1454" s="13"/>
      <c r="I1454" s="13"/>
      <c r="J1454" s="13"/>
      <c r="K1454" s="13"/>
      <c r="L1454" s="13"/>
      <c r="M1454" s="13"/>
      <c r="N1454" s="13"/>
      <c r="O1454" s="13"/>
      <c r="P1454" s="13"/>
    </row>
    <row r="1455" spans="7:16">
      <c r="G1455" s="13"/>
      <c r="H1455" s="13"/>
      <c r="I1455" s="13"/>
      <c r="J1455" s="13"/>
      <c r="K1455" s="13"/>
      <c r="L1455" s="13"/>
      <c r="M1455" s="13"/>
      <c r="N1455" s="13"/>
      <c r="O1455" s="13"/>
      <c r="P1455" s="13"/>
    </row>
    <row r="1456" spans="7:16">
      <c r="G1456" s="13"/>
      <c r="H1456" s="13"/>
      <c r="I1456" s="13"/>
      <c r="J1456" s="13"/>
      <c r="K1456" s="13"/>
      <c r="L1456" s="13"/>
      <c r="M1456" s="13"/>
      <c r="N1456" s="13"/>
      <c r="O1456" s="13"/>
      <c r="P1456" s="13"/>
    </row>
    <row r="1457" spans="7:16">
      <c r="G1457" s="13"/>
      <c r="H1457" s="13"/>
      <c r="I1457" s="13"/>
      <c r="J1457" s="13"/>
      <c r="K1457" s="13"/>
      <c r="L1457" s="13"/>
      <c r="M1457" s="13"/>
      <c r="N1457" s="13"/>
      <c r="O1457" s="13"/>
      <c r="P1457" s="13"/>
    </row>
    <row r="1458" spans="7:16">
      <c r="G1458" s="13"/>
      <c r="H1458" s="13"/>
      <c r="I1458" s="13"/>
      <c r="J1458" s="13"/>
      <c r="K1458" s="13"/>
      <c r="L1458" s="13"/>
      <c r="M1458" s="13"/>
      <c r="N1458" s="13"/>
      <c r="O1458" s="13"/>
      <c r="P1458" s="13"/>
    </row>
    <row r="1459" spans="7:16">
      <c r="G1459" s="13"/>
      <c r="H1459" s="13"/>
      <c r="I1459" s="13"/>
      <c r="J1459" s="13"/>
      <c r="K1459" s="13"/>
      <c r="L1459" s="13"/>
      <c r="M1459" s="13"/>
      <c r="N1459" s="13"/>
      <c r="O1459" s="13"/>
      <c r="P1459" s="13"/>
    </row>
    <row r="1460" spans="7:16">
      <c r="G1460" s="13"/>
      <c r="H1460" s="13"/>
      <c r="I1460" s="13"/>
      <c r="J1460" s="13"/>
      <c r="K1460" s="13"/>
      <c r="L1460" s="13"/>
      <c r="M1460" s="13"/>
      <c r="N1460" s="13"/>
      <c r="O1460" s="13"/>
      <c r="P1460" s="13"/>
    </row>
    <row r="1461" spans="7:16">
      <c r="G1461" s="13"/>
      <c r="H1461" s="13"/>
      <c r="I1461" s="13"/>
      <c r="J1461" s="13"/>
      <c r="K1461" s="13"/>
      <c r="L1461" s="13"/>
      <c r="M1461" s="13"/>
      <c r="N1461" s="13"/>
      <c r="O1461" s="13"/>
      <c r="P1461" s="13"/>
    </row>
    <row r="1462" spans="7:16">
      <c r="G1462" s="13"/>
      <c r="H1462" s="13"/>
      <c r="I1462" s="13"/>
      <c r="J1462" s="13"/>
      <c r="K1462" s="13"/>
      <c r="L1462" s="13"/>
      <c r="M1462" s="13"/>
      <c r="N1462" s="13"/>
      <c r="O1462" s="13"/>
      <c r="P1462" s="13"/>
    </row>
    <row r="1463" spans="7:16">
      <c r="G1463" s="13"/>
      <c r="H1463" s="13"/>
      <c r="I1463" s="13"/>
      <c r="J1463" s="13"/>
      <c r="K1463" s="13"/>
      <c r="L1463" s="13"/>
      <c r="M1463" s="13"/>
      <c r="N1463" s="13"/>
      <c r="O1463" s="13"/>
      <c r="P1463" s="13"/>
    </row>
    <row r="1464" spans="7:16">
      <c r="G1464" s="13"/>
      <c r="H1464" s="13"/>
      <c r="I1464" s="13"/>
      <c r="J1464" s="13"/>
      <c r="K1464" s="13"/>
      <c r="L1464" s="13"/>
      <c r="M1464" s="13"/>
      <c r="N1464" s="13"/>
      <c r="O1464" s="13"/>
      <c r="P1464" s="13"/>
    </row>
    <row r="1465" spans="7:16">
      <c r="G1465" s="13"/>
      <c r="H1465" s="13"/>
      <c r="I1465" s="13"/>
      <c r="J1465" s="13"/>
      <c r="K1465" s="13"/>
      <c r="L1465" s="13"/>
      <c r="M1465" s="13"/>
      <c r="N1465" s="13"/>
      <c r="O1465" s="13"/>
      <c r="P1465" s="13"/>
    </row>
    <row r="1466" spans="7:16">
      <c r="G1466" s="13"/>
      <c r="H1466" s="13"/>
      <c r="I1466" s="13"/>
      <c r="J1466" s="13"/>
      <c r="K1466" s="13"/>
      <c r="L1466" s="13"/>
      <c r="M1466" s="13"/>
      <c r="N1466" s="13"/>
      <c r="O1466" s="13"/>
      <c r="P1466" s="13"/>
    </row>
    <row r="1467" spans="7:16">
      <c r="G1467" s="13"/>
      <c r="H1467" s="13"/>
      <c r="I1467" s="13"/>
      <c r="J1467" s="13"/>
      <c r="K1467" s="13"/>
      <c r="L1467" s="13"/>
      <c r="M1467" s="13"/>
      <c r="N1467" s="13"/>
      <c r="O1467" s="13"/>
      <c r="P1467" s="13"/>
    </row>
    <row r="1468" spans="7:16">
      <c r="G1468" s="13"/>
      <c r="H1468" s="13"/>
      <c r="I1468" s="13"/>
      <c r="J1468" s="13"/>
      <c r="K1468" s="13"/>
      <c r="L1468" s="13"/>
      <c r="M1468" s="13"/>
      <c r="N1468" s="13"/>
      <c r="O1468" s="13"/>
      <c r="P1468" s="13"/>
    </row>
    <row r="1469" spans="7:16">
      <c r="G1469" s="13"/>
      <c r="H1469" s="13"/>
      <c r="I1469" s="13"/>
      <c r="J1469" s="13"/>
      <c r="K1469" s="13"/>
      <c r="L1469" s="13"/>
      <c r="M1469" s="13"/>
      <c r="N1469" s="13"/>
      <c r="O1469" s="13"/>
      <c r="P1469" s="13"/>
    </row>
    <row r="1470" spans="7:16">
      <c r="G1470" s="13"/>
      <c r="H1470" s="13"/>
      <c r="I1470" s="13"/>
      <c r="J1470" s="13"/>
      <c r="K1470" s="13"/>
      <c r="L1470" s="13"/>
      <c r="M1470" s="13"/>
      <c r="N1470" s="13"/>
      <c r="O1470" s="13"/>
      <c r="P1470" s="13"/>
    </row>
    <row r="1471" spans="7:16">
      <c r="G1471" s="13"/>
      <c r="H1471" s="13"/>
      <c r="I1471" s="13"/>
      <c r="J1471" s="13"/>
      <c r="K1471" s="13"/>
      <c r="L1471" s="13"/>
      <c r="M1471" s="13"/>
      <c r="N1471" s="13"/>
      <c r="O1471" s="13"/>
      <c r="P1471" s="13"/>
    </row>
    <row r="1472" spans="7:16">
      <c r="G1472" s="13"/>
      <c r="H1472" s="13"/>
      <c r="I1472" s="13"/>
      <c r="J1472" s="13"/>
      <c r="K1472" s="13"/>
      <c r="L1472" s="13"/>
      <c r="M1472" s="13"/>
      <c r="N1472" s="13"/>
      <c r="O1472" s="13"/>
      <c r="P1472" s="13"/>
    </row>
    <row r="1473" spans="7:16">
      <c r="G1473" s="13"/>
      <c r="H1473" s="13"/>
      <c r="I1473" s="13"/>
      <c r="J1473" s="13"/>
      <c r="K1473" s="13"/>
      <c r="L1473" s="13"/>
      <c r="M1473" s="13"/>
      <c r="N1473" s="13"/>
      <c r="O1473" s="13"/>
      <c r="P1473" s="13"/>
    </row>
    <row r="1474" spans="7:16">
      <c r="G1474" s="13"/>
      <c r="H1474" s="13"/>
      <c r="I1474" s="13"/>
      <c r="J1474" s="13"/>
      <c r="K1474" s="13"/>
      <c r="L1474" s="13"/>
      <c r="M1474" s="13"/>
      <c r="N1474" s="13"/>
      <c r="O1474" s="13"/>
      <c r="P1474" s="13"/>
    </row>
    <row r="1475" spans="7:16">
      <c r="G1475" s="13"/>
      <c r="H1475" s="13"/>
      <c r="I1475" s="13"/>
      <c r="J1475" s="13"/>
      <c r="K1475" s="13"/>
      <c r="L1475" s="13"/>
      <c r="M1475" s="13"/>
      <c r="N1475" s="13"/>
      <c r="O1475" s="13"/>
      <c r="P1475" s="13"/>
    </row>
    <row r="1476" spans="7:16">
      <c r="G1476" s="13"/>
      <c r="H1476" s="13"/>
      <c r="I1476" s="13"/>
      <c r="J1476" s="13"/>
      <c r="K1476" s="13"/>
      <c r="L1476" s="13"/>
      <c r="M1476" s="13"/>
      <c r="N1476" s="13"/>
      <c r="O1476" s="13"/>
      <c r="P1476" s="13"/>
    </row>
    <row r="1477" spans="7:16">
      <c r="G1477" s="13"/>
      <c r="H1477" s="13"/>
      <c r="I1477" s="13"/>
      <c r="J1477" s="13"/>
      <c r="K1477" s="13"/>
      <c r="L1477" s="13"/>
      <c r="M1477" s="13"/>
      <c r="N1477" s="13"/>
      <c r="O1477" s="13"/>
      <c r="P1477" s="13"/>
    </row>
    <row r="1478" spans="7:16">
      <c r="G1478" s="13"/>
      <c r="H1478" s="13"/>
      <c r="I1478" s="13"/>
      <c r="J1478" s="13"/>
      <c r="K1478" s="13"/>
      <c r="L1478" s="13"/>
      <c r="M1478" s="13"/>
      <c r="N1478" s="13"/>
      <c r="O1478" s="13"/>
      <c r="P1478" s="13"/>
    </row>
    <row r="1479" spans="7:16">
      <c r="G1479" s="13"/>
      <c r="H1479" s="13"/>
      <c r="I1479" s="13"/>
      <c r="J1479" s="13"/>
      <c r="K1479" s="13"/>
      <c r="L1479" s="13"/>
      <c r="M1479" s="13"/>
      <c r="N1479" s="13"/>
      <c r="O1479" s="13"/>
      <c r="P1479" s="13"/>
    </row>
    <row r="1480" spans="7:16">
      <c r="G1480" s="13"/>
      <c r="H1480" s="13"/>
      <c r="I1480" s="13"/>
      <c r="J1480" s="13"/>
      <c r="K1480" s="13"/>
      <c r="L1480" s="13"/>
      <c r="M1480" s="13"/>
      <c r="N1480" s="13"/>
      <c r="O1480" s="13"/>
      <c r="P1480" s="13"/>
    </row>
    <row r="1481" spans="7:16">
      <c r="G1481" s="13"/>
      <c r="H1481" s="13"/>
      <c r="I1481" s="13"/>
      <c r="J1481" s="13"/>
      <c r="K1481" s="13"/>
      <c r="L1481" s="13"/>
      <c r="M1481" s="13"/>
      <c r="N1481" s="13"/>
      <c r="O1481" s="13"/>
      <c r="P1481" s="13"/>
    </row>
    <row r="1482" spans="7:16">
      <c r="G1482" s="13"/>
      <c r="H1482" s="13"/>
      <c r="I1482" s="13"/>
      <c r="J1482" s="13"/>
      <c r="K1482" s="13"/>
      <c r="L1482" s="13"/>
      <c r="M1482" s="13"/>
      <c r="N1482" s="13"/>
      <c r="O1482" s="13"/>
      <c r="P1482" s="13"/>
    </row>
    <row r="1483" spans="7:16">
      <c r="G1483" s="13"/>
      <c r="H1483" s="13"/>
      <c r="I1483" s="13"/>
      <c r="J1483" s="13"/>
      <c r="K1483" s="13"/>
      <c r="L1483" s="13"/>
      <c r="M1483" s="13"/>
      <c r="N1483" s="13"/>
      <c r="O1483" s="13"/>
      <c r="P1483" s="13"/>
    </row>
    <row r="1484" spans="7:16">
      <c r="G1484" s="13"/>
      <c r="H1484" s="13"/>
      <c r="I1484" s="13"/>
      <c r="J1484" s="13"/>
      <c r="K1484" s="13"/>
      <c r="L1484" s="13"/>
      <c r="M1484" s="13"/>
      <c r="N1484" s="13"/>
      <c r="O1484" s="13"/>
      <c r="P1484" s="13"/>
    </row>
    <row r="1485" spans="7:16">
      <c r="G1485" s="13"/>
      <c r="H1485" s="13"/>
      <c r="I1485" s="13"/>
      <c r="J1485" s="13"/>
      <c r="K1485" s="13"/>
      <c r="L1485" s="13"/>
      <c r="M1485" s="13"/>
      <c r="N1485" s="13"/>
      <c r="O1485" s="13"/>
      <c r="P1485" s="13"/>
    </row>
    <row r="1486" spans="7:16">
      <c r="G1486" s="13"/>
      <c r="H1486" s="13"/>
      <c r="I1486" s="13"/>
      <c r="J1486" s="13"/>
      <c r="K1486" s="13"/>
      <c r="L1486" s="13"/>
      <c r="M1486" s="13"/>
      <c r="N1486" s="13"/>
      <c r="O1486" s="13"/>
      <c r="P1486" s="13"/>
    </row>
    <row r="1487" spans="7:16">
      <c r="G1487" s="13"/>
      <c r="H1487" s="13"/>
      <c r="I1487" s="13"/>
      <c r="J1487" s="13"/>
      <c r="K1487" s="13"/>
      <c r="L1487" s="13"/>
      <c r="M1487" s="13"/>
      <c r="N1487" s="13"/>
      <c r="O1487" s="13"/>
      <c r="P1487" s="13"/>
    </row>
    <row r="1488" spans="7:16">
      <c r="G1488" s="13"/>
      <c r="H1488" s="13"/>
      <c r="I1488" s="13"/>
      <c r="J1488" s="13"/>
      <c r="K1488" s="13"/>
      <c r="L1488" s="13"/>
      <c r="M1488" s="13"/>
      <c r="N1488" s="13"/>
      <c r="O1488" s="13"/>
      <c r="P1488" s="13"/>
    </row>
    <row r="1489" spans="7:16">
      <c r="G1489" s="13"/>
      <c r="H1489" s="13"/>
      <c r="I1489" s="13"/>
      <c r="J1489" s="13"/>
      <c r="K1489" s="13"/>
      <c r="L1489" s="13"/>
      <c r="M1489" s="13"/>
      <c r="N1489" s="13"/>
      <c r="O1489" s="13"/>
      <c r="P1489" s="13"/>
    </row>
    <row r="1490" spans="7:16">
      <c r="G1490" s="13"/>
      <c r="H1490" s="13"/>
      <c r="I1490" s="13"/>
      <c r="J1490" s="13"/>
      <c r="K1490" s="13"/>
      <c r="L1490" s="13"/>
      <c r="M1490" s="13"/>
      <c r="N1490" s="13"/>
      <c r="O1490" s="13"/>
      <c r="P1490" s="13"/>
    </row>
    <row r="1491" spans="7:16">
      <c r="G1491" s="13"/>
      <c r="H1491" s="13"/>
      <c r="I1491" s="13"/>
      <c r="J1491" s="13"/>
      <c r="K1491" s="13"/>
      <c r="L1491" s="13"/>
      <c r="M1491" s="13"/>
      <c r="N1491" s="13"/>
      <c r="O1491" s="13"/>
      <c r="P1491" s="13"/>
    </row>
    <row r="1492" spans="7:16">
      <c r="G1492" s="13"/>
      <c r="H1492" s="13"/>
      <c r="I1492" s="13"/>
      <c r="J1492" s="13"/>
      <c r="K1492" s="13"/>
      <c r="L1492" s="13"/>
      <c r="M1492" s="13"/>
      <c r="N1492" s="13"/>
      <c r="O1492" s="13"/>
      <c r="P1492" s="13"/>
    </row>
    <row r="1493" spans="7:16">
      <c r="G1493" s="13"/>
      <c r="H1493" s="13"/>
      <c r="I1493" s="13"/>
      <c r="J1493" s="13"/>
      <c r="K1493" s="13"/>
      <c r="L1493" s="13"/>
      <c r="M1493" s="13"/>
      <c r="N1493" s="13"/>
      <c r="O1493" s="13"/>
      <c r="P1493" s="13"/>
    </row>
    <row r="1494" spans="7:16">
      <c r="G1494" s="13"/>
      <c r="H1494" s="13"/>
      <c r="I1494" s="13"/>
      <c r="J1494" s="13"/>
      <c r="K1494" s="13"/>
      <c r="L1494" s="13"/>
      <c r="M1494" s="13"/>
      <c r="N1494" s="13"/>
      <c r="O1494" s="13"/>
      <c r="P1494" s="13"/>
    </row>
    <row r="1495" spans="7:16">
      <c r="G1495" s="13"/>
      <c r="H1495" s="13"/>
      <c r="I1495" s="13"/>
      <c r="J1495" s="13"/>
      <c r="K1495" s="13"/>
      <c r="L1495" s="13"/>
      <c r="M1495" s="13"/>
      <c r="N1495" s="13"/>
      <c r="O1495" s="13"/>
      <c r="P1495" s="13"/>
    </row>
    <row r="1496" spans="7:16">
      <c r="G1496" s="13"/>
      <c r="H1496" s="13"/>
      <c r="I1496" s="13"/>
      <c r="J1496" s="13"/>
      <c r="K1496" s="13"/>
      <c r="L1496" s="13"/>
      <c r="M1496" s="13"/>
      <c r="N1496" s="13"/>
      <c r="O1496" s="13"/>
      <c r="P1496" s="13"/>
    </row>
    <row r="1497" spans="7:16">
      <c r="G1497" s="13"/>
      <c r="H1497" s="13"/>
      <c r="I1497" s="13"/>
      <c r="J1497" s="13"/>
      <c r="K1497" s="13"/>
      <c r="L1497" s="13"/>
      <c r="M1497" s="13"/>
      <c r="N1497" s="13"/>
      <c r="O1497" s="13"/>
      <c r="P1497" s="13"/>
    </row>
    <row r="1498" spans="7:16">
      <c r="G1498" s="13"/>
      <c r="H1498" s="13"/>
      <c r="I1498" s="13"/>
      <c r="J1498" s="13"/>
      <c r="K1498" s="13"/>
      <c r="L1498" s="13"/>
      <c r="M1498" s="13"/>
      <c r="N1498" s="13"/>
      <c r="O1498" s="13"/>
      <c r="P1498" s="13"/>
    </row>
    <row r="1499" spans="7:16">
      <c r="G1499" s="13"/>
      <c r="H1499" s="13"/>
      <c r="I1499" s="13"/>
      <c r="J1499" s="13"/>
      <c r="K1499" s="13"/>
      <c r="L1499" s="13"/>
      <c r="M1499" s="13"/>
      <c r="N1499" s="13"/>
      <c r="O1499" s="13"/>
      <c r="P1499" s="13"/>
    </row>
    <row r="1500" spans="7:16">
      <c r="G1500" s="13"/>
      <c r="H1500" s="13"/>
      <c r="I1500" s="13"/>
      <c r="J1500" s="13"/>
      <c r="K1500" s="13"/>
      <c r="L1500" s="13"/>
      <c r="M1500" s="13"/>
      <c r="N1500" s="13"/>
      <c r="O1500" s="13"/>
      <c r="P1500" s="13"/>
    </row>
    <row r="1501" spans="7:16">
      <c r="G1501" s="13"/>
      <c r="H1501" s="13"/>
      <c r="I1501" s="13"/>
      <c r="J1501" s="13"/>
      <c r="K1501" s="13"/>
      <c r="L1501" s="13"/>
      <c r="M1501" s="13"/>
      <c r="N1501" s="13"/>
      <c r="O1501" s="13"/>
      <c r="P1501" s="13"/>
    </row>
    <row r="1502" spans="7:16">
      <c r="G1502" s="13"/>
      <c r="H1502" s="13"/>
      <c r="I1502" s="13"/>
      <c r="J1502" s="13"/>
      <c r="K1502" s="13"/>
      <c r="L1502" s="13"/>
      <c r="M1502" s="13"/>
      <c r="N1502" s="13"/>
      <c r="O1502" s="13"/>
      <c r="P1502" s="13"/>
    </row>
    <row r="1503" spans="7:16">
      <c r="G1503" s="13"/>
      <c r="H1503" s="13"/>
      <c r="I1503" s="13"/>
      <c r="J1503" s="13"/>
      <c r="K1503" s="13"/>
      <c r="L1503" s="13"/>
      <c r="M1503" s="13"/>
      <c r="N1503" s="13"/>
      <c r="O1503" s="13"/>
      <c r="P1503" s="13"/>
    </row>
    <row r="1504" spans="7:16">
      <c r="G1504" s="13"/>
      <c r="H1504" s="13"/>
      <c r="I1504" s="13"/>
      <c r="J1504" s="13"/>
      <c r="K1504" s="13"/>
      <c r="L1504" s="13"/>
      <c r="M1504" s="13"/>
      <c r="N1504" s="13"/>
      <c r="O1504" s="13"/>
      <c r="P1504" s="13"/>
    </row>
    <row r="1505" spans="7:16">
      <c r="G1505" s="13"/>
      <c r="H1505" s="13"/>
      <c r="I1505" s="13"/>
      <c r="J1505" s="13"/>
      <c r="K1505" s="13"/>
      <c r="L1505" s="13"/>
      <c r="M1505" s="13"/>
      <c r="N1505" s="13"/>
      <c r="O1505" s="13"/>
      <c r="P1505" s="13"/>
    </row>
    <row r="1506" spans="7:16">
      <c r="G1506" s="13"/>
      <c r="H1506" s="13"/>
      <c r="I1506" s="13"/>
      <c r="J1506" s="13"/>
      <c r="K1506" s="13"/>
      <c r="L1506" s="13"/>
      <c r="M1506" s="13"/>
      <c r="N1506" s="13"/>
      <c r="O1506" s="13"/>
      <c r="P1506" s="13"/>
    </row>
    <row r="1507" spans="7:16">
      <c r="G1507" s="13"/>
      <c r="H1507" s="13"/>
      <c r="I1507" s="13"/>
      <c r="J1507" s="13"/>
      <c r="K1507" s="13"/>
      <c r="L1507" s="13"/>
      <c r="M1507" s="13"/>
      <c r="N1507" s="13"/>
      <c r="O1507" s="13"/>
      <c r="P1507" s="13"/>
    </row>
    <row r="1508" spans="7:16">
      <c r="G1508" s="13"/>
      <c r="H1508" s="13"/>
      <c r="I1508" s="13"/>
      <c r="J1508" s="13"/>
      <c r="K1508" s="13"/>
      <c r="L1508" s="13"/>
      <c r="M1508" s="13"/>
      <c r="N1508" s="13"/>
      <c r="O1508" s="13"/>
      <c r="P1508" s="13"/>
    </row>
    <row r="1509" spans="7:16">
      <c r="G1509" s="13"/>
      <c r="H1509" s="13"/>
      <c r="I1509" s="13"/>
      <c r="J1509" s="13"/>
      <c r="K1509" s="13"/>
      <c r="L1509" s="13"/>
      <c r="M1509" s="13"/>
      <c r="N1509" s="13"/>
      <c r="O1509" s="13"/>
      <c r="P1509" s="13"/>
    </row>
    <row r="1510" spans="7:16">
      <c r="G1510" s="13"/>
      <c r="H1510" s="13"/>
      <c r="I1510" s="13"/>
      <c r="J1510" s="13"/>
      <c r="K1510" s="13"/>
      <c r="L1510" s="13"/>
      <c r="M1510" s="13"/>
      <c r="N1510" s="13"/>
      <c r="O1510" s="13"/>
      <c r="P1510" s="13"/>
    </row>
    <row r="1511" spans="7:16">
      <c r="G1511" s="13"/>
      <c r="H1511" s="13"/>
      <c r="I1511" s="13"/>
      <c r="J1511" s="13"/>
      <c r="K1511" s="13"/>
      <c r="L1511" s="13"/>
      <c r="M1511" s="13"/>
      <c r="N1511" s="13"/>
      <c r="O1511" s="13"/>
      <c r="P1511" s="13"/>
    </row>
    <row r="1512" spans="7:16">
      <c r="G1512" s="13"/>
      <c r="H1512" s="13"/>
      <c r="I1512" s="13"/>
      <c r="J1512" s="13"/>
      <c r="K1512" s="13"/>
      <c r="L1512" s="13"/>
      <c r="M1512" s="13"/>
      <c r="N1512" s="13"/>
      <c r="O1512" s="13"/>
      <c r="P1512" s="13"/>
    </row>
    <row r="1513" spans="7:16">
      <c r="G1513" s="13"/>
      <c r="H1513" s="13"/>
      <c r="I1513" s="13"/>
      <c r="J1513" s="13"/>
      <c r="K1513" s="13"/>
      <c r="L1513" s="13"/>
      <c r="M1513" s="13"/>
      <c r="N1513" s="13"/>
      <c r="O1513" s="13"/>
      <c r="P1513" s="13"/>
    </row>
    <row r="1514" spans="7:16">
      <c r="G1514" s="13"/>
      <c r="H1514" s="13"/>
      <c r="I1514" s="13"/>
      <c r="J1514" s="13"/>
      <c r="K1514" s="13"/>
      <c r="L1514" s="13"/>
      <c r="M1514" s="13"/>
      <c r="N1514" s="13"/>
      <c r="O1514" s="13"/>
      <c r="P1514" s="13"/>
    </row>
    <row r="1515" spans="7:16">
      <c r="G1515" s="13"/>
      <c r="H1515" s="13"/>
      <c r="I1515" s="13"/>
      <c r="J1515" s="13"/>
      <c r="K1515" s="13"/>
      <c r="L1515" s="13"/>
      <c r="M1515" s="13"/>
      <c r="N1515" s="13"/>
      <c r="O1515" s="13"/>
      <c r="P1515" s="13"/>
    </row>
    <row r="1516" spans="7:16">
      <c r="G1516" s="13"/>
      <c r="H1516" s="13"/>
      <c r="I1516" s="13"/>
      <c r="J1516" s="13"/>
      <c r="K1516" s="13"/>
      <c r="L1516" s="13"/>
      <c r="M1516" s="13"/>
      <c r="N1516" s="13"/>
      <c r="O1516" s="13"/>
      <c r="P1516" s="13"/>
    </row>
    <row r="1517" spans="7:16">
      <c r="G1517" s="13"/>
      <c r="H1517" s="13"/>
      <c r="I1517" s="13"/>
      <c r="J1517" s="13"/>
      <c r="K1517" s="13"/>
      <c r="L1517" s="13"/>
      <c r="M1517" s="13"/>
      <c r="N1517" s="13"/>
      <c r="O1517" s="13"/>
      <c r="P1517" s="13"/>
    </row>
    <row r="1518" spans="7:16">
      <c r="G1518" s="13"/>
      <c r="H1518" s="13"/>
      <c r="I1518" s="13"/>
      <c r="J1518" s="13"/>
      <c r="K1518" s="13"/>
      <c r="L1518" s="13"/>
      <c r="M1518" s="13"/>
      <c r="N1518" s="13"/>
      <c r="O1518" s="13"/>
      <c r="P1518" s="13"/>
    </row>
    <row r="1519" spans="7:16">
      <c r="G1519" s="13"/>
      <c r="H1519" s="13"/>
      <c r="I1519" s="13"/>
      <c r="J1519" s="13"/>
      <c r="K1519" s="13"/>
      <c r="L1519" s="13"/>
      <c r="M1519" s="13"/>
      <c r="N1519" s="13"/>
      <c r="O1519" s="13"/>
      <c r="P1519" s="13"/>
    </row>
    <row r="1520" spans="7:16">
      <c r="G1520" s="13"/>
      <c r="H1520" s="13"/>
      <c r="I1520" s="13"/>
      <c r="J1520" s="13"/>
      <c r="K1520" s="13"/>
      <c r="L1520" s="13"/>
      <c r="M1520" s="13"/>
      <c r="N1520" s="13"/>
      <c r="O1520" s="13"/>
      <c r="P1520" s="13"/>
    </row>
    <row r="1521" spans="7:16">
      <c r="G1521" s="13"/>
      <c r="H1521" s="13"/>
      <c r="I1521" s="13"/>
      <c r="J1521" s="13"/>
      <c r="K1521" s="13"/>
      <c r="L1521" s="13"/>
      <c r="M1521" s="13"/>
      <c r="N1521" s="13"/>
      <c r="O1521" s="13"/>
      <c r="P1521" s="13"/>
    </row>
    <row r="1522" spans="7:16">
      <c r="G1522" s="13"/>
      <c r="H1522" s="13"/>
      <c r="I1522" s="13"/>
      <c r="J1522" s="13"/>
      <c r="K1522" s="13"/>
      <c r="L1522" s="13"/>
      <c r="M1522" s="13"/>
      <c r="N1522" s="13"/>
      <c r="O1522" s="13"/>
      <c r="P1522" s="13"/>
    </row>
    <row r="1523" spans="7:16">
      <c r="G1523" s="13"/>
      <c r="H1523" s="13"/>
      <c r="I1523" s="13"/>
      <c r="J1523" s="13"/>
      <c r="K1523" s="13"/>
      <c r="L1523" s="13"/>
      <c r="M1523" s="13"/>
      <c r="N1523" s="13"/>
      <c r="O1523" s="13"/>
      <c r="P1523" s="13"/>
    </row>
    <row r="1524" spans="7:16">
      <c r="G1524" s="13"/>
      <c r="H1524" s="13"/>
      <c r="I1524" s="13"/>
      <c r="J1524" s="13"/>
      <c r="K1524" s="13"/>
      <c r="L1524" s="13"/>
      <c r="M1524" s="13"/>
      <c r="N1524" s="13"/>
      <c r="O1524" s="13"/>
      <c r="P1524" s="13"/>
    </row>
    <row r="1525" spans="7:16">
      <c r="G1525" s="13"/>
      <c r="H1525" s="13"/>
      <c r="I1525" s="13"/>
      <c r="J1525" s="13"/>
      <c r="K1525" s="13"/>
      <c r="L1525" s="13"/>
      <c r="M1525" s="13"/>
      <c r="N1525" s="13"/>
      <c r="O1525" s="13"/>
      <c r="P1525" s="13"/>
    </row>
    <row r="1526" spans="7:16">
      <c r="G1526" s="13"/>
      <c r="H1526" s="13"/>
      <c r="I1526" s="13"/>
      <c r="J1526" s="13"/>
      <c r="K1526" s="13"/>
      <c r="L1526" s="13"/>
      <c r="M1526" s="13"/>
      <c r="N1526" s="13"/>
      <c r="O1526" s="13"/>
      <c r="P1526" s="13"/>
    </row>
    <row r="1527" spans="7:16">
      <c r="G1527" s="13"/>
      <c r="H1527" s="13"/>
      <c r="I1527" s="13"/>
      <c r="J1527" s="13"/>
      <c r="K1527" s="13"/>
      <c r="L1527" s="13"/>
      <c r="M1527" s="13"/>
      <c r="N1527" s="13"/>
      <c r="O1527" s="13"/>
      <c r="P1527" s="13"/>
    </row>
    <row r="1528" spans="7:16">
      <c r="G1528" s="13"/>
      <c r="H1528" s="13"/>
      <c r="I1528" s="13"/>
      <c r="J1528" s="13"/>
      <c r="K1528" s="13"/>
      <c r="L1528" s="13"/>
      <c r="M1528" s="13"/>
      <c r="N1528" s="13"/>
      <c r="O1528" s="13"/>
      <c r="P1528" s="13"/>
    </row>
    <row r="1529" spans="7:16">
      <c r="G1529" s="13"/>
      <c r="H1529" s="13"/>
      <c r="I1529" s="13"/>
      <c r="J1529" s="13"/>
      <c r="K1529" s="13"/>
      <c r="L1529" s="13"/>
      <c r="M1529" s="13"/>
      <c r="N1529" s="13"/>
      <c r="O1529" s="13"/>
      <c r="P1529" s="13"/>
    </row>
    <row r="1530" spans="7:16">
      <c r="G1530" s="13"/>
      <c r="H1530" s="13"/>
      <c r="I1530" s="13"/>
      <c r="J1530" s="13"/>
      <c r="K1530" s="13"/>
      <c r="L1530" s="13"/>
      <c r="M1530" s="13"/>
      <c r="N1530" s="13"/>
      <c r="O1530" s="13"/>
      <c r="P1530" s="13"/>
    </row>
    <row r="1531" spans="7:16">
      <c r="G1531" s="13"/>
      <c r="H1531" s="13"/>
      <c r="I1531" s="13"/>
      <c r="J1531" s="13"/>
      <c r="K1531" s="13"/>
      <c r="L1531" s="13"/>
      <c r="M1531" s="13"/>
      <c r="N1531" s="13"/>
      <c r="O1531" s="13"/>
      <c r="P1531" s="13"/>
    </row>
    <row r="1532" spans="7:16">
      <c r="G1532" s="13"/>
      <c r="H1532" s="13"/>
      <c r="I1532" s="13"/>
      <c r="J1532" s="13"/>
      <c r="K1532" s="13"/>
      <c r="L1532" s="13"/>
      <c r="M1532" s="13"/>
      <c r="N1532" s="13"/>
      <c r="O1532" s="13"/>
      <c r="P1532" s="13"/>
    </row>
    <row r="1533" spans="7:16">
      <c r="G1533" s="13"/>
      <c r="H1533" s="13"/>
      <c r="I1533" s="13"/>
      <c r="J1533" s="13"/>
      <c r="K1533" s="13"/>
      <c r="L1533" s="13"/>
      <c r="M1533" s="13"/>
      <c r="N1533" s="13"/>
      <c r="O1533" s="13"/>
      <c r="P1533" s="13"/>
    </row>
    <row r="1534" spans="7:16">
      <c r="G1534" s="13"/>
      <c r="H1534" s="13"/>
      <c r="I1534" s="13"/>
      <c r="J1534" s="13"/>
      <c r="K1534" s="13"/>
      <c r="L1534" s="13"/>
      <c r="M1534" s="13"/>
      <c r="N1534" s="13"/>
      <c r="O1534" s="13"/>
      <c r="P1534" s="13"/>
    </row>
    <row r="1535" spans="7:16">
      <c r="G1535" s="13"/>
      <c r="H1535" s="13"/>
      <c r="I1535" s="13"/>
      <c r="J1535" s="13"/>
      <c r="K1535" s="13"/>
      <c r="L1535" s="13"/>
      <c r="M1535" s="13"/>
      <c r="N1535" s="13"/>
      <c r="O1535" s="13"/>
      <c r="P1535" s="13"/>
    </row>
    <row r="1536" spans="7:16">
      <c r="G1536" s="13"/>
      <c r="H1536" s="13"/>
      <c r="I1536" s="13"/>
      <c r="J1536" s="13"/>
      <c r="K1536" s="13"/>
      <c r="L1536" s="13"/>
      <c r="M1536" s="13"/>
      <c r="N1536" s="13"/>
      <c r="O1536" s="13"/>
      <c r="P1536" s="13"/>
    </row>
    <row r="1537" spans="7:16">
      <c r="G1537" s="13"/>
      <c r="H1537" s="13"/>
      <c r="I1537" s="13"/>
      <c r="J1537" s="13"/>
      <c r="K1537" s="13"/>
      <c r="L1537" s="13"/>
      <c r="M1537" s="13"/>
      <c r="N1537" s="13"/>
      <c r="O1537" s="13"/>
      <c r="P1537" s="13"/>
    </row>
    <row r="1538" spans="7:16">
      <c r="G1538" s="13"/>
      <c r="H1538" s="13"/>
      <c r="I1538" s="13"/>
      <c r="J1538" s="13"/>
      <c r="K1538" s="13"/>
      <c r="L1538" s="13"/>
      <c r="M1538" s="13"/>
      <c r="N1538" s="13"/>
      <c r="O1538" s="13"/>
      <c r="P1538" s="13"/>
    </row>
    <row r="1539" spans="7:16">
      <c r="G1539" s="13"/>
      <c r="H1539" s="13"/>
      <c r="I1539" s="13"/>
      <c r="J1539" s="13"/>
      <c r="K1539" s="13"/>
      <c r="L1539" s="13"/>
      <c r="M1539" s="13"/>
      <c r="N1539" s="13"/>
      <c r="O1539" s="13"/>
      <c r="P1539" s="13"/>
    </row>
    <row r="1540" spans="7:16">
      <c r="G1540" s="13"/>
      <c r="H1540" s="13"/>
      <c r="I1540" s="13"/>
      <c r="J1540" s="13"/>
      <c r="K1540" s="13"/>
      <c r="L1540" s="13"/>
      <c r="M1540" s="13"/>
      <c r="N1540" s="13"/>
      <c r="O1540" s="13"/>
      <c r="P1540" s="13"/>
    </row>
    <row r="1541" spans="7:16">
      <c r="G1541" s="13"/>
      <c r="H1541" s="13"/>
      <c r="I1541" s="13"/>
      <c r="J1541" s="13"/>
      <c r="K1541" s="13"/>
      <c r="L1541" s="13"/>
      <c r="M1541" s="13"/>
      <c r="N1541" s="13"/>
      <c r="O1541" s="13"/>
      <c r="P1541" s="13"/>
    </row>
    <row r="1542" spans="7:16">
      <c r="G1542" s="13"/>
      <c r="H1542" s="13"/>
      <c r="I1542" s="13"/>
      <c r="J1542" s="13"/>
      <c r="K1542" s="13"/>
      <c r="L1542" s="13"/>
      <c r="M1542" s="13"/>
      <c r="N1542" s="13"/>
      <c r="O1542" s="13"/>
      <c r="P1542" s="13"/>
    </row>
    <row r="1543" spans="7:16">
      <c r="G1543" s="13"/>
      <c r="H1543" s="13"/>
      <c r="I1543" s="13"/>
      <c r="J1543" s="13"/>
      <c r="K1543" s="13"/>
      <c r="L1543" s="13"/>
      <c r="M1543" s="13"/>
      <c r="N1543" s="13"/>
      <c r="O1543" s="13"/>
      <c r="P1543" s="13"/>
    </row>
    <row r="1544" spans="7:16">
      <c r="G1544" s="13"/>
      <c r="H1544" s="13"/>
      <c r="I1544" s="13"/>
      <c r="J1544" s="13"/>
      <c r="K1544" s="13"/>
      <c r="L1544" s="13"/>
      <c r="M1544" s="13"/>
      <c r="N1544" s="13"/>
      <c r="O1544" s="13"/>
      <c r="P1544" s="13"/>
    </row>
    <row r="1545" spans="7:16">
      <c r="G1545" s="13"/>
      <c r="H1545" s="13"/>
      <c r="I1545" s="13"/>
      <c r="J1545" s="13"/>
      <c r="K1545" s="13"/>
      <c r="L1545" s="13"/>
      <c r="M1545" s="13"/>
      <c r="N1545" s="13"/>
      <c r="O1545" s="13"/>
      <c r="P1545" s="13"/>
    </row>
    <row r="1546" spans="7:16">
      <c r="G1546" s="13"/>
      <c r="H1546" s="13"/>
      <c r="I1546" s="13"/>
      <c r="J1546" s="13"/>
      <c r="K1546" s="13"/>
      <c r="L1546" s="13"/>
      <c r="M1546" s="13"/>
      <c r="N1546" s="13"/>
      <c r="O1546" s="13"/>
      <c r="P1546" s="13"/>
    </row>
    <row r="1547" spans="7:16">
      <c r="G1547" s="13"/>
      <c r="H1547" s="13"/>
      <c r="I1547" s="13"/>
      <c r="J1547" s="13"/>
      <c r="K1547" s="13"/>
      <c r="L1547" s="13"/>
      <c r="M1547" s="13"/>
      <c r="N1547" s="13"/>
      <c r="O1547" s="13"/>
      <c r="P1547" s="13"/>
    </row>
    <row r="1548" spans="7:16">
      <c r="G1548" s="13"/>
      <c r="H1548" s="13"/>
      <c r="I1548" s="13"/>
      <c r="J1548" s="13"/>
      <c r="K1548" s="13"/>
      <c r="L1548" s="13"/>
      <c r="M1548" s="13"/>
      <c r="N1548" s="13"/>
      <c r="O1548" s="13"/>
      <c r="P1548" s="13"/>
    </row>
    <row r="1549" spans="7:16">
      <c r="G1549" s="13"/>
      <c r="H1549" s="13"/>
      <c r="I1549" s="13"/>
      <c r="J1549" s="13"/>
      <c r="K1549" s="13"/>
      <c r="L1549" s="13"/>
      <c r="M1549" s="13"/>
      <c r="N1549" s="13"/>
      <c r="O1549" s="13"/>
      <c r="P1549" s="13"/>
    </row>
    <row r="1550" spans="7:16">
      <c r="G1550" s="13"/>
      <c r="H1550" s="13"/>
      <c r="I1550" s="13"/>
      <c r="J1550" s="13"/>
      <c r="K1550" s="13"/>
      <c r="L1550" s="13"/>
      <c r="M1550" s="13"/>
      <c r="N1550" s="13"/>
      <c r="O1550" s="13"/>
      <c r="P1550" s="13"/>
    </row>
    <row r="1551" spans="7:16">
      <c r="G1551" s="13"/>
      <c r="H1551" s="13"/>
      <c r="I1551" s="13"/>
      <c r="J1551" s="13"/>
      <c r="K1551" s="13"/>
      <c r="L1551" s="13"/>
      <c r="M1551" s="13"/>
      <c r="N1551" s="13"/>
      <c r="O1551" s="13"/>
      <c r="P1551" s="13"/>
    </row>
    <row r="1552" spans="7:16">
      <c r="G1552" s="13"/>
      <c r="H1552" s="13"/>
      <c r="I1552" s="13"/>
      <c r="J1552" s="13"/>
      <c r="K1552" s="13"/>
      <c r="L1552" s="13"/>
      <c r="M1552" s="13"/>
      <c r="N1552" s="13"/>
      <c r="O1552" s="13"/>
      <c r="P1552" s="13"/>
    </row>
    <row r="1553" spans="7:16">
      <c r="G1553" s="13"/>
      <c r="H1553" s="13"/>
      <c r="I1553" s="13"/>
      <c r="J1553" s="13"/>
      <c r="K1553" s="13"/>
      <c r="L1553" s="13"/>
      <c r="M1553" s="13"/>
      <c r="N1553" s="13"/>
      <c r="O1553" s="13"/>
      <c r="P1553" s="13"/>
    </row>
    <row r="1554" spans="7:16">
      <c r="G1554" s="13"/>
      <c r="H1554" s="13"/>
      <c r="I1554" s="13"/>
      <c r="J1554" s="13"/>
      <c r="K1554" s="13"/>
      <c r="L1554" s="13"/>
      <c r="M1554" s="13"/>
      <c r="N1554" s="13"/>
      <c r="O1554" s="13"/>
      <c r="P1554" s="13"/>
    </row>
    <row r="1555" spans="7:16">
      <c r="G1555" s="13"/>
      <c r="H1555" s="13"/>
      <c r="I1555" s="13"/>
      <c r="J1555" s="13"/>
      <c r="K1555" s="13"/>
      <c r="L1555" s="13"/>
      <c r="M1555" s="13"/>
      <c r="N1555" s="13"/>
      <c r="O1555" s="13"/>
      <c r="P1555" s="13"/>
    </row>
    <row r="1556" spans="7:16">
      <c r="G1556" s="13"/>
      <c r="H1556" s="13"/>
      <c r="I1556" s="13"/>
      <c r="J1556" s="13"/>
      <c r="K1556" s="13"/>
      <c r="L1556" s="13"/>
      <c r="M1556" s="13"/>
      <c r="N1556" s="13"/>
      <c r="O1556" s="13"/>
      <c r="P1556" s="13"/>
    </row>
    <row r="1557" spans="7:16">
      <c r="G1557" s="13"/>
      <c r="H1557" s="13"/>
      <c r="I1557" s="13"/>
      <c r="J1557" s="13"/>
      <c r="K1557" s="13"/>
      <c r="L1557" s="13"/>
      <c r="M1557" s="13"/>
      <c r="N1557" s="13"/>
      <c r="O1557" s="13"/>
      <c r="P1557" s="13"/>
    </row>
    <row r="1558" spans="7:16">
      <c r="G1558" s="13"/>
      <c r="H1558" s="13"/>
      <c r="I1558" s="13"/>
      <c r="J1558" s="13"/>
      <c r="K1558" s="13"/>
      <c r="L1558" s="13"/>
      <c r="M1558" s="13"/>
      <c r="N1558" s="13"/>
      <c r="O1558" s="13"/>
      <c r="P1558" s="13"/>
    </row>
    <row r="1559" spans="7:16">
      <c r="G1559" s="13"/>
      <c r="H1559" s="13"/>
      <c r="I1559" s="13"/>
      <c r="J1559" s="13"/>
      <c r="K1559" s="13"/>
      <c r="L1559" s="13"/>
      <c r="M1559" s="13"/>
      <c r="N1559" s="13"/>
      <c r="O1559" s="13"/>
      <c r="P1559" s="13"/>
    </row>
    <row r="1560" spans="7:16">
      <c r="G1560" s="13"/>
      <c r="H1560" s="13"/>
      <c r="I1560" s="13"/>
      <c r="J1560" s="13"/>
      <c r="K1560" s="13"/>
      <c r="L1560" s="13"/>
      <c r="M1560" s="13"/>
      <c r="N1560" s="13"/>
      <c r="O1560" s="13"/>
      <c r="P1560" s="13"/>
    </row>
    <row r="1561" spans="7:16">
      <c r="G1561" s="13"/>
      <c r="H1561" s="13"/>
      <c r="I1561" s="13"/>
      <c r="J1561" s="13"/>
      <c r="K1561" s="13"/>
      <c r="L1561" s="13"/>
      <c r="M1561" s="13"/>
      <c r="N1561" s="13"/>
      <c r="O1561" s="13"/>
      <c r="P1561" s="13"/>
    </row>
    <row r="1562" spans="7:16">
      <c r="G1562" s="13"/>
      <c r="H1562" s="13"/>
      <c r="I1562" s="13"/>
      <c r="J1562" s="13"/>
      <c r="K1562" s="13"/>
      <c r="L1562" s="13"/>
      <c r="M1562" s="13"/>
      <c r="N1562" s="13"/>
      <c r="O1562" s="13"/>
      <c r="P1562" s="13"/>
    </row>
    <row r="1563" spans="7:16">
      <c r="G1563" s="13"/>
      <c r="H1563" s="13"/>
      <c r="I1563" s="13"/>
      <c r="J1563" s="13"/>
      <c r="K1563" s="13"/>
      <c r="L1563" s="13"/>
      <c r="M1563" s="13"/>
      <c r="N1563" s="13"/>
      <c r="O1563" s="13"/>
      <c r="P1563" s="13"/>
    </row>
    <row r="1564" spans="7:16">
      <c r="G1564" s="13"/>
      <c r="H1564" s="13"/>
      <c r="I1564" s="13"/>
      <c r="J1564" s="13"/>
      <c r="K1564" s="13"/>
      <c r="L1564" s="13"/>
      <c r="M1564" s="13"/>
      <c r="N1564" s="13"/>
      <c r="O1564" s="13"/>
      <c r="P1564" s="13"/>
    </row>
    <row r="1565" spans="7:16">
      <c r="G1565" s="13"/>
      <c r="H1565" s="13"/>
      <c r="I1565" s="13"/>
      <c r="J1565" s="13"/>
      <c r="K1565" s="13"/>
      <c r="L1565" s="13"/>
      <c r="M1565" s="13"/>
      <c r="N1565" s="13"/>
      <c r="O1565" s="13"/>
      <c r="P1565" s="13"/>
    </row>
    <row r="1566" spans="7:16">
      <c r="G1566" s="13"/>
      <c r="H1566" s="13"/>
      <c r="I1566" s="13"/>
      <c r="J1566" s="13"/>
      <c r="K1566" s="13"/>
      <c r="L1566" s="13"/>
      <c r="M1566" s="13"/>
      <c r="N1566" s="13"/>
      <c r="O1566" s="13"/>
      <c r="P1566" s="13"/>
    </row>
    <row r="1567" spans="7:16">
      <c r="G1567" s="13"/>
      <c r="H1567" s="13"/>
      <c r="I1567" s="13"/>
      <c r="J1567" s="13"/>
      <c r="K1567" s="13"/>
      <c r="L1567" s="13"/>
      <c r="M1567" s="13"/>
      <c r="N1567" s="13"/>
      <c r="O1567" s="13"/>
      <c r="P1567" s="13"/>
    </row>
    <row r="1568" spans="7:16">
      <c r="G1568" s="13"/>
      <c r="H1568" s="13"/>
      <c r="I1568" s="13"/>
      <c r="J1568" s="13"/>
      <c r="K1568" s="13"/>
      <c r="L1568" s="13"/>
      <c r="M1568" s="13"/>
      <c r="N1568" s="13"/>
      <c r="O1568" s="13"/>
      <c r="P1568" s="13"/>
    </row>
    <row r="1569" spans="7:16">
      <c r="G1569" s="13"/>
      <c r="H1569" s="13"/>
      <c r="I1569" s="13"/>
      <c r="J1569" s="13"/>
      <c r="K1569" s="13"/>
      <c r="L1569" s="13"/>
      <c r="M1569" s="13"/>
      <c r="N1569" s="13"/>
      <c r="O1569" s="13"/>
      <c r="P1569" s="13"/>
    </row>
    <row r="1570" spans="7:16">
      <c r="G1570" s="13"/>
      <c r="H1570" s="13"/>
      <c r="I1570" s="13"/>
      <c r="J1570" s="13"/>
      <c r="K1570" s="13"/>
      <c r="L1570" s="13"/>
      <c r="M1570" s="13"/>
      <c r="N1570" s="13"/>
      <c r="O1570" s="13"/>
      <c r="P1570" s="13"/>
    </row>
    <row r="1571" spans="7:16">
      <c r="G1571" s="13"/>
      <c r="H1571" s="13"/>
      <c r="I1571" s="13"/>
      <c r="J1571" s="13"/>
      <c r="K1571" s="13"/>
      <c r="L1571" s="13"/>
      <c r="M1571" s="13"/>
      <c r="N1571" s="13"/>
      <c r="O1571" s="13"/>
      <c r="P1571" s="13"/>
    </row>
    <row r="1572" spans="7:16">
      <c r="G1572" s="13"/>
      <c r="H1572" s="13"/>
      <c r="I1572" s="13"/>
      <c r="J1572" s="13"/>
      <c r="K1572" s="13"/>
      <c r="L1572" s="13"/>
      <c r="M1572" s="13"/>
      <c r="N1572" s="13"/>
      <c r="O1572" s="13"/>
      <c r="P1572" s="13"/>
    </row>
    <row r="1573" spans="7:16">
      <c r="G1573" s="13"/>
      <c r="H1573" s="13"/>
      <c r="I1573" s="13"/>
      <c r="J1573" s="13"/>
      <c r="K1573" s="13"/>
      <c r="L1573" s="13"/>
      <c r="M1573" s="13"/>
      <c r="N1573" s="13"/>
      <c r="O1573" s="13"/>
      <c r="P1573" s="13"/>
    </row>
    <row r="1574" spans="7:16">
      <c r="G1574" s="13"/>
      <c r="H1574" s="13"/>
      <c r="I1574" s="13"/>
      <c r="J1574" s="13"/>
      <c r="K1574" s="13"/>
      <c r="L1574" s="13"/>
      <c r="M1574" s="13"/>
      <c r="N1574" s="13"/>
      <c r="O1574" s="13"/>
      <c r="P1574" s="13"/>
    </row>
    <row r="1575" spans="7:16">
      <c r="G1575" s="13"/>
      <c r="H1575" s="13"/>
      <c r="I1575" s="13"/>
      <c r="J1575" s="13"/>
      <c r="K1575" s="13"/>
      <c r="L1575" s="13"/>
      <c r="M1575" s="13"/>
      <c r="N1575" s="13"/>
      <c r="O1575" s="13"/>
      <c r="P1575" s="13"/>
    </row>
    <row r="1576" spans="7:16">
      <c r="G1576" s="13"/>
      <c r="H1576" s="13"/>
      <c r="I1576" s="13"/>
      <c r="J1576" s="13"/>
      <c r="K1576" s="13"/>
      <c r="L1576" s="13"/>
      <c r="M1576" s="13"/>
      <c r="N1576" s="13"/>
      <c r="O1576" s="13"/>
      <c r="P1576" s="13"/>
    </row>
    <row r="1577" spans="7:16">
      <c r="G1577" s="13"/>
      <c r="H1577" s="13"/>
      <c r="I1577" s="13"/>
      <c r="J1577" s="13"/>
      <c r="K1577" s="13"/>
      <c r="L1577" s="13"/>
      <c r="M1577" s="13"/>
      <c r="N1577" s="13"/>
      <c r="O1577" s="13"/>
      <c r="P1577" s="13"/>
    </row>
    <row r="1578" spans="7:16">
      <c r="G1578" s="13"/>
      <c r="H1578" s="13"/>
      <c r="I1578" s="13"/>
      <c r="J1578" s="13"/>
      <c r="K1578" s="13"/>
      <c r="L1578" s="13"/>
      <c r="M1578" s="13"/>
      <c r="N1578" s="13"/>
      <c r="O1578" s="13"/>
      <c r="P1578" s="13"/>
    </row>
    <row r="1579" spans="7:16">
      <c r="G1579" s="13"/>
      <c r="H1579" s="13"/>
      <c r="I1579" s="13"/>
      <c r="J1579" s="13"/>
      <c r="K1579" s="13"/>
      <c r="L1579" s="13"/>
      <c r="M1579" s="13"/>
      <c r="N1579" s="13"/>
      <c r="O1579" s="13"/>
      <c r="P1579" s="13"/>
    </row>
    <row r="1580" spans="7:16">
      <c r="G1580" s="13"/>
      <c r="H1580" s="13"/>
      <c r="I1580" s="13"/>
      <c r="J1580" s="13"/>
      <c r="K1580" s="13"/>
      <c r="L1580" s="13"/>
      <c r="M1580" s="13"/>
      <c r="N1580" s="13"/>
      <c r="O1580" s="13"/>
      <c r="P1580" s="13"/>
    </row>
    <row r="1581" spans="7:16">
      <c r="G1581" s="13"/>
      <c r="H1581" s="13"/>
      <c r="I1581" s="13"/>
      <c r="J1581" s="13"/>
      <c r="K1581" s="13"/>
      <c r="L1581" s="13"/>
      <c r="M1581" s="13"/>
      <c r="N1581" s="13"/>
      <c r="O1581" s="13"/>
      <c r="P1581" s="13"/>
    </row>
    <row r="1582" spans="7:16">
      <c r="G1582" s="13"/>
      <c r="H1582" s="13"/>
      <c r="I1582" s="13"/>
      <c r="J1582" s="13"/>
      <c r="K1582" s="13"/>
      <c r="L1582" s="13"/>
      <c r="M1582" s="13"/>
      <c r="N1582" s="13"/>
      <c r="O1582" s="13"/>
      <c r="P1582" s="13"/>
    </row>
    <row r="1583" spans="7:16">
      <c r="G1583" s="13"/>
      <c r="H1583" s="13"/>
      <c r="I1583" s="13"/>
      <c r="J1583" s="13"/>
      <c r="K1583" s="13"/>
      <c r="L1583" s="13"/>
      <c r="M1583" s="13"/>
      <c r="N1583" s="13"/>
      <c r="O1583" s="13"/>
      <c r="P1583" s="13"/>
    </row>
    <row r="1584" spans="7:16">
      <c r="G1584" s="13"/>
      <c r="H1584" s="13"/>
      <c r="I1584" s="13"/>
      <c r="J1584" s="13"/>
      <c r="K1584" s="13"/>
      <c r="L1584" s="13"/>
      <c r="M1584" s="13"/>
      <c r="N1584" s="13"/>
      <c r="O1584" s="13"/>
      <c r="P1584" s="13"/>
    </row>
    <row r="1585" spans="7:16">
      <c r="G1585" s="13"/>
      <c r="H1585" s="13"/>
      <c r="I1585" s="13"/>
      <c r="J1585" s="13"/>
      <c r="K1585" s="13"/>
      <c r="L1585" s="13"/>
      <c r="M1585" s="13"/>
      <c r="N1585" s="13"/>
      <c r="O1585" s="13"/>
      <c r="P1585" s="13"/>
    </row>
    <row r="1586" spans="7:16">
      <c r="G1586" s="13"/>
      <c r="H1586" s="13"/>
      <c r="I1586" s="13"/>
      <c r="J1586" s="13"/>
      <c r="K1586" s="13"/>
      <c r="L1586" s="13"/>
      <c r="M1586" s="13"/>
      <c r="N1586" s="13"/>
      <c r="O1586" s="13"/>
      <c r="P1586" s="13"/>
    </row>
    <row r="1587" spans="7:16">
      <c r="G1587" s="13"/>
      <c r="H1587" s="13"/>
      <c r="I1587" s="13"/>
      <c r="J1587" s="13"/>
      <c r="K1587" s="13"/>
      <c r="L1587" s="13"/>
      <c r="M1587" s="13"/>
      <c r="N1587" s="13"/>
      <c r="O1587" s="13"/>
      <c r="P1587" s="13"/>
    </row>
    <row r="1588" spans="7:16">
      <c r="G1588" s="13"/>
      <c r="H1588" s="13"/>
      <c r="I1588" s="13"/>
      <c r="J1588" s="13"/>
      <c r="K1588" s="13"/>
      <c r="L1588" s="13"/>
      <c r="M1588" s="13"/>
      <c r="N1588" s="13"/>
      <c r="O1588" s="13"/>
      <c r="P1588" s="13"/>
    </row>
    <row r="1589" spans="7:16">
      <c r="G1589" s="13"/>
      <c r="H1589" s="13"/>
      <c r="I1589" s="13"/>
      <c r="J1589" s="13"/>
      <c r="K1589" s="13"/>
      <c r="L1589" s="13"/>
      <c r="M1589" s="13"/>
      <c r="N1589" s="13"/>
      <c r="O1589" s="13"/>
      <c r="P1589" s="13"/>
    </row>
    <row r="1590" spans="7:16">
      <c r="G1590" s="13"/>
      <c r="H1590" s="13"/>
      <c r="I1590" s="13"/>
      <c r="J1590" s="13"/>
      <c r="K1590" s="13"/>
      <c r="L1590" s="13"/>
      <c r="M1590" s="13"/>
      <c r="N1590" s="13"/>
      <c r="O1590" s="13"/>
      <c r="P1590" s="13"/>
    </row>
    <row r="1591" spans="7:16">
      <c r="G1591" s="13"/>
      <c r="H1591" s="13"/>
      <c r="I1591" s="13"/>
      <c r="J1591" s="13"/>
      <c r="K1591" s="13"/>
      <c r="L1591" s="13"/>
      <c r="M1591" s="13"/>
      <c r="N1591" s="13"/>
      <c r="O1591" s="13"/>
      <c r="P1591" s="13"/>
    </row>
    <row r="1592" spans="7:16">
      <c r="G1592" s="13"/>
      <c r="H1592" s="13"/>
      <c r="I1592" s="13"/>
      <c r="J1592" s="13"/>
      <c r="K1592" s="13"/>
      <c r="L1592" s="13"/>
      <c r="M1592" s="13"/>
      <c r="N1592" s="13"/>
      <c r="O1592" s="13"/>
      <c r="P1592" s="13"/>
    </row>
    <row r="1593" spans="7:16">
      <c r="G1593" s="13"/>
      <c r="H1593" s="13"/>
      <c r="I1593" s="13"/>
      <c r="J1593" s="13"/>
      <c r="K1593" s="13"/>
      <c r="L1593" s="13"/>
      <c r="M1593" s="13"/>
      <c r="N1593" s="13"/>
      <c r="O1593" s="13"/>
      <c r="P1593" s="13"/>
    </row>
    <row r="1594" spans="7:16">
      <c r="G1594" s="13"/>
      <c r="H1594" s="13"/>
      <c r="I1594" s="13"/>
      <c r="J1594" s="13"/>
      <c r="K1594" s="13"/>
      <c r="L1594" s="13"/>
      <c r="M1594" s="13"/>
      <c r="N1594" s="13"/>
      <c r="O1594" s="13"/>
      <c r="P1594" s="13"/>
    </row>
    <row r="1595" spans="7:16">
      <c r="G1595" s="13"/>
      <c r="H1595" s="13"/>
      <c r="I1595" s="13"/>
      <c r="J1595" s="13"/>
      <c r="K1595" s="13"/>
      <c r="L1595" s="13"/>
      <c r="M1595" s="13"/>
      <c r="N1595" s="13"/>
      <c r="O1595" s="13"/>
      <c r="P1595" s="13"/>
    </row>
    <row r="1596" spans="7:16">
      <c r="G1596" s="13"/>
      <c r="H1596" s="13"/>
      <c r="I1596" s="13"/>
      <c r="J1596" s="13"/>
      <c r="K1596" s="13"/>
      <c r="L1596" s="13"/>
      <c r="M1596" s="13"/>
      <c r="N1596" s="13"/>
      <c r="O1596" s="13"/>
      <c r="P1596" s="13"/>
    </row>
    <row r="1597" spans="7:16">
      <c r="G1597" s="13"/>
      <c r="H1597" s="13"/>
      <c r="I1597" s="13"/>
      <c r="J1597" s="13"/>
      <c r="K1597" s="13"/>
      <c r="L1597" s="13"/>
      <c r="M1597" s="13"/>
      <c r="N1597" s="13"/>
      <c r="O1597" s="13"/>
      <c r="P1597" s="13"/>
    </row>
    <row r="1598" spans="7:16">
      <c r="G1598" s="13"/>
      <c r="H1598" s="13"/>
      <c r="I1598" s="13"/>
      <c r="J1598" s="13"/>
      <c r="K1598" s="13"/>
      <c r="L1598" s="13"/>
      <c r="M1598" s="13"/>
      <c r="N1598" s="13"/>
      <c r="O1598" s="13"/>
      <c r="P1598" s="13"/>
    </row>
    <row r="1599" spans="7:16">
      <c r="G1599" s="13"/>
      <c r="H1599" s="13"/>
      <c r="I1599" s="13"/>
      <c r="J1599" s="13"/>
      <c r="K1599" s="13"/>
      <c r="L1599" s="13"/>
      <c r="M1599" s="13"/>
      <c r="N1599" s="13"/>
      <c r="O1599" s="13"/>
      <c r="P1599" s="13"/>
    </row>
    <row r="1600" spans="7:16">
      <c r="G1600" s="13"/>
      <c r="H1600" s="13"/>
      <c r="I1600" s="13"/>
      <c r="J1600" s="13"/>
      <c r="K1600" s="13"/>
      <c r="L1600" s="13"/>
      <c r="M1600" s="13"/>
      <c r="N1600" s="13"/>
      <c r="O1600" s="13"/>
      <c r="P1600" s="13"/>
    </row>
    <row r="1601" spans="7:16">
      <c r="G1601" s="13"/>
      <c r="H1601" s="13"/>
      <c r="I1601" s="13"/>
      <c r="J1601" s="13"/>
      <c r="K1601" s="13"/>
      <c r="L1601" s="13"/>
      <c r="M1601" s="13"/>
      <c r="N1601" s="13"/>
      <c r="O1601" s="13"/>
      <c r="P1601" s="13"/>
    </row>
    <row r="1602" spans="7:16">
      <c r="G1602" s="13"/>
      <c r="H1602" s="13"/>
      <c r="I1602" s="13"/>
      <c r="J1602" s="13"/>
      <c r="K1602" s="13"/>
      <c r="L1602" s="13"/>
      <c r="M1602" s="13"/>
      <c r="N1602" s="13"/>
      <c r="O1602" s="13"/>
      <c r="P1602" s="13"/>
    </row>
    <row r="1603" spans="7:16">
      <c r="G1603" s="13"/>
      <c r="H1603" s="13"/>
      <c r="I1603" s="13"/>
      <c r="J1603" s="13"/>
      <c r="K1603" s="13"/>
      <c r="L1603" s="13"/>
      <c r="M1603" s="13"/>
      <c r="N1603" s="13"/>
      <c r="O1603" s="13"/>
      <c r="P1603" s="13"/>
    </row>
    <row r="1604" spans="7:16">
      <c r="G1604" s="13"/>
      <c r="H1604" s="13"/>
      <c r="I1604" s="13"/>
      <c r="J1604" s="13"/>
      <c r="K1604" s="13"/>
      <c r="L1604" s="13"/>
      <c r="M1604" s="13"/>
      <c r="N1604" s="13"/>
      <c r="O1604" s="13"/>
      <c r="P1604" s="13"/>
    </row>
    <row r="1605" spans="7:16">
      <c r="G1605" s="13"/>
      <c r="H1605" s="13"/>
      <c r="I1605" s="13"/>
      <c r="J1605" s="13"/>
      <c r="K1605" s="13"/>
      <c r="L1605" s="13"/>
      <c r="M1605" s="13"/>
      <c r="N1605" s="13"/>
      <c r="O1605" s="13"/>
      <c r="P1605" s="13"/>
    </row>
    <row r="1606" spans="7:16">
      <c r="G1606" s="13"/>
      <c r="H1606" s="13"/>
      <c r="I1606" s="13"/>
      <c r="J1606" s="13"/>
      <c r="K1606" s="13"/>
      <c r="L1606" s="13"/>
      <c r="M1606" s="13"/>
      <c r="N1606" s="13"/>
      <c r="O1606" s="13"/>
      <c r="P1606" s="13"/>
    </row>
    <row r="1607" spans="7:16">
      <c r="G1607" s="13"/>
      <c r="H1607" s="13"/>
      <c r="I1607" s="13"/>
      <c r="J1607" s="13"/>
      <c r="K1607" s="13"/>
      <c r="L1607" s="13"/>
      <c r="M1607" s="13"/>
      <c r="N1607" s="13"/>
      <c r="O1607" s="13"/>
      <c r="P1607" s="13"/>
    </row>
    <row r="1608" spans="7:16">
      <c r="G1608" s="13"/>
      <c r="H1608" s="13"/>
      <c r="I1608" s="13"/>
      <c r="J1608" s="13"/>
      <c r="K1608" s="13"/>
      <c r="L1608" s="13"/>
      <c r="M1608" s="13"/>
      <c r="N1608" s="13"/>
      <c r="O1608" s="13"/>
      <c r="P1608" s="13"/>
    </row>
    <row r="1609" spans="7:16">
      <c r="G1609" s="13"/>
      <c r="H1609" s="13"/>
      <c r="I1609" s="13"/>
      <c r="J1609" s="13"/>
      <c r="K1609" s="13"/>
      <c r="L1609" s="13"/>
      <c r="M1609" s="13"/>
      <c r="N1609" s="13"/>
      <c r="O1609" s="13"/>
      <c r="P1609" s="13"/>
    </row>
    <row r="1610" spans="7:16">
      <c r="G1610" s="13"/>
      <c r="H1610" s="13"/>
      <c r="I1610" s="13"/>
      <c r="J1610" s="13"/>
      <c r="K1610" s="13"/>
      <c r="L1610" s="13"/>
      <c r="M1610" s="13"/>
      <c r="N1610" s="13"/>
      <c r="O1610" s="13"/>
      <c r="P1610" s="13"/>
    </row>
    <row r="1611" spans="7:16">
      <c r="G1611" s="13"/>
      <c r="H1611" s="13"/>
      <c r="I1611" s="13"/>
      <c r="J1611" s="13"/>
      <c r="K1611" s="13"/>
      <c r="L1611" s="13"/>
      <c r="M1611" s="13"/>
      <c r="N1611" s="13"/>
      <c r="O1611" s="13"/>
      <c r="P1611" s="13"/>
    </row>
    <row r="1612" spans="7:16">
      <c r="G1612" s="13"/>
      <c r="H1612" s="13"/>
      <c r="I1612" s="13"/>
      <c r="J1612" s="13"/>
      <c r="K1612" s="13"/>
      <c r="L1612" s="13"/>
      <c r="M1612" s="13"/>
      <c r="N1612" s="13"/>
      <c r="O1612" s="13"/>
      <c r="P1612" s="13"/>
    </row>
    <row r="1613" spans="7:16">
      <c r="G1613" s="13"/>
      <c r="H1613" s="13"/>
      <c r="I1613" s="13"/>
      <c r="J1613" s="13"/>
      <c r="K1613" s="13"/>
      <c r="L1613" s="13"/>
      <c r="M1613" s="13"/>
      <c r="N1613" s="13"/>
      <c r="O1613" s="13"/>
      <c r="P1613" s="13"/>
    </row>
    <row r="1614" spans="7:16">
      <c r="G1614" s="13"/>
      <c r="H1614" s="13"/>
      <c r="I1614" s="13"/>
      <c r="J1614" s="13"/>
      <c r="K1614" s="13"/>
      <c r="L1614" s="13"/>
      <c r="M1614" s="13"/>
      <c r="N1614" s="13"/>
      <c r="O1614" s="13"/>
      <c r="P1614" s="13"/>
    </row>
    <row r="1615" spans="7:16">
      <c r="G1615" s="13"/>
      <c r="H1615" s="13"/>
      <c r="I1615" s="13"/>
      <c r="J1615" s="13"/>
      <c r="K1615" s="13"/>
      <c r="L1615" s="13"/>
      <c r="M1615" s="13"/>
      <c r="N1615" s="13"/>
      <c r="O1615" s="13"/>
      <c r="P1615" s="13"/>
    </row>
    <row r="1616" spans="7:16">
      <c r="G1616" s="13"/>
      <c r="H1616" s="13"/>
      <c r="I1616" s="13"/>
      <c r="J1616" s="13"/>
      <c r="K1616" s="13"/>
      <c r="L1616" s="13"/>
      <c r="M1616" s="13"/>
      <c r="N1616" s="13"/>
      <c r="O1616" s="13"/>
      <c r="P1616" s="13"/>
    </row>
    <row r="1617" spans="7:16">
      <c r="G1617" s="13"/>
      <c r="H1617" s="13"/>
      <c r="I1617" s="13"/>
      <c r="J1617" s="13"/>
      <c r="K1617" s="13"/>
      <c r="L1617" s="13"/>
      <c r="M1617" s="13"/>
      <c r="N1617" s="13"/>
      <c r="O1617" s="13"/>
      <c r="P1617" s="13"/>
    </row>
    <row r="1618" spans="7:16">
      <c r="G1618" s="13"/>
      <c r="H1618" s="13"/>
      <c r="I1618" s="13"/>
      <c r="J1618" s="13"/>
      <c r="K1618" s="13"/>
      <c r="L1618" s="13"/>
      <c r="M1618" s="13"/>
      <c r="N1618" s="13"/>
      <c r="O1618" s="13"/>
      <c r="P1618" s="13"/>
    </row>
    <row r="1619" spans="7:16">
      <c r="G1619" s="13"/>
      <c r="H1619" s="13"/>
      <c r="I1619" s="13"/>
      <c r="J1619" s="13"/>
      <c r="K1619" s="13"/>
      <c r="L1619" s="13"/>
      <c r="M1619" s="13"/>
      <c r="N1619" s="13"/>
      <c r="O1619" s="13"/>
      <c r="P1619" s="13"/>
    </row>
    <row r="1620" spans="7:16">
      <c r="G1620" s="13"/>
      <c r="H1620" s="13"/>
      <c r="I1620" s="13"/>
      <c r="J1620" s="13"/>
      <c r="K1620" s="13"/>
      <c r="L1620" s="13"/>
      <c r="M1620" s="13"/>
      <c r="N1620" s="13"/>
      <c r="O1620" s="13"/>
      <c r="P1620" s="13"/>
    </row>
    <row r="1621" spans="7:16">
      <c r="G1621" s="13"/>
      <c r="H1621" s="13"/>
      <c r="I1621" s="13"/>
      <c r="J1621" s="13"/>
      <c r="K1621" s="13"/>
      <c r="L1621" s="13"/>
      <c r="M1621" s="13"/>
      <c r="N1621" s="13"/>
      <c r="O1621" s="13"/>
      <c r="P1621" s="13"/>
    </row>
    <row r="1622" spans="7:16">
      <c r="G1622" s="13"/>
      <c r="H1622" s="13"/>
      <c r="I1622" s="13"/>
      <c r="J1622" s="13"/>
      <c r="K1622" s="13"/>
      <c r="L1622" s="13"/>
      <c r="M1622" s="13"/>
      <c r="N1622" s="13"/>
      <c r="O1622" s="13"/>
      <c r="P1622" s="13"/>
    </row>
    <row r="1623" spans="7:16">
      <c r="G1623" s="13"/>
      <c r="H1623" s="13"/>
      <c r="I1623" s="13"/>
      <c r="J1623" s="13"/>
      <c r="K1623" s="13"/>
      <c r="L1623" s="13"/>
      <c r="M1623" s="13"/>
      <c r="N1623" s="13"/>
      <c r="O1623" s="13"/>
      <c r="P1623" s="13"/>
    </row>
    <row r="1624" spans="7:16">
      <c r="G1624" s="13"/>
      <c r="H1624" s="13"/>
      <c r="I1624" s="13"/>
      <c r="J1624" s="13"/>
      <c r="K1624" s="13"/>
      <c r="L1624" s="13"/>
      <c r="M1624" s="13"/>
      <c r="N1624" s="13"/>
      <c r="O1624" s="13"/>
      <c r="P1624" s="13"/>
    </row>
    <row r="1625" spans="7:16">
      <c r="G1625" s="13"/>
      <c r="H1625" s="13"/>
      <c r="I1625" s="13"/>
      <c r="J1625" s="13"/>
      <c r="K1625" s="13"/>
      <c r="L1625" s="13"/>
      <c r="M1625" s="13"/>
      <c r="N1625" s="13"/>
      <c r="O1625" s="13"/>
      <c r="P1625" s="13"/>
    </row>
    <row r="1626" spans="7:16">
      <c r="G1626" s="13"/>
      <c r="H1626" s="13"/>
      <c r="I1626" s="13"/>
      <c r="J1626" s="13"/>
      <c r="K1626" s="13"/>
      <c r="L1626" s="13"/>
      <c r="M1626" s="13"/>
      <c r="N1626" s="13"/>
      <c r="O1626" s="13"/>
      <c r="P1626" s="13"/>
    </row>
    <row r="1627" spans="7:16">
      <c r="G1627" s="13"/>
      <c r="H1627" s="13"/>
      <c r="I1627" s="13"/>
      <c r="J1627" s="13"/>
      <c r="K1627" s="13"/>
      <c r="L1627" s="13"/>
      <c r="M1627" s="13"/>
      <c r="N1627" s="13"/>
      <c r="O1627" s="13"/>
      <c r="P1627" s="13"/>
    </row>
    <row r="1628" spans="7:16">
      <c r="G1628" s="13"/>
      <c r="H1628" s="13"/>
      <c r="I1628" s="13"/>
      <c r="J1628" s="13"/>
      <c r="K1628" s="13"/>
      <c r="L1628" s="13"/>
      <c r="M1628" s="13"/>
      <c r="N1628" s="13"/>
      <c r="O1628" s="13"/>
      <c r="P1628" s="13"/>
    </row>
    <row r="1629" spans="7:16">
      <c r="G1629" s="13"/>
      <c r="H1629" s="13"/>
      <c r="I1629" s="13"/>
      <c r="J1629" s="13"/>
      <c r="K1629" s="13"/>
      <c r="L1629" s="13"/>
      <c r="M1629" s="13"/>
      <c r="N1629" s="13"/>
      <c r="O1629" s="13"/>
      <c r="P1629" s="13"/>
    </row>
    <row r="1630" spans="7:16">
      <c r="G1630" s="13"/>
      <c r="H1630" s="13"/>
      <c r="I1630" s="13"/>
      <c r="J1630" s="13"/>
      <c r="K1630" s="13"/>
      <c r="L1630" s="13"/>
      <c r="M1630" s="13"/>
      <c r="N1630" s="13"/>
      <c r="O1630" s="13"/>
      <c r="P1630" s="13"/>
    </row>
    <row r="1631" spans="7:16">
      <c r="G1631" s="13"/>
      <c r="H1631" s="13"/>
      <c r="I1631" s="13"/>
      <c r="J1631" s="13"/>
      <c r="K1631" s="13"/>
      <c r="L1631" s="13"/>
      <c r="M1631" s="13"/>
      <c r="N1631" s="13"/>
      <c r="O1631" s="13"/>
      <c r="P1631" s="13"/>
    </row>
    <row r="1632" spans="7:16">
      <c r="G1632" s="13"/>
      <c r="H1632" s="13"/>
      <c r="I1632" s="13"/>
      <c r="J1632" s="13"/>
      <c r="K1632" s="13"/>
      <c r="L1632" s="13"/>
      <c r="M1632" s="13"/>
      <c r="N1632" s="13"/>
      <c r="O1632" s="13"/>
      <c r="P1632" s="13"/>
    </row>
    <row r="1633" spans="7:16">
      <c r="G1633" s="13"/>
      <c r="H1633" s="13"/>
      <c r="I1633" s="13"/>
      <c r="J1633" s="13"/>
      <c r="K1633" s="13"/>
      <c r="L1633" s="13"/>
      <c r="M1633" s="13"/>
      <c r="N1633" s="13"/>
      <c r="O1633" s="13"/>
      <c r="P1633" s="13"/>
    </row>
    <row r="1634" spans="7:16">
      <c r="G1634" s="13"/>
      <c r="H1634" s="13"/>
      <c r="I1634" s="13"/>
      <c r="J1634" s="13"/>
      <c r="K1634" s="13"/>
      <c r="L1634" s="13"/>
      <c r="M1634" s="13"/>
      <c r="N1634" s="13"/>
      <c r="O1634" s="13"/>
      <c r="P1634" s="13"/>
    </row>
    <row r="1635" spans="7:16">
      <c r="G1635" s="13"/>
      <c r="H1635" s="13"/>
      <c r="I1635" s="13"/>
      <c r="J1635" s="13"/>
      <c r="K1635" s="13"/>
      <c r="L1635" s="13"/>
      <c r="M1635" s="13"/>
      <c r="N1635" s="13"/>
      <c r="O1635" s="13"/>
      <c r="P1635" s="13"/>
    </row>
    <row r="1636" spans="7:16">
      <c r="G1636" s="13"/>
      <c r="H1636" s="13"/>
      <c r="I1636" s="13"/>
      <c r="J1636" s="13"/>
      <c r="K1636" s="13"/>
      <c r="L1636" s="13"/>
      <c r="M1636" s="13"/>
      <c r="N1636" s="13"/>
      <c r="O1636" s="13"/>
      <c r="P1636" s="13"/>
    </row>
    <row r="1637" spans="7:16">
      <c r="G1637" s="13"/>
      <c r="H1637" s="13"/>
      <c r="I1637" s="13"/>
      <c r="J1637" s="13"/>
      <c r="K1637" s="13"/>
      <c r="L1637" s="13"/>
      <c r="M1637" s="13"/>
      <c r="N1637" s="13"/>
      <c r="O1637" s="13"/>
      <c r="P1637" s="13"/>
    </row>
    <row r="1638" spans="7:16">
      <c r="G1638" s="13"/>
      <c r="H1638" s="13"/>
      <c r="I1638" s="13"/>
      <c r="J1638" s="13"/>
      <c r="K1638" s="13"/>
      <c r="L1638" s="13"/>
      <c r="M1638" s="13"/>
      <c r="N1638" s="13"/>
      <c r="O1638" s="13"/>
      <c r="P1638" s="13"/>
    </row>
    <row r="1639" spans="7:16">
      <c r="G1639" s="13"/>
      <c r="H1639" s="13"/>
      <c r="I1639" s="13"/>
      <c r="J1639" s="13"/>
      <c r="K1639" s="13"/>
      <c r="L1639" s="13"/>
      <c r="M1639" s="13"/>
      <c r="N1639" s="13"/>
      <c r="O1639" s="13"/>
      <c r="P1639" s="13"/>
    </row>
    <row r="1640" spans="7:16">
      <c r="G1640" s="13"/>
      <c r="H1640" s="13"/>
      <c r="I1640" s="13"/>
      <c r="J1640" s="13"/>
      <c r="K1640" s="13"/>
      <c r="L1640" s="13"/>
      <c r="M1640" s="13"/>
      <c r="N1640" s="13"/>
      <c r="O1640" s="13"/>
      <c r="P1640" s="13"/>
    </row>
    <row r="1641" spans="7:16">
      <c r="G1641" s="13"/>
      <c r="H1641" s="13"/>
      <c r="I1641" s="13"/>
      <c r="J1641" s="13"/>
      <c r="K1641" s="13"/>
      <c r="L1641" s="13"/>
      <c r="M1641" s="13"/>
      <c r="N1641" s="13"/>
      <c r="O1641" s="13"/>
      <c r="P1641" s="13"/>
    </row>
    <row r="1642" spans="7:16">
      <c r="G1642" s="13"/>
      <c r="H1642" s="13"/>
      <c r="I1642" s="13"/>
      <c r="J1642" s="13"/>
      <c r="K1642" s="13"/>
      <c r="L1642" s="13"/>
      <c r="M1642" s="13"/>
      <c r="N1642" s="13"/>
      <c r="O1642" s="13"/>
      <c r="P1642" s="13"/>
    </row>
    <row r="1643" spans="7:16">
      <c r="G1643" s="13"/>
      <c r="H1643" s="13"/>
      <c r="I1643" s="13"/>
      <c r="J1643" s="13"/>
      <c r="K1643" s="13"/>
      <c r="L1643" s="13"/>
      <c r="M1643" s="13"/>
      <c r="N1643" s="13"/>
      <c r="O1643" s="13"/>
      <c r="P1643" s="13"/>
    </row>
    <row r="1644" spans="7:16">
      <c r="G1644" s="13"/>
      <c r="H1644" s="13"/>
      <c r="I1644" s="13"/>
      <c r="J1644" s="13"/>
      <c r="K1644" s="13"/>
      <c r="L1644" s="13"/>
      <c r="M1644" s="13"/>
      <c r="N1644" s="13"/>
      <c r="O1644" s="13"/>
      <c r="P1644" s="13"/>
    </row>
    <row r="1645" spans="7:16">
      <c r="G1645" s="13"/>
      <c r="H1645" s="13"/>
      <c r="I1645" s="13"/>
      <c r="J1645" s="13"/>
      <c r="K1645" s="13"/>
      <c r="L1645" s="13"/>
      <c r="M1645" s="13"/>
      <c r="N1645" s="13"/>
      <c r="O1645" s="13"/>
      <c r="P1645" s="13"/>
    </row>
    <row r="1646" spans="7:16">
      <c r="G1646" s="13"/>
      <c r="H1646" s="13"/>
      <c r="I1646" s="13"/>
      <c r="J1646" s="13"/>
      <c r="K1646" s="13"/>
      <c r="L1646" s="13"/>
      <c r="M1646" s="13"/>
      <c r="N1646" s="13"/>
      <c r="O1646" s="13"/>
      <c r="P1646" s="13"/>
    </row>
    <row r="1647" spans="7:16">
      <c r="G1647" s="13"/>
      <c r="H1647" s="13"/>
      <c r="I1647" s="13"/>
      <c r="J1647" s="13"/>
      <c r="K1647" s="13"/>
      <c r="L1647" s="13"/>
      <c r="M1647" s="13"/>
      <c r="N1647" s="13"/>
      <c r="O1647" s="13"/>
      <c r="P1647" s="13"/>
    </row>
    <row r="1648" spans="7:16">
      <c r="G1648" s="13"/>
      <c r="H1648" s="13"/>
      <c r="I1648" s="13"/>
      <c r="J1648" s="13"/>
      <c r="K1648" s="13"/>
      <c r="L1648" s="13"/>
      <c r="M1648" s="13"/>
      <c r="N1648" s="13"/>
      <c r="O1648" s="13"/>
      <c r="P1648" s="13"/>
    </row>
    <row r="1649" spans="7:16">
      <c r="G1649" s="13"/>
      <c r="H1649" s="13"/>
      <c r="I1649" s="13"/>
      <c r="J1649" s="13"/>
      <c r="K1649" s="13"/>
      <c r="L1649" s="13"/>
      <c r="M1649" s="13"/>
      <c r="N1649" s="13"/>
      <c r="O1649" s="13"/>
      <c r="P1649" s="13"/>
    </row>
    <row r="1650" spans="7:16">
      <c r="G1650" s="13"/>
      <c r="H1650" s="13"/>
      <c r="I1650" s="13"/>
      <c r="J1650" s="13"/>
      <c r="K1650" s="13"/>
      <c r="L1650" s="13"/>
      <c r="M1650" s="13"/>
      <c r="N1650" s="13"/>
      <c r="O1650" s="13"/>
      <c r="P1650" s="13"/>
    </row>
    <row r="1651" spans="7:16">
      <c r="G1651" s="13"/>
      <c r="H1651" s="13"/>
      <c r="I1651" s="13"/>
      <c r="J1651" s="13"/>
      <c r="K1651" s="13"/>
      <c r="L1651" s="13"/>
      <c r="M1651" s="13"/>
      <c r="N1651" s="13"/>
      <c r="O1651" s="13"/>
      <c r="P1651" s="13"/>
    </row>
    <row r="1652" spans="7:16">
      <c r="G1652" s="13"/>
      <c r="H1652" s="13"/>
      <c r="I1652" s="13"/>
      <c r="J1652" s="13"/>
      <c r="K1652" s="13"/>
      <c r="L1652" s="13"/>
      <c r="M1652" s="13"/>
      <c r="N1652" s="13"/>
      <c r="O1652" s="13"/>
      <c r="P1652" s="13"/>
    </row>
    <row r="1653" spans="7:16">
      <c r="G1653" s="13"/>
      <c r="H1653" s="13"/>
      <c r="I1653" s="13"/>
      <c r="J1653" s="13"/>
      <c r="K1653" s="13"/>
      <c r="L1653" s="13"/>
      <c r="M1653" s="13"/>
      <c r="N1653" s="13"/>
      <c r="O1653" s="13"/>
      <c r="P1653" s="13"/>
    </row>
    <row r="1654" spans="7:16">
      <c r="G1654" s="13"/>
      <c r="H1654" s="13"/>
      <c r="I1654" s="13"/>
      <c r="J1654" s="13"/>
      <c r="K1654" s="13"/>
      <c r="L1654" s="13"/>
      <c r="M1654" s="13"/>
      <c r="N1654" s="13"/>
      <c r="O1654" s="13"/>
      <c r="P1654" s="13"/>
    </row>
    <row r="1655" spans="7:16">
      <c r="G1655" s="13"/>
      <c r="H1655" s="13"/>
      <c r="I1655" s="13"/>
      <c r="J1655" s="13"/>
      <c r="K1655" s="13"/>
      <c r="L1655" s="13"/>
      <c r="M1655" s="13"/>
      <c r="N1655" s="13"/>
      <c r="O1655" s="13"/>
      <c r="P1655" s="13"/>
    </row>
    <row r="1656" spans="7:16">
      <c r="G1656" s="13"/>
      <c r="H1656" s="13"/>
      <c r="I1656" s="13"/>
      <c r="J1656" s="13"/>
      <c r="K1656" s="13"/>
      <c r="L1656" s="13"/>
      <c r="M1656" s="13"/>
      <c r="N1656" s="13"/>
      <c r="O1656" s="13"/>
      <c r="P1656" s="13"/>
    </row>
    <row r="1657" spans="7:16">
      <c r="G1657" s="13"/>
      <c r="H1657" s="13"/>
      <c r="I1657" s="13"/>
      <c r="J1657" s="13"/>
      <c r="K1657" s="13"/>
      <c r="L1657" s="13"/>
      <c r="M1657" s="13"/>
      <c r="N1657" s="13"/>
      <c r="O1657" s="13"/>
      <c r="P1657" s="13"/>
    </row>
    <row r="1658" spans="7:16">
      <c r="G1658" s="13"/>
      <c r="H1658" s="13"/>
      <c r="I1658" s="13"/>
      <c r="J1658" s="13"/>
      <c r="K1658" s="13"/>
      <c r="L1658" s="13"/>
      <c r="M1658" s="13"/>
      <c r="N1658" s="13"/>
      <c r="O1658" s="13"/>
      <c r="P1658" s="13"/>
    </row>
    <row r="1659" spans="7:16">
      <c r="G1659" s="13"/>
      <c r="H1659" s="13"/>
      <c r="I1659" s="13"/>
      <c r="J1659" s="13"/>
      <c r="K1659" s="13"/>
      <c r="L1659" s="13"/>
      <c r="M1659" s="13"/>
      <c r="N1659" s="13"/>
      <c r="O1659" s="13"/>
      <c r="P1659" s="13"/>
    </row>
    <row r="1660" spans="7:16">
      <c r="G1660" s="13"/>
      <c r="H1660" s="13"/>
      <c r="I1660" s="13"/>
      <c r="J1660" s="13"/>
      <c r="K1660" s="13"/>
      <c r="L1660" s="13"/>
      <c r="M1660" s="13"/>
      <c r="N1660" s="13"/>
      <c r="O1660" s="13"/>
      <c r="P1660" s="13"/>
    </row>
    <row r="1661" spans="7:16">
      <c r="G1661" s="13"/>
      <c r="H1661" s="13"/>
      <c r="I1661" s="13"/>
      <c r="J1661" s="13"/>
      <c r="K1661" s="13"/>
      <c r="L1661" s="13"/>
      <c r="M1661" s="13"/>
      <c r="N1661" s="13"/>
      <c r="O1661" s="13"/>
      <c r="P1661" s="13"/>
    </row>
    <row r="1662" spans="7:16">
      <c r="G1662" s="13"/>
      <c r="H1662" s="13"/>
      <c r="I1662" s="13"/>
      <c r="J1662" s="13"/>
      <c r="K1662" s="13"/>
      <c r="L1662" s="13"/>
      <c r="M1662" s="13"/>
      <c r="N1662" s="13"/>
      <c r="O1662" s="13"/>
      <c r="P1662" s="13"/>
    </row>
    <row r="1663" spans="7:16">
      <c r="G1663" s="13"/>
      <c r="H1663" s="13"/>
      <c r="I1663" s="13"/>
      <c r="J1663" s="13"/>
      <c r="K1663" s="13"/>
      <c r="L1663" s="13"/>
      <c r="M1663" s="13"/>
      <c r="N1663" s="13"/>
      <c r="O1663" s="13"/>
      <c r="P1663" s="13"/>
    </row>
    <row r="1664" spans="7:16">
      <c r="G1664" s="13"/>
      <c r="H1664" s="13"/>
      <c r="I1664" s="13"/>
      <c r="J1664" s="13"/>
      <c r="K1664" s="13"/>
      <c r="L1664" s="13"/>
      <c r="M1664" s="13"/>
      <c r="N1664" s="13"/>
      <c r="O1664" s="13"/>
      <c r="P1664" s="13"/>
    </row>
    <row r="1665" spans="7:16">
      <c r="G1665" s="13"/>
      <c r="H1665" s="13"/>
      <c r="I1665" s="13"/>
      <c r="J1665" s="13"/>
      <c r="K1665" s="13"/>
      <c r="L1665" s="13"/>
      <c r="M1665" s="13"/>
      <c r="N1665" s="13"/>
      <c r="O1665" s="13"/>
      <c r="P1665" s="13"/>
    </row>
    <row r="1666" spans="7:16">
      <c r="G1666" s="13"/>
      <c r="H1666" s="13"/>
      <c r="I1666" s="13"/>
      <c r="J1666" s="13"/>
      <c r="K1666" s="13"/>
      <c r="L1666" s="13"/>
      <c r="M1666" s="13"/>
      <c r="N1666" s="13"/>
      <c r="O1666" s="13"/>
      <c r="P1666" s="13"/>
    </row>
    <row r="1667" spans="7:16">
      <c r="G1667" s="13"/>
      <c r="H1667" s="13"/>
      <c r="I1667" s="13"/>
      <c r="J1667" s="13"/>
      <c r="K1667" s="13"/>
      <c r="L1667" s="13"/>
      <c r="M1667" s="13"/>
      <c r="N1667" s="13"/>
      <c r="O1667" s="13"/>
      <c r="P1667" s="13"/>
    </row>
    <row r="1668" spans="7:16">
      <c r="G1668" s="13"/>
      <c r="H1668" s="13"/>
      <c r="I1668" s="13"/>
      <c r="J1668" s="13"/>
      <c r="K1668" s="13"/>
      <c r="L1668" s="13"/>
      <c r="M1668" s="13"/>
      <c r="N1668" s="13"/>
      <c r="O1668" s="13"/>
      <c r="P1668" s="13"/>
    </row>
    <row r="1669" spans="7:16">
      <c r="G1669" s="13"/>
      <c r="H1669" s="13"/>
      <c r="I1669" s="13"/>
      <c r="J1669" s="13"/>
      <c r="K1669" s="13"/>
      <c r="L1669" s="13"/>
      <c r="M1669" s="13"/>
      <c r="N1669" s="13"/>
      <c r="O1669" s="13"/>
      <c r="P1669" s="13"/>
    </row>
    <row r="1670" spans="7:16">
      <c r="G1670" s="13"/>
      <c r="H1670" s="13"/>
      <c r="I1670" s="13"/>
      <c r="J1670" s="13"/>
      <c r="K1670" s="13"/>
      <c r="L1670" s="13"/>
      <c r="M1670" s="13"/>
      <c r="N1670" s="13"/>
      <c r="O1670" s="13"/>
      <c r="P1670" s="13"/>
    </row>
    <row r="1671" spans="7:16">
      <c r="G1671" s="13"/>
      <c r="H1671" s="13"/>
      <c r="I1671" s="13"/>
      <c r="J1671" s="13"/>
      <c r="K1671" s="13"/>
      <c r="L1671" s="13"/>
      <c r="M1671" s="13"/>
      <c r="N1671" s="13"/>
      <c r="O1671" s="13"/>
      <c r="P1671" s="13"/>
    </row>
    <row r="1672" spans="7:16">
      <c r="G1672" s="13"/>
      <c r="H1672" s="13"/>
      <c r="I1672" s="13"/>
      <c r="J1672" s="13"/>
      <c r="K1672" s="13"/>
      <c r="L1672" s="13"/>
      <c r="M1672" s="13"/>
      <c r="N1672" s="13"/>
      <c r="O1672" s="13"/>
      <c r="P1672" s="13"/>
    </row>
    <row r="1673" spans="7:16">
      <c r="G1673" s="13"/>
      <c r="H1673" s="13"/>
      <c r="I1673" s="13"/>
      <c r="J1673" s="13"/>
      <c r="K1673" s="13"/>
      <c r="L1673" s="13"/>
      <c r="M1673" s="13"/>
      <c r="N1673" s="13"/>
      <c r="O1673" s="13"/>
      <c r="P1673" s="13"/>
    </row>
    <row r="1674" spans="7:16">
      <c r="G1674" s="13"/>
      <c r="H1674" s="13"/>
      <c r="I1674" s="13"/>
      <c r="J1674" s="13"/>
      <c r="K1674" s="13"/>
      <c r="L1674" s="13"/>
      <c r="M1674" s="13"/>
      <c r="N1674" s="13"/>
      <c r="O1674" s="13"/>
      <c r="P1674" s="13"/>
    </row>
    <row r="1675" spans="7:16">
      <c r="G1675" s="13"/>
      <c r="H1675" s="13"/>
      <c r="I1675" s="13"/>
      <c r="J1675" s="13"/>
      <c r="K1675" s="13"/>
      <c r="L1675" s="13"/>
      <c r="M1675" s="13"/>
      <c r="N1675" s="13"/>
      <c r="O1675" s="13"/>
      <c r="P1675" s="13"/>
    </row>
    <row r="1676" spans="7:16">
      <c r="G1676" s="13"/>
      <c r="H1676" s="13"/>
      <c r="I1676" s="13"/>
      <c r="J1676" s="13"/>
      <c r="K1676" s="13"/>
      <c r="L1676" s="13"/>
      <c r="M1676" s="13"/>
      <c r="N1676" s="13"/>
      <c r="O1676" s="13"/>
      <c r="P1676" s="13"/>
    </row>
    <row r="1677" spans="7:16">
      <c r="G1677" s="13"/>
      <c r="H1677" s="13"/>
      <c r="I1677" s="13"/>
      <c r="J1677" s="13"/>
      <c r="K1677" s="13"/>
      <c r="L1677" s="13"/>
      <c r="M1677" s="13"/>
      <c r="N1677" s="13"/>
      <c r="O1677" s="13"/>
      <c r="P1677" s="13"/>
    </row>
    <row r="1678" spans="7:16">
      <c r="G1678" s="13"/>
      <c r="H1678" s="13"/>
      <c r="I1678" s="13"/>
      <c r="J1678" s="13"/>
      <c r="K1678" s="13"/>
      <c r="L1678" s="13"/>
      <c r="M1678" s="13"/>
      <c r="N1678" s="13"/>
      <c r="O1678" s="13"/>
      <c r="P1678" s="13"/>
    </row>
    <row r="1679" spans="7:16">
      <c r="G1679" s="13"/>
      <c r="H1679" s="13"/>
      <c r="I1679" s="13"/>
      <c r="J1679" s="13"/>
      <c r="K1679" s="13"/>
      <c r="L1679" s="13"/>
      <c r="M1679" s="13"/>
      <c r="N1679" s="13"/>
      <c r="O1679" s="13"/>
      <c r="P1679" s="13"/>
    </row>
    <row r="1680" spans="7:16">
      <c r="G1680" s="13"/>
      <c r="H1680" s="13"/>
      <c r="I1680" s="13"/>
      <c r="J1680" s="13"/>
      <c r="K1680" s="13"/>
      <c r="L1680" s="13"/>
      <c r="M1680" s="13"/>
      <c r="N1680" s="13"/>
      <c r="O1680" s="13"/>
      <c r="P1680" s="13"/>
    </row>
    <row r="1681" spans="7:16">
      <c r="G1681" s="13"/>
      <c r="H1681" s="13"/>
      <c r="I1681" s="13"/>
      <c r="J1681" s="13"/>
      <c r="K1681" s="13"/>
      <c r="L1681" s="13"/>
      <c r="M1681" s="13"/>
      <c r="N1681" s="13"/>
      <c r="O1681" s="13"/>
      <c r="P1681" s="13"/>
    </row>
    <row r="1682" spans="7:16">
      <c r="G1682" s="13"/>
      <c r="H1682" s="13"/>
      <c r="I1682" s="13"/>
      <c r="J1682" s="13"/>
      <c r="K1682" s="13"/>
      <c r="L1682" s="13"/>
      <c r="M1682" s="13"/>
      <c r="N1682" s="13"/>
      <c r="O1682" s="13"/>
      <c r="P1682" s="13"/>
    </row>
    <row r="1683" spans="7:16">
      <c r="G1683" s="13"/>
      <c r="H1683" s="13"/>
      <c r="I1683" s="13"/>
      <c r="J1683" s="13"/>
      <c r="K1683" s="13"/>
      <c r="L1683" s="13"/>
      <c r="M1683" s="13"/>
      <c r="N1683" s="13"/>
      <c r="O1683" s="13"/>
      <c r="P1683" s="13"/>
    </row>
    <row r="1684" spans="7:16">
      <c r="G1684" s="13"/>
      <c r="H1684" s="13"/>
      <c r="I1684" s="13"/>
      <c r="J1684" s="13"/>
      <c r="K1684" s="13"/>
      <c r="L1684" s="13"/>
      <c r="M1684" s="13"/>
      <c r="N1684" s="13"/>
      <c r="O1684" s="13"/>
      <c r="P1684" s="13"/>
    </row>
    <row r="1685" spans="7:16">
      <c r="G1685" s="13"/>
      <c r="H1685" s="13"/>
      <c r="I1685" s="13"/>
      <c r="J1685" s="13"/>
      <c r="K1685" s="13"/>
      <c r="L1685" s="13"/>
      <c r="M1685" s="13"/>
      <c r="N1685" s="13"/>
      <c r="O1685" s="13"/>
      <c r="P1685" s="13"/>
    </row>
    <row r="1686" spans="7:16">
      <c r="G1686" s="13"/>
      <c r="H1686" s="13"/>
      <c r="I1686" s="13"/>
      <c r="J1686" s="13"/>
      <c r="K1686" s="13"/>
      <c r="L1686" s="13"/>
      <c r="M1686" s="13"/>
      <c r="N1686" s="13"/>
      <c r="O1686" s="13"/>
      <c r="P1686" s="13"/>
    </row>
    <row r="1687" spans="7:16">
      <c r="G1687" s="13"/>
      <c r="H1687" s="13"/>
      <c r="I1687" s="13"/>
      <c r="J1687" s="13"/>
      <c r="K1687" s="13"/>
      <c r="L1687" s="13"/>
      <c r="M1687" s="13"/>
      <c r="N1687" s="13"/>
      <c r="O1687" s="13"/>
      <c r="P1687" s="13"/>
    </row>
    <row r="1688" spans="7:16">
      <c r="G1688" s="13"/>
      <c r="H1688" s="13"/>
      <c r="I1688" s="13"/>
      <c r="J1688" s="13"/>
      <c r="K1688" s="13"/>
      <c r="L1688" s="13"/>
      <c r="M1688" s="13"/>
      <c r="N1688" s="13"/>
      <c r="O1688" s="13"/>
      <c r="P1688" s="13"/>
    </row>
    <row r="1689" spans="7:16">
      <c r="G1689" s="13"/>
      <c r="H1689" s="13"/>
      <c r="I1689" s="13"/>
      <c r="J1689" s="13"/>
      <c r="K1689" s="13"/>
      <c r="L1689" s="13"/>
      <c r="M1689" s="13"/>
      <c r="N1689" s="13"/>
      <c r="O1689" s="13"/>
      <c r="P1689" s="13"/>
    </row>
    <row r="1690" spans="7:16">
      <c r="G1690" s="13"/>
      <c r="H1690" s="13"/>
      <c r="I1690" s="13"/>
      <c r="J1690" s="13"/>
      <c r="K1690" s="13"/>
      <c r="L1690" s="13"/>
      <c r="M1690" s="13"/>
      <c r="N1690" s="13"/>
      <c r="O1690" s="13"/>
      <c r="P1690" s="13"/>
    </row>
    <row r="1691" spans="7:16">
      <c r="G1691" s="13"/>
      <c r="H1691" s="13"/>
      <c r="I1691" s="13"/>
      <c r="J1691" s="13"/>
      <c r="K1691" s="13"/>
      <c r="L1691" s="13"/>
      <c r="M1691" s="13"/>
      <c r="N1691" s="13"/>
      <c r="O1691" s="13"/>
      <c r="P1691" s="13"/>
    </row>
    <row r="1692" spans="7:16">
      <c r="G1692" s="13"/>
      <c r="H1692" s="13"/>
      <c r="I1692" s="13"/>
      <c r="J1692" s="13"/>
      <c r="K1692" s="13"/>
      <c r="L1692" s="13"/>
      <c r="M1692" s="13"/>
      <c r="N1692" s="13"/>
      <c r="O1692" s="13"/>
      <c r="P1692" s="13"/>
    </row>
    <row r="1693" spans="7:16">
      <c r="G1693" s="13"/>
      <c r="H1693" s="13"/>
      <c r="I1693" s="13"/>
      <c r="J1693" s="13"/>
      <c r="K1693" s="13"/>
      <c r="L1693" s="13"/>
      <c r="M1693" s="13"/>
      <c r="N1693" s="13"/>
      <c r="O1693" s="13"/>
      <c r="P1693" s="13"/>
    </row>
    <row r="1694" spans="7:16">
      <c r="G1694" s="13"/>
      <c r="H1694" s="13"/>
      <c r="I1694" s="13"/>
      <c r="J1694" s="13"/>
      <c r="K1694" s="13"/>
      <c r="L1694" s="13"/>
      <c r="M1694" s="13"/>
      <c r="N1694" s="13"/>
      <c r="O1694" s="13"/>
      <c r="P1694" s="13"/>
    </row>
    <row r="1695" spans="7:16">
      <c r="G1695" s="13"/>
      <c r="H1695" s="13"/>
      <c r="I1695" s="13"/>
      <c r="J1695" s="13"/>
      <c r="K1695" s="13"/>
      <c r="L1695" s="13"/>
      <c r="M1695" s="13"/>
      <c r="N1695" s="13"/>
      <c r="O1695" s="13"/>
      <c r="P1695" s="13"/>
    </row>
    <row r="1696" spans="7:16">
      <c r="G1696" s="13"/>
      <c r="H1696" s="13"/>
      <c r="I1696" s="13"/>
      <c r="J1696" s="13"/>
      <c r="K1696" s="13"/>
      <c r="L1696" s="13"/>
      <c r="M1696" s="13"/>
      <c r="N1696" s="13"/>
      <c r="O1696" s="13"/>
      <c r="P1696" s="13"/>
    </row>
    <row r="1697" spans="7:16">
      <c r="G1697" s="13"/>
      <c r="H1697" s="13"/>
      <c r="I1697" s="13"/>
      <c r="J1697" s="13"/>
      <c r="K1697" s="13"/>
      <c r="L1697" s="13"/>
      <c r="M1697" s="13"/>
      <c r="N1697" s="13"/>
      <c r="O1697" s="13"/>
      <c r="P1697" s="13"/>
    </row>
    <row r="1698" spans="7:16">
      <c r="G1698" s="13"/>
      <c r="H1698" s="13"/>
      <c r="I1698" s="13"/>
      <c r="J1698" s="13"/>
      <c r="K1698" s="13"/>
      <c r="L1698" s="13"/>
      <c r="M1698" s="13"/>
      <c r="N1698" s="13"/>
      <c r="O1698" s="13"/>
      <c r="P1698" s="13"/>
    </row>
    <row r="1699" spans="7:16">
      <c r="G1699" s="13"/>
      <c r="H1699" s="13"/>
      <c r="I1699" s="13"/>
      <c r="J1699" s="13"/>
      <c r="K1699" s="13"/>
      <c r="L1699" s="13"/>
      <c r="M1699" s="13"/>
      <c r="N1699" s="13"/>
      <c r="O1699" s="13"/>
      <c r="P1699" s="13"/>
    </row>
    <row r="1700" spans="7:16">
      <c r="G1700" s="13"/>
      <c r="H1700" s="13"/>
      <c r="I1700" s="13"/>
      <c r="J1700" s="13"/>
      <c r="K1700" s="13"/>
      <c r="L1700" s="13"/>
      <c r="M1700" s="13"/>
      <c r="N1700" s="13"/>
      <c r="O1700" s="13"/>
      <c r="P1700" s="13"/>
    </row>
    <row r="1701" spans="7:16">
      <c r="G1701" s="13"/>
      <c r="H1701" s="13"/>
      <c r="I1701" s="13"/>
      <c r="J1701" s="13"/>
      <c r="K1701" s="13"/>
      <c r="L1701" s="13"/>
      <c r="M1701" s="13"/>
      <c r="N1701" s="13"/>
      <c r="O1701" s="13"/>
      <c r="P1701" s="13"/>
    </row>
    <row r="1702" spans="7:16">
      <c r="G1702" s="13"/>
      <c r="H1702" s="13"/>
      <c r="I1702" s="13"/>
      <c r="J1702" s="13"/>
      <c r="K1702" s="13"/>
      <c r="L1702" s="13"/>
      <c r="M1702" s="13"/>
      <c r="N1702" s="13"/>
      <c r="O1702" s="13"/>
      <c r="P1702" s="13"/>
    </row>
    <row r="1703" spans="7:16">
      <c r="G1703" s="13"/>
      <c r="H1703" s="13"/>
      <c r="I1703" s="13"/>
      <c r="J1703" s="13"/>
      <c r="K1703" s="13"/>
      <c r="L1703" s="13"/>
      <c r="M1703" s="13"/>
      <c r="N1703" s="13"/>
      <c r="O1703" s="13"/>
      <c r="P1703" s="13"/>
    </row>
    <row r="1704" spans="7:16">
      <c r="G1704" s="13"/>
      <c r="H1704" s="13"/>
      <c r="I1704" s="13"/>
      <c r="J1704" s="13"/>
      <c r="K1704" s="13"/>
      <c r="L1704" s="13"/>
      <c r="M1704" s="13"/>
      <c r="N1704" s="13"/>
      <c r="O1704" s="13"/>
      <c r="P1704" s="13"/>
    </row>
    <row r="1705" spans="7:16">
      <c r="G1705" s="13"/>
      <c r="H1705" s="13"/>
      <c r="I1705" s="13"/>
      <c r="J1705" s="13"/>
      <c r="K1705" s="13"/>
      <c r="L1705" s="13"/>
      <c r="M1705" s="13"/>
      <c r="N1705" s="13"/>
      <c r="O1705" s="13"/>
      <c r="P1705" s="13"/>
    </row>
    <row r="1706" spans="7:16">
      <c r="G1706" s="13"/>
      <c r="H1706" s="13"/>
      <c r="I1706" s="13"/>
      <c r="J1706" s="13"/>
      <c r="K1706" s="13"/>
      <c r="L1706" s="13"/>
      <c r="M1706" s="13"/>
      <c r="N1706" s="13"/>
      <c r="O1706" s="13"/>
      <c r="P1706" s="13"/>
    </row>
    <row r="1707" spans="7:16">
      <c r="G1707" s="13"/>
      <c r="H1707" s="13"/>
      <c r="I1707" s="13"/>
      <c r="J1707" s="13"/>
      <c r="K1707" s="13"/>
      <c r="L1707" s="13"/>
      <c r="M1707" s="13"/>
      <c r="N1707" s="13"/>
      <c r="O1707" s="13"/>
      <c r="P1707" s="13"/>
    </row>
    <row r="1708" spans="7:16">
      <c r="G1708" s="13"/>
      <c r="H1708" s="13"/>
      <c r="I1708" s="13"/>
      <c r="J1708" s="13"/>
      <c r="K1708" s="13"/>
      <c r="L1708" s="13"/>
      <c r="M1708" s="13"/>
      <c r="N1708" s="13"/>
      <c r="O1708" s="13"/>
      <c r="P1708" s="13"/>
    </row>
    <row r="1709" spans="7:16">
      <c r="G1709" s="13"/>
      <c r="H1709" s="13"/>
      <c r="I1709" s="13"/>
      <c r="J1709" s="13"/>
      <c r="K1709" s="13"/>
      <c r="L1709" s="13"/>
      <c r="M1709" s="13"/>
      <c r="N1709" s="13"/>
      <c r="O1709" s="13"/>
      <c r="P1709" s="13"/>
    </row>
    <row r="1710" spans="7:16">
      <c r="G1710" s="13"/>
      <c r="H1710" s="13"/>
      <c r="I1710" s="13"/>
      <c r="J1710" s="13"/>
      <c r="K1710" s="13"/>
      <c r="L1710" s="13"/>
      <c r="M1710" s="13"/>
      <c r="N1710" s="13"/>
      <c r="O1710" s="13"/>
      <c r="P1710" s="13"/>
    </row>
    <row r="1711" spans="7:16">
      <c r="G1711" s="13"/>
      <c r="H1711" s="13"/>
      <c r="I1711" s="13"/>
      <c r="J1711" s="13"/>
      <c r="K1711" s="13"/>
      <c r="L1711" s="13"/>
      <c r="M1711" s="13"/>
      <c r="N1711" s="13"/>
      <c r="O1711" s="13"/>
      <c r="P1711" s="13"/>
    </row>
    <row r="1712" spans="7:16">
      <c r="G1712" s="13"/>
      <c r="H1712" s="13"/>
      <c r="I1712" s="13"/>
      <c r="J1712" s="13"/>
      <c r="K1712" s="13"/>
      <c r="L1712" s="13"/>
      <c r="M1712" s="13"/>
      <c r="N1712" s="13"/>
      <c r="O1712" s="13"/>
      <c r="P1712" s="13"/>
    </row>
    <row r="1713" spans="7:16">
      <c r="G1713" s="13"/>
      <c r="H1713" s="13"/>
      <c r="I1713" s="13"/>
      <c r="J1713" s="13"/>
      <c r="K1713" s="13"/>
      <c r="L1713" s="13"/>
      <c r="M1713" s="13"/>
      <c r="N1713" s="13"/>
      <c r="O1713" s="13"/>
      <c r="P1713" s="13"/>
    </row>
    <row r="1714" spans="7:16">
      <c r="G1714" s="13"/>
      <c r="H1714" s="13"/>
      <c r="I1714" s="13"/>
      <c r="J1714" s="13"/>
      <c r="K1714" s="13"/>
      <c r="L1714" s="13"/>
      <c r="M1714" s="13"/>
      <c r="N1714" s="13"/>
      <c r="O1714" s="13"/>
      <c r="P1714" s="13"/>
    </row>
    <row r="1715" spans="7:16">
      <c r="G1715" s="13"/>
      <c r="H1715" s="13"/>
      <c r="I1715" s="13"/>
      <c r="J1715" s="13"/>
      <c r="K1715" s="13"/>
      <c r="L1715" s="13"/>
      <c r="M1715" s="13"/>
      <c r="N1715" s="13"/>
      <c r="O1715" s="13"/>
      <c r="P1715" s="13"/>
    </row>
    <row r="1716" spans="7:16">
      <c r="G1716" s="13"/>
      <c r="H1716" s="13"/>
      <c r="I1716" s="13"/>
      <c r="J1716" s="13"/>
      <c r="K1716" s="13"/>
      <c r="L1716" s="13"/>
      <c r="M1716" s="13"/>
      <c r="N1716" s="13"/>
      <c r="O1716" s="13"/>
      <c r="P1716" s="13"/>
    </row>
    <row r="1717" spans="7:16">
      <c r="G1717" s="13"/>
      <c r="H1717" s="13"/>
      <c r="I1717" s="13"/>
      <c r="J1717" s="13"/>
      <c r="K1717" s="13"/>
      <c r="L1717" s="13"/>
      <c r="M1717" s="13"/>
      <c r="N1717" s="13"/>
      <c r="O1717" s="13"/>
      <c r="P1717" s="13"/>
    </row>
    <row r="1718" spans="7:16">
      <c r="G1718" s="13"/>
      <c r="H1718" s="13"/>
      <c r="I1718" s="13"/>
      <c r="J1718" s="13"/>
      <c r="K1718" s="13"/>
      <c r="L1718" s="13"/>
      <c r="M1718" s="13"/>
      <c r="N1718" s="13"/>
      <c r="O1718" s="13"/>
      <c r="P1718" s="13"/>
    </row>
    <row r="1719" spans="7:16">
      <c r="G1719" s="13"/>
      <c r="H1719" s="13"/>
      <c r="I1719" s="13"/>
      <c r="J1719" s="13"/>
      <c r="K1719" s="13"/>
      <c r="L1719" s="13"/>
      <c r="M1719" s="13"/>
      <c r="N1719" s="13"/>
      <c r="O1719" s="13"/>
      <c r="P1719" s="13"/>
    </row>
    <row r="1720" spans="7:16">
      <c r="G1720" s="13"/>
      <c r="H1720" s="13"/>
      <c r="I1720" s="13"/>
      <c r="J1720" s="13"/>
      <c r="K1720" s="13"/>
      <c r="L1720" s="13"/>
      <c r="M1720" s="13"/>
      <c r="N1720" s="13"/>
      <c r="O1720" s="13"/>
      <c r="P1720" s="13"/>
    </row>
    <row r="1721" spans="7:16">
      <c r="G1721" s="13"/>
      <c r="H1721" s="13"/>
      <c r="I1721" s="13"/>
      <c r="J1721" s="13"/>
      <c r="K1721" s="13"/>
      <c r="L1721" s="13"/>
      <c r="M1721" s="13"/>
      <c r="N1721" s="13"/>
      <c r="O1721" s="13"/>
      <c r="P1721" s="13"/>
    </row>
    <row r="1722" spans="7:16">
      <c r="G1722" s="13"/>
      <c r="H1722" s="13"/>
      <c r="I1722" s="13"/>
      <c r="J1722" s="13"/>
      <c r="K1722" s="13"/>
      <c r="L1722" s="13"/>
      <c r="M1722" s="13"/>
      <c r="N1722" s="13"/>
      <c r="O1722" s="13"/>
      <c r="P1722" s="13"/>
    </row>
    <row r="1723" spans="7:16">
      <c r="G1723" s="13"/>
      <c r="H1723" s="13"/>
      <c r="I1723" s="13"/>
      <c r="J1723" s="13"/>
      <c r="K1723" s="13"/>
      <c r="L1723" s="13"/>
      <c r="M1723" s="13"/>
      <c r="N1723" s="13"/>
      <c r="O1723" s="13"/>
      <c r="P1723" s="13"/>
    </row>
    <row r="1724" spans="7:16">
      <c r="G1724" s="13"/>
      <c r="H1724" s="13"/>
      <c r="I1724" s="13"/>
      <c r="J1724" s="13"/>
      <c r="K1724" s="13"/>
      <c r="L1724" s="13"/>
      <c r="M1724" s="13"/>
      <c r="N1724" s="13"/>
      <c r="O1724" s="13"/>
      <c r="P1724" s="13"/>
    </row>
    <row r="1725" spans="7:16">
      <c r="G1725" s="13"/>
      <c r="H1725" s="13"/>
      <c r="I1725" s="13"/>
      <c r="J1725" s="13"/>
      <c r="K1725" s="13"/>
      <c r="L1725" s="13"/>
      <c r="M1725" s="13"/>
      <c r="N1725" s="13"/>
      <c r="O1725" s="13"/>
      <c r="P1725" s="13"/>
    </row>
    <row r="1726" spans="7:16">
      <c r="G1726" s="13"/>
      <c r="H1726" s="13"/>
      <c r="I1726" s="13"/>
      <c r="J1726" s="13"/>
      <c r="K1726" s="13"/>
      <c r="L1726" s="13"/>
      <c r="M1726" s="13"/>
      <c r="N1726" s="13"/>
      <c r="O1726" s="13"/>
      <c r="P1726" s="13"/>
    </row>
    <row r="1727" spans="7:16">
      <c r="G1727" s="13"/>
      <c r="H1727" s="13"/>
      <c r="I1727" s="13"/>
      <c r="J1727" s="13"/>
      <c r="K1727" s="13"/>
      <c r="L1727" s="13"/>
      <c r="M1727" s="13"/>
      <c r="N1727" s="13"/>
      <c r="O1727" s="13"/>
      <c r="P1727" s="13"/>
    </row>
    <row r="1728" spans="7:16">
      <c r="G1728" s="13"/>
      <c r="H1728" s="13"/>
      <c r="I1728" s="13"/>
      <c r="J1728" s="13"/>
      <c r="K1728" s="13"/>
      <c r="L1728" s="13"/>
      <c r="M1728" s="13"/>
      <c r="N1728" s="13"/>
      <c r="O1728" s="13"/>
      <c r="P1728" s="13"/>
    </row>
    <row r="1729" spans="7:16">
      <c r="G1729" s="13"/>
      <c r="H1729" s="13"/>
      <c r="I1729" s="13"/>
      <c r="J1729" s="13"/>
      <c r="K1729" s="13"/>
      <c r="L1729" s="13"/>
      <c r="M1729" s="13"/>
      <c r="N1729" s="13"/>
      <c r="O1729" s="13"/>
      <c r="P1729" s="13"/>
    </row>
    <row r="1730" spans="7:16">
      <c r="G1730" s="13"/>
      <c r="H1730" s="13"/>
      <c r="I1730" s="13"/>
      <c r="J1730" s="13"/>
      <c r="K1730" s="13"/>
      <c r="L1730" s="13"/>
      <c r="M1730" s="13"/>
      <c r="N1730" s="13"/>
      <c r="O1730" s="13"/>
      <c r="P1730" s="13"/>
    </row>
    <row r="1731" spans="7:16">
      <c r="G1731" s="13"/>
      <c r="H1731" s="13"/>
      <c r="I1731" s="13"/>
      <c r="J1731" s="13"/>
      <c r="K1731" s="13"/>
      <c r="L1731" s="13"/>
      <c r="M1731" s="13"/>
      <c r="N1731" s="13"/>
      <c r="O1731" s="13"/>
      <c r="P1731" s="13"/>
    </row>
    <row r="1732" spans="7:16">
      <c r="G1732" s="13"/>
      <c r="H1732" s="13"/>
      <c r="I1732" s="13"/>
      <c r="J1732" s="13"/>
      <c r="K1732" s="13"/>
      <c r="L1732" s="13"/>
      <c r="M1732" s="13"/>
      <c r="N1732" s="13"/>
      <c r="O1732" s="13"/>
      <c r="P1732" s="13"/>
    </row>
    <row r="1733" spans="7:16">
      <c r="G1733" s="13"/>
      <c r="H1733" s="13"/>
      <c r="I1733" s="13"/>
      <c r="J1733" s="13"/>
      <c r="K1733" s="13"/>
      <c r="L1733" s="13"/>
      <c r="M1733" s="13"/>
      <c r="N1733" s="13"/>
      <c r="O1733" s="13"/>
      <c r="P1733" s="13"/>
    </row>
    <row r="1734" spans="7:16">
      <c r="G1734" s="13"/>
      <c r="H1734" s="13"/>
      <c r="I1734" s="13"/>
      <c r="J1734" s="13"/>
      <c r="K1734" s="13"/>
      <c r="L1734" s="13"/>
      <c r="M1734" s="13"/>
      <c r="N1734" s="13"/>
      <c r="O1734" s="13"/>
      <c r="P1734" s="13"/>
    </row>
    <row r="1735" spans="7:16">
      <c r="G1735" s="13"/>
      <c r="H1735" s="13"/>
      <c r="I1735" s="13"/>
      <c r="J1735" s="13"/>
      <c r="K1735" s="13"/>
      <c r="L1735" s="13"/>
      <c r="M1735" s="13"/>
      <c r="N1735" s="13"/>
      <c r="O1735" s="13"/>
      <c r="P1735" s="13"/>
    </row>
    <row r="1736" spans="7:16">
      <c r="G1736" s="13"/>
      <c r="H1736" s="13"/>
      <c r="I1736" s="13"/>
      <c r="J1736" s="13"/>
      <c r="K1736" s="13"/>
      <c r="L1736" s="13"/>
      <c r="M1736" s="13"/>
      <c r="N1736" s="13"/>
      <c r="O1736" s="13"/>
      <c r="P1736" s="13"/>
    </row>
    <row r="1737" spans="7:16">
      <c r="G1737" s="13"/>
      <c r="H1737" s="13"/>
      <c r="I1737" s="13"/>
      <c r="J1737" s="13"/>
      <c r="K1737" s="13"/>
      <c r="L1737" s="13"/>
      <c r="M1737" s="13"/>
      <c r="N1737" s="13"/>
      <c r="O1737" s="13"/>
      <c r="P1737" s="13"/>
    </row>
    <row r="1738" spans="7:16">
      <c r="G1738" s="13"/>
      <c r="H1738" s="13"/>
      <c r="I1738" s="13"/>
      <c r="J1738" s="13"/>
      <c r="K1738" s="13"/>
      <c r="L1738" s="13"/>
      <c r="M1738" s="13"/>
      <c r="N1738" s="13"/>
      <c r="O1738" s="13"/>
      <c r="P1738" s="13"/>
    </row>
    <row r="1739" spans="7:16">
      <c r="G1739" s="13"/>
      <c r="H1739" s="13"/>
      <c r="I1739" s="13"/>
      <c r="J1739" s="13"/>
      <c r="K1739" s="13"/>
      <c r="L1739" s="13"/>
      <c r="M1739" s="13"/>
      <c r="N1739" s="13"/>
      <c r="O1739" s="13"/>
      <c r="P1739" s="13"/>
    </row>
    <row r="1740" spans="7:16">
      <c r="G1740" s="13"/>
      <c r="H1740" s="13"/>
      <c r="I1740" s="13"/>
      <c r="J1740" s="13"/>
      <c r="K1740" s="13"/>
      <c r="L1740" s="13"/>
      <c r="M1740" s="13"/>
      <c r="N1740" s="13"/>
      <c r="O1740" s="13"/>
      <c r="P1740" s="13"/>
    </row>
    <row r="1741" spans="7:16">
      <c r="G1741" s="13"/>
      <c r="H1741" s="13"/>
      <c r="I1741" s="13"/>
      <c r="J1741" s="13"/>
      <c r="K1741" s="13"/>
      <c r="L1741" s="13"/>
      <c r="M1741" s="13"/>
      <c r="N1741" s="13"/>
      <c r="O1741" s="13"/>
      <c r="P1741" s="13"/>
    </row>
    <row r="1742" spans="7:16">
      <c r="G1742" s="13"/>
      <c r="H1742" s="13"/>
      <c r="I1742" s="13"/>
      <c r="J1742" s="13"/>
      <c r="K1742" s="13"/>
      <c r="L1742" s="13"/>
      <c r="M1742" s="13"/>
      <c r="N1742" s="13"/>
      <c r="O1742" s="13"/>
      <c r="P1742" s="13"/>
    </row>
    <row r="1743" spans="7:16">
      <c r="G1743" s="13"/>
      <c r="H1743" s="13"/>
      <c r="I1743" s="13"/>
      <c r="J1743" s="13"/>
      <c r="K1743" s="13"/>
      <c r="L1743" s="13"/>
      <c r="M1743" s="13"/>
      <c r="N1743" s="13"/>
      <c r="O1743" s="13"/>
      <c r="P1743" s="13"/>
    </row>
    <row r="1744" spans="7:16">
      <c r="G1744" s="13"/>
      <c r="H1744" s="13"/>
      <c r="I1744" s="13"/>
      <c r="J1744" s="13"/>
      <c r="K1744" s="13"/>
      <c r="L1744" s="13"/>
      <c r="M1744" s="13"/>
      <c r="N1744" s="13"/>
      <c r="O1744" s="13"/>
      <c r="P1744" s="13"/>
    </row>
    <row r="1745" spans="7:16">
      <c r="G1745" s="13"/>
      <c r="H1745" s="13"/>
      <c r="I1745" s="13"/>
      <c r="J1745" s="13"/>
      <c r="K1745" s="13"/>
      <c r="L1745" s="13"/>
      <c r="M1745" s="13"/>
      <c r="N1745" s="13"/>
      <c r="O1745" s="13"/>
      <c r="P1745" s="13"/>
    </row>
    <row r="1746" spans="7:16">
      <c r="G1746" s="13"/>
      <c r="H1746" s="13"/>
      <c r="I1746" s="13"/>
      <c r="J1746" s="13"/>
      <c r="K1746" s="13"/>
      <c r="L1746" s="13"/>
      <c r="M1746" s="13"/>
      <c r="N1746" s="13"/>
      <c r="O1746" s="13"/>
      <c r="P1746" s="13"/>
    </row>
    <row r="1747" spans="7:16">
      <c r="G1747" s="13"/>
      <c r="H1747" s="13"/>
      <c r="I1747" s="13"/>
      <c r="J1747" s="13"/>
      <c r="K1747" s="13"/>
      <c r="L1747" s="13"/>
      <c r="M1747" s="13"/>
      <c r="N1747" s="13"/>
      <c r="O1747" s="13"/>
      <c r="P1747" s="13"/>
    </row>
    <row r="1748" spans="7:16">
      <c r="G1748" s="13"/>
      <c r="H1748" s="13"/>
      <c r="I1748" s="13"/>
      <c r="J1748" s="13"/>
      <c r="K1748" s="13"/>
      <c r="L1748" s="13"/>
      <c r="M1748" s="13"/>
      <c r="N1748" s="13"/>
      <c r="O1748" s="13"/>
      <c r="P1748" s="13"/>
    </row>
    <row r="1749" spans="7:16">
      <c r="G1749" s="13"/>
      <c r="H1749" s="13"/>
      <c r="I1749" s="13"/>
      <c r="J1749" s="13"/>
      <c r="K1749" s="13"/>
      <c r="L1749" s="13"/>
      <c r="M1749" s="13"/>
      <c r="N1749" s="13"/>
      <c r="O1749" s="13"/>
      <c r="P1749" s="13"/>
    </row>
    <row r="1750" spans="7:16">
      <c r="G1750" s="13"/>
      <c r="H1750" s="13"/>
      <c r="I1750" s="13"/>
      <c r="J1750" s="13"/>
      <c r="K1750" s="13"/>
      <c r="L1750" s="13"/>
      <c r="M1750" s="13"/>
      <c r="N1750" s="13"/>
      <c r="O1750" s="13"/>
      <c r="P1750" s="13"/>
    </row>
    <row r="1751" spans="7:16">
      <c r="G1751" s="13"/>
      <c r="H1751" s="13"/>
      <c r="I1751" s="13"/>
      <c r="J1751" s="13"/>
      <c r="K1751" s="13"/>
      <c r="L1751" s="13"/>
      <c r="M1751" s="13"/>
      <c r="N1751" s="13"/>
      <c r="O1751" s="13"/>
      <c r="P1751" s="13"/>
    </row>
    <row r="1752" spans="7:16">
      <c r="G1752" s="13"/>
      <c r="H1752" s="13"/>
      <c r="I1752" s="13"/>
      <c r="J1752" s="13"/>
      <c r="K1752" s="13"/>
      <c r="L1752" s="13"/>
      <c r="M1752" s="13"/>
      <c r="N1752" s="13"/>
      <c r="O1752" s="13"/>
      <c r="P1752" s="13"/>
    </row>
    <row r="1753" spans="7:16">
      <c r="G1753" s="13"/>
      <c r="H1753" s="13"/>
      <c r="I1753" s="13"/>
      <c r="J1753" s="13"/>
      <c r="K1753" s="13"/>
      <c r="L1753" s="13"/>
      <c r="M1753" s="13"/>
      <c r="N1753" s="13"/>
      <c r="O1753" s="13"/>
      <c r="P1753" s="13"/>
    </row>
    <row r="1754" spans="7:16">
      <c r="G1754" s="13"/>
      <c r="H1754" s="13"/>
      <c r="I1754" s="13"/>
      <c r="J1754" s="13"/>
      <c r="K1754" s="13"/>
      <c r="L1754" s="13"/>
      <c r="M1754" s="13"/>
      <c r="N1754" s="13"/>
      <c r="O1754" s="13"/>
      <c r="P1754" s="13"/>
    </row>
    <row r="1755" spans="7:16">
      <c r="G1755" s="13"/>
      <c r="H1755" s="13"/>
      <c r="I1755" s="13"/>
      <c r="J1755" s="13"/>
      <c r="K1755" s="13"/>
      <c r="L1755" s="13"/>
      <c r="M1755" s="13"/>
      <c r="N1755" s="13"/>
      <c r="O1755" s="13"/>
      <c r="P1755" s="13"/>
    </row>
    <row r="1756" spans="7:16">
      <c r="G1756" s="13"/>
      <c r="H1756" s="13"/>
      <c r="I1756" s="13"/>
      <c r="J1756" s="13"/>
      <c r="K1756" s="13"/>
      <c r="L1756" s="13"/>
      <c r="M1756" s="13"/>
      <c r="N1756" s="13"/>
      <c r="O1756" s="13"/>
      <c r="P1756" s="13"/>
    </row>
    <row r="1757" spans="7:16">
      <c r="G1757" s="13"/>
      <c r="H1757" s="13"/>
      <c r="I1757" s="13"/>
      <c r="J1757" s="13"/>
      <c r="K1757" s="13"/>
      <c r="L1757" s="13"/>
      <c r="M1757" s="13"/>
      <c r="N1757" s="13"/>
      <c r="O1757" s="13"/>
      <c r="P1757" s="13"/>
    </row>
    <row r="1758" spans="7:16">
      <c r="G1758" s="13"/>
      <c r="H1758" s="13"/>
      <c r="I1758" s="13"/>
      <c r="J1758" s="13"/>
      <c r="K1758" s="13"/>
      <c r="L1758" s="13"/>
      <c r="M1758" s="13"/>
      <c r="N1758" s="13"/>
      <c r="O1758" s="13"/>
      <c r="P1758" s="13"/>
    </row>
    <row r="1759" spans="7:16">
      <c r="G1759" s="13"/>
      <c r="H1759" s="13"/>
      <c r="I1759" s="13"/>
      <c r="J1759" s="13"/>
      <c r="K1759" s="13"/>
      <c r="L1759" s="13"/>
      <c r="M1759" s="13"/>
      <c r="N1759" s="13"/>
      <c r="O1759" s="13"/>
      <c r="P1759" s="13"/>
    </row>
    <row r="1760" spans="7:16">
      <c r="G1760" s="13"/>
      <c r="H1760" s="13"/>
      <c r="I1760" s="13"/>
      <c r="J1760" s="13"/>
      <c r="K1760" s="13"/>
      <c r="L1760" s="13"/>
      <c r="M1760" s="13"/>
      <c r="N1760" s="13"/>
      <c r="O1760" s="13"/>
      <c r="P1760" s="13"/>
    </row>
    <row r="1761" spans="7:16">
      <c r="G1761" s="13"/>
      <c r="H1761" s="13"/>
      <c r="I1761" s="13"/>
      <c r="J1761" s="13"/>
      <c r="K1761" s="13"/>
      <c r="L1761" s="13"/>
      <c r="M1761" s="13"/>
      <c r="N1761" s="13"/>
      <c r="O1761" s="13"/>
      <c r="P1761" s="13"/>
    </row>
    <row r="1762" spans="7:16">
      <c r="G1762" s="13"/>
      <c r="H1762" s="13"/>
      <c r="I1762" s="13"/>
      <c r="J1762" s="13"/>
      <c r="K1762" s="13"/>
      <c r="L1762" s="13"/>
      <c r="M1762" s="13"/>
      <c r="N1762" s="13"/>
      <c r="O1762" s="13"/>
      <c r="P1762" s="13"/>
    </row>
    <row r="1763" spans="7:16">
      <c r="G1763" s="13"/>
      <c r="H1763" s="13"/>
      <c r="I1763" s="13"/>
      <c r="J1763" s="13"/>
      <c r="K1763" s="13"/>
      <c r="L1763" s="13"/>
      <c r="M1763" s="13"/>
      <c r="N1763" s="13"/>
      <c r="O1763" s="13"/>
      <c r="P1763" s="13"/>
    </row>
    <row r="1764" spans="7:16">
      <c r="G1764" s="13"/>
      <c r="H1764" s="13"/>
      <c r="I1764" s="13"/>
      <c r="J1764" s="13"/>
      <c r="K1764" s="13"/>
      <c r="L1764" s="13"/>
      <c r="M1764" s="13"/>
      <c r="N1764" s="13"/>
      <c r="O1764" s="13"/>
      <c r="P1764" s="13"/>
    </row>
    <row r="1765" spans="7:16">
      <c r="G1765" s="13"/>
      <c r="H1765" s="13"/>
      <c r="I1765" s="13"/>
      <c r="J1765" s="13"/>
      <c r="K1765" s="13"/>
      <c r="L1765" s="13"/>
      <c r="M1765" s="13"/>
      <c r="N1765" s="13"/>
      <c r="O1765" s="13"/>
      <c r="P1765" s="13"/>
    </row>
    <row r="1766" spans="7:16">
      <c r="G1766" s="13"/>
      <c r="H1766" s="13"/>
      <c r="I1766" s="13"/>
      <c r="J1766" s="13"/>
      <c r="K1766" s="13"/>
      <c r="L1766" s="13"/>
      <c r="M1766" s="13"/>
      <c r="N1766" s="13"/>
      <c r="O1766" s="13"/>
      <c r="P1766" s="13"/>
    </row>
    <row r="1767" spans="7:16">
      <c r="G1767" s="13"/>
      <c r="H1767" s="13"/>
      <c r="I1767" s="13"/>
      <c r="J1767" s="13"/>
      <c r="K1767" s="13"/>
      <c r="L1767" s="13"/>
      <c r="M1767" s="13"/>
      <c r="N1767" s="13"/>
      <c r="O1767" s="13"/>
      <c r="P1767" s="13"/>
    </row>
    <row r="1768" spans="7:16">
      <c r="G1768" s="13"/>
      <c r="H1768" s="13"/>
      <c r="I1768" s="13"/>
      <c r="J1768" s="13"/>
      <c r="K1768" s="13"/>
      <c r="L1768" s="13"/>
      <c r="M1768" s="13"/>
      <c r="N1768" s="13"/>
      <c r="O1768" s="13"/>
      <c r="P1768" s="13"/>
    </row>
    <row r="1769" spans="7:16">
      <c r="G1769" s="13"/>
      <c r="H1769" s="13"/>
      <c r="I1769" s="13"/>
      <c r="J1769" s="13"/>
      <c r="K1769" s="13"/>
      <c r="L1769" s="13"/>
      <c r="M1769" s="13"/>
      <c r="N1769" s="13"/>
      <c r="O1769" s="13"/>
      <c r="P1769" s="13"/>
    </row>
    <row r="1770" spans="7:16">
      <c r="G1770" s="13"/>
      <c r="H1770" s="13"/>
      <c r="I1770" s="13"/>
      <c r="J1770" s="13"/>
      <c r="K1770" s="13"/>
      <c r="L1770" s="13"/>
      <c r="M1770" s="13"/>
      <c r="N1770" s="13"/>
      <c r="O1770" s="13"/>
      <c r="P1770" s="13"/>
    </row>
    <row r="1771" spans="7:16">
      <c r="G1771" s="13"/>
      <c r="H1771" s="13"/>
      <c r="I1771" s="13"/>
      <c r="J1771" s="13"/>
      <c r="K1771" s="13"/>
      <c r="L1771" s="13"/>
      <c r="M1771" s="13"/>
      <c r="N1771" s="13"/>
      <c r="O1771" s="13"/>
      <c r="P1771" s="13"/>
    </row>
    <row r="1772" spans="7:16">
      <c r="G1772" s="13"/>
      <c r="H1772" s="13"/>
      <c r="I1772" s="13"/>
      <c r="J1772" s="13"/>
      <c r="K1772" s="13"/>
      <c r="L1772" s="13"/>
      <c r="M1772" s="13"/>
      <c r="N1772" s="13"/>
      <c r="O1772" s="13"/>
      <c r="P1772" s="13"/>
    </row>
    <row r="1773" spans="7:16">
      <c r="G1773" s="13"/>
      <c r="H1773" s="13"/>
      <c r="I1773" s="13"/>
      <c r="J1773" s="13"/>
      <c r="K1773" s="13"/>
      <c r="L1773" s="13"/>
      <c r="M1773" s="13"/>
      <c r="N1773" s="13"/>
      <c r="O1773" s="13"/>
      <c r="P1773" s="13"/>
    </row>
    <row r="1774" spans="7:16">
      <c r="G1774" s="13"/>
      <c r="H1774" s="13"/>
      <c r="I1774" s="13"/>
      <c r="J1774" s="13"/>
      <c r="K1774" s="13"/>
      <c r="L1774" s="13"/>
      <c r="M1774" s="13"/>
      <c r="N1774" s="13"/>
      <c r="O1774" s="13"/>
      <c r="P1774" s="13"/>
    </row>
    <row r="1775" spans="7:16">
      <c r="G1775" s="13"/>
      <c r="H1775" s="13"/>
      <c r="I1775" s="13"/>
      <c r="J1775" s="13"/>
      <c r="K1775" s="13"/>
      <c r="L1775" s="13"/>
      <c r="M1775" s="13"/>
      <c r="N1775" s="13"/>
      <c r="O1775" s="13"/>
      <c r="P1775" s="13"/>
    </row>
    <row r="1776" spans="7:16">
      <c r="G1776" s="13"/>
      <c r="H1776" s="13"/>
      <c r="I1776" s="13"/>
      <c r="J1776" s="13"/>
      <c r="K1776" s="13"/>
      <c r="L1776" s="13"/>
      <c r="M1776" s="13"/>
      <c r="N1776" s="13"/>
      <c r="O1776" s="13"/>
      <c r="P1776" s="13"/>
    </row>
    <row r="1777" spans="7:16">
      <c r="G1777" s="13"/>
      <c r="H1777" s="13"/>
      <c r="I1777" s="13"/>
      <c r="J1777" s="13"/>
      <c r="K1777" s="13"/>
      <c r="L1777" s="13"/>
      <c r="M1777" s="13"/>
      <c r="N1777" s="13"/>
      <c r="O1777" s="13"/>
      <c r="P1777" s="13"/>
    </row>
    <row r="1778" spans="7:16">
      <c r="G1778" s="13"/>
      <c r="H1778" s="13"/>
      <c r="I1778" s="13"/>
      <c r="J1778" s="13"/>
      <c r="K1778" s="13"/>
      <c r="L1778" s="13"/>
      <c r="M1778" s="13"/>
      <c r="N1778" s="13"/>
      <c r="O1778" s="13"/>
      <c r="P1778" s="13"/>
    </row>
    <row r="1779" spans="7:16">
      <c r="G1779" s="13"/>
      <c r="H1779" s="13"/>
      <c r="I1779" s="13"/>
      <c r="J1779" s="13"/>
      <c r="K1779" s="13"/>
      <c r="L1779" s="13"/>
      <c r="M1779" s="13"/>
      <c r="N1779" s="13"/>
      <c r="O1779" s="13"/>
      <c r="P1779" s="13"/>
    </row>
    <row r="1780" spans="7:16">
      <c r="G1780" s="13"/>
      <c r="H1780" s="13"/>
      <c r="I1780" s="13"/>
      <c r="J1780" s="13"/>
      <c r="K1780" s="13"/>
      <c r="L1780" s="13"/>
      <c r="M1780" s="13"/>
      <c r="N1780" s="13"/>
      <c r="O1780" s="13"/>
      <c r="P1780" s="13"/>
    </row>
    <row r="1781" spans="7:16">
      <c r="G1781" s="13"/>
      <c r="H1781" s="13"/>
      <c r="I1781" s="13"/>
      <c r="J1781" s="13"/>
      <c r="K1781" s="13"/>
      <c r="L1781" s="13"/>
      <c r="M1781" s="13"/>
      <c r="N1781" s="13"/>
      <c r="O1781" s="13"/>
      <c r="P1781" s="13"/>
    </row>
    <row r="1782" spans="7:16">
      <c r="G1782" s="13"/>
      <c r="H1782" s="13"/>
      <c r="I1782" s="13"/>
      <c r="J1782" s="13"/>
      <c r="K1782" s="13"/>
      <c r="L1782" s="13"/>
      <c r="M1782" s="13"/>
      <c r="N1782" s="13"/>
      <c r="O1782" s="13"/>
      <c r="P1782" s="13"/>
    </row>
    <row r="1783" spans="7:16">
      <c r="G1783" s="13"/>
      <c r="H1783" s="13"/>
      <c r="I1783" s="13"/>
      <c r="J1783" s="13"/>
      <c r="K1783" s="13"/>
      <c r="L1783" s="13"/>
      <c r="M1783" s="13"/>
      <c r="N1783" s="13"/>
      <c r="O1783" s="13"/>
      <c r="P1783" s="13"/>
    </row>
    <row r="1784" spans="7:16">
      <c r="G1784" s="13"/>
      <c r="H1784" s="13"/>
      <c r="I1784" s="13"/>
      <c r="J1784" s="13"/>
      <c r="K1784" s="13"/>
      <c r="L1784" s="13"/>
      <c r="M1784" s="13"/>
      <c r="N1784" s="13"/>
      <c r="O1784" s="13"/>
      <c r="P1784" s="13"/>
    </row>
    <row r="1785" spans="7:16">
      <c r="G1785" s="13"/>
      <c r="H1785" s="13"/>
      <c r="I1785" s="13"/>
      <c r="J1785" s="13"/>
      <c r="K1785" s="13"/>
      <c r="L1785" s="13"/>
      <c r="M1785" s="13"/>
      <c r="N1785" s="13"/>
      <c r="O1785" s="13"/>
      <c r="P1785" s="13"/>
    </row>
    <row r="1786" spans="7:16">
      <c r="G1786" s="13"/>
      <c r="H1786" s="13"/>
      <c r="I1786" s="13"/>
      <c r="J1786" s="13"/>
      <c r="K1786" s="13"/>
      <c r="L1786" s="13"/>
      <c r="M1786" s="13"/>
      <c r="N1786" s="13"/>
      <c r="O1786" s="13"/>
      <c r="P1786" s="13"/>
    </row>
    <row r="1787" spans="7:16">
      <c r="G1787" s="13"/>
      <c r="H1787" s="13"/>
      <c r="I1787" s="13"/>
      <c r="J1787" s="13"/>
      <c r="K1787" s="13"/>
      <c r="L1787" s="13"/>
      <c r="M1787" s="13"/>
      <c r="N1787" s="13"/>
      <c r="O1787" s="13"/>
      <c r="P1787" s="13"/>
    </row>
    <row r="1788" spans="7:16">
      <c r="G1788" s="13"/>
      <c r="H1788" s="13"/>
      <c r="I1788" s="13"/>
      <c r="J1788" s="13"/>
      <c r="K1788" s="13"/>
      <c r="L1788" s="13"/>
      <c r="M1788" s="13"/>
      <c r="N1788" s="13"/>
      <c r="O1788" s="13"/>
      <c r="P1788" s="13"/>
    </row>
    <row r="1789" spans="7:16">
      <c r="G1789" s="13"/>
      <c r="H1789" s="13"/>
      <c r="I1789" s="13"/>
      <c r="J1789" s="13"/>
      <c r="K1789" s="13"/>
      <c r="L1789" s="13"/>
      <c r="M1789" s="13"/>
      <c r="N1789" s="13"/>
      <c r="O1789" s="13"/>
      <c r="P1789" s="13"/>
    </row>
    <row r="1790" spans="7:16">
      <c r="G1790" s="13"/>
      <c r="H1790" s="13"/>
      <c r="I1790" s="13"/>
      <c r="J1790" s="13"/>
      <c r="K1790" s="13"/>
      <c r="L1790" s="13"/>
      <c r="M1790" s="13"/>
      <c r="N1790" s="13"/>
      <c r="O1790" s="13"/>
      <c r="P1790" s="13"/>
    </row>
  </sheetData>
  <mergeCells count="32">
    <mergeCell ref="B1:Q1"/>
    <mergeCell ref="B2:Q2"/>
    <mergeCell ref="B3:Q3"/>
    <mergeCell ref="A5:A6"/>
    <mergeCell ref="B5:B6"/>
    <mergeCell ref="C5:C6"/>
    <mergeCell ref="D5:D6"/>
    <mergeCell ref="E5:P5"/>
    <mergeCell ref="Q5:Q6"/>
    <mergeCell ref="Q52:Q61"/>
    <mergeCell ref="E8:P8"/>
    <mergeCell ref="Q9:Q16"/>
    <mergeCell ref="B18:C18"/>
    <mergeCell ref="E18:P18"/>
    <mergeCell ref="Q19:Q22"/>
    <mergeCell ref="B24:C24"/>
    <mergeCell ref="E24:P24"/>
    <mergeCell ref="Q25:Q28"/>
    <mergeCell ref="B29:C29"/>
    <mergeCell ref="Q30:Q37"/>
    <mergeCell ref="Q39:Q50"/>
    <mergeCell ref="E51:P51"/>
    <mergeCell ref="Q173:Q210"/>
    <mergeCell ref="Q211:Q229"/>
    <mergeCell ref="B212:C212"/>
    <mergeCell ref="Q230:Q233"/>
    <mergeCell ref="Q64:Q72"/>
    <mergeCell ref="Q73:Q80"/>
    <mergeCell ref="Q89:Q125"/>
    <mergeCell ref="Q126:Q164"/>
    <mergeCell ref="Q165:Q172"/>
    <mergeCell ref="B166:C166"/>
  </mergeCells>
  <conditionalFormatting sqref="B128">
    <cfRule type="duplicateValues" dxfId="89" priority="25"/>
  </conditionalFormatting>
  <conditionalFormatting sqref="B129">
    <cfRule type="duplicateValues" dxfId="88" priority="20"/>
  </conditionalFormatting>
  <conditionalFormatting sqref="B133:B135">
    <cfRule type="duplicateValues" dxfId="87" priority="15"/>
    <cfRule type="duplicateValues" dxfId="86" priority="16"/>
  </conditionalFormatting>
  <conditionalFormatting sqref="B136">
    <cfRule type="duplicateValues" dxfId="85" priority="11"/>
    <cfRule type="duplicateValues" dxfId="84" priority="12"/>
  </conditionalFormatting>
  <conditionalFormatting sqref="B137">
    <cfRule type="duplicateValues" dxfId="83" priority="2"/>
    <cfRule type="duplicateValues" dxfId="82" priority="3"/>
  </conditionalFormatting>
  <conditionalFormatting sqref="B138:B139">
    <cfRule type="duplicateValues" dxfId="81" priority="7"/>
  </conditionalFormatting>
  <conditionalFormatting sqref="B141">
    <cfRule type="duplicateValues" dxfId="80" priority="19"/>
  </conditionalFormatting>
  <conditionalFormatting sqref="B142">
    <cfRule type="duplicateValues" dxfId="79" priority="10"/>
  </conditionalFormatting>
  <conditionalFormatting sqref="B143">
    <cfRule type="duplicateValues" dxfId="78" priority="9"/>
  </conditionalFormatting>
  <conditionalFormatting sqref="B145:B146">
    <cfRule type="duplicateValues" dxfId="77" priority="22"/>
  </conditionalFormatting>
  <conditionalFormatting sqref="B145:B147">
    <cfRule type="duplicateValues" dxfId="76" priority="21"/>
  </conditionalFormatting>
  <conditionalFormatting sqref="B147">
    <cfRule type="duplicateValues" dxfId="75" priority="24"/>
  </conditionalFormatting>
  <conditionalFormatting sqref="B148:B149">
    <cfRule type="duplicateValues" dxfId="74" priority="27"/>
  </conditionalFormatting>
  <conditionalFormatting sqref="B149">
    <cfRule type="duplicateValues" dxfId="73" priority="23"/>
    <cfRule type="duplicateValues" dxfId="72" priority="26"/>
  </conditionalFormatting>
  <conditionalFormatting sqref="B150">
    <cfRule type="duplicateValues" dxfId="71" priority="1"/>
  </conditionalFormatting>
  <conditionalFormatting sqref="B151:B152">
    <cfRule type="duplicateValues" dxfId="70" priority="30"/>
  </conditionalFormatting>
  <conditionalFormatting sqref="B153:B155">
    <cfRule type="duplicateValues" dxfId="69" priority="13"/>
    <cfRule type="duplicateValues" dxfId="68" priority="14"/>
  </conditionalFormatting>
  <conditionalFormatting sqref="B156:B157">
    <cfRule type="duplicateValues" dxfId="67" priority="6"/>
  </conditionalFormatting>
  <conditionalFormatting sqref="B158">
    <cfRule type="duplicateValues" dxfId="66" priority="18"/>
  </conditionalFormatting>
  <conditionalFormatting sqref="B159">
    <cfRule type="duplicateValues" dxfId="65" priority="17"/>
  </conditionalFormatting>
  <conditionalFormatting sqref="B160">
    <cfRule type="duplicateValues" dxfId="64" priority="8"/>
  </conditionalFormatting>
  <conditionalFormatting sqref="B161">
    <cfRule type="duplicateValues" dxfId="63" priority="4"/>
    <cfRule type="duplicateValues" dxfId="62" priority="5"/>
  </conditionalFormatting>
  <conditionalFormatting sqref="B163">
    <cfRule type="duplicateValues" dxfId="61" priority="29"/>
  </conditionalFormatting>
  <conditionalFormatting sqref="B164">
    <cfRule type="duplicateValues" dxfId="60" priority="28"/>
  </conditionalFormatting>
  <printOptions horizontalCentered="1"/>
  <pageMargins left="0.7" right="0.7" top="0.75" bottom="0.75" header="0.3" footer="0.3"/>
  <pageSetup paperSize="9" scale="45" orientation="landscape" r:id="rId1"/>
  <headerFooter>
    <oddFooter>Page &amp;P</oddFooter>
  </headerFooter>
  <rowBreaks count="1" manualBreakCount="1">
    <brk id="233"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790"/>
  <sheetViews>
    <sheetView workbookViewId="0">
      <pane xSplit="3" ySplit="8" topLeftCell="E18" activePane="bottomRight" state="frozen"/>
      <selection pane="topRight" activeCell="D1" sqref="D1"/>
      <selection pane="bottomLeft" activeCell="A9" sqref="A9"/>
      <selection pane="bottomRight" activeCell="I9" sqref="I9"/>
    </sheetView>
  </sheetViews>
  <sheetFormatPr defaultColWidth="9.140625" defaultRowHeight="16.5"/>
  <cols>
    <col min="1" max="1" width="7.85546875" style="1" customWidth="1"/>
    <col min="2" max="2" width="34.7109375" style="2" customWidth="1"/>
    <col min="3" max="3" width="9.28515625" style="3" customWidth="1"/>
    <col min="4" max="4" width="22.85546875" style="4" customWidth="1"/>
    <col min="5" max="5" width="15.42578125" style="13" customWidth="1"/>
    <col min="6" max="6" width="15.7109375" style="13" customWidth="1"/>
    <col min="7" max="7" width="15.7109375" style="1" customWidth="1"/>
    <col min="8" max="8" width="14.28515625" style="1" customWidth="1"/>
    <col min="9" max="9" width="15.5703125" style="1" customWidth="1"/>
    <col min="10" max="10" width="16.85546875" style="1" customWidth="1"/>
    <col min="11" max="11" width="17.42578125" style="3" customWidth="1"/>
    <col min="12" max="12" width="16.42578125" style="3" customWidth="1"/>
    <col min="13" max="15" width="15.7109375" style="1" customWidth="1"/>
    <col min="16" max="16" width="14.42578125" style="3" customWidth="1"/>
    <col min="17" max="17" width="15.28515625" style="13" customWidth="1"/>
    <col min="18" max="25" width="9.140625" style="13"/>
    <col min="26" max="26" width="2" style="13" customWidth="1"/>
    <col min="27" max="16384" width="9.140625" style="13"/>
  </cols>
  <sheetData>
    <row r="1" spans="1:17">
      <c r="A1" s="20"/>
      <c r="B1" s="1833" t="s">
        <v>1149</v>
      </c>
      <c r="C1" s="1833"/>
      <c r="D1" s="1833"/>
      <c r="E1" s="1833"/>
      <c r="F1" s="1833"/>
      <c r="G1" s="1833"/>
      <c r="H1" s="1833"/>
      <c r="I1" s="1833"/>
      <c r="J1" s="1833"/>
      <c r="K1" s="1833"/>
      <c r="L1" s="1833"/>
      <c r="M1" s="1833"/>
      <c r="N1" s="1833"/>
      <c r="O1" s="1833"/>
      <c r="P1" s="1833"/>
      <c r="Q1" s="1833"/>
    </row>
    <row r="2" spans="1:17" ht="24.75" customHeight="1">
      <c r="A2" s="21"/>
      <c r="B2" s="1740" t="s">
        <v>1489</v>
      </c>
      <c r="C2" s="1740"/>
      <c r="D2" s="1740"/>
      <c r="E2" s="1740"/>
      <c r="F2" s="1740"/>
      <c r="G2" s="1740"/>
      <c r="H2" s="1740"/>
      <c r="I2" s="1740"/>
      <c r="J2" s="1740"/>
      <c r="K2" s="1740"/>
      <c r="L2" s="1740"/>
      <c r="M2" s="1740"/>
      <c r="N2" s="1740"/>
      <c r="O2" s="1740"/>
      <c r="P2" s="1740"/>
      <c r="Q2" s="1740"/>
    </row>
    <row r="3" spans="1:17">
      <c r="A3" s="21"/>
      <c r="B3" s="1886" t="s">
        <v>1487</v>
      </c>
      <c r="C3" s="1886"/>
      <c r="D3" s="1886"/>
      <c r="E3" s="1886"/>
      <c r="F3" s="1886"/>
      <c r="G3" s="1886"/>
      <c r="H3" s="1886"/>
      <c r="I3" s="1886"/>
      <c r="J3" s="1886"/>
      <c r="K3" s="1886"/>
      <c r="L3" s="1886"/>
      <c r="M3" s="1886"/>
      <c r="N3" s="1886"/>
      <c r="O3" s="1886"/>
      <c r="P3" s="1886"/>
      <c r="Q3" s="1886"/>
    </row>
    <row r="4" spans="1:17">
      <c r="A4" s="21"/>
      <c r="B4" s="22"/>
      <c r="C4" s="23"/>
      <c r="D4" s="23"/>
      <c r="E4" s="100"/>
      <c r="F4" s="100"/>
      <c r="G4" s="101"/>
      <c r="H4" s="101"/>
      <c r="I4" s="101"/>
      <c r="J4" s="101"/>
      <c r="K4" s="23"/>
      <c r="L4" s="23"/>
      <c r="M4" s="101"/>
      <c r="N4" s="101"/>
      <c r="O4" s="101"/>
      <c r="P4" s="23"/>
      <c r="Q4" s="100"/>
    </row>
    <row r="5" spans="1:17" ht="69.95" customHeight="1">
      <c r="A5" s="1846" t="s">
        <v>1152</v>
      </c>
      <c r="B5" s="1846" t="s">
        <v>1153</v>
      </c>
      <c r="C5" s="1846" t="s">
        <v>1154</v>
      </c>
      <c r="D5" s="1846" t="s">
        <v>1155</v>
      </c>
      <c r="E5" s="1865" t="s">
        <v>1486</v>
      </c>
      <c r="F5" s="1865"/>
      <c r="G5" s="1865"/>
      <c r="H5" s="1865"/>
      <c r="I5" s="1865"/>
      <c r="J5" s="1865"/>
      <c r="K5" s="1865"/>
      <c r="L5" s="1865"/>
      <c r="M5" s="1865"/>
      <c r="N5" s="1865"/>
      <c r="O5" s="1865"/>
      <c r="P5" s="1865"/>
      <c r="Q5" s="1846" t="s">
        <v>10</v>
      </c>
    </row>
    <row r="6" spans="1:17" ht="69.95" customHeight="1">
      <c r="A6" s="1846"/>
      <c r="B6" s="1846"/>
      <c r="C6" s="1846"/>
      <c r="D6" s="1846"/>
      <c r="E6" s="159" t="s">
        <v>1157</v>
      </c>
      <c r="F6" s="170" t="s">
        <v>1158</v>
      </c>
      <c r="G6" s="159" t="s">
        <v>1159</v>
      </c>
      <c r="H6" s="171" t="s">
        <v>1160</v>
      </c>
      <c r="I6" s="159" t="s">
        <v>1161</v>
      </c>
      <c r="J6" s="171" t="s">
        <v>1162</v>
      </c>
      <c r="K6" s="171" t="s">
        <v>1163</v>
      </c>
      <c r="L6" s="171" t="s">
        <v>1164</v>
      </c>
      <c r="M6" s="171" t="s">
        <v>1165</v>
      </c>
      <c r="N6" s="171" t="s">
        <v>1166</v>
      </c>
      <c r="O6" s="171" t="s">
        <v>1167</v>
      </c>
      <c r="P6" s="170" t="s">
        <v>1168</v>
      </c>
      <c r="Q6" s="1846"/>
    </row>
    <row r="7" spans="1:17" ht="27" customHeight="1">
      <c r="A7" s="28"/>
      <c r="B7" s="28" t="s">
        <v>1169</v>
      </c>
      <c r="C7" s="28" t="s">
        <v>1170</v>
      </c>
      <c r="D7" s="28" t="s">
        <v>1171</v>
      </c>
      <c r="E7" s="28">
        <v>1</v>
      </c>
      <c r="F7" s="28">
        <v>2</v>
      </c>
      <c r="G7" s="28">
        <v>3</v>
      </c>
      <c r="H7" s="28">
        <v>4</v>
      </c>
      <c r="I7" s="28">
        <v>5</v>
      </c>
      <c r="J7" s="28">
        <v>6</v>
      </c>
      <c r="K7" s="28">
        <v>7</v>
      </c>
      <c r="L7" s="28">
        <v>8</v>
      </c>
      <c r="M7" s="28">
        <v>9</v>
      </c>
      <c r="N7" s="28">
        <v>10</v>
      </c>
      <c r="O7" s="28">
        <v>11</v>
      </c>
      <c r="P7" s="28">
        <v>12</v>
      </c>
      <c r="Q7" s="107"/>
    </row>
    <row r="8" spans="1:17" ht="30" customHeight="1">
      <c r="A8" s="35" t="s">
        <v>1172</v>
      </c>
      <c r="B8" s="69" t="s">
        <v>1173</v>
      </c>
      <c r="C8" s="69"/>
      <c r="D8" s="57"/>
      <c r="E8" s="1846"/>
      <c r="F8" s="1846"/>
      <c r="G8" s="1846"/>
      <c r="H8" s="1846"/>
      <c r="I8" s="1846"/>
      <c r="J8" s="1846"/>
      <c r="K8" s="1846"/>
      <c r="L8" s="1846"/>
      <c r="M8" s="1846"/>
      <c r="N8" s="1846"/>
      <c r="O8" s="1846"/>
      <c r="P8" s="1846"/>
      <c r="Q8" s="164"/>
    </row>
    <row r="9" spans="1:17" ht="72.75" customHeight="1">
      <c r="A9" s="38">
        <v>1</v>
      </c>
      <c r="B9" s="39" t="s">
        <v>1461</v>
      </c>
      <c r="C9" s="38" t="s">
        <v>15</v>
      </c>
      <c r="D9" s="57" t="s">
        <v>1462</v>
      </c>
      <c r="E9" s="172"/>
      <c r="F9" s="172">
        <v>2300000</v>
      </c>
      <c r="G9" s="172">
        <v>2200000</v>
      </c>
      <c r="H9" s="172">
        <v>2300000</v>
      </c>
      <c r="I9" s="172">
        <v>2400000</v>
      </c>
      <c r="J9" s="172">
        <v>2400000</v>
      </c>
      <c r="K9" s="172">
        <v>2300000</v>
      </c>
      <c r="L9" s="172">
        <v>2198800</v>
      </c>
      <c r="M9" s="172">
        <v>2300000</v>
      </c>
      <c r="N9" s="172">
        <v>2000000</v>
      </c>
      <c r="O9" s="172">
        <v>2040000</v>
      </c>
      <c r="P9" s="172">
        <v>2100000</v>
      </c>
      <c r="Q9" s="1864"/>
    </row>
    <row r="10" spans="1:17" ht="69" customHeight="1">
      <c r="A10" s="38">
        <v>2</v>
      </c>
      <c r="B10" s="46" t="s">
        <v>1463</v>
      </c>
      <c r="C10" s="38" t="s">
        <v>15</v>
      </c>
      <c r="D10" s="57" t="s">
        <v>1462</v>
      </c>
      <c r="E10" s="172"/>
      <c r="F10" s="172"/>
      <c r="G10" s="172"/>
      <c r="H10" s="172"/>
      <c r="I10" s="172"/>
      <c r="J10" s="172"/>
      <c r="K10" s="172"/>
      <c r="L10" s="172"/>
      <c r="M10" s="172"/>
      <c r="N10" s="172"/>
      <c r="O10" s="172"/>
      <c r="P10" s="176"/>
      <c r="Q10" s="1864"/>
    </row>
    <row r="11" spans="1:17" ht="70.5" customHeight="1">
      <c r="A11" s="38">
        <v>3</v>
      </c>
      <c r="B11" s="46" t="s">
        <v>1464</v>
      </c>
      <c r="C11" s="38" t="s">
        <v>15</v>
      </c>
      <c r="D11" s="57" t="s">
        <v>1462</v>
      </c>
      <c r="E11" s="172"/>
      <c r="F11" s="172">
        <v>2350000</v>
      </c>
      <c r="G11" s="172">
        <v>2200000</v>
      </c>
      <c r="H11" s="172"/>
      <c r="I11" s="172">
        <v>2300000</v>
      </c>
      <c r="J11" s="172"/>
      <c r="K11" s="172"/>
      <c r="L11" s="172">
        <v>2208000</v>
      </c>
      <c r="M11" s="172">
        <v>2018518.5190000001</v>
      </c>
      <c r="N11" s="1646">
        <v>1950000</v>
      </c>
      <c r="O11" s="172">
        <v>2000000</v>
      </c>
      <c r="P11" s="172">
        <v>2100000</v>
      </c>
      <c r="Q11" s="1864"/>
    </row>
    <row r="12" spans="1:17" ht="69.75" customHeight="1">
      <c r="A12" s="38">
        <v>4</v>
      </c>
      <c r="B12" s="46" t="s">
        <v>1465</v>
      </c>
      <c r="C12" s="38" t="s">
        <v>15</v>
      </c>
      <c r="D12" s="57" t="s">
        <v>1462</v>
      </c>
      <c r="E12" s="172">
        <v>2260000</v>
      </c>
      <c r="F12" s="172">
        <v>2260000</v>
      </c>
      <c r="G12" s="172">
        <v>2200000</v>
      </c>
      <c r="H12" s="172"/>
      <c r="I12" s="172"/>
      <c r="J12" s="172">
        <v>2400000</v>
      </c>
      <c r="K12" s="172"/>
      <c r="L12" s="172"/>
      <c r="M12" s="172"/>
      <c r="N12" s="172"/>
      <c r="O12" s="172"/>
      <c r="P12" s="176"/>
      <c r="Q12" s="1864"/>
    </row>
    <row r="13" spans="1:17" ht="69" customHeight="1">
      <c r="A13" s="38">
        <v>5</v>
      </c>
      <c r="B13" s="46" t="s">
        <v>1466</v>
      </c>
      <c r="C13" s="38" t="s">
        <v>15</v>
      </c>
      <c r="D13" s="57" t="s">
        <v>1462</v>
      </c>
      <c r="E13" s="172">
        <v>2140000</v>
      </c>
      <c r="F13" s="172"/>
      <c r="G13" s="172">
        <v>2100000</v>
      </c>
      <c r="H13" s="172"/>
      <c r="I13" s="172"/>
      <c r="J13" s="172"/>
      <c r="K13" s="172"/>
      <c r="L13" s="172">
        <v>1959600</v>
      </c>
      <c r="M13" s="172">
        <v>2100000</v>
      </c>
      <c r="N13" s="172"/>
      <c r="O13" s="172">
        <v>1900000</v>
      </c>
      <c r="P13" s="1646">
        <v>1960000</v>
      </c>
      <c r="Q13" s="1864"/>
    </row>
    <row r="14" spans="1:17" ht="69" customHeight="1">
      <c r="A14" s="38">
        <v>6</v>
      </c>
      <c r="B14" s="46" t="s">
        <v>1467</v>
      </c>
      <c r="C14" s="38" t="s">
        <v>15</v>
      </c>
      <c r="D14" s="57" t="s">
        <v>1462</v>
      </c>
      <c r="E14" s="172"/>
      <c r="F14" s="172"/>
      <c r="G14" s="172"/>
      <c r="H14" s="172"/>
      <c r="I14" s="172"/>
      <c r="J14" s="172"/>
      <c r="K14" s="172">
        <v>2100000</v>
      </c>
      <c r="L14" s="172"/>
      <c r="M14" s="172">
        <v>1851851.852</v>
      </c>
      <c r="N14" s="172"/>
      <c r="O14" s="172"/>
      <c r="P14" s="172"/>
      <c r="Q14" s="1864"/>
    </row>
    <row r="15" spans="1:17" ht="67.5" customHeight="1">
      <c r="A15" s="38">
        <v>7</v>
      </c>
      <c r="B15" s="46" t="s">
        <v>1468</v>
      </c>
      <c r="C15" s="38" t="s">
        <v>15</v>
      </c>
      <c r="D15" s="57" t="s">
        <v>1462</v>
      </c>
      <c r="E15" s="172"/>
      <c r="F15" s="172"/>
      <c r="G15" s="172"/>
      <c r="H15" s="172"/>
      <c r="I15" s="172"/>
      <c r="J15" s="172"/>
      <c r="K15" s="172"/>
      <c r="L15" s="172"/>
      <c r="M15" s="172">
        <v>1900000</v>
      </c>
      <c r="N15" s="172"/>
      <c r="O15" s="172"/>
      <c r="P15" s="172"/>
      <c r="Q15" s="1864"/>
    </row>
    <row r="16" spans="1:17" ht="65.25" customHeight="1">
      <c r="A16" s="38">
        <v>8</v>
      </c>
      <c r="B16" s="46" t="s">
        <v>1469</v>
      </c>
      <c r="C16" s="38" t="s">
        <v>15</v>
      </c>
      <c r="D16" s="57" t="s">
        <v>1462</v>
      </c>
      <c r="E16" s="172"/>
      <c r="F16" s="172"/>
      <c r="G16" s="172"/>
      <c r="H16" s="172">
        <v>2100000</v>
      </c>
      <c r="I16" s="172"/>
      <c r="J16" s="172">
        <v>2300000</v>
      </c>
      <c r="K16" s="172">
        <v>2100000</v>
      </c>
      <c r="L16" s="172"/>
      <c r="M16" s="172"/>
      <c r="N16" s="172"/>
      <c r="O16" s="172"/>
      <c r="P16" s="172"/>
      <c r="Q16" s="1864"/>
    </row>
    <row r="17" spans="1:17" ht="34.5" customHeight="1">
      <c r="A17" s="35" t="s">
        <v>1184</v>
      </c>
      <c r="B17" s="134" t="s">
        <v>1185</v>
      </c>
      <c r="C17" s="38"/>
      <c r="D17" s="57"/>
      <c r="E17" s="38"/>
      <c r="F17" s="38"/>
      <c r="G17" s="38"/>
      <c r="H17" s="38"/>
      <c r="I17" s="38"/>
      <c r="J17" s="38"/>
      <c r="K17" s="38"/>
      <c r="L17" s="38"/>
      <c r="M17" s="38"/>
      <c r="N17" s="38"/>
      <c r="O17" s="38"/>
      <c r="P17" s="38"/>
      <c r="Q17" s="161"/>
    </row>
    <row r="18" spans="1:17" ht="23.25" customHeight="1">
      <c r="A18" s="35"/>
      <c r="B18" s="1867" t="s">
        <v>1186</v>
      </c>
      <c r="C18" s="1867"/>
      <c r="D18" s="28"/>
      <c r="E18" s="1887"/>
      <c r="F18" s="1887"/>
      <c r="G18" s="1887"/>
      <c r="H18" s="1887"/>
      <c r="I18" s="1887"/>
      <c r="J18" s="1887"/>
      <c r="K18" s="1887"/>
      <c r="L18" s="1887"/>
      <c r="M18" s="1887"/>
      <c r="N18" s="1887"/>
      <c r="O18" s="1887"/>
      <c r="P18" s="1887"/>
      <c r="Q18" s="165"/>
    </row>
    <row r="19" spans="1:17" ht="30" customHeight="1">
      <c r="A19" s="38">
        <v>1</v>
      </c>
      <c r="B19" s="65" t="s">
        <v>1187</v>
      </c>
      <c r="C19" s="38" t="s">
        <v>1479</v>
      </c>
      <c r="D19" s="57"/>
      <c r="E19" s="173">
        <v>580000</v>
      </c>
      <c r="F19" s="173">
        <v>580000</v>
      </c>
      <c r="G19" s="173">
        <v>450000</v>
      </c>
      <c r="H19" s="173">
        <v>500000</v>
      </c>
      <c r="I19" s="173">
        <v>500000</v>
      </c>
      <c r="J19" s="173">
        <v>500000</v>
      </c>
      <c r="K19" s="173">
        <v>480000</v>
      </c>
      <c r="L19" s="173">
        <v>520000</v>
      </c>
      <c r="M19" s="173">
        <v>490000</v>
      </c>
      <c r="N19" s="1647">
        <v>380000</v>
      </c>
      <c r="O19" s="173">
        <v>360000</v>
      </c>
      <c r="P19" s="173">
        <v>350000</v>
      </c>
      <c r="Q19" s="1864"/>
    </row>
    <row r="20" spans="1:17" ht="30" customHeight="1">
      <c r="A20" s="38">
        <v>2</v>
      </c>
      <c r="B20" s="65" t="s">
        <v>1189</v>
      </c>
      <c r="C20" s="38" t="s">
        <v>1479</v>
      </c>
      <c r="D20" s="57"/>
      <c r="E20" s="173">
        <v>580000</v>
      </c>
      <c r="F20" s="173">
        <v>580000</v>
      </c>
      <c r="G20" s="173">
        <v>450000</v>
      </c>
      <c r="H20" s="174"/>
      <c r="I20" s="173">
        <v>500000</v>
      </c>
      <c r="J20" s="173">
        <v>450000</v>
      </c>
      <c r="K20" s="173">
        <v>480000</v>
      </c>
      <c r="L20" s="174"/>
      <c r="M20" s="173"/>
      <c r="N20" s="1647">
        <v>380000</v>
      </c>
      <c r="O20" s="173">
        <v>360000</v>
      </c>
      <c r="P20" s="173"/>
      <c r="Q20" s="1864"/>
    </row>
    <row r="21" spans="1:17" ht="30" customHeight="1">
      <c r="A21" s="38">
        <v>3</v>
      </c>
      <c r="B21" s="65" t="s">
        <v>1190</v>
      </c>
      <c r="C21" s="38" t="s">
        <v>1479</v>
      </c>
      <c r="D21" s="57"/>
      <c r="E21" s="173"/>
      <c r="F21" s="173"/>
      <c r="G21" s="173">
        <v>300000</v>
      </c>
      <c r="H21" s="174"/>
      <c r="I21" s="173"/>
      <c r="J21" s="173">
        <v>250000</v>
      </c>
      <c r="K21" s="173"/>
      <c r="L21" s="174"/>
      <c r="M21" s="173"/>
      <c r="N21" s="174"/>
      <c r="O21" s="173"/>
      <c r="P21" s="173"/>
      <c r="Q21" s="1864"/>
    </row>
    <row r="22" spans="1:17" ht="30" customHeight="1">
      <c r="A22" s="38">
        <v>4</v>
      </c>
      <c r="B22" s="65" t="s">
        <v>1416</v>
      </c>
      <c r="C22" s="38" t="s">
        <v>1479</v>
      </c>
      <c r="D22" s="57"/>
      <c r="E22" s="173"/>
      <c r="F22" s="173"/>
      <c r="G22" s="173"/>
      <c r="H22" s="173">
        <v>500000</v>
      </c>
      <c r="I22" s="173"/>
      <c r="J22" s="174"/>
      <c r="K22" s="173"/>
      <c r="L22" s="174"/>
      <c r="M22" s="173"/>
      <c r="N22" s="174"/>
      <c r="O22" s="173"/>
      <c r="P22" s="173"/>
      <c r="Q22" s="1864"/>
    </row>
    <row r="23" spans="1:17" ht="39.950000000000003" customHeight="1">
      <c r="A23" s="35" t="s">
        <v>1191</v>
      </c>
      <c r="B23" s="69" t="s">
        <v>1192</v>
      </c>
      <c r="C23" s="161"/>
      <c r="D23" s="46"/>
      <c r="E23" s="38"/>
      <c r="F23" s="38"/>
      <c r="G23" s="38"/>
      <c r="H23" s="38"/>
      <c r="I23" s="38"/>
      <c r="J23" s="38"/>
      <c r="K23" s="38"/>
      <c r="L23" s="38"/>
      <c r="M23" s="38"/>
      <c r="N23" s="38"/>
      <c r="O23" s="38"/>
      <c r="P23" s="38"/>
      <c r="Q23" s="161"/>
    </row>
    <row r="24" spans="1:17" ht="39.950000000000003" customHeight="1">
      <c r="A24" s="28"/>
      <c r="B24" s="1870" t="s">
        <v>1193</v>
      </c>
      <c r="C24" s="1870"/>
      <c r="D24" s="28"/>
      <c r="E24" s="1846"/>
      <c r="F24" s="1846"/>
      <c r="G24" s="1846"/>
      <c r="H24" s="1846"/>
      <c r="I24" s="1846"/>
      <c r="J24" s="1846"/>
      <c r="K24" s="1846"/>
      <c r="L24" s="1846"/>
      <c r="M24" s="1846"/>
      <c r="N24" s="1846"/>
      <c r="O24" s="1846"/>
      <c r="P24" s="1846"/>
      <c r="Q24" s="161"/>
    </row>
    <row r="25" spans="1:17" ht="39.950000000000003" customHeight="1">
      <c r="A25" s="57">
        <v>1</v>
      </c>
      <c r="B25" s="65" t="s">
        <v>1194</v>
      </c>
      <c r="C25" s="57" t="s">
        <v>152</v>
      </c>
      <c r="D25" s="57" t="s">
        <v>1195</v>
      </c>
      <c r="E25" s="175">
        <v>2450</v>
      </c>
      <c r="F25" s="175">
        <v>2450</v>
      </c>
      <c r="G25" s="175">
        <v>1800</v>
      </c>
      <c r="H25" s="175"/>
      <c r="I25" s="175"/>
      <c r="J25" s="1648">
        <v>1300</v>
      </c>
      <c r="K25" s="175">
        <v>1950</v>
      </c>
      <c r="L25" s="173">
        <v>1780</v>
      </c>
      <c r="M25" s="175">
        <v>1880</v>
      </c>
      <c r="N25" s="175"/>
      <c r="O25" s="1648">
        <v>1350</v>
      </c>
      <c r="P25" s="175"/>
      <c r="Q25" s="1872"/>
    </row>
    <row r="26" spans="1:17" ht="39.950000000000003" customHeight="1">
      <c r="A26" s="57">
        <v>2</v>
      </c>
      <c r="B26" s="65" t="s">
        <v>1196</v>
      </c>
      <c r="C26" s="57" t="s">
        <v>152</v>
      </c>
      <c r="D26" s="57" t="s">
        <v>1197</v>
      </c>
      <c r="E26" s="175"/>
      <c r="F26" s="175"/>
      <c r="G26" s="175">
        <v>1800</v>
      </c>
      <c r="H26" s="175">
        <v>2000</v>
      </c>
      <c r="I26" s="175">
        <v>2000</v>
      </c>
      <c r="J26" s="1648">
        <v>1300</v>
      </c>
      <c r="K26" s="175">
        <v>1950</v>
      </c>
      <c r="L26" s="175"/>
      <c r="M26" s="175"/>
      <c r="N26" s="175"/>
      <c r="O26" s="175"/>
      <c r="P26" s="175"/>
      <c r="Q26" s="1872"/>
    </row>
    <row r="27" spans="1:17" ht="39.950000000000003" customHeight="1">
      <c r="A27" s="57">
        <v>3</v>
      </c>
      <c r="B27" s="65" t="s">
        <v>1198</v>
      </c>
      <c r="C27" s="57" t="s">
        <v>152</v>
      </c>
      <c r="D27" s="57" t="s">
        <v>1408</v>
      </c>
      <c r="E27" s="175"/>
      <c r="F27" s="175">
        <v>2100</v>
      </c>
      <c r="G27" s="175">
        <v>1500</v>
      </c>
      <c r="H27" s="175">
        <v>1800</v>
      </c>
      <c r="I27" s="175"/>
      <c r="J27" s="175"/>
      <c r="K27" s="175">
        <v>1260</v>
      </c>
      <c r="L27" s="175">
        <v>1450</v>
      </c>
      <c r="M27" s="175"/>
      <c r="N27" s="175"/>
      <c r="O27" s="1648">
        <v>1500</v>
      </c>
      <c r="P27" s="175"/>
      <c r="Q27" s="1872"/>
    </row>
    <row r="28" spans="1:17" ht="49.5" customHeight="1">
      <c r="A28" s="57">
        <v>4</v>
      </c>
      <c r="B28" s="65" t="s">
        <v>1200</v>
      </c>
      <c r="C28" s="57" t="s">
        <v>152</v>
      </c>
      <c r="D28" s="57" t="s">
        <v>1201</v>
      </c>
      <c r="E28" s="175"/>
      <c r="F28" s="175">
        <v>2000</v>
      </c>
      <c r="G28" s="175">
        <v>1200</v>
      </c>
      <c r="H28" s="175">
        <v>1500</v>
      </c>
      <c r="I28" s="175"/>
      <c r="J28" s="175"/>
      <c r="K28" s="175">
        <v>1018</v>
      </c>
      <c r="L28" s="175"/>
      <c r="M28" s="175"/>
      <c r="N28" s="175"/>
      <c r="O28" s="175"/>
      <c r="P28" s="175"/>
      <c r="Q28" s="1872"/>
    </row>
    <row r="29" spans="1:17" ht="39.950000000000003" customHeight="1">
      <c r="A29" s="28"/>
      <c r="B29" s="1870" t="s">
        <v>1202</v>
      </c>
      <c r="C29" s="1870"/>
      <c r="D29" s="28"/>
      <c r="E29" s="28"/>
      <c r="F29" s="28"/>
      <c r="G29" s="28"/>
      <c r="H29" s="28"/>
      <c r="I29" s="28"/>
      <c r="J29" s="28"/>
      <c r="K29" s="57"/>
      <c r="L29" s="28"/>
      <c r="M29" s="28"/>
      <c r="N29" s="28"/>
      <c r="O29" s="28"/>
      <c r="P29" s="28"/>
      <c r="Q29" s="166"/>
    </row>
    <row r="30" spans="1:17" ht="39.950000000000003" customHeight="1">
      <c r="A30" s="38">
        <v>1</v>
      </c>
      <c r="B30" s="65" t="s">
        <v>1203</v>
      </c>
      <c r="C30" s="38" t="s">
        <v>152</v>
      </c>
      <c r="D30" s="57" t="s">
        <v>1204</v>
      </c>
      <c r="E30" s="38"/>
      <c r="F30" s="38"/>
      <c r="G30" s="173"/>
      <c r="H30" s="175">
        <v>1500</v>
      </c>
      <c r="I30" s="173"/>
      <c r="J30" s="173"/>
      <c r="K30" s="173"/>
      <c r="L30" s="173"/>
      <c r="M30" s="173"/>
      <c r="N30" s="173"/>
      <c r="O30" s="173">
        <v>1560</v>
      </c>
      <c r="P30" s="173"/>
      <c r="Q30" s="1864" t="s">
        <v>1427</v>
      </c>
    </row>
    <row r="31" spans="1:17" ht="39.950000000000003" customHeight="1">
      <c r="A31" s="38">
        <v>2</v>
      </c>
      <c r="B31" s="65" t="s">
        <v>1206</v>
      </c>
      <c r="C31" s="38" t="s">
        <v>152</v>
      </c>
      <c r="D31" s="57" t="s">
        <v>1437</v>
      </c>
      <c r="E31" s="38"/>
      <c r="F31" s="38"/>
      <c r="G31" s="173"/>
      <c r="H31" s="173">
        <v>1800</v>
      </c>
      <c r="I31" s="173">
        <v>1525</v>
      </c>
      <c r="J31" s="38"/>
      <c r="K31" s="173"/>
      <c r="L31" s="173"/>
      <c r="M31" s="173"/>
      <c r="N31" s="173"/>
      <c r="O31" s="173"/>
      <c r="P31" s="173"/>
      <c r="Q31" s="1864"/>
    </row>
    <row r="32" spans="1:17" ht="39.950000000000003" customHeight="1">
      <c r="A32" s="38">
        <v>3</v>
      </c>
      <c r="B32" s="65" t="s">
        <v>1208</v>
      </c>
      <c r="C32" s="38" t="s">
        <v>152</v>
      </c>
      <c r="D32" s="57" t="s">
        <v>1433</v>
      </c>
      <c r="E32" s="173"/>
      <c r="F32" s="173"/>
      <c r="G32" s="173"/>
      <c r="H32" s="173">
        <v>2250</v>
      </c>
      <c r="I32" s="173">
        <v>2250</v>
      </c>
      <c r="J32" s="173"/>
      <c r="K32" s="173"/>
      <c r="L32" s="173"/>
      <c r="M32" s="173"/>
      <c r="N32" s="173"/>
      <c r="O32" s="173"/>
      <c r="P32" s="173"/>
      <c r="Q32" s="1864"/>
    </row>
    <row r="33" spans="1:17" ht="39.950000000000003" customHeight="1">
      <c r="A33" s="38">
        <v>4</v>
      </c>
      <c r="B33" s="65" t="s">
        <v>1210</v>
      </c>
      <c r="C33" s="38" t="s">
        <v>152</v>
      </c>
      <c r="D33" s="57" t="s">
        <v>1211</v>
      </c>
      <c r="E33" s="173"/>
      <c r="F33" s="173">
        <v>2500</v>
      </c>
      <c r="G33" s="173"/>
      <c r="H33" s="173">
        <v>1850</v>
      </c>
      <c r="I33" s="173"/>
      <c r="J33" s="173"/>
      <c r="K33" s="173"/>
      <c r="L33" s="173"/>
      <c r="M33" s="173">
        <v>1545</v>
      </c>
      <c r="N33" s="173"/>
      <c r="O33" s="173">
        <v>1705</v>
      </c>
      <c r="P33" s="173">
        <v>1450</v>
      </c>
      <c r="Q33" s="1864"/>
    </row>
    <row r="34" spans="1:17" ht="39.950000000000003" customHeight="1">
      <c r="A34" s="38">
        <v>5</v>
      </c>
      <c r="B34" s="65" t="s">
        <v>1212</v>
      </c>
      <c r="C34" s="38" t="s">
        <v>152</v>
      </c>
      <c r="D34" s="57" t="s">
        <v>1213</v>
      </c>
      <c r="E34" s="173"/>
      <c r="F34" s="173"/>
      <c r="G34" s="173"/>
      <c r="H34" s="173"/>
      <c r="I34" s="173"/>
      <c r="J34" s="173"/>
      <c r="K34" s="173"/>
      <c r="L34" s="173"/>
      <c r="M34" s="173"/>
      <c r="N34" s="173"/>
      <c r="O34" s="173">
        <v>2450</v>
      </c>
      <c r="P34" s="173">
        <v>2230</v>
      </c>
      <c r="Q34" s="1864"/>
    </row>
    <row r="35" spans="1:17" ht="39.950000000000003" customHeight="1">
      <c r="A35" s="38">
        <v>6</v>
      </c>
      <c r="B35" s="65" t="s">
        <v>1214</v>
      </c>
      <c r="C35" s="38" t="s">
        <v>152</v>
      </c>
      <c r="D35" s="57" t="s">
        <v>1215</v>
      </c>
      <c r="E35" s="173"/>
      <c r="F35" s="173"/>
      <c r="G35" s="173"/>
      <c r="H35" s="173"/>
      <c r="I35" s="173">
        <v>6550</v>
      </c>
      <c r="J35" s="173"/>
      <c r="K35" s="173"/>
      <c r="L35" s="173"/>
      <c r="M35" s="173"/>
      <c r="N35" s="173"/>
      <c r="O35" s="173">
        <v>9185</v>
      </c>
      <c r="P35" s="173">
        <v>7900</v>
      </c>
      <c r="Q35" s="1864"/>
    </row>
    <row r="36" spans="1:17" ht="39.950000000000003" customHeight="1">
      <c r="A36" s="38">
        <v>7</v>
      </c>
      <c r="B36" s="65" t="s">
        <v>1428</v>
      </c>
      <c r="C36" s="38" t="s">
        <v>152</v>
      </c>
      <c r="D36" s="57" t="s">
        <v>1217</v>
      </c>
      <c r="E36" s="173"/>
      <c r="F36" s="173"/>
      <c r="G36" s="173"/>
      <c r="H36" s="173"/>
      <c r="I36" s="173">
        <v>13100</v>
      </c>
      <c r="J36" s="173"/>
      <c r="K36" s="173"/>
      <c r="L36" s="173"/>
      <c r="M36" s="173"/>
      <c r="N36" s="173"/>
      <c r="O36" s="173"/>
      <c r="P36" s="173">
        <v>13600</v>
      </c>
      <c r="Q36" s="1864"/>
    </row>
    <row r="37" spans="1:17" ht="39.950000000000003" customHeight="1">
      <c r="A37" s="38">
        <v>8</v>
      </c>
      <c r="B37" s="65" t="s">
        <v>1218</v>
      </c>
      <c r="C37" s="38" t="s">
        <v>152</v>
      </c>
      <c r="D37" s="57" t="s">
        <v>1219</v>
      </c>
      <c r="E37" s="173"/>
      <c r="F37" s="173"/>
      <c r="G37" s="173"/>
      <c r="H37" s="173"/>
      <c r="I37" s="173"/>
      <c r="J37" s="173"/>
      <c r="K37" s="173"/>
      <c r="L37" s="173"/>
      <c r="M37" s="173"/>
      <c r="N37" s="173"/>
      <c r="O37" s="173">
        <v>15902</v>
      </c>
      <c r="P37" s="173"/>
      <c r="Q37" s="1864"/>
    </row>
    <row r="38" spans="1:17" ht="35.1" customHeight="1">
      <c r="A38" s="35" t="s">
        <v>1220</v>
      </c>
      <c r="B38" s="69" t="s">
        <v>1221</v>
      </c>
      <c r="C38" s="161"/>
      <c r="D38" s="46"/>
      <c r="E38" s="38"/>
      <c r="F38" s="38"/>
      <c r="G38" s="38"/>
      <c r="H38" s="38"/>
      <c r="I38" s="38"/>
      <c r="J38" s="38"/>
      <c r="K38" s="38"/>
      <c r="L38" s="38"/>
      <c r="M38" s="38"/>
      <c r="N38" s="38"/>
      <c r="O38" s="38"/>
      <c r="P38" s="38"/>
      <c r="Q38" s="161"/>
    </row>
    <row r="39" spans="1:17" ht="35.1" customHeight="1">
      <c r="A39" s="38">
        <v>1</v>
      </c>
      <c r="B39" s="65" t="s">
        <v>1222</v>
      </c>
      <c r="C39" s="38" t="s">
        <v>152</v>
      </c>
      <c r="D39" s="57" t="s">
        <v>1223</v>
      </c>
      <c r="E39" s="1646">
        <v>7000</v>
      </c>
      <c r="F39" s="172">
        <v>6800</v>
      </c>
      <c r="G39" s="172">
        <v>8500</v>
      </c>
      <c r="H39" s="172">
        <v>8500</v>
      </c>
      <c r="I39" s="172">
        <v>6000</v>
      </c>
      <c r="J39" s="172">
        <v>6500</v>
      </c>
      <c r="K39" s="172">
        <v>5500</v>
      </c>
      <c r="L39" s="172">
        <v>4000</v>
      </c>
      <c r="M39" s="172">
        <v>3900</v>
      </c>
      <c r="N39" s="172">
        <v>6500</v>
      </c>
      <c r="O39" s="172">
        <v>8200</v>
      </c>
      <c r="P39" s="172">
        <v>10300</v>
      </c>
      <c r="Q39" s="1864" t="s">
        <v>1458</v>
      </c>
    </row>
    <row r="40" spans="1:17" ht="35.1" customHeight="1">
      <c r="A40" s="38">
        <v>2</v>
      </c>
      <c r="B40" s="65" t="s">
        <v>1225</v>
      </c>
      <c r="C40" s="38" t="s">
        <v>1479</v>
      </c>
      <c r="D40" s="57" t="s">
        <v>1227</v>
      </c>
      <c r="E40" s="172">
        <v>550000</v>
      </c>
      <c r="F40" s="172"/>
      <c r="G40" s="172">
        <v>400000</v>
      </c>
      <c r="H40" s="172">
        <v>380000</v>
      </c>
      <c r="I40" s="172"/>
      <c r="J40" s="172">
        <v>310000</v>
      </c>
      <c r="K40" s="172">
        <v>300000</v>
      </c>
      <c r="L40" s="172"/>
      <c r="M40" s="172">
        <v>330000</v>
      </c>
      <c r="N40" s="172"/>
      <c r="O40" s="172"/>
      <c r="P40" s="172"/>
      <c r="Q40" s="1864"/>
    </row>
    <row r="41" spans="1:17" ht="35.1" customHeight="1">
      <c r="A41" s="38">
        <v>3</v>
      </c>
      <c r="B41" s="65" t="s">
        <v>1228</v>
      </c>
      <c r="C41" s="38" t="s">
        <v>1479</v>
      </c>
      <c r="D41" s="57" t="s">
        <v>1229</v>
      </c>
      <c r="E41" s="172"/>
      <c r="F41" s="172"/>
      <c r="G41" s="172"/>
      <c r="H41" s="172"/>
      <c r="I41" s="172"/>
      <c r="J41" s="172"/>
      <c r="K41" s="172">
        <v>390000</v>
      </c>
      <c r="L41" s="172"/>
      <c r="M41" s="172"/>
      <c r="N41" s="172"/>
      <c r="O41" s="172"/>
      <c r="P41" s="172"/>
      <c r="Q41" s="1864"/>
    </row>
    <row r="42" spans="1:17" ht="35.1" customHeight="1">
      <c r="A42" s="38">
        <v>4</v>
      </c>
      <c r="B42" s="65" t="s">
        <v>1230</v>
      </c>
      <c r="C42" s="38" t="s">
        <v>1479</v>
      </c>
      <c r="D42" s="57"/>
      <c r="E42" s="172"/>
      <c r="F42" s="172"/>
      <c r="G42" s="172">
        <v>400000</v>
      </c>
      <c r="H42" s="172"/>
      <c r="I42" s="172"/>
      <c r="J42" s="172">
        <v>330000</v>
      </c>
      <c r="K42" s="172"/>
      <c r="L42" s="172"/>
      <c r="M42" s="172">
        <v>320000</v>
      </c>
      <c r="N42" s="172"/>
      <c r="O42" s="172"/>
      <c r="P42" s="172"/>
      <c r="Q42" s="1864"/>
    </row>
    <row r="43" spans="1:17" ht="35.1" customHeight="1">
      <c r="A43" s="38">
        <v>5</v>
      </c>
      <c r="B43" s="65" t="s">
        <v>1231</v>
      </c>
      <c r="C43" s="38" t="s">
        <v>1479</v>
      </c>
      <c r="D43" s="57" t="s">
        <v>1232</v>
      </c>
      <c r="E43" s="172">
        <v>580000</v>
      </c>
      <c r="F43" s="172">
        <v>600000</v>
      </c>
      <c r="G43" s="172">
        <v>450000</v>
      </c>
      <c r="H43" s="172">
        <v>450000</v>
      </c>
      <c r="I43" s="172">
        <v>450000</v>
      </c>
      <c r="J43" s="172">
        <v>500000</v>
      </c>
      <c r="K43" s="172">
        <v>470000</v>
      </c>
      <c r="L43" s="172">
        <v>480000</v>
      </c>
      <c r="M43" s="172">
        <v>450000</v>
      </c>
      <c r="N43" s="172">
        <v>380000</v>
      </c>
      <c r="O43" s="172">
        <v>495000</v>
      </c>
      <c r="P43" s="172">
        <v>550000</v>
      </c>
      <c r="Q43" s="1864"/>
    </row>
    <row r="44" spans="1:17" ht="35.1" customHeight="1">
      <c r="A44" s="38">
        <v>6</v>
      </c>
      <c r="B44" s="65" t="s">
        <v>1233</v>
      </c>
      <c r="C44" s="38" t="s">
        <v>1479</v>
      </c>
      <c r="D44" s="57" t="s">
        <v>1234</v>
      </c>
      <c r="E44" s="172"/>
      <c r="F44" s="172"/>
      <c r="G44" s="172">
        <v>450000</v>
      </c>
      <c r="H44" s="172">
        <v>380000</v>
      </c>
      <c r="I44" s="172"/>
      <c r="J44" s="172"/>
      <c r="K44" s="172"/>
      <c r="L44" s="172"/>
      <c r="M44" s="172">
        <v>350000</v>
      </c>
      <c r="N44" s="172"/>
      <c r="O44" s="172"/>
      <c r="P44" s="172"/>
      <c r="Q44" s="1864"/>
    </row>
    <row r="45" spans="1:17" ht="35.1" customHeight="1">
      <c r="A45" s="38">
        <v>7</v>
      </c>
      <c r="B45" s="65" t="s">
        <v>1235</v>
      </c>
      <c r="C45" s="38" t="s">
        <v>1479</v>
      </c>
      <c r="D45" s="57" t="s">
        <v>1236</v>
      </c>
      <c r="E45" s="172"/>
      <c r="F45" s="172">
        <v>550000</v>
      </c>
      <c r="G45" s="172">
        <v>400000</v>
      </c>
      <c r="H45" s="172">
        <v>380000</v>
      </c>
      <c r="I45" s="172"/>
      <c r="J45" s="172">
        <v>380000</v>
      </c>
      <c r="K45" s="172">
        <v>420000</v>
      </c>
      <c r="L45" s="172">
        <v>400000</v>
      </c>
      <c r="M45" s="172">
        <v>350000</v>
      </c>
      <c r="N45" s="1646">
        <v>350000</v>
      </c>
      <c r="O45" s="172">
        <v>440000</v>
      </c>
      <c r="P45" s="172">
        <v>440000</v>
      </c>
      <c r="Q45" s="1864"/>
    </row>
    <row r="46" spans="1:17" ht="35.1" customHeight="1">
      <c r="A46" s="38">
        <v>8</v>
      </c>
      <c r="B46" s="65" t="s">
        <v>1237</v>
      </c>
      <c r="C46" s="38" t="s">
        <v>1479</v>
      </c>
      <c r="D46" s="57" t="s">
        <v>1238</v>
      </c>
      <c r="E46" s="172">
        <v>570000</v>
      </c>
      <c r="F46" s="172">
        <v>570000</v>
      </c>
      <c r="G46" s="172">
        <v>400000</v>
      </c>
      <c r="H46" s="172">
        <v>380000</v>
      </c>
      <c r="I46" s="172"/>
      <c r="J46" s="172">
        <v>380000</v>
      </c>
      <c r="K46" s="172"/>
      <c r="L46" s="172">
        <v>400000</v>
      </c>
      <c r="M46" s="172">
        <v>360000</v>
      </c>
      <c r="N46" s="1646">
        <v>320000</v>
      </c>
      <c r="O46" s="172"/>
      <c r="P46" s="172"/>
      <c r="Q46" s="1864"/>
    </row>
    <row r="47" spans="1:17" ht="30.75" customHeight="1">
      <c r="A47" s="38"/>
      <c r="B47" s="162" t="s">
        <v>1239</v>
      </c>
      <c r="C47" s="38"/>
      <c r="D47" s="57"/>
      <c r="E47" s="38"/>
      <c r="F47" s="38"/>
      <c r="G47" s="38"/>
      <c r="H47" s="38"/>
      <c r="I47" s="38"/>
      <c r="J47" s="38"/>
      <c r="K47" s="38"/>
      <c r="L47" s="172"/>
      <c r="M47" s="38"/>
      <c r="N47" s="38"/>
      <c r="O47" s="38"/>
      <c r="P47" s="38"/>
      <c r="Q47" s="1864"/>
    </row>
    <row r="48" spans="1:17" ht="30.75" customHeight="1">
      <c r="A48" s="38">
        <v>1</v>
      </c>
      <c r="B48" s="39" t="s">
        <v>1240</v>
      </c>
      <c r="C48" s="38" t="s">
        <v>1479</v>
      </c>
      <c r="D48" s="57" t="s">
        <v>1241</v>
      </c>
      <c r="E48" s="38"/>
      <c r="F48" s="38"/>
      <c r="G48" s="38"/>
      <c r="H48" s="38"/>
      <c r="I48" s="38"/>
      <c r="J48" s="38"/>
      <c r="K48" s="38"/>
      <c r="L48" s="172"/>
      <c r="M48" s="38"/>
      <c r="N48" s="38"/>
      <c r="O48" s="172">
        <v>400000</v>
      </c>
      <c r="P48" s="38"/>
      <c r="Q48" s="1864"/>
    </row>
    <row r="49" spans="1:17" ht="30.75" customHeight="1">
      <c r="A49" s="38">
        <v>2</v>
      </c>
      <c r="B49" s="39" t="s">
        <v>1242</v>
      </c>
      <c r="C49" s="38" t="s">
        <v>1479</v>
      </c>
      <c r="D49" s="57" t="s">
        <v>1243</v>
      </c>
      <c r="E49" s="38"/>
      <c r="F49" s="38"/>
      <c r="G49" s="38"/>
      <c r="H49" s="38"/>
      <c r="I49" s="38"/>
      <c r="J49" s="38"/>
      <c r="K49" s="38"/>
      <c r="L49" s="172"/>
      <c r="M49" s="38"/>
      <c r="N49" s="38"/>
      <c r="O49" s="172">
        <v>400000</v>
      </c>
      <c r="P49" s="38"/>
      <c r="Q49" s="1864"/>
    </row>
    <row r="50" spans="1:17" ht="30.75" customHeight="1">
      <c r="A50" s="38">
        <v>3</v>
      </c>
      <c r="B50" s="39" t="s">
        <v>1244</v>
      </c>
      <c r="C50" s="38" t="s">
        <v>1479</v>
      </c>
      <c r="D50" s="57" t="s">
        <v>1245</v>
      </c>
      <c r="E50" s="38"/>
      <c r="F50" s="38"/>
      <c r="G50" s="38"/>
      <c r="H50" s="38"/>
      <c r="I50" s="38"/>
      <c r="J50" s="38"/>
      <c r="K50" s="38"/>
      <c r="L50" s="172"/>
      <c r="M50" s="38"/>
      <c r="N50" s="38"/>
      <c r="O50" s="172">
        <v>400000</v>
      </c>
      <c r="P50" s="38"/>
      <c r="Q50" s="1864"/>
    </row>
    <row r="51" spans="1:17" ht="39.950000000000003" customHeight="1">
      <c r="A51" s="35" t="s">
        <v>1246</v>
      </c>
      <c r="B51" s="134" t="s">
        <v>1247</v>
      </c>
      <c r="C51" s="35"/>
      <c r="D51" s="28"/>
      <c r="E51" s="1887"/>
      <c r="F51" s="1887"/>
      <c r="G51" s="1887"/>
      <c r="H51" s="1887"/>
      <c r="I51" s="1887"/>
      <c r="J51" s="1887"/>
      <c r="K51" s="1887"/>
      <c r="L51" s="1887"/>
      <c r="M51" s="1887"/>
      <c r="N51" s="1887"/>
      <c r="O51" s="1887"/>
      <c r="P51" s="1887"/>
      <c r="Q51" s="167"/>
    </row>
    <row r="52" spans="1:17" ht="39.950000000000003" customHeight="1">
      <c r="A52" s="85"/>
      <c r="B52" s="163" t="s">
        <v>70</v>
      </c>
      <c r="C52" s="38"/>
      <c r="D52" s="57"/>
      <c r="E52" s="172"/>
      <c r="F52" s="172"/>
      <c r="G52" s="172"/>
      <c r="H52" s="172"/>
      <c r="I52" s="172"/>
      <c r="J52" s="172"/>
      <c r="K52" s="172"/>
      <c r="L52" s="172"/>
      <c r="M52" s="172"/>
      <c r="N52" s="172"/>
      <c r="O52" s="172"/>
      <c r="P52" s="172"/>
      <c r="Q52" s="1864"/>
    </row>
    <row r="53" spans="1:17" ht="39.950000000000003" customHeight="1">
      <c r="A53" s="38">
        <v>1</v>
      </c>
      <c r="B53" s="65" t="s">
        <v>54</v>
      </c>
      <c r="C53" s="38" t="s">
        <v>419</v>
      </c>
      <c r="D53" s="57" t="s">
        <v>1248</v>
      </c>
      <c r="E53" s="172"/>
      <c r="F53" s="172">
        <v>19200</v>
      </c>
      <c r="G53" s="172">
        <v>16800</v>
      </c>
      <c r="H53" s="172"/>
      <c r="I53" s="172"/>
      <c r="J53" s="172"/>
      <c r="K53" s="172">
        <v>20500</v>
      </c>
      <c r="L53" s="172"/>
      <c r="M53" s="1646">
        <v>17300</v>
      </c>
      <c r="N53" s="172">
        <v>15500</v>
      </c>
      <c r="O53" s="1646">
        <v>17500</v>
      </c>
      <c r="P53" s="1646">
        <v>19000</v>
      </c>
      <c r="Q53" s="1864"/>
    </row>
    <row r="54" spans="1:17" ht="39.950000000000003" customHeight="1">
      <c r="A54" s="38">
        <v>2</v>
      </c>
      <c r="B54" s="65" t="s">
        <v>58</v>
      </c>
      <c r="C54" s="38" t="s">
        <v>419</v>
      </c>
      <c r="D54" s="57" t="s">
        <v>16</v>
      </c>
      <c r="E54" s="172"/>
      <c r="F54" s="172">
        <f>F53</f>
        <v>19200</v>
      </c>
      <c r="G54" s="172">
        <v>16800</v>
      </c>
      <c r="H54" s="172"/>
      <c r="I54" s="172"/>
      <c r="J54" s="172"/>
      <c r="K54" s="172">
        <v>20500</v>
      </c>
      <c r="L54" s="172"/>
      <c r="M54" s="1646">
        <v>17300</v>
      </c>
      <c r="N54" s="172">
        <v>15500</v>
      </c>
      <c r="O54" s="1646">
        <v>17500</v>
      </c>
      <c r="P54" s="1646">
        <v>19000</v>
      </c>
      <c r="Q54" s="1864"/>
    </row>
    <row r="55" spans="1:17" ht="39.950000000000003" customHeight="1">
      <c r="A55" s="38">
        <v>3</v>
      </c>
      <c r="B55" s="65" t="s">
        <v>59</v>
      </c>
      <c r="C55" s="38" t="s">
        <v>1249</v>
      </c>
      <c r="D55" s="57" t="s">
        <v>16</v>
      </c>
      <c r="E55" s="172"/>
      <c r="F55" s="172">
        <v>142000</v>
      </c>
      <c r="G55" s="172">
        <v>118000</v>
      </c>
      <c r="H55" s="172"/>
      <c r="I55" s="172"/>
      <c r="J55" s="172"/>
      <c r="K55" s="172">
        <v>115000</v>
      </c>
      <c r="L55" s="1646">
        <v>114000</v>
      </c>
      <c r="M55" s="1646">
        <v>117000</v>
      </c>
      <c r="N55" s="172">
        <v>105000</v>
      </c>
      <c r="O55" s="1646">
        <v>117000</v>
      </c>
      <c r="P55" s="1646">
        <v>124000</v>
      </c>
      <c r="Q55" s="1864"/>
    </row>
    <row r="56" spans="1:17" ht="39.950000000000003" customHeight="1">
      <c r="A56" s="38">
        <v>4</v>
      </c>
      <c r="B56" s="39" t="s">
        <v>83</v>
      </c>
      <c r="C56" s="38" t="s">
        <v>1249</v>
      </c>
      <c r="D56" s="57" t="s">
        <v>16</v>
      </c>
      <c r="E56" s="172"/>
      <c r="F56" s="172">
        <v>200000</v>
      </c>
      <c r="G56" s="172">
        <v>168000</v>
      </c>
      <c r="H56" s="172"/>
      <c r="I56" s="172"/>
      <c r="J56" s="172"/>
      <c r="K56" s="172">
        <v>170000</v>
      </c>
      <c r="L56" s="1646">
        <v>162500</v>
      </c>
      <c r="M56" s="1646">
        <v>165500</v>
      </c>
      <c r="N56" s="172">
        <v>153000</v>
      </c>
      <c r="O56" s="1646">
        <v>164000</v>
      </c>
      <c r="P56" s="1646">
        <v>172000</v>
      </c>
      <c r="Q56" s="1864"/>
    </row>
    <row r="57" spans="1:17" ht="39.950000000000003" customHeight="1">
      <c r="A57" s="38">
        <v>5</v>
      </c>
      <c r="B57" s="39" t="s">
        <v>84</v>
      </c>
      <c r="C57" s="38" t="s">
        <v>1249</v>
      </c>
      <c r="D57" s="57" t="s">
        <v>16</v>
      </c>
      <c r="E57" s="172"/>
      <c r="F57" s="172">
        <v>265000</v>
      </c>
      <c r="G57" s="172">
        <v>228000</v>
      </c>
      <c r="H57" s="172"/>
      <c r="I57" s="172"/>
      <c r="J57" s="172"/>
      <c r="K57" s="172">
        <v>230000</v>
      </c>
      <c r="L57" s="1646">
        <v>219500</v>
      </c>
      <c r="M57" s="1646">
        <v>224500</v>
      </c>
      <c r="N57" s="172">
        <v>209000</v>
      </c>
      <c r="O57" s="1646">
        <v>221200</v>
      </c>
      <c r="P57" s="1646">
        <v>231000</v>
      </c>
      <c r="Q57" s="1864"/>
    </row>
    <row r="58" spans="1:17" ht="39.950000000000003" customHeight="1">
      <c r="A58" s="38">
        <v>6</v>
      </c>
      <c r="B58" s="39" t="s">
        <v>90</v>
      </c>
      <c r="C58" s="38" t="s">
        <v>1249</v>
      </c>
      <c r="D58" s="57" t="s">
        <v>16</v>
      </c>
      <c r="E58" s="172"/>
      <c r="F58" s="172">
        <v>350000</v>
      </c>
      <c r="G58" s="172">
        <v>298000</v>
      </c>
      <c r="H58" s="172"/>
      <c r="I58" s="172"/>
      <c r="J58" s="172"/>
      <c r="K58" s="172">
        <v>340000</v>
      </c>
      <c r="L58" s="1646">
        <v>288500</v>
      </c>
      <c r="M58" s="1646">
        <v>292500</v>
      </c>
      <c r="N58" s="172">
        <v>273000</v>
      </c>
      <c r="O58" s="1646">
        <v>292000</v>
      </c>
      <c r="P58" s="1646">
        <v>298000</v>
      </c>
      <c r="Q58" s="1864"/>
    </row>
    <row r="59" spans="1:17" ht="39.950000000000003" customHeight="1">
      <c r="A59" s="38">
        <v>7</v>
      </c>
      <c r="B59" s="39" t="s">
        <v>91</v>
      </c>
      <c r="C59" s="38" t="s">
        <v>1249</v>
      </c>
      <c r="D59" s="57" t="s">
        <v>16</v>
      </c>
      <c r="E59" s="172"/>
      <c r="F59" s="172">
        <v>425000</v>
      </c>
      <c r="G59" s="172">
        <v>377000</v>
      </c>
      <c r="H59" s="172"/>
      <c r="I59" s="172"/>
      <c r="J59" s="172"/>
      <c r="K59" s="172">
        <v>400000</v>
      </c>
      <c r="L59" s="1646">
        <v>364500</v>
      </c>
      <c r="M59" s="1646">
        <v>370000</v>
      </c>
      <c r="N59" s="172">
        <v>345000</v>
      </c>
      <c r="O59" s="1646">
        <v>378000</v>
      </c>
      <c r="P59" s="1646">
        <v>379000</v>
      </c>
      <c r="Q59" s="1864"/>
    </row>
    <row r="60" spans="1:17" ht="39.950000000000003" customHeight="1">
      <c r="A60" s="38">
        <v>8</v>
      </c>
      <c r="B60" s="39" t="s">
        <v>92</v>
      </c>
      <c r="C60" s="38" t="s">
        <v>1249</v>
      </c>
      <c r="D60" s="57" t="s">
        <v>16</v>
      </c>
      <c r="E60" s="172"/>
      <c r="F60" s="172">
        <v>530000</v>
      </c>
      <c r="G60" s="172">
        <v>465000</v>
      </c>
      <c r="H60" s="172"/>
      <c r="I60" s="172"/>
      <c r="J60" s="172"/>
      <c r="K60" s="172">
        <v>600000</v>
      </c>
      <c r="L60" s="1646">
        <v>450500</v>
      </c>
      <c r="M60" s="1646">
        <v>456000</v>
      </c>
      <c r="N60" s="172"/>
      <c r="O60" s="172"/>
      <c r="P60" s="172"/>
      <c r="Q60" s="1864"/>
    </row>
    <row r="61" spans="1:17" ht="39.950000000000003" customHeight="1">
      <c r="A61" s="38">
        <v>9</v>
      </c>
      <c r="B61" s="39" t="s">
        <v>93</v>
      </c>
      <c r="C61" s="38" t="s">
        <v>1249</v>
      </c>
      <c r="D61" s="57" t="s">
        <v>16</v>
      </c>
      <c r="E61" s="172"/>
      <c r="F61" s="172">
        <v>625000</v>
      </c>
      <c r="G61" s="172">
        <v>565000</v>
      </c>
      <c r="H61" s="172"/>
      <c r="I61" s="172"/>
      <c r="J61" s="172"/>
      <c r="K61" s="172"/>
      <c r="L61" s="1646">
        <v>542500</v>
      </c>
      <c r="M61" s="1646">
        <v>566748</v>
      </c>
      <c r="N61" s="172"/>
      <c r="O61" s="172"/>
      <c r="P61" s="172"/>
      <c r="Q61" s="1864"/>
    </row>
    <row r="62" spans="1:17" ht="39.950000000000003" customHeight="1">
      <c r="A62" s="38">
        <v>10</v>
      </c>
      <c r="B62" s="39" t="s">
        <v>1455</v>
      </c>
      <c r="C62" s="38" t="s">
        <v>1249</v>
      </c>
      <c r="D62" s="57" t="s">
        <v>16</v>
      </c>
      <c r="E62" s="172"/>
      <c r="F62" s="172"/>
      <c r="G62" s="172"/>
      <c r="H62" s="172"/>
      <c r="I62" s="172"/>
      <c r="J62" s="172"/>
      <c r="K62" s="172"/>
      <c r="L62" s="1646">
        <v>710000</v>
      </c>
      <c r="M62" s="172"/>
      <c r="N62" s="172"/>
      <c r="O62" s="172"/>
      <c r="P62" s="172"/>
      <c r="Q62" s="57"/>
    </row>
    <row r="63" spans="1:17" ht="39.950000000000003" customHeight="1">
      <c r="A63" s="85"/>
      <c r="B63" s="163" t="s">
        <v>80</v>
      </c>
      <c r="C63" s="38"/>
      <c r="D63" s="57"/>
      <c r="E63" s="172"/>
      <c r="F63" s="172"/>
      <c r="G63" s="172"/>
      <c r="H63" s="172"/>
      <c r="I63" s="172"/>
      <c r="J63" s="172"/>
      <c r="K63" s="172"/>
      <c r="L63" s="172"/>
      <c r="M63" s="172"/>
      <c r="N63" s="172"/>
      <c r="O63" s="172"/>
      <c r="P63" s="172"/>
      <c r="Q63" s="168"/>
    </row>
    <row r="64" spans="1:17" ht="39.950000000000003" customHeight="1">
      <c r="A64" s="38">
        <v>1</v>
      </c>
      <c r="B64" s="46" t="s">
        <v>54</v>
      </c>
      <c r="C64" s="38" t="s">
        <v>419</v>
      </c>
      <c r="D64" s="57" t="s">
        <v>1248</v>
      </c>
      <c r="E64" s="172">
        <v>17000</v>
      </c>
      <c r="F64" s="172">
        <v>17000</v>
      </c>
      <c r="G64" s="172">
        <v>16500</v>
      </c>
      <c r="H64" s="172">
        <v>16300</v>
      </c>
      <c r="I64" s="172">
        <v>20000</v>
      </c>
      <c r="J64" s="172">
        <v>19500</v>
      </c>
      <c r="K64" s="172"/>
      <c r="L64" s="172"/>
      <c r="M64" s="172"/>
      <c r="N64" s="172"/>
      <c r="O64" s="172"/>
      <c r="P64" s="172"/>
      <c r="Q64" s="1864"/>
    </row>
    <row r="65" spans="1:17" ht="39.950000000000003" customHeight="1">
      <c r="A65" s="38">
        <v>2</v>
      </c>
      <c r="B65" s="46" t="s">
        <v>58</v>
      </c>
      <c r="C65" s="38" t="s">
        <v>419</v>
      </c>
      <c r="D65" s="57" t="s">
        <v>16</v>
      </c>
      <c r="E65" s="172">
        <v>17000</v>
      </c>
      <c r="F65" s="172">
        <v>17000</v>
      </c>
      <c r="G65" s="172">
        <v>16500</v>
      </c>
      <c r="H65" s="172">
        <v>16300</v>
      </c>
      <c r="I65" s="172">
        <f>I64</f>
        <v>20000</v>
      </c>
      <c r="J65" s="172">
        <v>19500</v>
      </c>
      <c r="K65" s="172"/>
      <c r="L65" s="172"/>
      <c r="M65" s="172"/>
      <c r="N65" s="172"/>
      <c r="O65" s="172"/>
      <c r="P65" s="172"/>
      <c r="Q65" s="1864"/>
    </row>
    <row r="66" spans="1:17" ht="39.950000000000003" customHeight="1">
      <c r="A66" s="38">
        <v>3</v>
      </c>
      <c r="B66" s="46" t="s">
        <v>59</v>
      </c>
      <c r="C66" s="38" t="s">
        <v>1249</v>
      </c>
      <c r="D66" s="57" t="s">
        <v>16</v>
      </c>
      <c r="E66" s="172">
        <v>122000</v>
      </c>
      <c r="F66" s="172">
        <v>122000</v>
      </c>
      <c r="G66" s="172">
        <v>105000</v>
      </c>
      <c r="H66" s="172">
        <v>100000</v>
      </c>
      <c r="I66" s="172">
        <v>125455</v>
      </c>
      <c r="J66" s="1646">
        <v>110000</v>
      </c>
      <c r="K66" s="172"/>
      <c r="L66" s="172"/>
      <c r="M66" s="172"/>
      <c r="N66" s="172"/>
      <c r="O66" s="172"/>
      <c r="P66" s="172"/>
      <c r="Q66" s="1864"/>
    </row>
    <row r="67" spans="1:17" ht="39.950000000000003" customHeight="1">
      <c r="A67" s="38">
        <v>4</v>
      </c>
      <c r="B67" s="46" t="s">
        <v>83</v>
      </c>
      <c r="C67" s="38" t="s">
        <v>1249</v>
      </c>
      <c r="D67" s="57" t="s">
        <v>16</v>
      </c>
      <c r="E67" s="172">
        <v>172000</v>
      </c>
      <c r="F67" s="172">
        <v>172000</v>
      </c>
      <c r="G67" s="172">
        <v>165000</v>
      </c>
      <c r="H67" s="172">
        <v>160000</v>
      </c>
      <c r="I67" s="172">
        <v>198182</v>
      </c>
      <c r="J67" s="1646">
        <v>170000</v>
      </c>
      <c r="K67" s="172"/>
      <c r="L67" s="172"/>
      <c r="M67" s="172"/>
      <c r="N67" s="172"/>
      <c r="O67" s="172"/>
      <c r="P67" s="172"/>
      <c r="Q67" s="1864"/>
    </row>
    <row r="68" spans="1:17" ht="39.950000000000003" customHeight="1">
      <c r="A68" s="38">
        <v>5</v>
      </c>
      <c r="B68" s="46" t="s">
        <v>84</v>
      </c>
      <c r="C68" s="38" t="s">
        <v>1249</v>
      </c>
      <c r="D68" s="57" t="s">
        <v>16</v>
      </c>
      <c r="E68" s="172">
        <v>236000</v>
      </c>
      <c r="F68" s="172">
        <v>236000</v>
      </c>
      <c r="G68" s="172">
        <v>222000</v>
      </c>
      <c r="H68" s="172">
        <v>210000</v>
      </c>
      <c r="I68" s="172">
        <v>263636</v>
      </c>
      <c r="J68" s="172">
        <v>251000</v>
      </c>
      <c r="K68" s="172"/>
      <c r="L68" s="172"/>
      <c r="M68" s="172"/>
      <c r="N68" s="172"/>
      <c r="O68" s="172"/>
      <c r="P68" s="172"/>
      <c r="Q68" s="1864"/>
    </row>
    <row r="69" spans="1:17" ht="39.950000000000003" customHeight="1">
      <c r="A69" s="38">
        <v>6</v>
      </c>
      <c r="B69" s="46" t="s">
        <v>85</v>
      </c>
      <c r="C69" s="38" t="s">
        <v>1249</v>
      </c>
      <c r="D69" s="57" t="s">
        <v>16</v>
      </c>
      <c r="E69" s="172">
        <v>309000</v>
      </c>
      <c r="F69" s="172">
        <v>309000</v>
      </c>
      <c r="G69" s="172">
        <v>290000</v>
      </c>
      <c r="H69" s="172">
        <v>270000</v>
      </c>
      <c r="I69" s="172">
        <v>350000</v>
      </c>
      <c r="J69" s="172">
        <v>325000</v>
      </c>
      <c r="K69" s="172"/>
      <c r="L69" s="172"/>
      <c r="M69" s="172"/>
      <c r="N69" s="172"/>
      <c r="O69" s="172"/>
      <c r="P69" s="172"/>
      <c r="Q69" s="1864"/>
    </row>
    <row r="70" spans="1:17" ht="39.950000000000003" customHeight="1">
      <c r="A70" s="38">
        <v>7</v>
      </c>
      <c r="B70" s="46" t="s">
        <v>86</v>
      </c>
      <c r="C70" s="38" t="s">
        <v>1249</v>
      </c>
      <c r="D70" s="57" t="s">
        <v>16</v>
      </c>
      <c r="E70" s="172">
        <v>391000</v>
      </c>
      <c r="F70" s="172">
        <v>391000</v>
      </c>
      <c r="G70" s="172">
        <v>366000</v>
      </c>
      <c r="H70" s="172">
        <v>350000</v>
      </c>
      <c r="I70" s="172">
        <v>445455</v>
      </c>
      <c r="J70" s="172">
        <v>430000</v>
      </c>
      <c r="K70" s="172"/>
      <c r="L70" s="172"/>
      <c r="M70" s="172"/>
      <c r="N70" s="172"/>
      <c r="O70" s="172"/>
      <c r="P70" s="172"/>
      <c r="Q70" s="1864"/>
    </row>
    <row r="71" spans="1:17" ht="39.950000000000003" customHeight="1">
      <c r="A71" s="38">
        <v>8</v>
      </c>
      <c r="B71" s="46" t="s">
        <v>87</v>
      </c>
      <c r="C71" s="38" t="s">
        <v>1249</v>
      </c>
      <c r="D71" s="57" t="s">
        <v>16</v>
      </c>
      <c r="E71" s="172">
        <v>482000</v>
      </c>
      <c r="F71" s="172">
        <v>482000</v>
      </c>
      <c r="G71" s="172">
        <v>452000</v>
      </c>
      <c r="H71" s="172">
        <v>430000</v>
      </c>
      <c r="I71" s="172"/>
      <c r="J71" s="172">
        <v>515000</v>
      </c>
      <c r="K71" s="172"/>
      <c r="L71" s="172"/>
      <c r="M71" s="172"/>
      <c r="N71" s="172"/>
      <c r="O71" s="172"/>
      <c r="P71" s="172"/>
      <c r="Q71" s="1864"/>
    </row>
    <row r="72" spans="1:17" ht="39.950000000000003" customHeight="1">
      <c r="A72" s="38">
        <v>9</v>
      </c>
      <c r="B72" s="46" t="s">
        <v>88</v>
      </c>
      <c r="C72" s="38" t="s">
        <v>1249</v>
      </c>
      <c r="D72" s="57" t="s">
        <v>16</v>
      </c>
      <c r="E72" s="172"/>
      <c r="F72" s="172">
        <v>605000</v>
      </c>
      <c r="G72" s="172">
        <v>533000</v>
      </c>
      <c r="H72" s="172"/>
      <c r="I72" s="172"/>
      <c r="J72" s="172">
        <v>620000</v>
      </c>
      <c r="K72" s="172"/>
      <c r="L72" s="172"/>
      <c r="M72" s="172"/>
      <c r="N72" s="172"/>
      <c r="O72" s="172"/>
      <c r="P72" s="172"/>
      <c r="Q72" s="1864"/>
    </row>
    <row r="73" spans="1:17" ht="39.950000000000003" customHeight="1">
      <c r="A73" s="85"/>
      <c r="B73" s="163" t="s">
        <v>1250</v>
      </c>
      <c r="C73" s="38"/>
      <c r="D73" s="57"/>
      <c r="E73" s="172"/>
      <c r="F73" s="172"/>
      <c r="G73" s="172"/>
      <c r="H73" s="172"/>
      <c r="I73" s="172"/>
      <c r="J73" s="172"/>
      <c r="K73" s="172"/>
      <c r="L73" s="172"/>
      <c r="M73" s="172"/>
      <c r="N73" s="172"/>
      <c r="O73" s="172"/>
      <c r="P73" s="172"/>
      <c r="Q73" s="1864"/>
    </row>
    <row r="74" spans="1:17" ht="39.950000000000003" customHeight="1">
      <c r="A74" s="38">
        <v>1</v>
      </c>
      <c r="B74" s="65" t="s">
        <v>1251</v>
      </c>
      <c r="C74" s="38" t="s">
        <v>419</v>
      </c>
      <c r="D74" s="57" t="s">
        <v>1248</v>
      </c>
      <c r="E74" s="172"/>
      <c r="F74" s="172"/>
      <c r="G74" s="172"/>
      <c r="H74" s="172"/>
      <c r="I74" s="172"/>
      <c r="J74" s="172"/>
      <c r="K74" s="172"/>
      <c r="L74" s="172"/>
      <c r="M74" s="172"/>
      <c r="N74" s="172"/>
      <c r="O74" s="172"/>
      <c r="P74" s="172"/>
      <c r="Q74" s="1864"/>
    </row>
    <row r="75" spans="1:17" ht="39.950000000000003" customHeight="1">
      <c r="A75" s="38">
        <v>2</v>
      </c>
      <c r="B75" s="65" t="s">
        <v>1252</v>
      </c>
      <c r="C75" s="38" t="s">
        <v>419</v>
      </c>
      <c r="D75" s="57" t="s">
        <v>16</v>
      </c>
      <c r="E75" s="172"/>
      <c r="F75" s="172"/>
      <c r="G75" s="172"/>
      <c r="H75" s="172"/>
      <c r="I75" s="172"/>
      <c r="J75" s="172"/>
      <c r="K75" s="172"/>
      <c r="L75" s="172"/>
      <c r="M75" s="172"/>
      <c r="N75" s="172"/>
      <c r="O75" s="172"/>
      <c r="P75" s="172"/>
      <c r="Q75" s="1864"/>
    </row>
    <row r="76" spans="1:17" ht="39.950000000000003" customHeight="1">
      <c r="A76" s="38">
        <v>3</v>
      </c>
      <c r="B76" s="65" t="s">
        <v>89</v>
      </c>
      <c r="C76" s="38" t="s">
        <v>1249</v>
      </c>
      <c r="D76" s="57" t="s">
        <v>16</v>
      </c>
      <c r="E76" s="172"/>
      <c r="F76" s="172"/>
      <c r="G76" s="172"/>
      <c r="H76" s="172"/>
      <c r="I76" s="172"/>
      <c r="J76" s="172"/>
      <c r="K76" s="172"/>
      <c r="L76" s="172"/>
      <c r="M76" s="172"/>
      <c r="N76" s="172"/>
      <c r="O76" s="172"/>
      <c r="P76" s="172"/>
      <c r="Q76" s="1864"/>
    </row>
    <row r="77" spans="1:17" ht="39.950000000000003" customHeight="1">
      <c r="A77" s="38">
        <v>4</v>
      </c>
      <c r="B77" s="39" t="s">
        <v>1253</v>
      </c>
      <c r="C77" s="38" t="s">
        <v>1249</v>
      </c>
      <c r="D77" s="57" t="s">
        <v>16</v>
      </c>
      <c r="E77" s="172"/>
      <c r="F77" s="172"/>
      <c r="G77" s="172"/>
      <c r="H77" s="172"/>
      <c r="I77" s="172"/>
      <c r="J77" s="172"/>
      <c r="K77" s="172"/>
      <c r="L77" s="172"/>
      <c r="M77" s="172"/>
      <c r="N77" s="172"/>
      <c r="O77" s="172"/>
      <c r="P77" s="172"/>
      <c r="Q77" s="1864"/>
    </row>
    <row r="78" spans="1:17" ht="39.950000000000003" customHeight="1">
      <c r="A78" s="38">
        <v>5</v>
      </c>
      <c r="B78" s="39" t="s">
        <v>1254</v>
      </c>
      <c r="C78" s="38" t="s">
        <v>1249</v>
      </c>
      <c r="D78" s="57" t="s">
        <v>16</v>
      </c>
      <c r="E78" s="172"/>
      <c r="F78" s="172"/>
      <c r="G78" s="172"/>
      <c r="H78" s="172"/>
      <c r="I78" s="172"/>
      <c r="J78" s="172"/>
      <c r="K78" s="172"/>
      <c r="L78" s="172"/>
      <c r="M78" s="172"/>
      <c r="N78" s="172"/>
      <c r="O78" s="172"/>
      <c r="P78" s="172"/>
      <c r="Q78" s="1864"/>
    </row>
    <row r="79" spans="1:17" ht="39.950000000000003" customHeight="1">
      <c r="A79" s="38">
        <v>6</v>
      </c>
      <c r="B79" s="39" t="s">
        <v>1255</v>
      </c>
      <c r="C79" s="38" t="s">
        <v>1249</v>
      </c>
      <c r="D79" s="57" t="s">
        <v>16</v>
      </c>
      <c r="E79" s="172"/>
      <c r="F79" s="172"/>
      <c r="G79" s="172"/>
      <c r="H79" s="172"/>
      <c r="I79" s="172"/>
      <c r="J79" s="172"/>
      <c r="K79" s="172"/>
      <c r="L79" s="172"/>
      <c r="M79" s="172"/>
      <c r="N79" s="172"/>
      <c r="O79" s="172"/>
      <c r="P79" s="172"/>
      <c r="Q79" s="1864"/>
    </row>
    <row r="80" spans="1:17" ht="39.950000000000003" customHeight="1">
      <c r="A80" s="38">
        <v>7</v>
      </c>
      <c r="B80" s="39" t="s">
        <v>1256</v>
      </c>
      <c r="C80" s="38" t="s">
        <v>1249</v>
      </c>
      <c r="D80" s="57" t="s">
        <v>16</v>
      </c>
      <c r="E80" s="172"/>
      <c r="F80" s="172"/>
      <c r="G80" s="172"/>
      <c r="H80" s="172"/>
      <c r="I80" s="172"/>
      <c r="J80" s="172"/>
      <c r="K80" s="172"/>
      <c r="L80" s="172"/>
      <c r="M80" s="172"/>
      <c r="N80" s="172"/>
      <c r="O80" s="172"/>
      <c r="P80" s="172"/>
      <c r="Q80" s="1864"/>
    </row>
    <row r="81" spans="1:17" ht="39.950000000000003" customHeight="1">
      <c r="A81" s="38"/>
      <c r="B81" s="162" t="s">
        <v>1438</v>
      </c>
      <c r="C81" s="38"/>
      <c r="D81" s="57"/>
      <c r="E81" s="172"/>
      <c r="F81" s="172"/>
      <c r="G81" s="172"/>
      <c r="H81" s="172"/>
      <c r="I81" s="172"/>
      <c r="J81" s="172"/>
      <c r="K81" s="172"/>
      <c r="L81" s="172"/>
      <c r="M81" s="172"/>
      <c r="N81" s="172"/>
      <c r="O81" s="172"/>
      <c r="P81" s="172"/>
      <c r="Q81" s="57"/>
    </row>
    <row r="82" spans="1:17" ht="39.950000000000003" customHeight="1">
      <c r="A82" s="38">
        <v>1</v>
      </c>
      <c r="B82" s="39" t="s">
        <v>1439</v>
      </c>
      <c r="C82" s="38" t="s">
        <v>419</v>
      </c>
      <c r="D82" s="57"/>
      <c r="E82" s="172"/>
      <c r="F82" s="172"/>
      <c r="G82" s="172"/>
      <c r="H82" s="172"/>
      <c r="I82" s="172"/>
      <c r="J82" s="172"/>
      <c r="K82" s="172"/>
      <c r="L82" s="172">
        <v>15250</v>
      </c>
      <c r="M82" s="172"/>
      <c r="N82" s="172"/>
      <c r="O82" s="172"/>
      <c r="P82" s="172"/>
      <c r="Q82" s="57"/>
    </row>
    <row r="83" spans="1:17" ht="39.950000000000003" customHeight="1">
      <c r="A83" s="38">
        <v>2</v>
      </c>
      <c r="B83" s="39" t="s">
        <v>1440</v>
      </c>
      <c r="C83" s="38" t="s">
        <v>419</v>
      </c>
      <c r="D83" s="57"/>
      <c r="E83" s="172"/>
      <c r="F83" s="172"/>
      <c r="G83" s="172"/>
      <c r="H83" s="172"/>
      <c r="I83" s="172"/>
      <c r="J83" s="172"/>
      <c r="K83" s="172"/>
      <c r="L83" s="172">
        <v>15250</v>
      </c>
      <c r="M83" s="172"/>
      <c r="N83" s="172"/>
      <c r="O83" s="172"/>
      <c r="P83" s="172"/>
      <c r="Q83" s="57"/>
    </row>
    <row r="84" spans="1:17" ht="39.950000000000003" customHeight="1">
      <c r="A84" s="38">
        <v>3</v>
      </c>
      <c r="B84" s="39" t="s">
        <v>1441</v>
      </c>
      <c r="C84" s="38" t="s">
        <v>1249</v>
      </c>
      <c r="D84" s="57"/>
      <c r="E84" s="172"/>
      <c r="F84" s="172"/>
      <c r="G84" s="172"/>
      <c r="H84" s="172"/>
      <c r="I84" s="172"/>
      <c r="J84" s="172"/>
      <c r="K84" s="172"/>
      <c r="L84" s="172">
        <v>94500</v>
      </c>
      <c r="M84" s="172"/>
      <c r="N84" s="172"/>
      <c r="O84" s="172"/>
      <c r="P84" s="172"/>
      <c r="Q84" s="57"/>
    </row>
    <row r="85" spans="1:17" ht="39.950000000000003" customHeight="1">
      <c r="A85" s="38">
        <v>4</v>
      </c>
      <c r="B85" s="39" t="s">
        <v>1442</v>
      </c>
      <c r="C85" s="38" t="s">
        <v>1249</v>
      </c>
      <c r="D85" s="57"/>
      <c r="E85" s="172"/>
      <c r="F85" s="172"/>
      <c r="G85" s="172"/>
      <c r="H85" s="172"/>
      <c r="I85" s="172"/>
      <c r="J85" s="172"/>
      <c r="K85" s="172"/>
      <c r="L85" s="172">
        <v>145500</v>
      </c>
      <c r="M85" s="172"/>
      <c r="N85" s="172"/>
      <c r="O85" s="172"/>
      <c r="P85" s="172"/>
      <c r="Q85" s="57"/>
    </row>
    <row r="86" spans="1:17" ht="39.950000000000003" customHeight="1">
      <c r="A86" s="38">
        <v>5</v>
      </c>
      <c r="B86" s="39" t="s">
        <v>1443</v>
      </c>
      <c r="C86" s="38" t="s">
        <v>1249</v>
      </c>
      <c r="D86" s="57"/>
      <c r="E86" s="172"/>
      <c r="F86" s="172"/>
      <c r="G86" s="172"/>
      <c r="H86" s="172"/>
      <c r="I86" s="172"/>
      <c r="J86" s="172"/>
      <c r="K86" s="172"/>
      <c r="L86" s="172">
        <v>202000</v>
      </c>
      <c r="M86" s="172"/>
      <c r="N86" s="172"/>
      <c r="O86" s="172"/>
      <c r="P86" s="172"/>
      <c r="Q86" s="57"/>
    </row>
    <row r="87" spans="1:17" ht="39.950000000000003" customHeight="1">
      <c r="A87" s="38">
        <v>6</v>
      </c>
      <c r="B87" s="39" t="s">
        <v>1444</v>
      </c>
      <c r="C87" s="38" t="s">
        <v>1249</v>
      </c>
      <c r="D87" s="57"/>
      <c r="E87" s="172"/>
      <c r="F87" s="172"/>
      <c r="G87" s="172"/>
      <c r="H87" s="172"/>
      <c r="I87" s="172"/>
      <c r="J87" s="172"/>
      <c r="K87" s="172"/>
      <c r="L87" s="172">
        <v>263000</v>
      </c>
      <c r="M87" s="172"/>
      <c r="N87" s="172"/>
      <c r="O87" s="172"/>
      <c r="P87" s="172"/>
      <c r="Q87" s="57"/>
    </row>
    <row r="88" spans="1:17" ht="39.950000000000003" customHeight="1">
      <c r="A88" s="38">
        <v>7</v>
      </c>
      <c r="B88" s="39" t="s">
        <v>1445</v>
      </c>
      <c r="C88" s="38" t="s">
        <v>1249</v>
      </c>
      <c r="D88" s="57"/>
      <c r="E88" s="172"/>
      <c r="F88" s="172"/>
      <c r="G88" s="172"/>
      <c r="H88" s="172"/>
      <c r="I88" s="172"/>
      <c r="J88" s="172"/>
      <c r="K88" s="172"/>
      <c r="L88" s="172">
        <v>339500</v>
      </c>
      <c r="M88" s="172"/>
      <c r="N88" s="172"/>
      <c r="O88" s="172"/>
      <c r="P88" s="172"/>
      <c r="Q88" s="57"/>
    </row>
    <row r="89" spans="1:17" ht="39.950000000000003" customHeight="1">
      <c r="A89" s="85"/>
      <c r="B89" s="131" t="s">
        <v>1257</v>
      </c>
      <c r="C89" s="38"/>
      <c r="D89" s="57"/>
      <c r="E89" s="172"/>
      <c r="F89" s="172"/>
      <c r="G89" s="172"/>
      <c r="H89" s="172"/>
      <c r="I89" s="172"/>
      <c r="J89" s="172"/>
      <c r="K89" s="172"/>
      <c r="L89" s="172"/>
      <c r="M89" s="172"/>
      <c r="N89" s="172"/>
      <c r="O89" s="172"/>
      <c r="P89" s="172"/>
      <c r="Q89" s="1864"/>
    </row>
    <row r="90" spans="1:17" ht="33">
      <c r="A90" s="85"/>
      <c r="B90" s="46" t="s">
        <v>1258</v>
      </c>
      <c r="C90" s="38" t="s">
        <v>1249</v>
      </c>
      <c r="D90" s="57" t="s">
        <v>1259</v>
      </c>
      <c r="E90" s="172"/>
      <c r="F90" s="172"/>
      <c r="G90" s="172"/>
      <c r="H90" s="172"/>
      <c r="I90" s="172">
        <v>60000</v>
      </c>
      <c r="J90" s="172"/>
      <c r="K90" s="172"/>
      <c r="L90" s="172"/>
      <c r="M90" s="172"/>
      <c r="N90" s="172"/>
      <c r="O90" s="172"/>
      <c r="P90" s="172"/>
      <c r="Q90" s="1864"/>
    </row>
    <row r="91" spans="1:17" ht="33">
      <c r="A91" s="85"/>
      <c r="B91" s="46" t="s">
        <v>1258</v>
      </c>
      <c r="C91" s="38" t="s">
        <v>1249</v>
      </c>
      <c r="D91" s="57" t="s">
        <v>1260</v>
      </c>
      <c r="E91" s="172"/>
      <c r="F91" s="172"/>
      <c r="G91" s="172"/>
      <c r="H91" s="172"/>
      <c r="I91" s="172">
        <v>60000</v>
      </c>
      <c r="J91" s="172"/>
      <c r="K91" s="172"/>
      <c r="L91" s="172"/>
      <c r="M91" s="172"/>
      <c r="N91" s="172"/>
      <c r="O91" s="172"/>
      <c r="P91" s="172"/>
      <c r="Q91" s="1864"/>
    </row>
    <row r="92" spans="1:17" ht="33">
      <c r="A92" s="85"/>
      <c r="B92" s="46" t="s">
        <v>1258</v>
      </c>
      <c r="C92" s="38" t="s">
        <v>1249</v>
      </c>
      <c r="D92" s="57" t="s">
        <v>1261</v>
      </c>
      <c r="E92" s="172"/>
      <c r="F92" s="172"/>
      <c r="G92" s="172"/>
      <c r="H92" s="172"/>
      <c r="I92" s="172">
        <v>70000</v>
      </c>
      <c r="J92" s="172"/>
      <c r="K92" s="172"/>
      <c r="L92" s="172"/>
      <c r="M92" s="172"/>
      <c r="N92" s="172"/>
      <c r="O92" s="172"/>
      <c r="P92" s="172"/>
      <c r="Q92" s="1864"/>
    </row>
    <row r="93" spans="1:17" ht="33">
      <c r="A93" s="85"/>
      <c r="B93" s="46" t="s">
        <v>1258</v>
      </c>
      <c r="C93" s="38" t="s">
        <v>1249</v>
      </c>
      <c r="D93" s="57" t="s">
        <v>1262</v>
      </c>
      <c r="E93" s="172"/>
      <c r="F93" s="172"/>
      <c r="G93" s="172"/>
      <c r="H93" s="172"/>
      <c r="I93" s="172">
        <v>78000</v>
      </c>
      <c r="J93" s="172"/>
      <c r="K93" s="172"/>
      <c r="L93" s="172"/>
      <c r="M93" s="172"/>
      <c r="N93" s="172"/>
      <c r="O93" s="172"/>
      <c r="P93" s="172"/>
      <c r="Q93" s="1864"/>
    </row>
    <row r="94" spans="1:17" ht="33" hidden="1">
      <c r="A94" s="85"/>
      <c r="B94" s="46" t="s">
        <v>1258</v>
      </c>
      <c r="C94" s="38" t="s">
        <v>1249</v>
      </c>
      <c r="D94" s="57" t="s">
        <v>1263</v>
      </c>
      <c r="E94" s="172"/>
      <c r="F94" s="172"/>
      <c r="G94" s="172"/>
      <c r="H94" s="172"/>
      <c r="I94" s="172"/>
      <c r="J94" s="172"/>
      <c r="K94" s="172"/>
      <c r="L94" s="172"/>
      <c r="M94" s="172"/>
      <c r="N94" s="172"/>
      <c r="O94" s="172"/>
      <c r="P94" s="172"/>
      <c r="Q94" s="1864"/>
    </row>
    <row r="95" spans="1:17" ht="33">
      <c r="A95" s="85"/>
      <c r="B95" s="46" t="s">
        <v>1258</v>
      </c>
      <c r="C95" s="38" t="s">
        <v>1249</v>
      </c>
      <c r="D95" s="57" t="s">
        <v>1264</v>
      </c>
      <c r="E95" s="172"/>
      <c r="F95" s="172"/>
      <c r="G95" s="172"/>
      <c r="H95" s="172"/>
      <c r="I95" s="172">
        <v>100000</v>
      </c>
      <c r="J95" s="172"/>
      <c r="K95" s="172"/>
      <c r="L95" s="172"/>
      <c r="M95" s="172"/>
      <c r="N95" s="172"/>
      <c r="O95" s="172"/>
      <c r="P95" s="172"/>
      <c r="Q95" s="1864"/>
    </row>
    <row r="96" spans="1:17" ht="33">
      <c r="A96" s="85"/>
      <c r="B96" s="46" t="s">
        <v>1258</v>
      </c>
      <c r="C96" s="38" t="s">
        <v>1249</v>
      </c>
      <c r="D96" s="57" t="s">
        <v>1265</v>
      </c>
      <c r="E96" s="172"/>
      <c r="F96" s="172"/>
      <c r="G96" s="172"/>
      <c r="H96" s="172"/>
      <c r="I96" s="172">
        <v>115000</v>
      </c>
      <c r="J96" s="172"/>
      <c r="K96" s="172"/>
      <c r="L96" s="172"/>
      <c r="M96" s="172"/>
      <c r="N96" s="172"/>
      <c r="O96" s="172"/>
      <c r="P96" s="172"/>
      <c r="Q96" s="1864"/>
    </row>
    <row r="97" spans="1:17" ht="33">
      <c r="A97" s="85"/>
      <c r="B97" s="46" t="s">
        <v>1258</v>
      </c>
      <c r="C97" s="38" t="s">
        <v>1249</v>
      </c>
      <c r="D97" s="57" t="s">
        <v>1266</v>
      </c>
      <c r="E97" s="172"/>
      <c r="F97" s="172"/>
      <c r="G97" s="172"/>
      <c r="H97" s="172"/>
      <c r="I97" s="172">
        <v>100000</v>
      </c>
      <c r="J97" s="172"/>
      <c r="K97" s="172"/>
      <c r="L97" s="172"/>
      <c r="M97" s="172"/>
      <c r="N97" s="172"/>
      <c r="O97" s="172"/>
      <c r="P97" s="172"/>
      <c r="Q97" s="1864"/>
    </row>
    <row r="98" spans="1:17" ht="33">
      <c r="A98" s="85"/>
      <c r="B98" s="46" t="s">
        <v>1258</v>
      </c>
      <c r="C98" s="38" t="s">
        <v>1249</v>
      </c>
      <c r="D98" s="57" t="s">
        <v>1267</v>
      </c>
      <c r="E98" s="172"/>
      <c r="F98" s="172"/>
      <c r="G98" s="172"/>
      <c r="H98" s="172"/>
      <c r="I98" s="172">
        <v>105000</v>
      </c>
      <c r="J98" s="172"/>
      <c r="K98" s="172"/>
      <c r="L98" s="172"/>
      <c r="M98" s="172"/>
      <c r="N98" s="172"/>
      <c r="O98" s="172"/>
      <c r="P98" s="172"/>
      <c r="Q98" s="1864"/>
    </row>
    <row r="99" spans="1:17" ht="33">
      <c r="A99" s="85"/>
      <c r="B99" s="46" t="s">
        <v>1258</v>
      </c>
      <c r="C99" s="38" t="s">
        <v>1249</v>
      </c>
      <c r="D99" s="57" t="s">
        <v>1268</v>
      </c>
      <c r="E99" s="172"/>
      <c r="F99" s="172"/>
      <c r="G99" s="172"/>
      <c r="H99" s="172"/>
      <c r="I99" s="172">
        <v>138000</v>
      </c>
      <c r="J99" s="172"/>
      <c r="K99" s="172"/>
      <c r="L99" s="172"/>
      <c r="M99" s="172"/>
      <c r="N99" s="172"/>
      <c r="O99" s="172"/>
      <c r="P99" s="172"/>
      <c r="Q99" s="1864"/>
    </row>
    <row r="100" spans="1:17" ht="33">
      <c r="A100" s="85"/>
      <c r="B100" s="46" t="s">
        <v>1258</v>
      </c>
      <c r="C100" s="38" t="s">
        <v>1249</v>
      </c>
      <c r="D100" s="57" t="s">
        <v>1269</v>
      </c>
      <c r="E100" s="172"/>
      <c r="F100" s="172"/>
      <c r="G100" s="172"/>
      <c r="H100" s="172"/>
      <c r="I100" s="172">
        <v>145000</v>
      </c>
      <c r="J100" s="172"/>
      <c r="K100" s="172"/>
      <c r="L100" s="172"/>
      <c r="M100" s="172"/>
      <c r="N100" s="172"/>
      <c r="O100" s="172"/>
      <c r="P100" s="172"/>
      <c r="Q100" s="1864"/>
    </row>
    <row r="101" spans="1:17" ht="33">
      <c r="A101" s="85"/>
      <c r="B101" s="46" t="s">
        <v>1258</v>
      </c>
      <c r="C101" s="38" t="s">
        <v>1249</v>
      </c>
      <c r="D101" s="57" t="s">
        <v>1270</v>
      </c>
      <c r="E101" s="172"/>
      <c r="F101" s="172"/>
      <c r="G101" s="172"/>
      <c r="H101" s="172"/>
      <c r="I101" s="172">
        <v>165000</v>
      </c>
      <c r="J101" s="172"/>
      <c r="K101" s="172"/>
      <c r="L101" s="172"/>
      <c r="M101" s="172"/>
      <c r="N101" s="172"/>
      <c r="O101" s="172"/>
      <c r="P101" s="172"/>
      <c r="Q101" s="1864"/>
    </row>
    <row r="102" spans="1:17" ht="33">
      <c r="A102" s="85"/>
      <c r="B102" s="46" t="s">
        <v>1258</v>
      </c>
      <c r="C102" s="38" t="s">
        <v>1249</v>
      </c>
      <c r="D102" s="57" t="s">
        <v>1271</v>
      </c>
      <c r="E102" s="172"/>
      <c r="F102" s="172"/>
      <c r="G102" s="172"/>
      <c r="H102" s="172"/>
      <c r="I102" s="172">
        <v>176000</v>
      </c>
      <c r="J102" s="172"/>
      <c r="K102" s="172"/>
      <c r="L102" s="172"/>
      <c r="M102" s="172"/>
      <c r="N102" s="172"/>
      <c r="O102" s="172"/>
      <c r="P102" s="172"/>
      <c r="Q102" s="1864"/>
    </row>
    <row r="103" spans="1:17" ht="33">
      <c r="A103" s="85"/>
      <c r="B103" s="46" t="s">
        <v>1258</v>
      </c>
      <c r="C103" s="38" t="s">
        <v>1249</v>
      </c>
      <c r="D103" s="57" t="s">
        <v>1272</v>
      </c>
      <c r="E103" s="172"/>
      <c r="F103" s="172"/>
      <c r="G103" s="172"/>
      <c r="H103" s="172"/>
      <c r="I103" s="172">
        <v>207000</v>
      </c>
      <c r="J103" s="172"/>
      <c r="K103" s="172"/>
      <c r="L103" s="172"/>
      <c r="M103" s="172"/>
      <c r="N103" s="172"/>
      <c r="O103" s="172"/>
      <c r="P103" s="172"/>
      <c r="Q103" s="1864"/>
    </row>
    <row r="104" spans="1:17" ht="33">
      <c r="A104" s="85"/>
      <c r="B104" s="46" t="s">
        <v>1258</v>
      </c>
      <c r="C104" s="38" t="s">
        <v>1249</v>
      </c>
      <c r="D104" s="57" t="s">
        <v>1273</v>
      </c>
      <c r="E104" s="172"/>
      <c r="F104" s="172"/>
      <c r="G104" s="172"/>
      <c r="H104" s="172"/>
      <c r="I104" s="172">
        <v>208000</v>
      </c>
      <c r="J104" s="172"/>
      <c r="K104" s="172"/>
      <c r="L104" s="172"/>
      <c r="M104" s="172"/>
      <c r="N104" s="172"/>
      <c r="O104" s="172"/>
      <c r="P104" s="172"/>
      <c r="Q104" s="1864"/>
    </row>
    <row r="105" spans="1:17" ht="33">
      <c r="A105" s="85"/>
      <c r="B105" s="46" t="s">
        <v>1258</v>
      </c>
      <c r="C105" s="38" t="s">
        <v>1249</v>
      </c>
      <c r="D105" s="57" t="s">
        <v>1274</v>
      </c>
      <c r="E105" s="172"/>
      <c r="F105" s="172"/>
      <c r="G105" s="172"/>
      <c r="H105" s="172"/>
      <c r="I105" s="172">
        <v>222000</v>
      </c>
      <c r="J105" s="172"/>
      <c r="K105" s="172"/>
      <c r="L105" s="172"/>
      <c r="M105" s="172"/>
      <c r="N105" s="172"/>
      <c r="O105" s="172"/>
      <c r="P105" s="172"/>
      <c r="Q105" s="1864"/>
    </row>
    <row r="106" spans="1:17" ht="33">
      <c r="A106" s="85"/>
      <c r="B106" s="46" t="s">
        <v>1258</v>
      </c>
      <c r="C106" s="38" t="s">
        <v>1249</v>
      </c>
      <c r="D106" s="57" t="s">
        <v>1275</v>
      </c>
      <c r="E106" s="172"/>
      <c r="F106" s="172"/>
      <c r="G106" s="172"/>
      <c r="H106" s="172"/>
      <c r="I106" s="172">
        <v>260000</v>
      </c>
      <c r="J106" s="172"/>
      <c r="K106" s="172"/>
      <c r="L106" s="172"/>
      <c r="M106" s="172"/>
      <c r="N106" s="172"/>
      <c r="O106" s="172"/>
      <c r="P106" s="172"/>
      <c r="Q106" s="1864"/>
    </row>
    <row r="107" spans="1:17" ht="33">
      <c r="A107" s="85"/>
      <c r="B107" s="46" t="s">
        <v>1258</v>
      </c>
      <c r="C107" s="38" t="s">
        <v>1249</v>
      </c>
      <c r="D107" s="57" t="s">
        <v>1276</v>
      </c>
      <c r="E107" s="172"/>
      <c r="F107" s="172"/>
      <c r="G107" s="172"/>
      <c r="H107" s="172"/>
      <c r="I107" s="172">
        <v>160000</v>
      </c>
      <c r="J107" s="172"/>
      <c r="K107" s="172"/>
      <c r="L107" s="172"/>
      <c r="M107" s="172"/>
      <c r="N107" s="172"/>
      <c r="O107" s="172"/>
      <c r="P107" s="172"/>
      <c r="Q107" s="1864"/>
    </row>
    <row r="108" spans="1:17" ht="33">
      <c r="A108" s="85"/>
      <c r="B108" s="46" t="s">
        <v>1258</v>
      </c>
      <c r="C108" s="38" t="s">
        <v>1249</v>
      </c>
      <c r="D108" s="57" t="s">
        <v>1277</v>
      </c>
      <c r="E108" s="172"/>
      <c r="F108" s="172"/>
      <c r="G108" s="172"/>
      <c r="H108" s="172"/>
      <c r="I108" s="172">
        <v>175000</v>
      </c>
      <c r="J108" s="172"/>
      <c r="K108" s="172"/>
      <c r="L108" s="172"/>
      <c r="M108" s="172"/>
      <c r="N108" s="172"/>
      <c r="O108" s="172"/>
      <c r="P108" s="172"/>
      <c r="Q108" s="1864"/>
    </row>
    <row r="109" spans="1:17" ht="33">
      <c r="A109" s="85"/>
      <c r="B109" s="46" t="s">
        <v>1258</v>
      </c>
      <c r="C109" s="38" t="s">
        <v>1249</v>
      </c>
      <c r="D109" s="57" t="s">
        <v>1278</v>
      </c>
      <c r="E109" s="172"/>
      <c r="F109" s="172"/>
      <c r="G109" s="172"/>
      <c r="H109" s="172"/>
      <c r="I109" s="172">
        <v>205000</v>
      </c>
      <c r="J109" s="172"/>
      <c r="K109" s="172"/>
      <c r="L109" s="172"/>
      <c r="M109" s="172"/>
      <c r="N109" s="172"/>
      <c r="O109" s="172"/>
      <c r="P109" s="172"/>
      <c r="Q109" s="1864"/>
    </row>
    <row r="110" spans="1:17" ht="33" hidden="1">
      <c r="A110" s="85"/>
      <c r="B110" s="46" t="s">
        <v>1258</v>
      </c>
      <c r="C110" s="38" t="s">
        <v>1249</v>
      </c>
      <c r="D110" s="57" t="s">
        <v>1279</v>
      </c>
      <c r="E110" s="172"/>
      <c r="F110" s="172"/>
      <c r="G110" s="172"/>
      <c r="H110" s="172"/>
      <c r="I110" s="172"/>
      <c r="J110" s="172"/>
      <c r="K110" s="172"/>
      <c r="L110" s="172"/>
      <c r="M110" s="172"/>
      <c r="N110" s="172"/>
      <c r="O110" s="172"/>
      <c r="P110" s="172"/>
      <c r="Q110" s="1864"/>
    </row>
    <row r="111" spans="1:17" ht="33">
      <c r="A111" s="85"/>
      <c r="B111" s="46" t="s">
        <v>1258</v>
      </c>
      <c r="C111" s="38" t="s">
        <v>1249</v>
      </c>
      <c r="D111" s="57" t="s">
        <v>1280</v>
      </c>
      <c r="E111" s="172"/>
      <c r="F111" s="172"/>
      <c r="G111" s="172"/>
      <c r="H111" s="172"/>
      <c r="I111" s="172">
        <v>215000</v>
      </c>
      <c r="J111" s="172"/>
      <c r="K111" s="172"/>
      <c r="L111" s="172"/>
      <c r="M111" s="172"/>
      <c r="N111" s="172"/>
      <c r="O111" s="172"/>
      <c r="P111" s="172"/>
      <c r="Q111" s="1864"/>
    </row>
    <row r="112" spans="1:17" ht="33">
      <c r="A112" s="85"/>
      <c r="B112" s="46" t="s">
        <v>1258</v>
      </c>
      <c r="C112" s="38" t="s">
        <v>1249</v>
      </c>
      <c r="D112" s="57" t="s">
        <v>1281</v>
      </c>
      <c r="E112" s="172"/>
      <c r="F112" s="172"/>
      <c r="G112" s="172"/>
      <c r="H112" s="172"/>
      <c r="I112" s="172">
        <v>240000</v>
      </c>
      <c r="J112" s="172"/>
      <c r="K112" s="172"/>
      <c r="L112" s="172"/>
      <c r="M112" s="172"/>
      <c r="N112" s="172">
        <v>247688</v>
      </c>
      <c r="O112" s="172"/>
      <c r="P112" s="172"/>
      <c r="Q112" s="1864"/>
    </row>
    <row r="113" spans="1:17" ht="33" hidden="1">
      <c r="A113" s="85"/>
      <c r="B113" s="46" t="s">
        <v>1258</v>
      </c>
      <c r="C113" s="38" t="s">
        <v>1249</v>
      </c>
      <c r="D113" s="57" t="s">
        <v>1282</v>
      </c>
      <c r="E113" s="172"/>
      <c r="F113" s="172"/>
      <c r="G113" s="172"/>
      <c r="H113" s="172"/>
      <c r="I113" s="172"/>
      <c r="J113" s="172"/>
      <c r="K113" s="172"/>
      <c r="L113" s="172"/>
      <c r="M113" s="172"/>
      <c r="N113" s="172"/>
      <c r="O113" s="172"/>
      <c r="P113" s="172"/>
      <c r="Q113" s="1864"/>
    </row>
    <row r="114" spans="1:17" ht="33" hidden="1">
      <c r="A114" s="85"/>
      <c r="B114" s="46" t="s">
        <v>1258</v>
      </c>
      <c r="C114" s="38" t="s">
        <v>1249</v>
      </c>
      <c r="D114" s="57" t="s">
        <v>1283</v>
      </c>
      <c r="E114" s="172"/>
      <c r="F114" s="172"/>
      <c r="G114" s="172"/>
      <c r="H114" s="172"/>
      <c r="I114" s="172"/>
      <c r="J114" s="172"/>
      <c r="K114" s="172"/>
      <c r="L114" s="172"/>
      <c r="M114" s="172"/>
      <c r="N114" s="172"/>
      <c r="O114" s="172"/>
      <c r="P114" s="172"/>
      <c r="Q114" s="1864"/>
    </row>
    <row r="115" spans="1:17" ht="33">
      <c r="A115" s="85"/>
      <c r="B115" s="46" t="s">
        <v>1258</v>
      </c>
      <c r="C115" s="38" t="s">
        <v>1249</v>
      </c>
      <c r="D115" s="57" t="s">
        <v>1284</v>
      </c>
      <c r="E115" s="172"/>
      <c r="F115" s="172"/>
      <c r="G115" s="172"/>
      <c r="H115" s="172"/>
      <c r="I115" s="172">
        <v>180000</v>
      </c>
      <c r="J115" s="172"/>
      <c r="K115" s="172"/>
      <c r="L115" s="172"/>
      <c r="M115" s="172"/>
      <c r="N115" s="172"/>
      <c r="O115" s="172"/>
      <c r="P115" s="172"/>
      <c r="Q115" s="1864"/>
    </row>
    <row r="116" spans="1:17" ht="33" hidden="1">
      <c r="A116" s="85"/>
      <c r="B116" s="46" t="s">
        <v>1258</v>
      </c>
      <c r="C116" s="38" t="s">
        <v>1249</v>
      </c>
      <c r="D116" s="57" t="s">
        <v>1285</v>
      </c>
      <c r="E116" s="172"/>
      <c r="F116" s="172"/>
      <c r="G116" s="172"/>
      <c r="H116" s="172"/>
      <c r="I116" s="172"/>
      <c r="J116" s="172"/>
      <c r="K116" s="172"/>
      <c r="L116" s="172"/>
      <c r="M116" s="172"/>
      <c r="N116" s="172"/>
      <c r="O116" s="172"/>
      <c r="P116" s="172"/>
      <c r="Q116" s="1864"/>
    </row>
    <row r="117" spans="1:17" ht="33">
      <c r="A117" s="85"/>
      <c r="B117" s="46" t="s">
        <v>1258</v>
      </c>
      <c r="C117" s="38" t="s">
        <v>1249</v>
      </c>
      <c r="D117" s="57" t="s">
        <v>1286</v>
      </c>
      <c r="E117" s="172"/>
      <c r="F117" s="172"/>
      <c r="G117" s="172"/>
      <c r="H117" s="172"/>
      <c r="I117" s="172">
        <v>280000</v>
      </c>
      <c r="J117" s="172"/>
      <c r="K117" s="172"/>
      <c r="L117" s="172"/>
      <c r="M117" s="172"/>
      <c r="N117" s="172"/>
      <c r="O117" s="172"/>
      <c r="P117" s="172"/>
      <c r="Q117" s="1864"/>
    </row>
    <row r="118" spans="1:17" ht="33">
      <c r="A118" s="85"/>
      <c r="B118" s="46" t="s">
        <v>1258</v>
      </c>
      <c r="C118" s="38" t="s">
        <v>1249</v>
      </c>
      <c r="D118" s="57" t="s">
        <v>1287</v>
      </c>
      <c r="E118" s="172"/>
      <c r="F118" s="172"/>
      <c r="G118" s="172"/>
      <c r="H118" s="172"/>
      <c r="I118" s="172">
        <v>330000</v>
      </c>
      <c r="J118" s="172"/>
      <c r="K118" s="172"/>
      <c r="L118" s="172"/>
      <c r="M118" s="172"/>
      <c r="N118" s="172">
        <v>333285</v>
      </c>
      <c r="O118" s="172"/>
      <c r="P118" s="172"/>
      <c r="Q118" s="1864"/>
    </row>
    <row r="119" spans="1:17" ht="33">
      <c r="A119" s="85"/>
      <c r="B119" s="46" t="s">
        <v>1258</v>
      </c>
      <c r="C119" s="38" t="s">
        <v>1249</v>
      </c>
      <c r="D119" s="57" t="s">
        <v>1288</v>
      </c>
      <c r="E119" s="172"/>
      <c r="F119" s="172"/>
      <c r="G119" s="172"/>
      <c r="H119" s="172"/>
      <c r="I119" s="172">
        <v>280000</v>
      </c>
      <c r="J119" s="172"/>
      <c r="K119" s="172"/>
      <c r="L119" s="172"/>
      <c r="M119" s="172"/>
      <c r="N119" s="172"/>
      <c r="O119" s="172"/>
      <c r="P119" s="172"/>
      <c r="Q119" s="1864"/>
    </row>
    <row r="120" spans="1:17" ht="33">
      <c r="A120" s="85"/>
      <c r="B120" s="46" t="s">
        <v>1258</v>
      </c>
      <c r="C120" s="38" t="s">
        <v>1249</v>
      </c>
      <c r="D120" s="57" t="s">
        <v>1289</v>
      </c>
      <c r="E120" s="172"/>
      <c r="F120" s="172"/>
      <c r="G120" s="172"/>
      <c r="H120" s="172"/>
      <c r="I120" s="172">
        <v>360000</v>
      </c>
      <c r="J120" s="172"/>
      <c r="K120" s="172">
        <v>445000</v>
      </c>
      <c r="L120" s="172"/>
      <c r="M120" s="172"/>
      <c r="N120" s="172"/>
      <c r="O120" s="172"/>
      <c r="P120" s="172"/>
      <c r="Q120" s="1864"/>
    </row>
    <row r="121" spans="1:17" ht="33">
      <c r="A121" s="85"/>
      <c r="B121" s="46" t="s">
        <v>1258</v>
      </c>
      <c r="C121" s="38" t="s">
        <v>1249</v>
      </c>
      <c r="D121" s="57" t="s">
        <v>1290</v>
      </c>
      <c r="E121" s="172"/>
      <c r="F121" s="172"/>
      <c r="G121" s="172"/>
      <c r="H121" s="172"/>
      <c r="I121" s="172">
        <v>425000</v>
      </c>
      <c r="J121" s="172"/>
      <c r="K121" s="172">
        <v>530000</v>
      </c>
      <c r="L121" s="172"/>
      <c r="M121" s="172"/>
      <c r="N121" s="172">
        <v>418881</v>
      </c>
      <c r="O121" s="172"/>
      <c r="P121" s="172"/>
      <c r="Q121" s="1864"/>
    </row>
    <row r="122" spans="1:17" ht="33">
      <c r="A122" s="85"/>
      <c r="B122" s="46" t="s">
        <v>1258</v>
      </c>
      <c r="C122" s="38" t="s">
        <v>1249</v>
      </c>
      <c r="D122" s="57" t="s">
        <v>1291</v>
      </c>
      <c r="E122" s="172"/>
      <c r="F122" s="172"/>
      <c r="G122" s="172"/>
      <c r="H122" s="172"/>
      <c r="I122" s="172"/>
      <c r="J122" s="172"/>
      <c r="K122" s="172"/>
      <c r="L122" s="172"/>
      <c r="M122" s="172"/>
      <c r="N122" s="172">
        <v>535032</v>
      </c>
      <c r="O122" s="172"/>
      <c r="P122" s="172"/>
      <c r="Q122" s="1864"/>
    </row>
    <row r="123" spans="1:17" ht="33">
      <c r="A123" s="85"/>
      <c r="B123" s="46" t="s">
        <v>1258</v>
      </c>
      <c r="C123" s="38" t="s">
        <v>1249</v>
      </c>
      <c r="D123" s="57" t="s">
        <v>1292</v>
      </c>
      <c r="E123" s="172"/>
      <c r="F123" s="172"/>
      <c r="G123" s="172"/>
      <c r="H123" s="172"/>
      <c r="I123" s="172">
        <v>420000</v>
      </c>
      <c r="J123" s="172"/>
      <c r="K123" s="172"/>
      <c r="L123" s="172"/>
      <c r="M123" s="172"/>
      <c r="N123" s="172"/>
      <c r="O123" s="172"/>
      <c r="P123" s="38"/>
      <c r="Q123" s="1864"/>
    </row>
    <row r="124" spans="1:17" ht="33">
      <c r="A124" s="85"/>
      <c r="B124" s="46" t="s">
        <v>1258</v>
      </c>
      <c r="C124" s="38" t="s">
        <v>1249</v>
      </c>
      <c r="D124" s="57" t="s">
        <v>1293</v>
      </c>
      <c r="E124" s="172"/>
      <c r="F124" s="172"/>
      <c r="G124" s="172"/>
      <c r="H124" s="172"/>
      <c r="I124" s="172">
        <v>500000</v>
      </c>
      <c r="J124" s="172"/>
      <c r="K124" s="172"/>
      <c r="L124" s="172"/>
      <c r="M124" s="172"/>
      <c r="N124" s="172"/>
      <c r="O124" s="172"/>
      <c r="P124" s="172"/>
      <c r="Q124" s="1864"/>
    </row>
    <row r="125" spans="1:17" ht="33">
      <c r="A125" s="85"/>
      <c r="B125" s="46" t="s">
        <v>1258</v>
      </c>
      <c r="C125" s="38" t="s">
        <v>1249</v>
      </c>
      <c r="D125" s="57" t="s">
        <v>1294</v>
      </c>
      <c r="E125" s="38"/>
      <c r="F125" s="38"/>
      <c r="G125" s="38"/>
      <c r="H125" s="38"/>
      <c r="I125" s="172">
        <v>636000</v>
      </c>
      <c r="J125" s="38"/>
      <c r="K125" s="38"/>
      <c r="L125" s="38"/>
      <c r="M125" s="38"/>
      <c r="N125" s="38"/>
      <c r="O125" s="38"/>
      <c r="P125" s="38"/>
      <c r="Q125" s="1864"/>
    </row>
    <row r="126" spans="1:17" ht="35.1" customHeight="1">
      <c r="A126" s="35" t="s">
        <v>1295</v>
      </c>
      <c r="B126" s="134" t="s">
        <v>1296</v>
      </c>
      <c r="C126" s="38"/>
      <c r="D126" s="57"/>
      <c r="E126" s="38"/>
      <c r="F126" s="38"/>
      <c r="G126" s="38"/>
      <c r="H126" s="38"/>
      <c r="I126" s="172"/>
      <c r="J126" s="38"/>
      <c r="K126" s="38"/>
      <c r="L126" s="38"/>
      <c r="M126" s="38"/>
      <c r="N126" s="38"/>
      <c r="O126" s="38"/>
      <c r="P126" s="38"/>
      <c r="Q126" s="1864"/>
    </row>
    <row r="127" spans="1:17" ht="35.1" customHeight="1">
      <c r="A127" s="85"/>
      <c r="B127" s="134" t="s">
        <v>1297</v>
      </c>
      <c r="C127" s="38"/>
      <c r="D127" s="57"/>
      <c r="E127" s="172"/>
      <c r="F127" s="172"/>
      <c r="G127" s="172"/>
      <c r="H127" s="172"/>
      <c r="I127" s="172"/>
      <c r="J127" s="172"/>
      <c r="K127" s="172"/>
      <c r="L127" s="172"/>
      <c r="M127" s="172"/>
      <c r="N127" s="172"/>
      <c r="O127" s="172"/>
      <c r="P127" s="172"/>
      <c r="Q127" s="1864"/>
    </row>
    <row r="128" spans="1:17" ht="35.1" customHeight="1">
      <c r="A128" s="85"/>
      <c r="B128" s="141" t="s">
        <v>1298</v>
      </c>
      <c r="C128" s="136" t="s">
        <v>1004</v>
      </c>
      <c r="D128" s="137" t="s">
        <v>1299</v>
      </c>
      <c r="E128" s="177"/>
      <c r="F128" s="177">
        <v>152647</v>
      </c>
      <c r="G128" s="177"/>
      <c r="H128" s="177"/>
      <c r="I128" s="177"/>
      <c r="J128" s="177"/>
      <c r="K128" s="177"/>
      <c r="L128" s="177"/>
      <c r="M128" s="177"/>
      <c r="N128" s="177"/>
      <c r="O128" s="177"/>
      <c r="P128" s="177"/>
      <c r="Q128" s="1864"/>
    </row>
    <row r="129" spans="1:17" ht="35.1" hidden="1" customHeight="1">
      <c r="A129" s="85"/>
      <c r="B129" s="141" t="s">
        <v>1300</v>
      </c>
      <c r="C129" s="136" t="s">
        <v>1004</v>
      </c>
      <c r="D129" s="137" t="s">
        <v>1299</v>
      </c>
      <c r="E129" s="178"/>
      <c r="F129" s="177"/>
      <c r="G129" s="177"/>
      <c r="H129" s="177"/>
      <c r="I129" s="177"/>
      <c r="J129" s="177"/>
      <c r="K129" s="177"/>
      <c r="L129" s="177"/>
      <c r="M129" s="177"/>
      <c r="N129" s="177"/>
      <c r="O129" s="177"/>
      <c r="P129" s="177"/>
      <c r="Q129" s="1864"/>
    </row>
    <row r="130" spans="1:17" ht="35.1" customHeight="1">
      <c r="A130" s="85"/>
      <c r="B130" s="141" t="s">
        <v>1301</v>
      </c>
      <c r="C130" s="136" t="s">
        <v>1004</v>
      </c>
      <c r="D130" s="137" t="s">
        <v>1302</v>
      </c>
      <c r="E130" s="177"/>
      <c r="F130" s="177"/>
      <c r="G130" s="177"/>
      <c r="H130" s="177"/>
      <c r="I130" s="177"/>
      <c r="J130" s="177"/>
      <c r="K130" s="177"/>
      <c r="L130" s="177"/>
      <c r="M130" s="177"/>
      <c r="N130" s="177"/>
      <c r="O130" s="177">
        <v>70097</v>
      </c>
      <c r="P130" s="177"/>
      <c r="Q130" s="1864"/>
    </row>
    <row r="131" spans="1:17" ht="35.1" customHeight="1">
      <c r="A131" s="85"/>
      <c r="B131" s="141" t="s">
        <v>1418</v>
      </c>
      <c r="C131" s="136" t="s">
        <v>1004</v>
      </c>
      <c r="D131" s="137" t="s">
        <v>1304</v>
      </c>
      <c r="E131" s="177"/>
      <c r="F131" s="177"/>
      <c r="G131" s="177"/>
      <c r="H131" s="177"/>
      <c r="I131" s="177"/>
      <c r="J131" s="177"/>
      <c r="K131" s="177"/>
      <c r="L131" s="177">
        <v>50981</v>
      </c>
      <c r="M131" s="38"/>
      <c r="N131" s="177"/>
      <c r="O131" s="177"/>
      <c r="P131" s="177"/>
      <c r="Q131" s="1864"/>
    </row>
    <row r="132" spans="1:17" ht="35.1" customHeight="1">
      <c r="A132" s="85"/>
      <c r="B132" s="141" t="s">
        <v>1305</v>
      </c>
      <c r="C132" s="136" t="s">
        <v>1004</v>
      </c>
      <c r="D132" s="137" t="s">
        <v>1302</v>
      </c>
      <c r="E132" s="177"/>
      <c r="F132" s="177"/>
      <c r="G132" s="177"/>
      <c r="H132" s="177"/>
      <c r="I132" s="177"/>
      <c r="J132" s="177"/>
      <c r="K132" s="177"/>
      <c r="L132" s="177"/>
      <c r="M132" s="38"/>
      <c r="N132" s="177"/>
      <c r="O132" s="177">
        <v>82972</v>
      </c>
      <c r="P132" s="177"/>
      <c r="Q132" s="1864"/>
    </row>
    <row r="133" spans="1:17" ht="35.1" customHeight="1">
      <c r="A133" s="85"/>
      <c r="B133" s="141" t="s">
        <v>1306</v>
      </c>
      <c r="C133" s="136" t="s">
        <v>1004</v>
      </c>
      <c r="D133" s="137" t="s">
        <v>1302</v>
      </c>
      <c r="E133" s="177"/>
      <c r="F133" s="177"/>
      <c r="G133" s="177">
        <v>94400</v>
      </c>
      <c r="H133" s="177"/>
      <c r="I133" s="177"/>
      <c r="J133" s="177"/>
      <c r="K133" s="177">
        <v>80200</v>
      </c>
      <c r="L133" s="177"/>
      <c r="M133" s="38"/>
      <c r="N133" s="177"/>
      <c r="O133" s="177"/>
      <c r="P133" s="177"/>
      <c r="Q133" s="1864"/>
    </row>
    <row r="134" spans="1:17" ht="35.1" hidden="1" customHeight="1">
      <c r="A134" s="85"/>
      <c r="B134" s="141" t="s">
        <v>1307</v>
      </c>
      <c r="C134" s="136" t="s">
        <v>1004</v>
      </c>
      <c r="D134" s="137" t="s">
        <v>1302</v>
      </c>
      <c r="E134" s="177"/>
      <c r="F134" s="177"/>
      <c r="G134" s="177"/>
      <c r="H134" s="177"/>
      <c r="I134" s="177"/>
      <c r="J134" s="177"/>
      <c r="K134" s="177"/>
      <c r="L134" s="177"/>
      <c r="M134" s="38"/>
      <c r="N134" s="177"/>
      <c r="O134" s="177"/>
      <c r="P134" s="177"/>
      <c r="Q134" s="1864"/>
    </row>
    <row r="135" spans="1:17" ht="35.1" customHeight="1">
      <c r="A135" s="85"/>
      <c r="B135" s="141" t="s">
        <v>1308</v>
      </c>
      <c r="C135" s="136" t="s">
        <v>1004</v>
      </c>
      <c r="D135" s="137" t="s">
        <v>1302</v>
      </c>
      <c r="E135" s="177"/>
      <c r="F135" s="177"/>
      <c r="G135" s="177">
        <v>116700</v>
      </c>
      <c r="H135" s="177"/>
      <c r="I135" s="177"/>
      <c r="J135" s="177"/>
      <c r="K135" s="177"/>
      <c r="L135" s="177"/>
      <c r="M135" s="38"/>
      <c r="N135" s="177"/>
      <c r="O135" s="177"/>
      <c r="P135" s="177"/>
      <c r="Q135" s="1864"/>
    </row>
    <row r="136" spans="1:17" ht="35.1" hidden="1" customHeight="1">
      <c r="A136" s="85"/>
      <c r="B136" s="141" t="s">
        <v>1402</v>
      </c>
      <c r="C136" s="136" t="s">
        <v>419</v>
      </c>
      <c r="D136" s="137"/>
      <c r="E136" s="177"/>
      <c r="F136" s="177"/>
      <c r="G136" s="177"/>
      <c r="H136" s="177"/>
      <c r="I136" s="177"/>
      <c r="J136" s="177"/>
      <c r="K136" s="177"/>
      <c r="L136" s="177"/>
      <c r="M136" s="177"/>
      <c r="N136" s="177"/>
      <c r="O136" s="177"/>
      <c r="P136" s="177"/>
      <c r="Q136" s="1864"/>
    </row>
    <row r="137" spans="1:17" ht="35.1" hidden="1" customHeight="1">
      <c r="A137" s="85"/>
      <c r="B137" s="141" t="s">
        <v>1403</v>
      </c>
      <c r="C137" s="136" t="s">
        <v>419</v>
      </c>
      <c r="D137" s="137"/>
      <c r="E137" s="177"/>
      <c r="F137" s="177"/>
      <c r="G137" s="177"/>
      <c r="H137" s="177"/>
      <c r="I137" s="177"/>
      <c r="J137" s="177"/>
      <c r="K137" s="177"/>
      <c r="L137" s="177"/>
      <c r="M137" s="177"/>
      <c r="N137" s="177"/>
      <c r="O137" s="177"/>
      <c r="P137" s="177"/>
      <c r="Q137" s="1864"/>
    </row>
    <row r="138" spans="1:17" ht="35.1" customHeight="1">
      <c r="A138" s="85"/>
      <c r="B138" s="141" t="s">
        <v>1310</v>
      </c>
      <c r="C138" s="136" t="s">
        <v>1004</v>
      </c>
      <c r="D138" s="137"/>
      <c r="E138" s="177"/>
      <c r="F138" s="177"/>
      <c r="G138" s="177"/>
      <c r="H138" s="177"/>
      <c r="I138" s="177"/>
      <c r="J138" s="177"/>
      <c r="K138" s="177">
        <v>72100</v>
      </c>
      <c r="L138" s="177"/>
      <c r="M138" s="177"/>
      <c r="N138" s="177"/>
      <c r="O138" s="177"/>
      <c r="P138" s="177"/>
      <c r="Q138" s="1864"/>
    </row>
    <row r="139" spans="1:17" ht="35.1" customHeight="1">
      <c r="A139" s="85"/>
      <c r="B139" s="141" t="s">
        <v>1311</v>
      </c>
      <c r="C139" s="136" t="s">
        <v>1004</v>
      </c>
      <c r="D139" s="137"/>
      <c r="E139" s="177"/>
      <c r="F139" s="177"/>
      <c r="G139" s="177"/>
      <c r="H139" s="177"/>
      <c r="I139" s="177"/>
      <c r="J139" s="177"/>
      <c r="K139" s="177">
        <v>62450</v>
      </c>
      <c r="L139" s="177"/>
      <c r="M139" s="177"/>
      <c r="N139" s="177"/>
      <c r="O139" s="177"/>
      <c r="P139" s="177"/>
      <c r="Q139" s="1864"/>
    </row>
    <row r="140" spans="1:17" ht="35.1" hidden="1" customHeight="1">
      <c r="A140" s="85"/>
      <c r="B140" s="141" t="s">
        <v>1312</v>
      </c>
      <c r="C140" s="136" t="s">
        <v>1004</v>
      </c>
      <c r="D140" s="137" t="s">
        <v>1302</v>
      </c>
      <c r="E140" s="177"/>
      <c r="F140" s="177"/>
      <c r="G140" s="177"/>
      <c r="H140" s="177"/>
      <c r="I140" s="177"/>
      <c r="J140" s="177"/>
      <c r="K140" s="177"/>
      <c r="L140" s="177"/>
      <c r="M140" s="38"/>
      <c r="N140" s="177"/>
      <c r="O140" s="177"/>
      <c r="P140" s="177"/>
      <c r="Q140" s="1864"/>
    </row>
    <row r="141" spans="1:17" ht="35.1" hidden="1" customHeight="1">
      <c r="A141" s="85"/>
      <c r="B141" s="141" t="s">
        <v>1313</v>
      </c>
      <c r="C141" s="136" t="s">
        <v>1004</v>
      </c>
      <c r="D141" s="137" t="s">
        <v>1314</v>
      </c>
      <c r="E141" s="177"/>
      <c r="F141" s="177"/>
      <c r="G141" s="177"/>
      <c r="H141" s="177"/>
      <c r="I141" s="177" t="s">
        <v>1448</v>
      </c>
      <c r="J141" s="177"/>
      <c r="K141" s="177"/>
      <c r="L141" s="177"/>
      <c r="M141" s="38"/>
      <c r="N141" s="177"/>
      <c r="O141" s="177"/>
      <c r="P141" s="177"/>
      <c r="Q141" s="1864"/>
    </row>
    <row r="142" spans="1:17" ht="35.1" hidden="1" customHeight="1">
      <c r="A142" s="85"/>
      <c r="B142" s="141" t="s">
        <v>1315</v>
      </c>
      <c r="C142" s="136" t="s">
        <v>1004</v>
      </c>
      <c r="D142" s="137" t="s">
        <v>1316</v>
      </c>
      <c r="E142" s="177"/>
      <c r="F142" s="177"/>
      <c r="G142" s="177"/>
      <c r="H142" s="177"/>
      <c r="I142" s="177"/>
      <c r="J142" s="177"/>
      <c r="K142" s="177"/>
      <c r="L142" s="177"/>
      <c r="M142" s="38"/>
      <c r="N142" s="177"/>
      <c r="O142" s="177"/>
      <c r="P142" s="177"/>
      <c r="Q142" s="1864"/>
    </row>
    <row r="143" spans="1:17" ht="35.1" hidden="1" customHeight="1">
      <c r="A143" s="85"/>
      <c r="B143" s="141" t="s">
        <v>1317</v>
      </c>
      <c r="C143" s="136" t="s">
        <v>1004</v>
      </c>
      <c r="D143" s="137" t="s">
        <v>1318</v>
      </c>
      <c r="E143" s="177"/>
      <c r="F143" s="177"/>
      <c r="G143" s="177"/>
      <c r="H143" s="177"/>
      <c r="I143" s="177"/>
      <c r="J143" s="177"/>
      <c r="K143" s="177"/>
      <c r="L143" s="177"/>
      <c r="M143" s="38"/>
      <c r="N143" s="177"/>
      <c r="O143" s="177"/>
      <c r="P143" s="177"/>
      <c r="Q143" s="1864"/>
    </row>
    <row r="144" spans="1:17" ht="35.1" customHeight="1">
      <c r="A144" s="85"/>
      <c r="B144" s="134" t="s">
        <v>1319</v>
      </c>
      <c r="C144" s="38"/>
      <c r="D144" s="57"/>
      <c r="E144" s="38"/>
      <c r="F144" s="38"/>
      <c r="G144" s="38"/>
      <c r="H144" s="38"/>
      <c r="I144" s="38"/>
      <c r="J144" s="38"/>
      <c r="K144" s="38"/>
      <c r="L144" s="38"/>
      <c r="M144" s="177"/>
      <c r="N144" s="38"/>
      <c r="O144" s="38"/>
      <c r="P144" s="38"/>
      <c r="Q144" s="1864"/>
    </row>
    <row r="145" spans="1:17" ht="35.1" customHeight="1">
      <c r="A145" s="38"/>
      <c r="B145" s="141" t="s">
        <v>1320</v>
      </c>
      <c r="C145" s="136" t="s">
        <v>1004</v>
      </c>
      <c r="D145" s="137" t="s">
        <v>1302</v>
      </c>
      <c r="E145" s="177"/>
      <c r="F145" s="177"/>
      <c r="G145" s="177">
        <v>113900</v>
      </c>
      <c r="H145" s="177"/>
      <c r="I145" s="177"/>
      <c r="J145" s="177"/>
      <c r="K145" s="177">
        <v>70500</v>
      </c>
      <c r="L145" s="177"/>
      <c r="M145" s="178"/>
      <c r="N145" s="177"/>
      <c r="O145" s="177"/>
      <c r="P145" s="177"/>
      <c r="Q145" s="1864"/>
    </row>
    <row r="146" spans="1:17" ht="35.1" customHeight="1">
      <c r="A146" s="38"/>
      <c r="B146" s="141" t="s">
        <v>1321</v>
      </c>
      <c r="C146" s="136" t="s">
        <v>1004</v>
      </c>
      <c r="D146" s="137" t="s">
        <v>1302</v>
      </c>
      <c r="E146" s="177"/>
      <c r="F146" s="177"/>
      <c r="G146" s="177">
        <v>144400</v>
      </c>
      <c r="H146" s="177"/>
      <c r="I146" s="177"/>
      <c r="J146" s="177"/>
      <c r="K146" s="177">
        <v>71500</v>
      </c>
      <c r="L146" s="177"/>
      <c r="M146" s="178"/>
      <c r="N146" s="177"/>
      <c r="O146" s="177"/>
      <c r="P146" s="177"/>
      <c r="Q146" s="1864"/>
    </row>
    <row r="147" spans="1:17" ht="35.1" customHeight="1">
      <c r="A147" s="38"/>
      <c r="B147" s="141" t="s">
        <v>1322</v>
      </c>
      <c r="C147" s="136" t="s">
        <v>1004</v>
      </c>
      <c r="D147" s="137" t="s">
        <v>1299</v>
      </c>
      <c r="E147" s="178"/>
      <c r="F147" s="177">
        <v>152647</v>
      </c>
      <c r="G147" s="177"/>
      <c r="H147" s="177"/>
      <c r="I147" s="177"/>
      <c r="J147" s="177"/>
      <c r="K147" s="177"/>
      <c r="L147" s="177"/>
      <c r="M147" s="178"/>
      <c r="N147" s="177"/>
      <c r="O147" s="177"/>
      <c r="P147" s="177"/>
      <c r="Q147" s="1864"/>
    </row>
    <row r="148" spans="1:17" ht="35.1" hidden="1" customHeight="1">
      <c r="A148" s="38"/>
      <c r="B148" s="141" t="s">
        <v>1323</v>
      </c>
      <c r="C148" s="136" t="s">
        <v>1004</v>
      </c>
      <c r="D148" s="137" t="s">
        <v>1299</v>
      </c>
      <c r="E148" s="178"/>
      <c r="F148" s="178"/>
      <c r="G148" s="178"/>
      <c r="H148" s="178"/>
      <c r="I148" s="178"/>
      <c r="J148" s="178"/>
      <c r="K148" s="178"/>
      <c r="L148" s="178"/>
      <c r="M148" s="178"/>
      <c r="N148" s="178"/>
      <c r="O148" s="178"/>
      <c r="P148" s="178"/>
      <c r="Q148" s="1864"/>
    </row>
    <row r="149" spans="1:17" ht="35.1" customHeight="1">
      <c r="A149" s="38"/>
      <c r="B149" s="141" t="s">
        <v>1324</v>
      </c>
      <c r="C149" s="136" t="s">
        <v>1004</v>
      </c>
      <c r="D149" s="137" t="s">
        <v>1302</v>
      </c>
      <c r="E149" s="178"/>
      <c r="F149" s="178"/>
      <c r="G149" s="178"/>
      <c r="H149" s="178"/>
      <c r="I149" s="178"/>
      <c r="J149" s="178"/>
      <c r="K149" s="178"/>
      <c r="L149" s="178"/>
      <c r="M149" s="178"/>
      <c r="N149" s="178"/>
      <c r="O149" s="178">
        <v>98422</v>
      </c>
      <c r="P149" s="178"/>
      <c r="Q149" s="1864"/>
    </row>
    <row r="150" spans="1:17" ht="35.1" customHeight="1">
      <c r="A150" s="38"/>
      <c r="B150" s="141" t="s">
        <v>1419</v>
      </c>
      <c r="C150" s="136" t="s">
        <v>1004</v>
      </c>
      <c r="D150" s="137" t="s">
        <v>1304</v>
      </c>
      <c r="E150" s="178"/>
      <c r="F150" s="178"/>
      <c r="G150" s="178"/>
      <c r="H150" s="178"/>
      <c r="I150" s="178"/>
      <c r="J150" s="178"/>
      <c r="K150" s="178"/>
      <c r="L150" s="178">
        <v>70909</v>
      </c>
      <c r="M150" s="38"/>
      <c r="N150" s="178"/>
      <c r="O150" s="178"/>
      <c r="P150" s="178"/>
      <c r="Q150" s="1864"/>
    </row>
    <row r="151" spans="1:17" ht="35.1" customHeight="1">
      <c r="A151" s="38"/>
      <c r="B151" s="141" t="s">
        <v>1326</v>
      </c>
      <c r="C151" s="136" t="s">
        <v>1004</v>
      </c>
      <c r="D151" s="137" t="s">
        <v>1316</v>
      </c>
      <c r="E151" s="178"/>
      <c r="F151" s="178"/>
      <c r="G151" s="178"/>
      <c r="H151" s="178"/>
      <c r="I151" s="178"/>
      <c r="J151" s="178"/>
      <c r="K151" s="178"/>
      <c r="L151" s="178"/>
      <c r="M151" s="38"/>
      <c r="N151" s="178"/>
      <c r="O151" s="178">
        <v>129322</v>
      </c>
      <c r="P151" s="178"/>
      <c r="Q151" s="1864"/>
    </row>
    <row r="152" spans="1:17" ht="35.1" customHeight="1">
      <c r="A152" s="38"/>
      <c r="B152" s="141" t="s">
        <v>1327</v>
      </c>
      <c r="C152" s="136" t="s">
        <v>1004</v>
      </c>
      <c r="D152" s="137" t="s">
        <v>1302</v>
      </c>
      <c r="E152" s="178"/>
      <c r="F152" s="178"/>
      <c r="G152" s="178"/>
      <c r="H152" s="178"/>
      <c r="I152" s="178"/>
      <c r="J152" s="178"/>
      <c r="K152" s="178"/>
      <c r="L152" s="178"/>
      <c r="M152" s="38"/>
      <c r="N152" s="178"/>
      <c r="O152" s="178">
        <v>82972</v>
      </c>
      <c r="P152" s="178"/>
      <c r="Q152" s="1864"/>
    </row>
    <row r="153" spans="1:17" ht="35.1" customHeight="1">
      <c r="A153" s="38"/>
      <c r="B153" s="141" t="s">
        <v>1328</v>
      </c>
      <c r="C153" s="136" t="s">
        <v>1004</v>
      </c>
      <c r="D153" s="137" t="s">
        <v>1302</v>
      </c>
      <c r="E153" s="178"/>
      <c r="F153" s="178"/>
      <c r="G153" s="178">
        <v>119400</v>
      </c>
      <c r="H153" s="178"/>
      <c r="I153" s="178"/>
      <c r="J153" s="178"/>
      <c r="K153" s="178"/>
      <c r="L153" s="178"/>
      <c r="M153" s="38"/>
      <c r="N153" s="178"/>
      <c r="O153" s="178"/>
      <c r="P153" s="178"/>
      <c r="Q153" s="1864"/>
    </row>
    <row r="154" spans="1:17" ht="35.1" customHeight="1">
      <c r="A154" s="38"/>
      <c r="B154" s="141" t="s">
        <v>1329</v>
      </c>
      <c r="C154" s="136" t="s">
        <v>1004</v>
      </c>
      <c r="D154" s="137" t="s">
        <v>1302</v>
      </c>
      <c r="E154" s="178"/>
      <c r="F154" s="178"/>
      <c r="G154" s="178">
        <v>155600</v>
      </c>
      <c r="H154" s="178"/>
      <c r="I154" s="178"/>
      <c r="J154" s="178"/>
      <c r="K154" s="178"/>
      <c r="L154" s="178"/>
      <c r="M154" s="38"/>
      <c r="N154" s="178"/>
      <c r="O154" s="178"/>
      <c r="P154" s="178"/>
      <c r="Q154" s="1864"/>
    </row>
    <row r="155" spans="1:17" ht="35.1" hidden="1" customHeight="1">
      <c r="A155" s="38"/>
      <c r="B155" s="141" t="s">
        <v>1404</v>
      </c>
      <c r="C155" s="136" t="s">
        <v>419</v>
      </c>
      <c r="D155" s="137"/>
      <c r="E155" s="178"/>
      <c r="F155" s="178"/>
      <c r="G155" s="178"/>
      <c r="H155" s="178"/>
      <c r="I155" s="178"/>
      <c r="J155" s="178"/>
      <c r="K155" s="178"/>
      <c r="L155" s="178"/>
      <c r="M155" s="178"/>
      <c r="N155" s="178"/>
      <c r="O155" s="178"/>
      <c r="P155" s="178"/>
      <c r="Q155" s="1864"/>
    </row>
    <row r="156" spans="1:17" ht="35.1" customHeight="1">
      <c r="A156" s="38"/>
      <c r="B156" s="141" t="s">
        <v>925</v>
      </c>
      <c r="C156" s="136" t="s">
        <v>1004</v>
      </c>
      <c r="D156" s="137"/>
      <c r="E156" s="178"/>
      <c r="F156" s="178"/>
      <c r="G156" s="178"/>
      <c r="H156" s="178"/>
      <c r="I156" s="178"/>
      <c r="J156" s="178"/>
      <c r="K156" s="178">
        <v>80100</v>
      </c>
      <c r="L156" s="178"/>
      <c r="M156" s="178"/>
      <c r="N156" s="178"/>
      <c r="O156" s="178"/>
      <c r="P156" s="178"/>
      <c r="Q156" s="1864"/>
    </row>
    <row r="157" spans="1:17" ht="35.1" customHeight="1">
      <c r="A157" s="38"/>
      <c r="B157" s="141" t="s">
        <v>926</v>
      </c>
      <c r="C157" s="136" t="s">
        <v>1004</v>
      </c>
      <c r="D157" s="137"/>
      <c r="E157" s="178"/>
      <c r="F157" s="178"/>
      <c r="G157" s="178"/>
      <c r="H157" s="178"/>
      <c r="I157" s="178"/>
      <c r="J157" s="178"/>
      <c r="K157" s="178">
        <v>72000</v>
      </c>
      <c r="L157" s="178"/>
      <c r="M157" s="178"/>
      <c r="N157" s="178"/>
      <c r="O157" s="178"/>
      <c r="P157" s="178"/>
      <c r="Q157" s="1864"/>
    </row>
    <row r="158" spans="1:17" ht="35.1" hidden="1" customHeight="1">
      <c r="A158" s="38"/>
      <c r="B158" s="141" t="s">
        <v>1330</v>
      </c>
      <c r="C158" s="136" t="s">
        <v>1004</v>
      </c>
      <c r="D158" s="137" t="s">
        <v>1302</v>
      </c>
      <c r="E158" s="178"/>
      <c r="F158" s="178"/>
      <c r="G158" s="178"/>
      <c r="H158" s="178"/>
      <c r="I158" s="178"/>
      <c r="J158" s="178"/>
      <c r="K158" s="178"/>
      <c r="L158" s="178"/>
      <c r="M158" s="38"/>
      <c r="N158" s="178"/>
      <c r="O158" s="178"/>
      <c r="P158" s="178"/>
      <c r="Q158" s="1864"/>
    </row>
    <row r="159" spans="1:17" ht="35.1" hidden="1" customHeight="1">
      <c r="A159" s="38"/>
      <c r="B159" s="141" t="s">
        <v>1331</v>
      </c>
      <c r="C159" s="136" t="s">
        <v>1004</v>
      </c>
      <c r="D159" s="137" t="s">
        <v>1302</v>
      </c>
      <c r="E159" s="178"/>
      <c r="F159" s="178"/>
      <c r="G159" s="178"/>
      <c r="H159" s="178"/>
      <c r="I159" s="178"/>
      <c r="J159" s="178"/>
      <c r="K159" s="178"/>
      <c r="L159" s="178"/>
      <c r="M159" s="38"/>
      <c r="N159" s="178"/>
      <c r="O159" s="178"/>
      <c r="P159" s="178"/>
      <c r="Q159" s="1864"/>
    </row>
    <row r="160" spans="1:17" ht="35.1" hidden="1" customHeight="1">
      <c r="A160" s="38"/>
      <c r="B160" s="141" t="s">
        <v>1331</v>
      </c>
      <c r="C160" s="136" t="s">
        <v>1004</v>
      </c>
      <c r="D160" s="137" t="s">
        <v>1332</v>
      </c>
      <c r="E160" s="178"/>
      <c r="F160" s="178"/>
      <c r="G160" s="178"/>
      <c r="H160" s="178"/>
      <c r="I160" s="178"/>
      <c r="J160" s="178"/>
      <c r="K160" s="178"/>
      <c r="L160" s="178"/>
      <c r="M160" s="38"/>
      <c r="N160" s="178"/>
      <c r="O160" s="178"/>
      <c r="P160" s="178"/>
      <c r="Q160" s="1864"/>
    </row>
    <row r="161" spans="1:17" ht="35.1" hidden="1" customHeight="1">
      <c r="A161" s="38"/>
      <c r="B161" s="141" t="s">
        <v>1405</v>
      </c>
      <c r="C161" s="136" t="s">
        <v>419</v>
      </c>
      <c r="D161" s="137"/>
      <c r="E161" s="178"/>
      <c r="F161" s="178"/>
      <c r="G161" s="178"/>
      <c r="H161" s="178"/>
      <c r="I161" s="178"/>
      <c r="J161" s="178"/>
      <c r="K161" s="178"/>
      <c r="L161" s="178"/>
      <c r="M161" s="178"/>
      <c r="N161" s="178"/>
      <c r="O161" s="178"/>
      <c r="P161" s="178"/>
      <c r="Q161" s="1864"/>
    </row>
    <row r="162" spans="1:17" ht="35.1" customHeight="1">
      <c r="A162" s="38"/>
      <c r="B162" s="134" t="s">
        <v>1333</v>
      </c>
      <c r="C162" s="38"/>
      <c r="D162" s="57"/>
      <c r="E162" s="38"/>
      <c r="F162" s="38"/>
      <c r="G162" s="38"/>
      <c r="H162" s="38"/>
      <c r="I162" s="38"/>
      <c r="J162" s="38"/>
      <c r="K162" s="38"/>
      <c r="L162" s="38"/>
      <c r="M162" s="178"/>
      <c r="N162" s="38"/>
      <c r="O162" s="38"/>
      <c r="P162" s="38"/>
      <c r="Q162" s="1864"/>
    </row>
    <row r="163" spans="1:17" ht="35.1" customHeight="1">
      <c r="A163" s="85"/>
      <c r="B163" s="141" t="s">
        <v>1334</v>
      </c>
      <c r="C163" s="38" t="s">
        <v>419</v>
      </c>
      <c r="D163" s="57"/>
      <c r="E163" s="178"/>
      <c r="F163" s="178">
        <v>8000</v>
      </c>
      <c r="G163" s="178">
        <v>5900</v>
      </c>
      <c r="H163" s="178">
        <v>12100</v>
      </c>
      <c r="I163" s="178">
        <v>9091</v>
      </c>
      <c r="J163" s="178"/>
      <c r="K163" s="178">
        <v>6550</v>
      </c>
      <c r="L163" s="178">
        <v>4800</v>
      </c>
      <c r="M163" s="178"/>
      <c r="N163" s="178"/>
      <c r="O163" s="178">
        <v>5614</v>
      </c>
      <c r="P163" s="178">
        <v>7000</v>
      </c>
      <c r="Q163" s="1864"/>
    </row>
    <row r="164" spans="1:17" ht="35.1" customHeight="1">
      <c r="A164" s="38"/>
      <c r="B164" s="141" t="s">
        <v>1335</v>
      </c>
      <c r="C164" s="38" t="s">
        <v>419</v>
      </c>
      <c r="D164" s="57"/>
      <c r="E164" s="178"/>
      <c r="F164" s="178">
        <v>10750</v>
      </c>
      <c r="G164" s="178">
        <v>7200</v>
      </c>
      <c r="H164" s="178">
        <v>16665</v>
      </c>
      <c r="I164" s="178">
        <v>13636</v>
      </c>
      <c r="J164" s="178"/>
      <c r="K164" s="178">
        <v>6200</v>
      </c>
      <c r="L164" s="178">
        <v>5800</v>
      </c>
      <c r="M164" s="178"/>
      <c r="N164" s="178"/>
      <c r="O164" s="178">
        <v>6541</v>
      </c>
      <c r="P164" s="178">
        <v>11000</v>
      </c>
      <c r="Q164" s="1864"/>
    </row>
    <row r="165" spans="1:17" ht="35.25" customHeight="1">
      <c r="A165" s="35" t="s">
        <v>1336</v>
      </c>
      <c r="B165" s="134" t="s">
        <v>1337</v>
      </c>
      <c r="C165" s="35"/>
      <c r="D165" s="28"/>
      <c r="E165" s="35"/>
      <c r="F165" s="35"/>
      <c r="G165" s="35"/>
      <c r="H165" s="35"/>
      <c r="I165" s="35"/>
      <c r="J165" s="35"/>
      <c r="K165" s="38"/>
      <c r="L165" s="35"/>
      <c r="M165" s="35"/>
      <c r="N165" s="35"/>
      <c r="O165" s="35"/>
      <c r="P165" s="35"/>
      <c r="Q165" s="1864"/>
    </row>
    <row r="166" spans="1:17" ht="35.1" customHeight="1">
      <c r="A166" s="85"/>
      <c r="B166" s="1867" t="s">
        <v>1338</v>
      </c>
      <c r="C166" s="1868"/>
      <c r="D166" s="57"/>
      <c r="E166" s="177"/>
      <c r="F166" s="177"/>
      <c r="G166" s="177"/>
      <c r="H166" s="177"/>
      <c r="I166" s="177"/>
      <c r="J166" s="177"/>
      <c r="K166" s="177"/>
      <c r="L166" s="177"/>
      <c r="M166" s="177"/>
      <c r="N166" s="177"/>
      <c r="O166" s="177"/>
      <c r="P166" s="177"/>
      <c r="Q166" s="1864"/>
    </row>
    <row r="167" spans="1:17" ht="35.1" customHeight="1">
      <c r="A167" s="38"/>
      <c r="B167" s="65" t="s">
        <v>1339</v>
      </c>
      <c r="C167" s="38" t="s">
        <v>152</v>
      </c>
      <c r="D167" s="57" t="s">
        <v>1340</v>
      </c>
      <c r="E167" s="177"/>
      <c r="F167" s="177"/>
      <c r="G167" s="177"/>
      <c r="H167" s="177">
        <v>14000</v>
      </c>
      <c r="I167" s="177"/>
      <c r="J167" s="177"/>
      <c r="K167" s="177">
        <v>12000</v>
      </c>
      <c r="L167" s="177"/>
      <c r="M167" s="177">
        <v>15000</v>
      </c>
      <c r="N167" s="177"/>
      <c r="O167" s="177">
        <v>12000</v>
      </c>
      <c r="P167" s="177"/>
      <c r="Q167" s="1864"/>
    </row>
    <row r="168" spans="1:17" ht="35.1" customHeight="1">
      <c r="A168" s="38"/>
      <c r="B168" s="65" t="s">
        <v>1411</v>
      </c>
      <c r="C168" s="38" t="s">
        <v>152</v>
      </c>
      <c r="D168" s="57"/>
      <c r="E168" s="177"/>
      <c r="F168" s="177"/>
      <c r="G168" s="177"/>
      <c r="H168" s="177"/>
      <c r="I168" s="177"/>
      <c r="J168" s="177"/>
      <c r="K168" s="177"/>
      <c r="L168" s="177"/>
      <c r="M168" s="177">
        <v>27273</v>
      </c>
      <c r="N168" s="177"/>
      <c r="O168" s="177"/>
      <c r="P168" s="177"/>
      <c r="Q168" s="1864"/>
    </row>
    <row r="169" spans="1:17" ht="35.1" customHeight="1">
      <c r="A169" s="38"/>
      <c r="B169" s="65" t="s">
        <v>1412</v>
      </c>
      <c r="C169" s="38" t="s">
        <v>152</v>
      </c>
      <c r="D169" s="57"/>
      <c r="E169" s="177"/>
      <c r="F169" s="177"/>
      <c r="G169" s="177"/>
      <c r="H169" s="177"/>
      <c r="I169" s="177"/>
      <c r="J169" s="177"/>
      <c r="K169" s="177"/>
      <c r="L169" s="177"/>
      <c r="M169" s="177">
        <v>27272.726999999999</v>
      </c>
      <c r="N169" s="177"/>
      <c r="O169" s="177"/>
      <c r="P169" s="177"/>
      <c r="Q169" s="1864"/>
    </row>
    <row r="170" spans="1:17" ht="35.1" customHeight="1">
      <c r="A170" s="38"/>
      <c r="B170" s="65" t="s">
        <v>397</v>
      </c>
      <c r="C170" s="38" t="s">
        <v>152</v>
      </c>
      <c r="D170" s="57"/>
      <c r="E170" s="177"/>
      <c r="F170" s="177"/>
      <c r="G170" s="177"/>
      <c r="H170" s="177"/>
      <c r="I170" s="177">
        <v>30000</v>
      </c>
      <c r="J170" s="177"/>
      <c r="K170" s="177">
        <v>22000</v>
      </c>
      <c r="L170" s="177"/>
      <c r="M170" s="177"/>
      <c r="N170" s="177"/>
      <c r="O170" s="177">
        <v>23000</v>
      </c>
      <c r="P170" s="177">
        <v>28000</v>
      </c>
      <c r="Q170" s="1864"/>
    </row>
    <row r="171" spans="1:17" ht="35.1" customHeight="1">
      <c r="A171" s="38"/>
      <c r="B171" s="65" t="s">
        <v>492</v>
      </c>
      <c r="C171" s="38" t="s">
        <v>152</v>
      </c>
      <c r="D171" s="57" t="s">
        <v>1413</v>
      </c>
      <c r="E171" s="177"/>
      <c r="F171" s="177"/>
      <c r="G171" s="177"/>
      <c r="H171" s="177"/>
      <c r="I171" s="177"/>
      <c r="J171" s="177"/>
      <c r="K171" s="177"/>
      <c r="L171" s="177"/>
      <c r="M171" s="177">
        <v>37000</v>
      </c>
      <c r="N171" s="177"/>
      <c r="O171" s="177"/>
      <c r="P171" s="177"/>
      <c r="Q171" s="1864"/>
    </row>
    <row r="172" spans="1:17" ht="35.1" hidden="1" customHeight="1">
      <c r="A172" s="85"/>
      <c r="B172" s="65" t="s">
        <v>412</v>
      </c>
      <c r="C172" s="38" t="s">
        <v>152</v>
      </c>
      <c r="D172" s="57"/>
      <c r="E172" s="177"/>
      <c r="F172" s="177"/>
      <c r="G172" s="38"/>
      <c r="H172" s="38"/>
      <c r="I172" s="38"/>
      <c r="J172" s="38"/>
      <c r="K172" s="38"/>
      <c r="L172" s="38"/>
      <c r="M172" s="38"/>
      <c r="N172" s="38"/>
      <c r="O172" s="38"/>
      <c r="P172" s="38"/>
      <c r="Q172" s="1864"/>
    </row>
    <row r="173" spans="1:17" ht="30" customHeight="1">
      <c r="A173" s="35" t="s">
        <v>1341</v>
      </c>
      <c r="B173" s="134" t="s">
        <v>1342</v>
      </c>
      <c r="C173" s="35"/>
      <c r="D173" s="28"/>
      <c r="E173" s="35"/>
      <c r="F173" s="35"/>
      <c r="G173" s="35"/>
      <c r="H173" s="35"/>
      <c r="I173" s="35"/>
      <c r="J173" s="35"/>
      <c r="K173" s="38"/>
      <c r="L173" s="35"/>
      <c r="M173" s="35"/>
      <c r="N173" s="35"/>
      <c r="O173" s="35"/>
      <c r="P173" s="35"/>
      <c r="Q173" s="1864"/>
    </row>
    <row r="174" spans="1:17" ht="35.1" customHeight="1">
      <c r="A174" s="85"/>
      <c r="B174" s="46" t="s">
        <v>1343</v>
      </c>
      <c r="C174" s="38" t="s">
        <v>1480</v>
      </c>
      <c r="D174" s="57" t="s">
        <v>1345</v>
      </c>
      <c r="E174" s="179"/>
      <c r="F174" s="179">
        <v>105000</v>
      </c>
      <c r="G174" s="179">
        <v>110000</v>
      </c>
      <c r="H174" s="179"/>
      <c r="I174" s="179"/>
      <c r="J174" s="179">
        <v>105000</v>
      </c>
      <c r="K174" s="179"/>
      <c r="L174" s="179"/>
      <c r="M174" s="179"/>
      <c r="N174" s="179"/>
      <c r="O174" s="179"/>
      <c r="P174" s="179"/>
      <c r="Q174" s="1864"/>
    </row>
    <row r="175" spans="1:17" ht="35.1" customHeight="1">
      <c r="A175" s="35"/>
      <c r="B175" s="46" t="s">
        <v>1346</v>
      </c>
      <c r="C175" s="38" t="s">
        <v>1480</v>
      </c>
      <c r="D175" s="57" t="s">
        <v>1347</v>
      </c>
      <c r="E175" s="179"/>
      <c r="F175" s="179"/>
      <c r="G175" s="179"/>
      <c r="H175" s="179"/>
      <c r="I175" s="179"/>
      <c r="J175" s="179">
        <v>80000</v>
      </c>
      <c r="K175" s="179"/>
      <c r="L175" s="179"/>
      <c r="M175" s="179"/>
      <c r="N175" s="179"/>
      <c r="O175" s="179"/>
      <c r="P175" s="179"/>
      <c r="Q175" s="1864"/>
    </row>
    <row r="176" spans="1:17" ht="35.1" customHeight="1">
      <c r="A176" s="35"/>
      <c r="B176" s="46" t="s">
        <v>1346</v>
      </c>
      <c r="C176" s="38" t="s">
        <v>1480</v>
      </c>
      <c r="D176" s="57" t="s">
        <v>1348</v>
      </c>
      <c r="E176" s="179"/>
      <c r="F176" s="179"/>
      <c r="G176" s="179"/>
      <c r="H176" s="179"/>
      <c r="I176" s="179"/>
      <c r="J176" s="179">
        <v>95000</v>
      </c>
      <c r="K176" s="179"/>
      <c r="L176" s="179"/>
      <c r="M176" s="179"/>
      <c r="N176" s="179"/>
      <c r="O176" s="179"/>
      <c r="P176" s="179"/>
      <c r="Q176" s="1864"/>
    </row>
    <row r="177" spans="1:17" ht="35.1" customHeight="1">
      <c r="A177" s="38"/>
      <c r="B177" s="46" t="s">
        <v>1349</v>
      </c>
      <c r="C177" s="38" t="s">
        <v>1480</v>
      </c>
      <c r="D177" s="57" t="s">
        <v>1345</v>
      </c>
      <c r="E177" s="179"/>
      <c r="F177" s="179">
        <v>105000</v>
      </c>
      <c r="G177" s="179">
        <v>110000</v>
      </c>
      <c r="H177" s="179">
        <v>125000</v>
      </c>
      <c r="I177" s="179"/>
      <c r="J177" s="179">
        <f>J174</f>
        <v>105000</v>
      </c>
      <c r="K177" s="179"/>
      <c r="L177" s="179"/>
      <c r="M177" s="179"/>
      <c r="N177" s="179"/>
      <c r="O177" s="179"/>
      <c r="P177" s="179"/>
      <c r="Q177" s="1864"/>
    </row>
    <row r="178" spans="1:17" ht="35.1" customHeight="1">
      <c r="A178" s="38"/>
      <c r="B178" s="46" t="s">
        <v>1349</v>
      </c>
      <c r="C178" s="38" t="s">
        <v>1480</v>
      </c>
      <c r="D178" s="57" t="s">
        <v>1350</v>
      </c>
      <c r="E178" s="179"/>
      <c r="F178" s="179"/>
      <c r="G178" s="179"/>
      <c r="H178" s="179">
        <v>132000</v>
      </c>
      <c r="I178" s="179"/>
      <c r="J178" s="179"/>
      <c r="K178" s="179"/>
      <c r="L178" s="179"/>
      <c r="M178" s="179"/>
      <c r="N178" s="179"/>
      <c r="O178" s="179"/>
      <c r="P178" s="179"/>
      <c r="Q178" s="1864"/>
    </row>
    <row r="179" spans="1:17" ht="35.1" customHeight="1">
      <c r="A179" s="38"/>
      <c r="B179" s="46" t="s">
        <v>1346</v>
      </c>
      <c r="C179" s="38" t="s">
        <v>1480</v>
      </c>
      <c r="D179" s="57" t="s">
        <v>1351</v>
      </c>
      <c r="E179" s="179"/>
      <c r="F179" s="179"/>
      <c r="G179" s="179"/>
      <c r="H179" s="179">
        <v>142000</v>
      </c>
      <c r="I179" s="179"/>
      <c r="J179" s="179"/>
      <c r="K179" s="179"/>
      <c r="L179" s="179"/>
      <c r="M179" s="179"/>
      <c r="N179" s="179"/>
      <c r="O179" s="179"/>
      <c r="P179" s="179"/>
      <c r="Q179" s="1864"/>
    </row>
    <row r="180" spans="1:17" ht="35.1" customHeight="1">
      <c r="A180" s="38"/>
      <c r="B180" s="46" t="s">
        <v>1352</v>
      </c>
      <c r="C180" s="38" t="s">
        <v>1480</v>
      </c>
      <c r="D180" s="57" t="s">
        <v>1350</v>
      </c>
      <c r="E180" s="179"/>
      <c r="F180" s="179">
        <v>89300</v>
      </c>
      <c r="G180" s="38"/>
      <c r="H180" s="179"/>
      <c r="I180" s="179"/>
      <c r="J180" s="179"/>
      <c r="K180" s="179"/>
      <c r="L180" s="179"/>
      <c r="M180" s="179"/>
      <c r="N180" s="179"/>
      <c r="O180" s="38"/>
      <c r="P180" s="179"/>
      <c r="Q180" s="1864"/>
    </row>
    <row r="181" spans="1:17" ht="35.1" customHeight="1">
      <c r="A181" s="38"/>
      <c r="B181" s="46" t="s">
        <v>1352</v>
      </c>
      <c r="C181" s="38" t="s">
        <v>1480</v>
      </c>
      <c r="D181" s="57" t="s">
        <v>1345</v>
      </c>
      <c r="E181" s="179"/>
      <c r="F181" s="179">
        <v>115000</v>
      </c>
      <c r="G181" s="179">
        <v>122000</v>
      </c>
      <c r="H181" s="179"/>
      <c r="I181" s="179"/>
      <c r="J181" s="179"/>
      <c r="K181" s="179">
        <v>120000</v>
      </c>
      <c r="L181" s="179"/>
      <c r="M181" s="179"/>
      <c r="N181" s="179">
        <v>115000</v>
      </c>
      <c r="O181" s="179">
        <v>130000</v>
      </c>
      <c r="P181" s="179"/>
      <c r="Q181" s="1864"/>
    </row>
    <row r="182" spans="1:17" ht="35.1" customHeight="1">
      <c r="A182" s="38"/>
      <c r="B182" s="46" t="s">
        <v>1353</v>
      </c>
      <c r="C182" s="38" t="s">
        <v>1480</v>
      </c>
      <c r="D182" s="57" t="s">
        <v>1345</v>
      </c>
      <c r="E182" s="179"/>
      <c r="F182" s="179">
        <v>88500</v>
      </c>
      <c r="G182" s="179"/>
      <c r="H182" s="179"/>
      <c r="I182" s="179"/>
      <c r="J182" s="179"/>
      <c r="K182" s="179"/>
      <c r="L182" s="179"/>
      <c r="M182" s="179"/>
      <c r="N182" s="179">
        <v>118000</v>
      </c>
      <c r="O182" s="179"/>
      <c r="P182" s="179"/>
      <c r="Q182" s="1864"/>
    </row>
    <row r="183" spans="1:17" ht="35.1" customHeight="1">
      <c r="A183" s="38"/>
      <c r="B183" s="46" t="s">
        <v>1354</v>
      </c>
      <c r="C183" s="38" t="s">
        <v>1480</v>
      </c>
      <c r="D183" s="57" t="s">
        <v>1355</v>
      </c>
      <c r="E183" s="179"/>
      <c r="F183" s="179">
        <v>79000</v>
      </c>
      <c r="G183" s="179"/>
      <c r="H183" s="179"/>
      <c r="I183" s="179">
        <v>85000</v>
      </c>
      <c r="J183" s="179"/>
      <c r="K183" s="179"/>
      <c r="L183" s="179"/>
      <c r="M183" s="179"/>
      <c r="N183" s="179"/>
      <c r="O183" s="179"/>
      <c r="P183" s="179"/>
      <c r="Q183" s="1864"/>
    </row>
    <row r="184" spans="1:17" ht="35.1" customHeight="1">
      <c r="A184" s="38"/>
      <c r="B184" s="46" t="s">
        <v>1356</v>
      </c>
      <c r="C184" s="38" t="s">
        <v>1480</v>
      </c>
      <c r="D184" s="57" t="s">
        <v>1357</v>
      </c>
      <c r="E184" s="179"/>
      <c r="F184" s="179"/>
      <c r="G184" s="179"/>
      <c r="H184" s="179"/>
      <c r="I184" s="179"/>
      <c r="J184" s="179"/>
      <c r="K184" s="179"/>
      <c r="L184" s="179"/>
      <c r="M184" s="179"/>
      <c r="N184" s="179"/>
      <c r="O184" s="179"/>
      <c r="P184" s="179">
        <v>118800</v>
      </c>
      <c r="Q184" s="1864"/>
    </row>
    <row r="185" spans="1:17" ht="35.1" customHeight="1">
      <c r="A185" s="38"/>
      <c r="B185" s="46" t="s">
        <v>1358</v>
      </c>
      <c r="C185" s="38" t="s">
        <v>1480</v>
      </c>
      <c r="D185" s="57" t="s">
        <v>1359</v>
      </c>
      <c r="E185" s="179"/>
      <c r="F185" s="179">
        <v>82000</v>
      </c>
      <c r="G185" s="179"/>
      <c r="H185" s="179"/>
      <c r="I185" s="179">
        <v>105000</v>
      </c>
      <c r="J185" s="179"/>
      <c r="K185" s="179"/>
      <c r="L185" s="179"/>
      <c r="M185" s="179"/>
      <c r="N185" s="179"/>
      <c r="O185" s="179"/>
      <c r="P185" s="179">
        <v>129800</v>
      </c>
      <c r="Q185" s="1864"/>
    </row>
    <row r="186" spans="1:17" ht="35.1" customHeight="1">
      <c r="A186" s="38"/>
      <c r="B186" s="46" t="s">
        <v>1360</v>
      </c>
      <c r="C186" s="38" t="s">
        <v>1480</v>
      </c>
      <c r="D186" s="57" t="s">
        <v>1361</v>
      </c>
      <c r="E186" s="179"/>
      <c r="F186" s="179">
        <v>82200</v>
      </c>
      <c r="G186" s="179"/>
      <c r="H186" s="179"/>
      <c r="I186" s="179">
        <v>115000</v>
      </c>
      <c r="J186" s="179"/>
      <c r="K186" s="179"/>
      <c r="L186" s="179"/>
      <c r="M186" s="179"/>
      <c r="N186" s="179"/>
      <c r="O186" s="179"/>
      <c r="P186" s="179">
        <v>133100</v>
      </c>
      <c r="Q186" s="1864"/>
    </row>
    <row r="187" spans="1:17" ht="35.1" customHeight="1">
      <c r="A187" s="38"/>
      <c r="B187" s="46" t="s">
        <v>1360</v>
      </c>
      <c r="C187" s="38" t="s">
        <v>1480</v>
      </c>
      <c r="D187" s="57" t="s">
        <v>1362</v>
      </c>
      <c r="E187" s="179"/>
      <c r="F187" s="179"/>
      <c r="G187" s="179"/>
      <c r="H187" s="179"/>
      <c r="I187" s="179">
        <v>128000</v>
      </c>
      <c r="J187" s="179"/>
      <c r="K187" s="179"/>
      <c r="L187" s="179"/>
      <c r="M187" s="179"/>
      <c r="N187" s="179"/>
      <c r="O187" s="179"/>
      <c r="P187" s="179">
        <v>149600</v>
      </c>
      <c r="Q187" s="1864"/>
    </row>
    <row r="188" spans="1:17" ht="35.1" hidden="1" customHeight="1">
      <c r="A188" s="38"/>
      <c r="B188" s="46" t="s">
        <v>1363</v>
      </c>
      <c r="C188" s="38" t="s">
        <v>1480</v>
      </c>
      <c r="D188" s="57" t="s">
        <v>1364</v>
      </c>
      <c r="E188" s="179"/>
      <c r="F188" s="179"/>
      <c r="G188" s="179"/>
      <c r="H188" s="179"/>
      <c r="I188" s="179"/>
      <c r="J188" s="179"/>
      <c r="K188" s="179"/>
      <c r="L188" s="179"/>
      <c r="M188" s="179"/>
      <c r="N188" s="179"/>
      <c r="O188" s="179"/>
      <c r="P188" s="179"/>
      <c r="Q188" s="1864"/>
    </row>
    <row r="189" spans="1:17" ht="35.1" customHeight="1">
      <c r="A189" s="38"/>
      <c r="B189" s="46" t="s">
        <v>1365</v>
      </c>
      <c r="C189" s="38" t="s">
        <v>1480</v>
      </c>
      <c r="D189" s="57" t="s">
        <v>1366</v>
      </c>
      <c r="E189" s="179"/>
      <c r="F189" s="179"/>
      <c r="G189" s="179"/>
      <c r="H189" s="179"/>
      <c r="I189" s="179">
        <v>155000</v>
      </c>
      <c r="J189" s="179"/>
      <c r="K189" s="179"/>
      <c r="L189" s="179"/>
      <c r="M189" s="179"/>
      <c r="N189" s="179"/>
      <c r="O189" s="179"/>
      <c r="P189" s="179"/>
      <c r="Q189" s="1864"/>
    </row>
    <row r="190" spans="1:17" ht="35.1" customHeight="1">
      <c r="A190" s="38"/>
      <c r="B190" s="46" t="s">
        <v>1367</v>
      </c>
      <c r="C190" s="38" t="s">
        <v>1480</v>
      </c>
      <c r="D190" s="57" t="s">
        <v>1368</v>
      </c>
      <c r="E190" s="38"/>
      <c r="F190" s="38"/>
      <c r="G190" s="38"/>
      <c r="H190" s="38"/>
      <c r="I190" s="179">
        <v>165000</v>
      </c>
      <c r="J190" s="38"/>
      <c r="K190" s="38"/>
      <c r="L190" s="38"/>
      <c r="M190" s="38"/>
      <c r="N190" s="38"/>
      <c r="O190" s="38"/>
      <c r="P190" s="38"/>
      <c r="Q190" s="1864"/>
    </row>
    <row r="191" spans="1:17" ht="35.1" customHeight="1">
      <c r="A191" s="38"/>
      <c r="B191" s="46" t="s">
        <v>1369</v>
      </c>
      <c r="C191" s="38" t="s">
        <v>1480</v>
      </c>
      <c r="D191" s="57" t="s">
        <v>1345</v>
      </c>
      <c r="E191" s="179"/>
      <c r="F191" s="179"/>
      <c r="G191" s="179">
        <v>110000</v>
      </c>
      <c r="H191" s="38"/>
      <c r="I191" s="179"/>
      <c r="J191" s="179"/>
      <c r="K191" s="179"/>
      <c r="L191" s="179"/>
      <c r="M191" s="179"/>
      <c r="N191" s="179"/>
      <c r="O191" s="179"/>
      <c r="P191" s="179"/>
      <c r="Q191" s="1864"/>
    </row>
    <row r="192" spans="1:17" ht="35.1" customHeight="1">
      <c r="A192" s="38"/>
      <c r="B192" s="46" t="s">
        <v>1370</v>
      </c>
      <c r="C192" s="38" t="s">
        <v>1480</v>
      </c>
      <c r="D192" s="57" t="s">
        <v>1345</v>
      </c>
      <c r="E192" s="179"/>
      <c r="F192" s="179"/>
      <c r="G192" s="179">
        <v>110000</v>
      </c>
      <c r="H192" s="179"/>
      <c r="I192" s="179"/>
      <c r="J192" s="179"/>
      <c r="K192" s="179"/>
      <c r="L192" s="179"/>
      <c r="M192" s="179"/>
      <c r="N192" s="179"/>
      <c r="O192" s="179"/>
      <c r="P192" s="179"/>
      <c r="Q192" s="1864"/>
    </row>
    <row r="193" spans="1:17" ht="35.1" customHeight="1">
      <c r="A193" s="38"/>
      <c r="B193" s="46" t="s">
        <v>1371</v>
      </c>
      <c r="C193" s="38" t="s">
        <v>1480</v>
      </c>
      <c r="D193" s="57" t="s">
        <v>1345</v>
      </c>
      <c r="E193" s="179"/>
      <c r="F193" s="179"/>
      <c r="G193" s="179">
        <v>115000</v>
      </c>
      <c r="H193" s="179"/>
      <c r="I193" s="179"/>
      <c r="J193" s="179"/>
      <c r="K193" s="179"/>
      <c r="L193" s="179"/>
      <c r="M193" s="179"/>
      <c r="N193" s="179"/>
      <c r="O193" s="179"/>
      <c r="P193" s="179"/>
      <c r="Q193" s="1864"/>
    </row>
    <row r="194" spans="1:17" ht="35.1" customHeight="1">
      <c r="A194" s="38"/>
      <c r="B194" s="46" t="s">
        <v>1372</v>
      </c>
      <c r="C194" s="38" t="s">
        <v>1480</v>
      </c>
      <c r="D194" s="57" t="s">
        <v>1347</v>
      </c>
      <c r="E194" s="179"/>
      <c r="F194" s="179"/>
      <c r="G194" s="38"/>
      <c r="H194" s="179"/>
      <c r="I194" s="179"/>
      <c r="J194" s="179"/>
      <c r="K194" s="179"/>
      <c r="L194" s="179"/>
      <c r="M194" s="179">
        <v>110000</v>
      </c>
      <c r="N194" s="179"/>
      <c r="O194" s="179"/>
      <c r="P194" s="179"/>
      <c r="Q194" s="1864"/>
    </row>
    <row r="195" spans="1:17" ht="35.1" customHeight="1">
      <c r="A195" s="38"/>
      <c r="B195" s="46" t="s">
        <v>1372</v>
      </c>
      <c r="C195" s="38" t="s">
        <v>1480</v>
      </c>
      <c r="D195" s="57" t="s">
        <v>1348</v>
      </c>
      <c r="E195" s="179"/>
      <c r="F195" s="179">
        <v>70200</v>
      </c>
      <c r="G195" s="38"/>
      <c r="H195" s="179"/>
      <c r="I195" s="179"/>
      <c r="J195" s="179"/>
      <c r="K195" s="38"/>
      <c r="L195" s="38"/>
      <c r="M195" s="179"/>
      <c r="N195" s="179"/>
      <c r="O195" s="179"/>
      <c r="P195" s="179"/>
      <c r="Q195" s="1864"/>
    </row>
    <row r="196" spans="1:17" ht="35.1" customHeight="1">
      <c r="A196" s="38"/>
      <c r="B196" s="46" t="s">
        <v>1373</v>
      </c>
      <c r="C196" s="38" t="s">
        <v>1480</v>
      </c>
      <c r="D196" s="57" t="s">
        <v>1345</v>
      </c>
      <c r="E196" s="179"/>
      <c r="F196" s="179">
        <v>73500</v>
      </c>
      <c r="G196" s="179">
        <v>110000</v>
      </c>
      <c r="H196" s="179"/>
      <c r="I196" s="179"/>
      <c r="J196" s="179"/>
      <c r="K196" s="179">
        <v>130000</v>
      </c>
      <c r="L196" s="179">
        <v>125000</v>
      </c>
      <c r="M196" s="179">
        <v>123000</v>
      </c>
      <c r="N196" s="179"/>
      <c r="O196" s="179"/>
      <c r="P196" s="179"/>
      <c r="Q196" s="1864"/>
    </row>
    <row r="197" spans="1:17" ht="35.1" customHeight="1">
      <c r="A197" s="38"/>
      <c r="B197" s="46" t="s">
        <v>1374</v>
      </c>
      <c r="C197" s="38" t="s">
        <v>1480</v>
      </c>
      <c r="D197" s="57" t="s">
        <v>1345</v>
      </c>
      <c r="E197" s="179"/>
      <c r="F197" s="179"/>
      <c r="G197" s="179">
        <v>110000</v>
      </c>
      <c r="H197" s="179"/>
      <c r="I197" s="179"/>
      <c r="J197" s="179"/>
      <c r="K197" s="179"/>
      <c r="L197" s="179"/>
      <c r="M197" s="179"/>
      <c r="N197" s="179"/>
      <c r="O197" s="179"/>
      <c r="P197" s="179"/>
      <c r="Q197" s="1864"/>
    </row>
    <row r="198" spans="1:17" ht="35.1" customHeight="1">
      <c r="A198" s="38"/>
      <c r="B198" s="46" t="s">
        <v>1375</v>
      </c>
      <c r="C198" s="38" t="s">
        <v>1480</v>
      </c>
      <c r="D198" s="57" t="s">
        <v>1345</v>
      </c>
      <c r="E198" s="179"/>
      <c r="F198" s="179"/>
      <c r="G198" s="38"/>
      <c r="H198" s="179"/>
      <c r="I198" s="179"/>
      <c r="J198" s="179"/>
      <c r="K198" s="38"/>
      <c r="L198" s="179">
        <v>129000</v>
      </c>
      <c r="M198" s="179"/>
      <c r="N198" s="179"/>
      <c r="O198" s="179"/>
      <c r="P198" s="179"/>
      <c r="Q198" s="1864"/>
    </row>
    <row r="199" spans="1:17" ht="35.1" hidden="1" customHeight="1">
      <c r="A199" s="38"/>
      <c r="B199" s="46" t="s">
        <v>1376</v>
      </c>
      <c r="C199" s="38" t="s">
        <v>1480</v>
      </c>
      <c r="D199" s="57" t="s">
        <v>1345</v>
      </c>
      <c r="E199" s="179"/>
      <c r="F199" s="179"/>
      <c r="G199" s="179"/>
      <c r="H199" s="38"/>
      <c r="I199" s="179"/>
      <c r="J199" s="179"/>
      <c r="K199" s="179"/>
      <c r="L199" s="179"/>
      <c r="M199" s="179"/>
      <c r="N199" s="179"/>
      <c r="O199" s="179"/>
      <c r="P199" s="179"/>
      <c r="Q199" s="1864"/>
    </row>
    <row r="200" spans="1:17" ht="35.1" customHeight="1">
      <c r="A200" s="38"/>
      <c r="B200" s="46" t="s">
        <v>1377</v>
      </c>
      <c r="C200" s="38" t="s">
        <v>1480</v>
      </c>
      <c r="D200" s="57" t="s">
        <v>1347</v>
      </c>
      <c r="E200" s="179"/>
      <c r="F200" s="179"/>
      <c r="G200" s="179"/>
      <c r="H200" s="38"/>
      <c r="I200" s="179"/>
      <c r="J200" s="179">
        <v>80000</v>
      </c>
      <c r="K200" s="179"/>
      <c r="L200" s="179"/>
      <c r="M200" s="179">
        <v>79000</v>
      </c>
      <c r="N200" s="179"/>
      <c r="O200" s="179"/>
      <c r="P200" s="179"/>
      <c r="Q200" s="1864"/>
    </row>
    <row r="201" spans="1:17" ht="35.1" customHeight="1">
      <c r="A201" s="38"/>
      <c r="B201" s="46" t="s">
        <v>1377</v>
      </c>
      <c r="C201" s="38" t="s">
        <v>1480</v>
      </c>
      <c r="D201" s="57" t="s">
        <v>1348</v>
      </c>
      <c r="E201" s="179"/>
      <c r="F201" s="179"/>
      <c r="G201" s="38"/>
      <c r="H201" s="179"/>
      <c r="I201" s="179"/>
      <c r="J201" s="179">
        <v>90000</v>
      </c>
      <c r="K201" s="179"/>
      <c r="L201" s="179"/>
      <c r="M201" s="179"/>
      <c r="N201" s="179"/>
      <c r="O201" s="179"/>
      <c r="P201" s="179"/>
      <c r="Q201" s="1864"/>
    </row>
    <row r="202" spans="1:17" ht="35.1" customHeight="1">
      <c r="A202" s="38"/>
      <c r="B202" s="46" t="s">
        <v>1377</v>
      </c>
      <c r="C202" s="38" t="s">
        <v>1480</v>
      </c>
      <c r="D202" s="57" t="s">
        <v>1345</v>
      </c>
      <c r="E202" s="179"/>
      <c r="F202" s="179">
        <v>95000</v>
      </c>
      <c r="G202" s="179">
        <v>80000</v>
      </c>
      <c r="H202" s="179"/>
      <c r="I202" s="179"/>
      <c r="J202" s="179"/>
      <c r="K202" s="179"/>
      <c r="L202" s="179"/>
      <c r="M202" s="179"/>
      <c r="N202" s="179"/>
      <c r="O202" s="179"/>
      <c r="P202" s="179"/>
      <c r="Q202" s="1864"/>
    </row>
    <row r="203" spans="1:17" ht="35.1" customHeight="1">
      <c r="A203" s="38"/>
      <c r="B203" s="46" t="s">
        <v>1378</v>
      </c>
      <c r="C203" s="38" t="s">
        <v>1480</v>
      </c>
      <c r="D203" s="57" t="s">
        <v>1350</v>
      </c>
      <c r="E203" s="179"/>
      <c r="F203" s="38"/>
      <c r="G203" s="179"/>
      <c r="H203" s="179"/>
      <c r="I203" s="179"/>
      <c r="J203" s="179"/>
      <c r="K203" s="179"/>
      <c r="L203" s="179"/>
      <c r="M203" s="179"/>
      <c r="N203" s="179"/>
      <c r="O203" s="179"/>
      <c r="P203" s="179">
        <v>166100</v>
      </c>
      <c r="Q203" s="1864"/>
    </row>
    <row r="204" spans="1:17" ht="35.1" customHeight="1">
      <c r="A204" s="38"/>
      <c r="B204" s="46" t="s">
        <v>1379</v>
      </c>
      <c r="C204" s="38" t="s">
        <v>1480</v>
      </c>
      <c r="D204" s="57" t="s">
        <v>1351</v>
      </c>
      <c r="E204" s="179"/>
      <c r="F204" s="179"/>
      <c r="G204" s="179"/>
      <c r="H204" s="179"/>
      <c r="I204" s="179"/>
      <c r="J204" s="179"/>
      <c r="K204" s="179"/>
      <c r="L204" s="179"/>
      <c r="M204" s="179"/>
      <c r="N204" s="179"/>
      <c r="O204" s="179"/>
      <c r="P204" s="179">
        <v>180400</v>
      </c>
      <c r="Q204" s="1864"/>
    </row>
    <row r="205" spans="1:17" ht="35.1" customHeight="1">
      <c r="A205" s="38"/>
      <c r="B205" s="46" t="s">
        <v>1380</v>
      </c>
      <c r="C205" s="38" t="s">
        <v>1480</v>
      </c>
      <c r="D205" s="57" t="s">
        <v>1345</v>
      </c>
      <c r="E205" s="179"/>
      <c r="F205" s="179"/>
      <c r="G205" s="179">
        <v>120000</v>
      </c>
      <c r="H205" s="179"/>
      <c r="I205" s="179"/>
      <c r="J205" s="179"/>
      <c r="K205" s="179">
        <v>130000</v>
      </c>
      <c r="L205" s="179"/>
      <c r="M205" s="179"/>
      <c r="N205" s="179"/>
      <c r="O205" s="179"/>
      <c r="P205" s="179"/>
      <c r="Q205" s="1864"/>
    </row>
    <row r="206" spans="1:17" ht="35.1" customHeight="1">
      <c r="A206" s="38"/>
      <c r="B206" s="46" t="s">
        <v>1424</v>
      </c>
      <c r="C206" s="38" t="s">
        <v>1480</v>
      </c>
      <c r="D206" s="57" t="s">
        <v>1350</v>
      </c>
      <c r="E206" s="179"/>
      <c r="F206" s="179"/>
      <c r="G206" s="179"/>
      <c r="H206" s="179"/>
      <c r="I206" s="179"/>
      <c r="J206" s="179"/>
      <c r="K206" s="179">
        <v>145000</v>
      </c>
      <c r="L206" s="179"/>
      <c r="M206" s="179"/>
      <c r="N206" s="179"/>
      <c r="O206" s="179"/>
      <c r="P206" s="179"/>
      <c r="Q206" s="1864"/>
    </row>
    <row r="207" spans="1:17" ht="35.1" hidden="1" customHeight="1">
      <c r="A207" s="38"/>
      <c r="B207" s="46" t="s">
        <v>1381</v>
      </c>
      <c r="C207" s="38" t="s">
        <v>1480</v>
      </c>
      <c r="D207" s="57" t="s">
        <v>1345</v>
      </c>
      <c r="E207" s="179"/>
      <c r="F207" s="179"/>
      <c r="G207" s="179"/>
      <c r="H207" s="179"/>
      <c r="I207" s="179"/>
      <c r="J207" s="179"/>
      <c r="K207" s="179"/>
      <c r="L207" s="179"/>
      <c r="M207" s="179"/>
      <c r="N207" s="179"/>
      <c r="O207" s="179"/>
      <c r="P207" s="179"/>
      <c r="Q207" s="1864"/>
    </row>
    <row r="208" spans="1:17" ht="35.1" hidden="1" customHeight="1">
      <c r="A208" s="38"/>
      <c r="B208" s="46" t="s">
        <v>1382</v>
      </c>
      <c r="C208" s="38" t="s">
        <v>1480</v>
      </c>
      <c r="D208" s="57" t="s">
        <v>1350</v>
      </c>
      <c r="E208" s="179"/>
      <c r="F208" s="179"/>
      <c r="G208" s="179"/>
      <c r="H208" s="179"/>
      <c r="I208" s="179"/>
      <c r="J208" s="179"/>
      <c r="K208" s="179"/>
      <c r="L208" s="179"/>
      <c r="M208" s="179"/>
      <c r="N208" s="179"/>
      <c r="O208" s="179"/>
      <c r="P208" s="179"/>
      <c r="Q208" s="1864"/>
    </row>
    <row r="209" spans="1:17" ht="35.1" hidden="1" customHeight="1">
      <c r="A209" s="38"/>
      <c r="B209" s="46" t="s">
        <v>1383</v>
      </c>
      <c r="C209" s="38" t="s">
        <v>1480</v>
      </c>
      <c r="D209" s="57" t="s">
        <v>1350</v>
      </c>
      <c r="E209" s="179"/>
      <c r="F209" s="179"/>
      <c r="G209" s="179"/>
      <c r="H209" s="179"/>
      <c r="I209" s="179"/>
      <c r="J209" s="179"/>
      <c r="K209" s="179"/>
      <c r="L209" s="179"/>
      <c r="M209" s="179"/>
      <c r="N209" s="179"/>
      <c r="O209" s="179"/>
      <c r="P209" s="179"/>
      <c r="Q209" s="1864"/>
    </row>
    <row r="210" spans="1:17" ht="35.1" customHeight="1">
      <c r="A210" s="38"/>
      <c r="B210" s="46" t="s">
        <v>1384</v>
      </c>
      <c r="C210" s="38" t="s">
        <v>1480</v>
      </c>
      <c r="D210" s="57" t="s">
        <v>1350</v>
      </c>
      <c r="E210" s="179"/>
      <c r="F210" s="179">
        <v>91200</v>
      </c>
      <c r="G210" s="179"/>
      <c r="H210" s="179"/>
      <c r="I210" s="179"/>
      <c r="J210" s="179"/>
      <c r="K210" s="179"/>
      <c r="L210" s="179"/>
      <c r="M210" s="179"/>
      <c r="N210" s="179"/>
      <c r="O210" s="179"/>
      <c r="P210" s="179"/>
      <c r="Q210" s="1864"/>
    </row>
    <row r="211" spans="1:17" ht="30" customHeight="1">
      <c r="A211" s="35" t="s">
        <v>1385</v>
      </c>
      <c r="B211" s="134"/>
      <c r="C211" s="35"/>
      <c r="D211" s="28"/>
      <c r="E211" s="35"/>
      <c r="F211" s="35"/>
      <c r="G211" s="35"/>
      <c r="H211" s="35"/>
      <c r="I211" s="38"/>
      <c r="J211" s="38"/>
      <c r="K211" s="38"/>
      <c r="L211" s="38"/>
      <c r="M211" s="38"/>
      <c r="N211" s="38"/>
      <c r="O211" s="38"/>
      <c r="P211" s="38"/>
      <c r="Q211" s="1864"/>
    </row>
    <row r="212" spans="1:17" ht="30" customHeight="1">
      <c r="A212" s="85"/>
      <c r="B212" s="1869" t="s">
        <v>866</v>
      </c>
      <c r="C212" s="1869"/>
      <c r="D212" s="57"/>
      <c r="E212" s="38"/>
      <c r="F212" s="38"/>
      <c r="G212" s="38"/>
      <c r="H212" s="38"/>
      <c r="I212" s="38"/>
      <c r="J212" s="38"/>
      <c r="K212" s="38"/>
      <c r="L212" s="38"/>
      <c r="M212" s="38"/>
      <c r="N212" s="38"/>
      <c r="O212" s="38"/>
      <c r="P212" s="38"/>
      <c r="Q212" s="1864"/>
    </row>
    <row r="213" spans="1:17" ht="30" customHeight="1">
      <c r="A213" s="85"/>
      <c r="B213" s="65" t="s">
        <v>1386</v>
      </c>
      <c r="C213" s="38" t="s">
        <v>1387</v>
      </c>
      <c r="D213" s="57" t="s">
        <v>1388</v>
      </c>
      <c r="E213" s="179"/>
      <c r="F213" s="179"/>
      <c r="G213" s="179">
        <v>2200000</v>
      </c>
      <c r="H213" s="179"/>
      <c r="I213" s="179"/>
      <c r="J213" s="179"/>
      <c r="K213" s="179"/>
      <c r="L213" s="179"/>
      <c r="M213" s="179"/>
      <c r="N213" s="179"/>
      <c r="O213" s="179"/>
      <c r="P213" s="179"/>
      <c r="Q213" s="1864"/>
    </row>
    <row r="214" spans="1:17" ht="30" customHeight="1">
      <c r="A214" s="85"/>
      <c r="B214" s="65" t="s">
        <v>868</v>
      </c>
      <c r="C214" s="38" t="s">
        <v>1387</v>
      </c>
      <c r="D214" s="57" t="s">
        <v>1389</v>
      </c>
      <c r="E214" s="174"/>
      <c r="F214" s="174"/>
      <c r="G214" s="179">
        <v>3000000</v>
      </c>
      <c r="H214" s="179"/>
      <c r="I214" s="179"/>
      <c r="J214" s="179"/>
      <c r="K214" s="179"/>
      <c r="L214" s="179"/>
      <c r="M214" s="179"/>
      <c r="N214" s="179"/>
      <c r="O214" s="179"/>
      <c r="P214" s="179"/>
      <c r="Q214" s="1864"/>
    </row>
    <row r="215" spans="1:17" ht="30" customHeight="1">
      <c r="A215" s="85"/>
      <c r="B215" s="65" t="s">
        <v>869</v>
      </c>
      <c r="C215" s="38" t="s">
        <v>1387</v>
      </c>
      <c r="D215" s="57" t="s">
        <v>1390</v>
      </c>
      <c r="E215" s="174"/>
      <c r="F215" s="174"/>
      <c r="G215" s="179">
        <v>4100000</v>
      </c>
      <c r="H215" s="179"/>
      <c r="I215" s="179"/>
      <c r="J215" s="179"/>
      <c r="K215" s="179"/>
      <c r="L215" s="179"/>
      <c r="M215" s="179"/>
      <c r="N215" s="179"/>
      <c r="O215" s="179"/>
      <c r="P215" s="179"/>
      <c r="Q215" s="1864"/>
    </row>
    <row r="216" spans="1:17" ht="30" customHeight="1">
      <c r="A216" s="85"/>
      <c r="B216" s="65" t="s">
        <v>870</v>
      </c>
      <c r="C216" s="38" t="s">
        <v>1387</v>
      </c>
      <c r="D216" s="57" t="s">
        <v>1391</v>
      </c>
      <c r="E216" s="174"/>
      <c r="F216" s="174"/>
      <c r="G216" s="179">
        <v>5300000</v>
      </c>
      <c r="H216" s="179"/>
      <c r="I216" s="179"/>
      <c r="J216" s="179"/>
      <c r="K216" s="179"/>
      <c r="L216" s="179"/>
      <c r="M216" s="179"/>
      <c r="N216" s="179"/>
      <c r="O216" s="179"/>
      <c r="P216" s="179"/>
      <c r="Q216" s="1864"/>
    </row>
    <row r="217" spans="1:17" ht="30" customHeight="1">
      <c r="A217" s="85"/>
      <c r="B217" s="65" t="s">
        <v>871</v>
      </c>
      <c r="C217" s="38" t="s">
        <v>1387</v>
      </c>
      <c r="D217" s="57" t="s">
        <v>1388</v>
      </c>
      <c r="E217" s="174"/>
      <c r="F217" s="174"/>
      <c r="G217" s="179">
        <v>2700000</v>
      </c>
      <c r="H217" s="179"/>
      <c r="I217" s="179"/>
      <c r="J217" s="179"/>
      <c r="K217" s="179"/>
      <c r="L217" s="179"/>
      <c r="M217" s="179"/>
      <c r="N217" s="179"/>
      <c r="O217" s="179"/>
      <c r="P217" s="179"/>
      <c r="Q217" s="1864"/>
    </row>
    <row r="218" spans="1:17" ht="30" customHeight="1">
      <c r="A218" s="85"/>
      <c r="B218" s="65" t="s">
        <v>872</v>
      </c>
      <c r="C218" s="38" t="s">
        <v>1387</v>
      </c>
      <c r="D218" s="57" t="s">
        <v>1389</v>
      </c>
      <c r="E218" s="174"/>
      <c r="F218" s="174"/>
      <c r="G218" s="179">
        <v>4450000</v>
      </c>
      <c r="H218" s="179"/>
      <c r="I218" s="179"/>
      <c r="J218" s="179"/>
      <c r="K218" s="38"/>
      <c r="L218" s="179"/>
      <c r="M218" s="179"/>
      <c r="N218" s="179"/>
      <c r="O218" s="179"/>
      <c r="P218" s="179"/>
      <c r="Q218" s="1864"/>
    </row>
    <row r="219" spans="1:17" ht="30" customHeight="1">
      <c r="A219" s="85"/>
      <c r="B219" s="65" t="s">
        <v>873</v>
      </c>
      <c r="C219" s="38" t="s">
        <v>1387</v>
      </c>
      <c r="D219" s="57" t="s">
        <v>1390</v>
      </c>
      <c r="E219" s="174"/>
      <c r="F219" s="174"/>
      <c r="G219" s="179">
        <v>6420000</v>
      </c>
      <c r="H219" s="179"/>
      <c r="I219" s="179"/>
      <c r="J219" s="179"/>
      <c r="K219" s="179"/>
      <c r="L219" s="179"/>
      <c r="M219" s="179"/>
      <c r="N219" s="179"/>
      <c r="O219" s="179"/>
      <c r="P219" s="179"/>
      <c r="Q219" s="1864"/>
    </row>
    <row r="220" spans="1:17" ht="30" customHeight="1">
      <c r="A220" s="85"/>
      <c r="B220" s="65" t="s">
        <v>874</v>
      </c>
      <c r="C220" s="38" t="s">
        <v>1387</v>
      </c>
      <c r="D220" s="57" t="s">
        <v>1391</v>
      </c>
      <c r="E220" s="174"/>
      <c r="F220" s="174"/>
      <c r="G220" s="179">
        <v>8350000</v>
      </c>
      <c r="H220" s="179"/>
      <c r="I220" s="179"/>
      <c r="J220" s="179"/>
      <c r="K220" s="179"/>
      <c r="L220" s="179"/>
      <c r="M220" s="179"/>
      <c r="N220" s="179"/>
      <c r="O220" s="179"/>
      <c r="P220" s="179"/>
      <c r="Q220" s="1864"/>
    </row>
    <row r="221" spans="1:17" ht="30" customHeight="1">
      <c r="A221" s="85"/>
      <c r="B221" s="163" t="s">
        <v>875</v>
      </c>
      <c r="C221" s="38"/>
      <c r="D221" s="57"/>
      <c r="E221" s="174"/>
      <c r="F221" s="174"/>
      <c r="G221" s="179"/>
      <c r="H221" s="179"/>
      <c r="I221" s="179"/>
      <c r="J221" s="179"/>
      <c r="K221" s="179"/>
      <c r="L221" s="179"/>
      <c r="M221" s="179"/>
      <c r="N221" s="179"/>
      <c r="O221" s="179"/>
      <c r="P221" s="179"/>
      <c r="Q221" s="1864"/>
    </row>
    <row r="222" spans="1:17" ht="30" customHeight="1">
      <c r="A222" s="85"/>
      <c r="B222" s="65" t="s">
        <v>867</v>
      </c>
      <c r="C222" s="38" t="s">
        <v>1387</v>
      </c>
      <c r="D222" s="57" t="s">
        <v>1388</v>
      </c>
      <c r="E222" s="174"/>
      <c r="F222" s="174"/>
      <c r="G222" s="179">
        <v>2600000</v>
      </c>
      <c r="H222" s="179"/>
      <c r="I222" s="179"/>
      <c r="J222" s="179"/>
      <c r="K222" s="179"/>
      <c r="L222" s="179"/>
      <c r="M222" s="179"/>
      <c r="N222" s="179"/>
      <c r="O222" s="179"/>
      <c r="P222" s="179"/>
      <c r="Q222" s="1864"/>
    </row>
    <row r="223" spans="1:17" ht="30" customHeight="1">
      <c r="A223" s="85"/>
      <c r="B223" s="65" t="s">
        <v>868</v>
      </c>
      <c r="C223" s="38" t="s">
        <v>1387</v>
      </c>
      <c r="D223" s="57" t="s">
        <v>1389</v>
      </c>
      <c r="E223" s="179"/>
      <c r="F223" s="179"/>
      <c r="G223" s="179">
        <v>3600000</v>
      </c>
      <c r="H223" s="179"/>
      <c r="I223" s="179"/>
      <c r="J223" s="179"/>
      <c r="K223" s="179"/>
      <c r="L223" s="179"/>
      <c r="M223" s="179"/>
      <c r="N223" s="179"/>
      <c r="O223" s="179"/>
      <c r="P223" s="179"/>
      <c r="Q223" s="1864"/>
    </row>
    <row r="224" spans="1:17" ht="30" customHeight="1">
      <c r="A224" s="85"/>
      <c r="B224" s="65" t="s">
        <v>869</v>
      </c>
      <c r="C224" s="38" t="s">
        <v>1387</v>
      </c>
      <c r="D224" s="57" t="s">
        <v>1390</v>
      </c>
      <c r="E224" s="174"/>
      <c r="F224" s="174"/>
      <c r="G224" s="179">
        <v>4600000</v>
      </c>
      <c r="H224" s="179"/>
      <c r="I224" s="179"/>
      <c r="J224" s="179"/>
      <c r="K224" s="179"/>
      <c r="L224" s="179"/>
      <c r="M224" s="179"/>
      <c r="N224" s="179"/>
      <c r="O224" s="179"/>
      <c r="P224" s="179"/>
      <c r="Q224" s="1864"/>
    </row>
    <row r="225" spans="1:17" ht="30" customHeight="1">
      <c r="A225" s="85"/>
      <c r="B225" s="65" t="s">
        <v>870</v>
      </c>
      <c r="C225" s="38" t="s">
        <v>1387</v>
      </c>
      <c r="D225" s="57" t="s">
        <v>1391</v>
      </c>
      <c r="E225" s="174"/>
      <c r="F225" s="174"/>
      <c r="G225" s="179">
        <v>5700000</v>
      </c>
      <c r="H225" s="179"/>
      <c r="I225" s="179"/>
      <c r="J225" s="179"/>
      <c r="K225" s="179"/>
      <c r="L225" s="179"/>
      <c r="M225" s="179"/>
      <c r="N225" s="179"/>
      <c r="O225" s="179"/>
      <c r="P225" s="179"/>
      <c r="Q225" s="1864"/>
    </row>
    <row r="226" spans="1:17" ht="30" customHeight="1">
      <c r="A226" s="85"/>
      <c r="B226" s="65" t="s">
        <v>871</v>
      </c>
      <c r="C226" s="38" t="s">
        <v>1387</v>
      </c>
      <c r="D226" s="57" t="s">
        <v>1388</v>
      </c>
      <c r="E226" s="174"/>
      <c r="F226" s="174"/>
      <c r="G226" s="179">
        <v>2750000</v>
      </c>
      <c r="H226" s="179"/>
      <c r="I226" s="179"/>
      <c r="J226" s="179"/>
      <c r="K226" s="179"/>
      <c r="L226" s="179"/>
      <c r="M226" s="179"/>
      <c r="N226" s="179"/>
      <c r="O226" s="179"/>
      <c r="P226" s="179"/>
      <c r="Q226" s="1864"/>
    </row>
    <row r="227" spans="1:17" ht="30" customHeight="1">
      <c r="A227" s="85"/>
      <c r="B227" s="65" t="s">
        <v>872</v>
      </c>
      <c r="C227" s="38" t="s">
        <v>1387</v>
      </c>
      <c r="D227" s="57" t="s">
        <v>1389</v>
      </c>
      <c r="E227" s="179"/>
      <c r="F227" s="179"/>
      <c r="G227" s="179">
        <v>4500000</v>
      </c>
      <c r="H227" s="179"/>
      <c r="I227" s="179"/>
      <c r="J227" s="179"/>
      <c r="K227" s="179"/>
      <c r="L227" s="179"/>
      <c r="M227" s="179"/>
      <c r="N227" s="179"/>
      <c r="O227" s="179"/>
      <c r="P227" s="179"/>
      <c r="Q227" s="1864"/>
    </row>
    <row r="228" spans="1:17" ht="30" customHeight="1">
      <c r="A228" s="85"/>
      <c r="B228" s="65" t="s">
        <v>873</v>
      </c>
      <c r="C228" s="38" t="s">
        <v>1387</v>
      </c>
      <c r="D228" s="57" t="s">
        <v>1390</v>
      </c>
      <c r="E228" s="179"/>
      <c r="F228" s="179"/>
      <c r="G228" s="179">
        <v>6500000</v>
      </c>
      <c r="H228" s="179"/>
      <c r="I228" s="179"/>
      <c r="J228" s="179"/>
      <c r="K228" s="179"/>
      <c r="L228" s="179"/>
      <c r="M228" s="179"/>
      <c r="N228" s="179"/>
      <c r="O228" s="179"/>
      <c r="P228" s="179"/>
      <c r="Q228" s="1864"/>
    </row>
    <row r="229" spans="1:17" ht="30" customHeight="1">
      <c r="A229" s="85"/>
      <c r="B229" s="65" t="s">
        <v>874</v>
      </c>
      <c r="C229" s="38" t="s">
        <v>1387</v>
      </c>
      <c r="D229" s="57" t="s">
        <v>1391</v>
      </c>
      <c r="E229" s="179"/>
      <c r="F229" s="179"/>
      <c r="G229" s="179">
        <v>8500000</v>
      </c>
      <c r="H229" s="179"/>
      <c r="I229" s="179"/>
      <c r="J229" s="179"/>
      <c r="K229" s="179"/>
      <c r="L229" s="179"/>
      <c r="M229" s="179"/>
      <c r="N229" s="179"/>
      <c r="O229" s="179"/>
      <c r="P229" s="179"/>
      <c r="Q229" s="1864"/>
    </row>
    <row r="230" spans="1:17" ht="35.1" customHeight="1">
      <c r="A230" s="35" t="s">
        <v>1392</v>
      </c>
      <c r="B230" s="134" t="s">
        <v>1393</v>
      </c>
      <c r="C230" s="38"/>
      <c r="D230" s="57"/>
      <c r="E230" s="38"/>
      <c r="F230" s="38"/>
      <c r="G230" s="38"/>
      <c r="H230" s="38"/>
      <c r="I230" s="38"/>
      <c r="J230" s="38"/>
      <c r="K230" s="38"/>
      <c r="L230" s="38"/>
      <c r="M230" s="38"/>
      <c r="N230" s="38"/>
      <c r="O230" s="38"/>
      <c r="P230" s="38"/>
      <c r="Q230" s="1864"/>
    </row>
    <row r="231" spans="1:17" ht="35.1" customHeight="1">
      <c r="A231" s="35"/>
      <c r="B231" s="65" t="s">
        <v>1394</v>
      </c>
      <c r="C231" s="38" t="s">
        <v>249</v>
      </c>
      <c r="D231" s="57"/>
      <c r="E231" s="180"/>
      <c r="F231" s="180">
        <v>6500000</v>
      </c>
      <c r="G231" s="180">
        <v>5900000</v>
      </c>
      <c r="H231" s="180"/>
      <c r="I231" s="180">
        <v>6500000</v>
      </c>
      <c r="J231" s="180">
        <v>5600000</v>
      </c>
      <c r="K231" s="180">
        <v>6000000</v>
      </c>
      <c r="L231" s="180">
        <v>6500000</v>
      </c>
      <c r="M231" s="180">
        <v>6000000</v>
      </c>
      <c r="N231" s="180">
        <v>5500000</v>
      </c>
      <c r="O231" s="180">
        <v>4600000</v>
      </c>
      <c r="P231" s="180"/>
      <c r="Q231" s="1864"/>
    </row>
    <row r="232" spans="1:17" ht="35.1" customHeight="1">
      <c r="A232" s="38"/>
      <c r="B232" s="39" t="s">
        <v>1395</v>
      </c>
      <c r="C232" s="38" t="s">
        <v>249</v>
      </c>
      <c r="D232" s="57"/>
      <c r="E232" s="180"/>
      <c r="F232" s="180">
        <v>6500000</v>
      </c>
      <c r="G232" s="180">
        <v>6600000</v>
      </c>
      <c r="H232" s="180">
        <v>7000000</v>
      </c>
      <c r="I232" s="180"/>
      <c r="J232" s="180">
        <v>6400000</v>
      </c>
      <c r="K232" s="180">
        <v>6300000</v>
      </c>
      <c r="L232" s="180"/>
      <c r="M232" s="180">
        <v>6000000</v>
      </c>
      <c r="N232" s="180"/>
      <c r="O232" s="38"/>
      <c r="P232" s="180"/>
      <c r="Q232" s="1864"/>
    </row>
    <row r="233" spans="1:17" ht="35.1" customHeight="1">
      <c r="A233" s="38"/>
      <c r="B233" s="39" t="s">
        <v>1396</v>
      </c>
      <c r="C233" s="38" t="s">
        <v>249</v>
      </c>
      <c r="D233" s="57"/>
      <c r="E233" s="38"/>
      <c r="F233" s="38"/>
      <c r="G233" s="180">
        <v>9200000</v>
      </c>
      <c r="H233" s="180">
        <v>7000000</v>
      </c>
      <c r="I233" s="38"/>
      <c r="J233" s="180">
        <v>9200000</v>
      </c>
      <c r="K233" s="38"/>
      <c r="L233" s="38"/>
      <c r="M233" s="38"/>
      <c r="N233" s="38"/>
      <c r="O233" s="38"/>
      <c r="P233" s="38"/>
      <c r="Q233" s="1864"/>
    </row>
    <row r="234" spans="1:17">
      <c r="G234" s="13"/>
      <c r="H234" s="13"/>
      <c r="I234" s="13"/>
      <c r="J234" s="13"/>
      <c r="K234" s="13"/>
      <c r="L234" s="13"/>
      <c r="M234" s="13"/>
      <c r="N234" s="13"/>
      <c r="O234" s="13"/>
      <c r="P234" s="13"/>
      <c r="Q234" s="169"/>
    </row>
    <row r="235" spans="1:17">
      <c r="B235" s="13"/>
      <c r="C235" s="13"/>
      <c r="D235" s="158"/>
      <c r="G235" s="13"/>
      <c r="H235" s="13"/>
      <c r="I235" s="13"/>
      <c r="J235" s="13"/>
      <c r="K235" s="13"/>
      <c r="L235" s="13"/>
      <c r="M235" s="13"/>
      <c r="N235" s="13"/>
      <c r="O235" s="13"/>
      <c r="P235" s="13"/>
      <c r="Q235" s="169"/>
    </row>
    <row r="236" spans="1:17">
      <c r="B236" s="13"/>
      <c r="C236" s="13"/>
      <c r="D236" s="158"/>
      <c r="G236" s="13"/>
      <c r="H236" s="13"/>
      <c r="I236" s="13"/>
      <c r="J236" s="13"/>
      <c r="K236" s="13"/>
      <c r="L236" s="13"/>
      <c r="M236" s="13"/>
      <c r="N236" s="13"/>
      <c r="O236" s="13"/>
      <c r="P236" s="13"/>
      <c r="Q236" s="169"/>
    </row>
    <row r="237" spans="1:17">
      <c r="B237" s="13"/>
      <c r="C237" s="13"/>
      <c r="D237" s="158"/>
      <c r="G237" s="13"/>
      <c r="H237" s="13"/>
      <c r="I237" s="13"/>
      <c r="J237" s="13"/>
      <c r="K237" s="13"/>
      <c r="L237" s="13"/>
      <c r="M237" s="13"/>
      <c r="N237" s="13"/>
      <c r="O237" s="13"/>
      <c r="P237" s="13"/>
      <c r="Q237" s="169"/>
    </row>
    <row r="238" spans="1:17">
      <c r="G238" s="13"/>
      <c r="H238" s="13"/>
      <c r="I238" s="13"/>
      <c r="J238" s="13"/>
      <c r="K238" s="13"/>
      <c r="L238" s="13"/>
      <c r="M238" s="13"/>
      <c r="N238" s="13"/>
      <c r="O238" s="13"/>
      <c r="P238" s="13"/>
    </row>
    <row r="239" spans="1:17">
      <c r="G239" s="13"/>
      <c r="H239" s="13"/>
      <c r="I239" s="13"/>
      <c r="J239" s="13"/>
      <c r="K239" s="13"/>
      <c r="L239" s="13"/>
      <c r="M239" s="13"/>
      <c r="N239" s="13"/>
      <c r="O239" s="13"/>
      <c r="P239" s="13"/>
    </row>
    <row r="240" spans="1:17">
      <c r="G240" s="13"/>
      <c r="H240" s="13"/>
      <c r="I240" s="13"/>
      <c r="J240" s="13"/>
      <c r="K240" s="13"/>
      <c r="L240" s="13"/>
      <c r="M240" s="13"/>
      <c r="N240" s="13"/>
      <c r="O240" s="13"/>
      <c r="P240" s="13"/>
    </row>
    <row r="241" spans="7:16">
      <c r="G241" s="13"/>
      <c r="H241" s="13"/>
      <c r="I241" s="13"/>
      <c r="J241" s="13"/>
      <c r="K241" s="13"/>
      <c r="L241" s="13"/>
      <c r="M241" s="13"/>
      <c r="N241" s="13"/>
      <c r="O241" s="13"/>
      <c r="P241" s="13"/>
    </row>
    <row r="242" spans="7:16">
      <c r="G242" s="13"/>
      <c r="H242" s="13"/>
      <c r="I242" s="13"/>
      <c r="J242" s="13"/>
      <c r="K242" s="13"/>
      <c r="L242" s="13"/>
      <c r="M242" s="13"/>
      <c r="N242" s="13"/>
      <c r="O242" s="13"/>
      <c r="P242" s="13"/>
    </row>
    <row r="243" spans="7:16">
      <c r="G243" s="13"/>
      <c r="H243" s="13"/>
      <c r="I243" s="13"/>
      <c r="J243" s="13"/>
      <c r="K243" s="13"/>
      <c r="L243" s="13"/>
      <c r="M243" s="13"/>
      <c r="N243" s="13"/>
      <c r="O243" s="13"/>
      <c r="P243" s="13"/>
    </row>
    <row r="244" spans="7:16">
      <c r="G244" s="13"/>
      <c r="H244" s="13"/>
      <c r="I244" s="13"/>
      <c r="J244" s="13"/>
      <c r="K244" s="13"/>
      <c r="L244" s="13"/>
      <c r="M244" s="13"/>
      <c r="N244" s="13"/>
      <c r="O244" s="13"/>
      <c r="P244" s="13"/>
    </row>
    <row r="245" spans="7:16">
      <c r="G245" s="13"/>
      <c r="H245" s="13"/>
      <c r="I245" s="13"/>
      <c r="J245" s="13"/>
      <c r="K245" s="13"/>
      <c r="L245" s="13"/>
      <c r="M245" s="13"/>
      <c r="N245" s="13"/>
      <c r="O245" s="13"/>
      <c r="P245" s="13"/>
    </row>
    <row r="246" spans="7:16">
      <c r="G246" s="13"/>
      <c r="H246" s="13"/>
      <c r="I246" s="13"/>
      <c r="J246" s="13"/>
      <c r="K246" s="13"/>
      <c r="L246" s="13"/>
      <c r="M246" s="13"/>
      <c r="N246" s="13"/>
      <c r="O246" s="13"/>
      <c r="P246" s="13"/>
    </row>
    <row r="247" spans="7:16">
      <c r="G247" s="13"/>
      <c r="H247" s="13"/>
      <c r="I247" s="13"/>
      <c r="J247" s="13"/>
      <c r="K247" s="13"/>
      <c r="L247" s="13"/>
      <c r="M247" s="13"/>
      <c r="N247" s="13"/>
      <c r="O247" s="13"/>
      <c r="P247" s="13"/>
    </row>
    <row r="248" spans="7:16">
      <c r="G248" s="13"/>
      <c r="H248" s="13"/>
      <c r="I248" s="13"/>
      <c r="J248" s="13"/>
      <c r="K248" s="13"/>
      <c r="L248" s="13"/>
      <c r="M248" s="13"/>
      <c r="N248" s="13"/>
      <c r="O248" s="13"/>
      <c r="P248" s="13"/>
    </row>
    <row r="249" spans="7:16">
      <c r="G249" s="13"/>
      <c r="H249" s="13"/>
      <c r="I249" s="13"/>
      <c r="J249" s="13"/>
      <c r="K249" s="13"/>
      <c r="L249" s="13"/>
      <c r="M249" s="13"/>
      <c r="N249" s="13"/>
      <c r="O249" s="13"/>
      <c r="P249" s="13"/>
    </row>
    <row r="250" spans="7:16">
      <c r="G250" s="13"/>
      <c r="H250" s="13"/>
      <c r="I250" s="13"/>
      <c r="J250" s="13"/>
      <c r="K250" s="13"/>
      <c r="L250" s="13"/>
      <c r="M250" s="13"/>
      <c r="N250" s="13"/>
      <c r="O250" s="13"/>
      <c r="P250" s="13"/>
    </row>
    <row r="251" spans="7:16">
      <c r="G251" s="13"/>
      <c r="H251" s="13"/>
      <c r="I251" s="13"/>
      <c r="J251" s="13"/>
      <c r="K251" s="13"/>
      <c r="L251" s="13"/>
      <c r="M251" s="13"/>
      <c r="N251" s="13"/>
      <c r="O251" s="13"/>
      <c r="P251" s="13"/>
    </row>
    <row r="252" spans="7:16">
      <c r="G252" s="13"/>
      <c r="H252" s="13"/>
      <c r="I252" s="13"/>
      <c r="J252" s="13"/>
      <c r="K252" s="13"/>
      <c r="L252" s="13"/>
      <c r="M252" s="13"/>
      <c r="N252" s="13"/>
      <c r="O252" s="13"/>
      <c r="P252" s="13"/>
    </row>
    <row r="253" spans="7:16">
      <c r="G253" s="13"/>
      <c r="H253" s="13"/>
      <c r="I253" s="13"/>
      <c r="J253" s="13"/>
      <c r="K253" s="13"/>
      <c r="L253" s="13"/>
      <c r="M253" s="13"/>
      <c r="N253" s="13"/>
      <c r="O253" s="13"/>
      <c r="P253" s="13"/>
    </row>
    <row r="254" spans="7:16">
      <c r="G254" s="13"/>
      <c r="H254" s="13"/>
      <c r="I254" s="13"/>
      <c r="J254" s="13"/>
      <c r="K254" s="13"/>
      <c r="L254" s="13"/>
      <c r="M254" s="13"/>
      <c r="N254" s="13"/>
      <c r="O254" s="13"/>
      <c r="P254" s="13"/>
    </row>
    <row r="255" spans="7:16">
      <c r="G255" s="13"/>
      <c r="H255" s="13"/>
      <c r="I255" s="13"/>
      <c r="J255" s="13"/>
      <c r="K255" s="13"/>
      <c r="L255" s="13"/>
      <c r="M255" s="13"/>
      <c r="N255" s="13"/>
      <c r="O255" s="13"/>
      <c r="P255" s="13"/>
    </row>
    <row r="256" spans="7:16">
      <c r="G256" s="13"/>
      <c r="H256" s="13"/>
      <c r="I256" s="13"/>
      <c r="J256" s="13"/>
      <c r="K256" s="13"/>
      <c r="L256" s="13"/>
      <c r="M256" s="13"/>
      <c r="N256" s="13"/>
      <c r="O256" s="13"/>
      <c r="P256" s="13"/>
    </row>
    <row r="257" spans="7:16">
      <c r="G257" s="13"/>
      <c r="H257" s="13"/>
      <c r="I257" s="13"/>
      <c r="J257" s="13"/>
      <c r="K257" s="13"/>
      <c r="L257" s="13"/>
      <c r="M257" s="13"/>
      <c r="N257" s="13"/>
      <c r="O257" s="13"/>
      <c r="P257" s="13"/>
    </row>
    <row r="258" spans="7:16">
      <c r="G258" s="13"/>
      <c r="H258" s="13"/>
      <c r="I258" s="13"/>
      <c r="J258" s="13"/>
      <c r="K258" s="13"/>
      <c r="L258" s="13"/>
      <c r="M258" s="13"/>
      <c r="N258" s="13"/>
      <c r="O258" s="13"/>
      <c r="P258" s="13"/>
    </row>
    <row r="259" spans="7:16">
      <c r="G259" s="13"/>
      <c r="H259" s="13"/>
      <c r="I259" s="13"/>
      <c r="J259" s="13"/>
      <c r="K259" s="13"/>
      <c r="L259" s="13"/>
      <c r="M259" s="13"/>
      <c r="N259" s="13"/>
      <c r="O259" s="13"/>
      <c r="P259" s="13"/>
    </row>
    <row r="260" spans="7:16">
      <c r="G260" s="13"/>
      <c r="H260" s="13"/>
      <c r="I260" s="13"/>
      <c r="J260" s="13"/>
      <c r="K260" s="13"/>
      <c r="L260" s="13"/>
      <c r="M260" s="13"/>
      <c r="N260" s="13"/>
      <c r="O260" s="13"/>
      <c r="P260" s="13"/>
    </row>
    <row r="261" spans="7:16">
      <c r="G261" s="13"/>
      <c r="H261" s="13"/>
      <c r="I261" s="13"/>
      <c r="J261" s="13"/>
      <c r="K261" s="13"/>
      <c r="L261" s="13"/>
      <c r="M261" s="13"/>
      <c r="N261" s="13"/>
      <c r="O261" s="13"/>
      <c r="P261" s="13"/>
    </row>
    <row r="262" spans="7:16">
      <c r="G262" s="13"/>
      <c r="H262" s="13"/>
      <c r="I262" s="13"/>
      <c r="J262" s="13"/>
      <c r="K262" s="13"/>
      <c r="L262" s="13"/>
      <c r="M262" s="13"/>
      <c r="N262" s="13"/>
      <c r="O262" s="13"/>
      <c r="P262" s="13"/>
    </row>
    <row r="263" spans="7:16">
      <c r="G263" s="13"/>
      <c r="H263" s="13"/>
      <c r="I263" s="13"/>
      <c r="J263" s="13"/>
      <c r="K263" s="13"/>
      <c r="L263" s="13"/>
      <c r="M263" s="13"/>
      <c r="N263" s="13"/>
      <c r="O263" s="13"/>
      <c r="P263" s="13"/>
    </row>
    <row r="264" spans="7:16">
      <c r="G264" s="13"/>
      <c r="H264" s="13"/>
      <c r="I264" s="13"/>
      <c r="J264" s="13"/>
      <c r="K264" s="13"/>
      <c r="L264" s="13"/>
      <c r="M264" s="13"/>
      <c r="N264" s="13"/>
      <c r="O264" s="13"/>
      <c r="P264" s="13"/>
    </row>
    <row r="265" spans="7:16">
      <c r="G265" s="13"/>
      <c r="H265" s="13"/>
      <c r="I265" s="13"/>
      <c r="J265" s="13"/>
      <c r="K265" s="13"/>
      <c r="L265" s="13"/>
      <c r="M265" s="13"/>
      <c r="N265" s="13"/>
      <c r="O265" s="13"/>
      <c r="P265" s="13"/>
    </row>
    <row r="266" spans="7:16">
      <c r="G266" s="13"/>
      <c r="H266" s="13"/>
      <c r="I266" s="13"/>
      <c r="J266" s="13"/>
      <c r="K266" s="13"/>
      <c r="L266" s="13"/>
      <c r="M266" s="13"/>
      <c r="N266" s="13"/>
      <c r="O266" s="13"/>
      <c r="P266" s="13"/>
    </row>
    <row r="267" spans="7:16">
      <c r="G267" s="13"/>
      <c r="H267" s="13"/>
      <c r="I267" s="13"/>
      <c r="J267" s="13"/>
      <c r="K267" s="13"/>
      <c r="L267" s="13"/>
      <c r="M267" s="13"/>
      <c r="N267" s="13"/>
      <c r="O267" s="13"/>
      <c r="P267" s="13"/>
    </row>
    <row r="268" spans="7:16">
      <c r="G268" s="13"/>
      <c r="H268" s="13"/>
      <c r="I268" s="13"/>
      <c r="J268" s="13"/>
      <c r="K268" s="13"/>
      <c r="L268" s="13"/>
      <c r="M268" s="13"/>
      <c r="N268" s="13"/>
      <c r="O268" s="13"/>
      <c r="P268" s="13"/>
    </row>
    <row r="269" spans="7:16">
      <c r="G269" s="13"/>
      <c r="H269" s="13"/>
      <c r="I269" s="13"/>
      <c r="J269" s="13"/>
      <c r="K269" s="13"/>
      <c r="L269" s="13"/>
      <c r="M269" s="13"/>
      <c r="N269" s="13"/>
      <c r="O269" s="13"/>
      <c r="P269" s="13"/>
    </row>
    <row r="270" spans="7:16">
      <c r="G270" s="13"/>
      <c r="H270" s="13"/>
      <c r="I270" s="13"/>
      <c r="J270" s="13"/>
      <c r="K270" s="13"/>
      <c r="L270" s="13"/>
      <c r="M270" s="13"/>
      <c r="N270" s="13"/>
      <c r="O270" s="13"/>
      <c r="P270" s="13"/>
    </row>
    <row r="271" spans="7:16">
      <c r="G271" s="13"/>
      <c r="H271" s="13"/>
      <c r="I271" s="13"/>
      <c r="J271" s="13"/>
      <c r="K271" s="13"/>
      <c r="L271" s="13"/>
      <c r="M271" s="13"/>
      <c r="N271" s="13"/>
      <c r="O271" s="13"/>
      <c r="P271" s="13"/>
    </row>
    <row r="272" spans="7:16">
      <c r="G272" s="13"/>
      <c r="H272" s="13"/>
      <c r="I272" s="13"/>
      <c r="J272" s="13"/>
      <c r="K272" s="13"/>
      <c r="L272" s="13"/>
      <c r="M272" s="13"/>
      <c r="N272" s="13"/>
      <c r="O272" s="13"/>
      <c r="P272" s="13"/>
    </row>
    <row r="273" spans="7:16">
      <c r="G273" s="13"/>
      <c r="H273" s="13"/>
      <c r="I273" s="13"/>
      <c r="J273" s="13"/>
      <c r="K273" s="13"/>
      <c r="L273" s="13"/>
      <c r="M273" s="13"/>
      <c r="N273" s="13"/>
      <c r="O273" s="13"/>
      <c r="P273" s="13"/>
    </row>
    <row r="274" spans="7:16">
      <c r="G274" s="13"/>
      <c r="H274" s="13"/>
      <c r="I274" s="13"/>
      <c r="J274" s="13"/>
      <c r="K274" s="13"/>
      <c r="L274" s="13"/>
      <c r="M274" s="13"/>
      <c r="N274" s="13"/>
      <c r="O274" s="13"/>
      <c r="P274" s="13"/>
    </row>
    <row r="275" spans="7:16">
      <c r="G275" s="13"/>
      <c r="H275" s="13"/>
      <c r="I275" s="13"/>
      <c r="J275" s="13"/>
      <c r="K275" s="13"/>
      <c r="L275" s="13"/>
      <c r="M275" s="13"/>
      <c r="N275" s="13"/>
      <c r="O275" s="13"/>
      <c r="P275" s="13"/>
    </row>
    <row r="276" spans="7:16">
      <c r="G276" s="13"/>
      <c r="H276" s="13"/>
      <c r="I276" s="13"/>
      <c r="J276" s="13"/>
      <c r="K276" s="13"/>
      <c r="L276" s="13"/>
      <c r="M276" s="13"/>
      <c r="N276" s="13"/>
      <c r="O276" s="13"/>
      <c r="P276" s="13"/>
    </row>
    <row r="277" spans="7:16">
      <c r="G277" s="13"/>
      <c r="H277" s="13"/>
      <c r="I277" s="13"/>
      <c r="J277" s="13"/>
      <c r="K277" s="13"/>
      <c r="L277" s="13"/>
      <c r="M277" s="13"/>
      <c r="N277" s="13"/>
      <c r="O277" s="13"/>
      <c r="P277" s="13"/>
    </row>
    <row r="278" spans="7:16">
      <c r="G278" s="13"/>
      <c r="H278" s="13"/>
      <c r="I278" s="13"/>
      <c r="J278" s="13"/>
      <c r="K278" s="13"/>
      <c r="L278" s="13"/>
      <c r="M278" s="13"/>
      <c r="N278" s="13"/>
      <c r="O278" s="13"/>
      <c r="P278" s="13"/>
    </row>
    <row r="279" spans="7:16">
      <c r="G279" s="13"/>
      <c r="H279" s="13"/>
      <c r="I279" s="13"/>
      <c r="J279" s="13"/>
      <c r="K279" s="13"/>
      <c r="L279" s="13"/>
      <c r="M279" s="13"/>
      <c r="N279" s="13"/>
      <c r="O279" s="13"/>
      <c r="P279" s="13"/>
    </row>
    <row r="280" spans="7:16">
      <c r="G280" s="13"/>
      <c r="H280" s="13"/>
      <c r="I280" s="13"/>
      <c r="J280" s="13"/>
      <c r="K280" s="13"/>
      <c r="L280" s="13"/>
      <c r="M280" s="13"/>
      <c r="N280" s="13"/>
      <c r="O280" s="13"/>
      <c r="P280" s="13"/>
    </row>
    <row r="281" spans="7:16">
      <c r="G281" s="13"/>
      <c r="H281" s="13"/>
      <c r="I281" s="13"/>
      <c r="J281" s="13"/>
      <c r="K281" s="13"/>
      <c r="L281" s="13"/>
      <c r="M281" s="13"/>
      <c r="N281" s="13"/>
      <c r="O281" s="13"/>
      <c r="P281" s="13"/>
    </row>
    <row r="282" spans="7:16">
      <c r="G282" s="13"/>
      <c r="H282" s="13"/>
      <c r="I282" s="13"/>
      <c r="J282" s="13"/>
      <c r="K282" s="13"/>
      <c r="L282" s="13"/>
      <c r="M282" s="13"/>
      <c r="N282" s="13"/>
      <c r="O282" s="13"/>
      <c r="P282" s="13"/>
    </row>
    <row r="283" spans="7:16">
      <c r="G283" s="13"/>
      <c r="H283" s="13"/>
      <c r="I283" s="13"/>
      <c r="J283" s="13"/>
      <c r="K283" s="13"/>
      <c r="L283" s="13"/>
      <c r="M283" s="13"/>
      <c r="N283" s="13"/>
      <c r="O283" s="13"/>
      <c r="P283" s="13"/>
    </row>
    <row r="284" spans="7:16">
      <c r="G284" s="13"/>
      <c r="H284" s="13"/>
      <c r="I284" s="13"/>
      <c r="J284" s="13"/>
      <c r="K284" s="13"/>
      <c r="L284" s="13"/>
      <c r="M284" s="13"/>
      <c r="N284" s="13"/>
      <c r="O284" s="13"/>
      <c r="P284" s="13"/>
    </row>
    <row r="285" spans="7:16">
      <c r="G285" s="13"/>
      <c r="H285" s="13"/>
      <c r="I285" s="13"/>
      <c r="J285" s="13"/>
      <c r="K285" s="13"/>
      <c r="L285" s="13"/>
      <c r="M285" s="13"/>
      <c r="N285" s="13"/>
      <c r="O285" s="13"/>
      <c r="P285" s="13"/>
    </row>
    <row r="286" spans="7:16">
      <c r="G286" s="13"/>
      <c r="H286" s="13"/>
      <c r="I286" s="13"/>
      <c r="J286" s="13"/>
      <c r="K286" s="13"/>
      <c r="L286" s="13"/>
      <c r="M286" s="13"/>
      <c r="N286" s="13"/>
      <c r="O286" s="13"/>
      <c r="P286" s="13"/>
    </row>
    <row r="287" spans="7:16">
      <c r="G287" s="13"/>
      <c r="H287" s="13"/>
      <c r="I287" s="13"/>
      <c r="J287" s="13"/>
      <c r="K287" s="13"/>
      <c r="L287" s="13"/>
      <c r="M287" s="13"/>
      <c r="N287" s="13"/>
      <c r="O287" s="13"/>
      <c r="P287" s="13"/>
    </row>
    <row r="288" spans="7:16">
      <c r="G288" s="13"/>
      <c r="H288" s="13"/>
      <c r="I288" s="13"/>
      <c r="J288" s="13"/>
      <c r="K288" s="13"/>
      <c r="L288" s="13"/>
      <c r="M288" s="13"/>
      <c r="N288" s="13"/>
      <c r="O288" s="13"/>
      <c r="P288" s="13"/>
    </row>
    <row r="289" spans="7:16">
      <c r="G289" s="13"/>
      <c r="H289" s="13"/>
      <c r="I289" s="13"/>
      <c r="J289" s="13"/>
      <c r="K289" s="13"/>
      <c r="L289" s="13"/>
      <c r="M289" s="13"/>
      <c r="N289" s="13"/>
      <c r="O289" s="13"/>
      <c r="P289" s="13"/>
    </row>
    <row r="290" spans="7:16">
      <c r="G290" s="13"/>
      <c r="H290" s="13"/>
      <c r="I290" s="13"/>
      <c r="J290" s="13"/>
      <c r="K290" s="13"/>
      <c r="L290" s="13"/>
      <c r="M290" s="13"/>
      <c r="N290" s="13"/>
      <c r="O290" s="13"/>
      <c r="P290" s="13"/>
    </row>
    <row r="291" spans="7:16">
      <c r="G291" s="13"/>
      <c r="H291" s="13"/>
      <c r="I291" s="13"/>
      <c r="J291" s="13"/>
      <c r="K291" s="13"/>
      <c r="L291" s="13"/>
      <c r="M291" s="13"/>
      <c r="N291" s="13"/>
      <c r="O291" s="13"/>
      <c r="P291" s="13"/>
    </row>
    <row r="292" spans="7:16">
      <c r="G292" s="13"/>
      <c r="H292" s="13"/>
      <c r="I292" s="13"/>
      <c r="J292" s="13"/>
      <c r="K292" s="13"/>
      <c r="L292" s="13"/>
      <c r="M292" s="13"/>
      <c r="N292" s="13"/>
      <c r="O292" s="13"/>
      <c r="P292" s="13"/>
    </row>
    <row r="293" spans="7:16">
      <c r="G293" s="13"/>
      <c r="H293" s="13"/>
      <c r="I293" s="13"/>
      <c r="J293" s="13"/>
      <c r="K293" s="13"/>
      <c r="L293" s="13"/>
      <c r="M293" s="13"/>
      <c r="N293" s="13"/>
      <c r="O293" s="13"/>
      <c r="P293" s="13"/>
    </row>
    <row r="294" spans="7:16">
      <c r="G294" s="13"/>
      <c r="H294" s="13"/>
      <c r="I294" s="13"/>
      <c r="J294" s="13"/>
      <c r="K294" s="13"/>
      <c r="L294" s="13"/>
      <c r="M294" s="13"/>
      <c r="N294" s="13"/>
      <c r="O294" s="13"/>
      <c r="P294" s="13"/>
    </row>
    <row r="295" spans="7:16">
      <c r="G295" s="13"/>
      <c r="H295" s="13"/>
      <c r="I295" s="13"/>
      <c r="J295" s="13"/>
      <c r="K295" s="13"/>
      <c r="L295" s="13"/>
      <c r="M295" s="13"/>
      <c r="N295" s="13"/>
      <c r="O295" s="13"/>
      <c r="P295" s="13"/>
    </row>
    <row r="296" spans="7:16">
      <c r="G296" s="13"/>
      <c r="H296" s="13"/>
      <c r="I296" s="13"/>
      <c r="J296" s="13"/>
      <c r="K296" s="13"/>
      <c r="L296" s="13"/>
      <c r="M296" s="13"/>
      <c r="N296" s="13"/>
      <c r="O296" s="13"/>
      <c r="P296" s="13"/>
    </row>
    <row r="297" spans="7:16">
      <c r="G297" s="13"/>
      <c r="H297" s="13"/>
      <c r="I297" s="13"/>
      <c r="J297" s="13"/>
      <c r="K297" s="13"/>
      <c r="L297" s="13"/>
      <c r="M297" s="13"/>
      <c r="N297" s="13"/>
      <c r="O297" s="13"/>
      <c r="P297" s="13"/>
    </row>
    <row r="298" spans="7:16">
      <c r="G298" s="13"/>
      <c r="H298" s="13"/>
      <c r="I298" s="13"/>
      <c r="J298" s="13"/>
      <c r="K298" s="13"/>
      <c r="L298" s="13"/>
      <c r="M298" s="13"/>
      <c r="N298" s="13"/>
      <c r="O298" s="13"/>
      <c r="P298" s="13"/>
    </row>
    <row r="299" spans="7:16">
      <c r="G299" s="13"/>
      <c r="H299" s="13"/>
      <c r="I299" s="13"/>
      <c r="J299" s="13"/>
      <c r="K299" s="13"/>
      <c r="L299" s="13"/>
      <c r="M299" s="13"/>
      <c r="N299" s="13"/>
      <c r="O299" s="13"/>
      <c r="P299" s="13"/>
    </row>
    <row r="300" spans="7:16">
      <c r="G300" s="13"/>
      <c r="H300" s="13"/>
      <c r="I300" s="13"/>
      <c r="J300" s="13"/>
      <c r="K300" s="13"/>
      <c r="L300" s="13"/>
      <c r="M300" s="13"/>
      <c r="N300" s="13"/>
      <c r="O300" s="13"/>
      <c r="P300" s="13"/>
    </row>
    <row r="301" spans="7:16">
      <c r="G301" s="13"/>
      <c r="H301" s="13"/>
      <c r="I301" s="13"/>
      <c r="J301" s="13"/>
      <c r="K301" s="13"/>
      <c r="L301" s="13"/>
      <c r="M301" s="13"/>
      <c r="N301" s="13"/>
      <c r="O301" s="13"/>
      <c r="P301" s="13"/>
    </row>
    <row r="302" spans="7:16">
      <c r="G302" s="13"/>
      <c r="H302" s="13"/>
      <c r="I302" s="13"/>
      <c r="J302" s="13"/>
      <c r="K302" s="13"/>
      <c r="L302" s="13"/>
      <c r="M302" s="13"/>
      <c r="N302" s="13"/>
      <c r="O302" s="13"/>
      <c r="P302" s="13"/>
    </row>
    <row r="303" spans="7:16">
      <c r="G303" s="13"/>
      <c r="H303" s="13"/>
      <c r="I303" s="13"/>
      <c r="J303" s="13"/>
      <c r="K303" s="13"/>
      <c r="L303" s="13"/>
      <c r="M303" s="13"/>
      <c r="N303" s="13"/>
      <c r="O303" s="13"/>
      <c r="P303" s="13"/>
    </row>
    <row r="304" spans="7:16">
      <c r="G304" s="13"/>
      <c r="H304" s="13"/>
      <c r="I304" s="13"/>
      <c r="J304" s="13"/>
      <c r="K304" s="13"/>
      <c r="L304" s="13"/>
      <c r="M304" s="13"/>
      <c r="N304" s="13"/>
      <c r="O304" s="13"/>
      <c r="P304" s="13"/>
    </row>
    <row r="305" spans="7:16">
      <c r="G305" s="13"/>
      <c r="H305" s="13"/>
      <c r="I305" s="13"/>
      <c r="J305" s="13"/>
      <c r="K305" s="13"/>
      <c r="L305" s="13"/>
      <c r="M305" s="13"/>
      <c r="N305" s="13"/>
      <c r="O305" s="13"/>
      <c r="P305" s="13"/>
    </row>
    <row r="306" spans="7:16">
      <c r="G306" s="13"/>
      <c r="H306" s="13"/>
      <c r="I306" s="13"/>
      <c r="J306" s="13"/>
      <c r="K306" s="13"/>
      <c r="L306" s="13"/>
      <c r="M306" s="13"/>
      <c r="N306" s="13"/>
      <c r="O306" s="13"/>
      <c r="P306" s="13"/>
    </row>
    <row r="307" spans="7:16">
      <c r="G307" s="13"/>
      <c r="H307" s="13"/>
      <c r="I307" s="13"/>
      <c r="J307" s="13"/>
      <c r="K307" s="13"/>
      <c r="L307" s="13"/>
      <c r="M307" s="13"/>
      <c r="N307" s="13"/>
      <c r="O307" s="13"/>
      <c r="P307" s="13"/>
    </row>
    <row r="308" spans="7:16">
      <c r="G308" s="13"/>
      <c r="H308" s="13"/>
      <c r="I308" s="13"/>
      <c r="J308" s="13"/>
      <c r="K308" s="13"/>
      <c r="L308" s="13"/>
      <c r="M308" s="13"/>
      <c r="N308" s="13"/>
      <c r="O308" s="13"/>
      <c r="P308" s="13"/>
    </row>
    <row r="309" spans="7:16">
      <c r="G309" s="13"/>
      <c r="H309" s="13"/>
      <c r="I309" s="13"/>
      <c r="J309" s="13"/>
      <c r="K309" s="13"/>
      <c r="L309" s="13"/>
      <c r="M309" s="13"/>
      <c r="N309" s="13"/>
      <c r="O309" s="13"/>
      <c r="P309" s="13"/>
    </row>
    <row r="310" spans="7:16">
      <c r="G310" s="13"/>
      <c r="H310" s="13"/>
      <c r="I310" s="13"/>
      <c r="J310" s="13"/>
      <c r="K310" s="13"/>
      <c r="L310" s="13"/>
      <c r="M310" s="13"/>
      <c r="N310" s="13"/>
      <c r="O310" s="13"/>
      <c r="P310" s="13"/>
    </row>
    <row r="311" spans="7:16">
      <c r="G311" s="13"/>
      <c r="H311" s="13"/>
      <c r="I311" s="13"/>
      <c r="J311" s="13"/>
      <c r="K311" s="13"/>
      <c r="L311" s="13"/>
      <c r="M311" s="13"/>
      <c r="N311" s="13"/>
      <c r="O311" s="13"/>
      <c r="P311" s="13"/>
    </row>
    <row r="312" spans="7:16">
      <c r="G312" s="13"/>
      <c r="H312" s="13"/>
      <c r="I312" s="13"/>
      <c r="J312" s="13"/>
      <c r="K312" s="13"/>
      <c r="L312" s="13"/>
      <c r="M312" s="13"/>
      <c r="N312" s="13"/>
      <c r="O312" s="13"/>
      <c r="P312" s="13"/>
    </row>
    <row r="313" spans="7:16">
      <c r="G313" s="13"/>
      <c r="H313" s="13"/>
      <c r="I313" s="13"/>
      <c r="J313" s="13"/>
      <c r="K313" s="13"/>
      <c r="L313" s="13"/>
      <c r="M313" s="13"/>
      <c r="N313" s="13"/>
      <c r="O313" s="13"/>
      <c r="P313" s="13"/>
    </row>
    <row r="314" spans="7:16">
      <c r="G314" s="13"/>
      <c r="H314" s="13"/>
      <c r="I314" s="13"/>
      <c r="J314" s="13"/>
      <c r="K314" s="13"/>
      <c r="L314" s="13"/>
      <c r="M314" s="13"/>
      <c r="N314" s="13"/>
      <c r="O314" s="13"/>
      <c r="P314" s="13"/>
    </row>
    <row r="315" spans="7:16">
      <c r="G315" s="13"/>
      <c r="H315" s="13"/>
      <c r="I315" s="13"/>
      <c r="J315" s="13"/>
      <c r="K315" s="13"/>
      <c r="L315" s="13"/>
      <c r="M315" s="13"/>
      <c r="N315" s="13"/>
      <c r="O315" s="13"/>
      <c r="P315" s="13"/>
    </row>
    <row r="316" spans="7:16">
      <c r="G316" s="13"/>
      <c r="H316" s="13"/>
      <c r="I316" s="13"/>
      <c r="J316" s="13"/>
      <c r="K316" s="13"/>
      <c r="L316" s="13"/>
      <c r="M316" s="13"/>
      <c r="N316" s="13"/>
      <c r="O316" s="13"/>
      <c r="P316" s="13"/>
    </row>
    <row r="317" spans="7:16">
      <c r="G317" s="13"/>
      <c r="H317" s="13"/>
      <c r="I317" s="13"/>
      <c r="J317" s="13"/>
      <c r="K317" s="13"/>
      <c r="L317" s="13"/>
      <c r="M317" s="13"/>
      <c r="N317" s="13"/>
      <c r="O317" s="13"/>
      <c r="P317" s="13"/>
    </row>
    <row r="318" spans="7:16">
      <c r="G318" s="13"/>
      <c r="H318" s="13"/>
      <c r="I318" s="13"/>
      <c r="J318" s="13"/>
      <c r="K318" s="13"/>
      <c r="L318" s="13"/>
      <c r="M318" s="13"/>
      <c r="N318" s="13"/>
      <c r="O318" s="13"/>
      <c r="P318" s="13"/>
    </row>
    <row r="319" spans="7:16">
      <c r="G319" s="13"/>
      <c r="H319" s="13"/>
      <c r="I319" s="13"/>
      <c r="J319" s="13"/>
      <c r="K319" s="13"/>
      <c r="L319" s="13"/>
      <c r="M319" s="13"/>
      <c r="N319" s="13"/>
      <c r="O319" s="13"/>
      <c r="P319" s="13"/>
    </row>
    <row r="320" spans="7:16">
      <c r="G320" s="13"/>
      <c r="H320" s="13"/>
      <c r="I320" s="13"/>
      <c r="J320" s="13"/>
      <c r="K320" s="13"/>
      <c r="L320" s="13"/>
      <c r="M320" s="13"/>
      <c r="N320" s="13"/>
      <c r="O320" s="13"/>
      <c r="P320" s="13"/>
    </row>
    <row r="321" spans="7:16">
      <c r="G321" s="13"/>
      <c r="H321" s="13"/>
      <c r="I321" s="13"/>
      <c r="J321" s="13"/>
      <c r="K321" s="13"/>
      <c r="L321" s="13"/>
      <c r="M321" s="13"/>
      <c r="N321" s="13"/>
      <c r="O321" s="13"/>
      <c r="P321" s="13"/>
    </row>
    <row r="322" spans="7:16">
      <c r="G322" s="13"/>
      <c r="H322" s="13"/>
      <c r="I322" s="13"/>
      <c r="J322" s="13"/>
      <c r="K322" s="13"/>
      <c r="L322" s="13"/>
      <c r="M322" s="13"/>
      <c r="N322" s="13"/>
      <c r="O322" s="13"/>
      <c r="P322" s="13"/>
    </row>
    <row r="323" spans="7:16">
      <c r="G323" s="13"/>
      <c r="H323" s="13"/>
      <c r="I323" s="13"/>
      <c r="J323" s="13"/>
      <c r="K323" s="13"/>
      <c r="L323" s="13"/>
      <c r="M323" s="13"/>
      <c r="N323" s="13"/>
      <c r="O323" s="13"/>
      <c r="P323" s="13"/>
    </row>
    <row r="324" spans="7:16">
      <c r="G324" s="13"/>
      <c r="H324" s="13"/>
      <c r="I324" s="13"/>
      <c r="J324" s="13"/>
      <c r="K324" s="13"/>
      <c r="L324" s="13"/>
      <c r="M324" s="13"/>
      <c r="N324" s="13"/>
      <c r="O324" s="13"/>
      <c r="P324" s="13"/>
    </row>
    <row r="325" spans="7:16">
      <c r="G325" s="13"/>
      <c r="H325" s="13"/>
      <c r="I325" s="13"/>
      <c r="J325" s="13"/>
      <c r="K325" s="13"/>
      <c r="L325" s="13"/>
      <c r="M325" s="13"/>
      <c r="N325" s="13"/>
      <c r="O325" s="13"/>
      <c r="P325" s="13"/>
    </row>
    <row r="326" spans="7:16">
      <c r="G326" s="13"/>
      <c r="H326" s="13"/>
      <c r="I326" s="13"/>
      <c r="J326" s="13"/>
      <c r="K326" s="13"/>
      <c r="L326" s="13"/>
      <c r="M326" s="13"/>
      <c r="N326" s="13"/>
      <c r="O326" s="13"/>
      <c r="P326" s="13"/>
    </row>
    <row r="327" spans="7:16">
      <c r="G327" s="13"/>
      <c r="H327" s="13"/>
      <c r="I327" s="13"/>
      <c r="J327" s="13"/>
      <c r="K327" s="13"/>
      <c r="L327" s="13"/>
      <c r="M327" s="13"/>
      <c r="N327" s="13"/>
      <c r="O327" s="13"/>
      <c r="P327" s="13"/>
    </row>
    <row r="328" spans="7:16">
      <c r="G328" s="13"/>
      <c r="H328" s="13"/>
      <c r="I328" s="13"/>
      <c r="J328" s="13"/>
      <c r="K328" s="13"/>
      <c r="L328" s="13"/>
      <c r="M328" s="13"/>
      <c r="N328" s="13"/>
      <c r="O328" s="13"/>
      <c r="P328" s="13"/>
    </row>
    <row r="329" spans="7:16">
      <c r="G329" s="13"/>
      <c r="H329" s="13"/>
      <c r="I329" s="13"/>
      <c r="J329" s="13"/>
      <c r="K329" s="13"/>
      <c r="L329" s="13"/>
      <c r="M329" s="13"/>
      <c r="N329" s="13"/>
      <c r="O329" s="13"/>
      <c r="P329" s="13"/>
    </row>
    <row r="330" spans="7:16">
      <c r="G330" s="13"/>
      <c r="H330" s="13"/>
      <c r="I330" s="13"/>
      <c r="J330" s="13"/>
      <c r="K330" s="13"/>
      <c r="L330" s="13"/>
      <c r="M330" s="13"/>
      <c r="N330" s="13"/>
      <c r="O330" s="13"/>
      <c r="P330" s="13"/>
    </row>
    <row r="331" spans="7:16">
      <c r="G331" s="13"/>
      <c r="H331" s="13"/>
      <c r="I331" s="13"/>
      <c r="J331" s="13"/>
      <c r="K331" s="13"/>
      <c r="L331" s="13"/>
      <c r="M331" s="13"/>
      <c r="N331" s="13"/>
      <c r="O331" s="13"/>
      <c r="P331" s="13"/>
    </row>
    <row r="332" spans="7:16">
      <c r="G332" s="13"/>
      <c r="H332" s="13"/>
      <c r="I332" s="13"/>
      <c r="J332" s="13"/>
      <c r="K332" s="13"/>
      <c r="L332" s="13"/>
      <c r="M332" s="13"/>
      <c r="N332" s="13"/>
      <c r="O332" s="13"/>
      <c r="P332" s="13"/>
    </row>
    <row r="333" spans="7:16">
      <c r="G333" s="13"/>
      <c r="H333" s="13"/>
      <c r="I333" s="13"/>
      <c r="J333" s="13"/>
      <c r="K333" s="13"/>
      <c r="L333" s="13"/>
      <c r="M333" s="13"/>
      <c r="N333" s="13"/>
      <c r="O333" s="13"/>
      <c r="P333" s="13"/>
    </row>
    <row r="334" spans="7:16">
      <c r="G334" s="13"/>
      <c r="H334" s="13"/>
      <c r="I334" s="13"/>
      <c r="J334" s="13"/>
      <c r="K334" s="13"/>
      <c r="L334" s="13"/>
      <c r="M334" s="13"/>
      <c r="N334" s="13"/>
      <c r="O334" s="13"/>
      <c r="P334" s="13"/>
    </row>
    <row r="335" spans="7:16">
      <c r="G335" s="13"/>
      <c r="H335" s="13"/>
      <c r="I335" s="13"/>
      <c r="J335" s="13"/>
      <c r="K335" s="13"/>
      <c r="L335" s="13"/>
      <c r="M335" s="13"/>
      <c r="N335" s="13"/>
      <c r="O335" s="13"/>
      <c r="P335" s="13"/>
    </row>
    <row r="336" spans="7:16">
      <c r="G336" s="13"/>
      <c r="H336" s="13"/>
      <c r="I336" s="13"/>
      <c r="J336" s="13"/>
      <c r="K336" s="13"/>
      <c r="L336" s="13"/>
      <c r="M336" s="13"/>
      <c r="N336" s="13"/>
      <c r="O336" s="13"/>
      <c r="P336" s="13"/>
    </row>
    <row r="337" spans="7:16">
      <c r="G337" s="13"/>
      <c r="H337" s="13"/>
      <c r="I337" s="13"/>
      <c r="J337" s="13"/>
      <c r="K337" s="13"/>
      <c r="L337" s="13"/>
      <c r="M337" s="13"/>
      <c r="N337" s="13"/>
      <c r="O337" s="13"/>
      <c r="P337" s="13"/>
    </row>
    <row r="338" spans="7:16">
      <c r="G338" s="13"/>
      <c r="H338" s="13"/>
      <c r="I338" s="13"/>
      <c r="J338" s="13"/>
      <c r="K338" s="13"/>
      <c r="L338" s="13"/>
      <c r="M338" s="13"/>
      <c r="N338" s="13"/>
      <c r="O338" s="13"/>
      <c r="P338" s="13"/>
    </row>
    <row r="339" spans="7:16">
      <c r="G339" s="13"/>
      <c r="H339" s="13"/>
      <c r="I339" s="13"/>
      <c r="J339" s="13"/>
      <c r="K339" s="13"/>
      <c r="L339" s="13"/>
      <c r="M339" s="13"/>
      <c r="N339" s="13"/>
      <c r="O339" s="13"/>
      <c r="P339" s="13"/>
    </row>
    <row r="340" spans="7:16">
      <c r="G340" s="13"/>
      <c r="H340" s="13"/>
      <c r="I340" s="13"/>
      <c r="J340" s="13"/>
      <c r="K340" s="13"/>
      <c r="L340" s="13"/>
      <c r="M340" s="13"/>
      <c r="N340" s="13"/>
      <c r="O340" s="13"/>
      <c r="P340" s="13"/>
    </row>
    <row r="341" spans="7:16">
      <c r="G341" s="13"/>
      <c r="H341" s="13"/>
      <c r="I341" s="13"/>
      <c r="J341" s="13"/>
      <c r="K341" s="13"/>
      <c r="L341" s="13"/>
      <c r="M341" s="13"/>
      <c r="N341" s="13"/>
      <c r="O341" s="13"/>
      <c r="P341" s="13"/>
    </row>
    <row r="342" spans="7:16">
      <c r="G342" s="13"/>
      <c r="H342" s="13"/>
      <c r="I342" s="13"/>
      <c r="J342" s="13"/>
      <c r="K342" s="13"/>
      <c r="L342" s="13"/>
      <c r="M342" s="13"/>
      <c r="N342" s="13"/>
      <c r="O342" s="13"/>
      <c r="P342" s="13"/>
    </row>
    <row r="343" spans="7:16">
      <c r="G343" s="13"/>
      <c r="H343" s="13"/>
      <c r="I343" s="13"/>
      <c r="J343" s="13"/>
      <c r="K343" s="13"/>
      <c r="L343" s="13"/>
      <c r="M343" s="13"/>
      <c r="N343" s="13"/>
      <c r="O343" s="13"/>
      <c r="P343" s="13"/>
    </row>
    <row r="344" spans="7:16">
      <c r="G344" s="13"/>
      <c r="H344" s="13"/>
      <c r="I344" s="13"/>
      <c r="J344" s="13"/>
      <c r="K344" s="13"/>
      <c r="L344" s="13"/>
      <c r="M344" s="13"/>
      <c r="N344" s="13"/>
      <c r="O344" s="13"/>
      <c r="P344" s="13"/>
    </row>
    <row r="345" spans="7:16">
      <c r="G345" s="13"/>
      <c r="H345" s="13"/>
      <c r="I345" s="13"/>
      <c r="J345" s="13"/>
      <c r="K345" s="13"/>
      <c r="L345" s="13"/>
      <c r="M345" s="13"/>
      <c r="N345" s="13"/>
      <c r="O345" s="13"/>
      <c r="P345" s="13"/>
    </row>
    <row r="346" spans="7:16">
      <c r="G346" s="13"/>
      <c r="H346" s="13"/>
      <c r="I346" s="13"/>
      <c r="J346" s="13"/>
      <c r="K346" s="13"/>
      <c r="L346" s="13"/>
      <c r="M346" s="13"/>
      <c r="N346" s="13"/>
      <c r="O346" s="13"/>
      <c r="P346" s="13"/>
    </row>
    <row r="347" spans="7:16">
      <c r="G347" s="13"/>
      <c r="H347" s="13"/>
      <c r="I347" s="13"/>
      <c r="J347" s="13"/>
      <c r="K347" s="13"/>
      <c r="L347" s="13"/>
      <c r="M347" s="13"/>
      <c r="N347" s="13"/>
      <c r="O347" s="13"/>
      <c r="P347" s="13"/>
    </row>
    <row r="348" spans="7:16">
      <c r="G348" s="13"/>
      <c r="H348" s="13"/>
      <c r="I348" s="13"/>
      <c r="J348" s="13"/>
      <c r="K348" s="13"/>
      <c r="L348" s="13"/>
      <c r="M348" s="13"/>
      <c r="N348" s="13"/>
      <c r="O348" s="13"/>
      <c r="P348" s="13"/>
    </row>
    <row r="349" spans="7:16">
      <c r="G349" s="13"/>
      <c r="H349" s="13"/>
      <c r="I349" s="13"/>
      <c r="J349" s="13"/>
      <c r="K349" s="13"/>
      <c r="L349" s="13"/>
      <c r="M349" s="13"/>
      <c r="N349" s="13"/>
      <c r="O349" s="13"/>
      <c r="P349" s="13"/>
    </row>
    <row r="350" spans="7:16">
      <c r="G350" s="13"/>
      <c r="H350" s="13"/>
      <c r="I350" s="13"/>
      <c r="J350" s="13"/>
      <c r="K350" s="13"/>
      <c r="L350" s="13"/>
      <c r="M350" s="13"/>
      <c r="N350" s="13"/>
      <c r="O350" s="13"/>
      <c r="P350" s="13"/>
    </row>
    <row r="351" spans="7:16">
      <c r="G351" s="13"/>
      <c r="H351" s="13"/>
      <c r="I351" s="13"/>
      <c r="J351" s="13"/>
      <c r="K351" s="13"/>
      <c r="L351" s="13"/>
      <c r="M351" s="13"/>
      <c r="N351" s="13"/>
      <c r="O351" s="13"/>
      <c r="P351" s="13"/>
    </row>
    <row r="352" spans="7:16">
      <c r="G352" s="13"/>
      <c r="H352" s="13"/>
      <c r="I352" s="13"/>
      <c r="J352" s="13"/>
      <c r="K352" s="13"/>
      <c r="L352" s="13"/>
      <c r="M352" s="13"/>
      <c r="N352" s="13"/>
      <c r="O352" s="13"/>
      <c r="P352" s="13"/>
    </row>
    <row r="353" spans="7:16">
      <c r="G353" s="13"/>
      <c r="H353" s="13"/>
      <c r="I353" s="13"/>
      <c r="J353" s="13"/>
      <c r="K353" s="13"/>
      <c r="L353" s="13"/>
      <c r="M353" s="13"/>
      <c r="N353" s="13"/>
      <c r="O353" s="13"/>
      <c r="P353" s="13"/>
    </row>
    <row r="354" spans="7:16">
      <c r="G354" s="13"/>
      <c r="H354" s="13"/>
      <c r="I354" s="13"/>
      <c r="J354" s="13"/>
      <c r="K354" s="13"/>
      <c r="L354" s="13"/>
      <c r="M354" s="13"/>
      <c r="N354" s="13"/>
      <c r="O354" s="13"/>
      <c r="P354" s="13"/>
    </row>
    <row r="355" spans="7:16">
      <c r="G355" s="13"/>
      <c r="H355" s="13"/>
      <c r="I355" s="13"/>
      <c r="J355" s="13"/>
      <c r="K355" s="13"/>
      <c r="L355" s="13"/>
      <c r="M355" s="13"/>
      <c r="N355" s="13"/>
      <c r="O355" s="13"/>
      <c r="P355" s="13"/>
    </row>
    <row r="356" spans="7:16">
      <c r="G356" s="13"/>
      <c r="H356" s="13"/>
      <c r="I356" s="13"/>
      <c r="J356" s="13"/>
      <c r="K356" s="13"/>
      <c r="L356" s="13"/>
      <c r="M356" s="13"/>
      <c r="N356" s="13"/>
      <c r="O356" s="13"/>
      <c r="P356" s="13"/>
    </row>
    <row r="357" spans="7:16">
      <c r="G357" s="13"/>
      <c r="H357" s="13"/>
      <c r="I357" s="13"/>
      <c r="J357" s="13"/>
      <c r="K357" s="13"/>
      <c r="L357" s="13"/>
      <c r="M357" s="13"/>
      <c r="N357" s="13"/>
      <c r="O357" s="13"/>
      <c r="P357" s="13"/>
    </row>
    <row r="358" spans="7:16">
      <c r="G358" s="13"/>
      <c r="H358" s="13"/>
      <c r="I358" s="13"/>
      <c r="J358" s="13"/>
      <c r="K358" s="13"/>
      <c r="L358" s="13"/>
      <c r="M358" s="13"/>
      <c r="N358" s="13"/>
      <c r="O358" s="13"/>
      <c r="P358" s="13"/>
    </row>
    <row r="359" spans="7:16">
      <c r="G359" s="13"/>
      <c r="H359" s="13"/>
      <c r="I359" s="13"/>
      <c r="J359" s="13"/>
      <c r="K359" s="13"/>
      <c r="L359" s="13"/>
      <c r="M359" s="13"/>
      <c r="N359" s="13"/>
      <c r="O359" s="13"/>
      <c r="P359" s="13"/>
    </row>
    <row r="360" spans="7:16">
      <c r="G360" s="13"/>
      <c r="H360" s="13"/>
      <c r="I360" s="13"/>
      <c r="J360" s="13"/>
      <c r="K360" s="13"/>
      <c r="L360" s="13"/>
      <c r="M360" s="13"/>
      <c r="N360" s="13"/>
      <c r="O360" s="13"/>
      <c r="P360" s="13"/>
    </row>
    <row r="361" spans="7:16">
      <c r="G361" s="13"/>
      <c r="H361" s="13"/>
      <c r="I361" s="13"/>
      <c r="J361" s="13"/>
      <c r="K361" s="13"/>
      <c r="L361" s="13"/>
      <c r="M361" s="13"/>
      <c r="N361" s="13"/>
      <c r="O361" s="13"/>
      <c r="P361" s="13"/>
    </row>
    <row r="362" spans="7:16">
      <c r="G362" s="13"/>
      <c r="H362" s="13"/>
      <c r="I362" s="13"/>
      <c r="J362" s="13"/>
      <c r="K362" s="13"/>
      <c r="L362" s="13"/>
      <c r="M362" s="13"/>
      <c r="N362" s="13"/>
      <c r="O362" s="13"/>
      <c r="P362" s="13"/>
    </row>
    <row r="363" spans="7:16">
      <c r="G363" s="13"/>
      <c r="H363" s="13"/>
      <c r="I363" s="13"/>
      <c r="J363" s="13"/>
      <c r="K363" s="13"/>
      <c r="L363" s="13"/>
      <c r="M363" s="13"/>
      <c r="N363" s="13"/>
      <c r="O363" s="13"/>
      <c r="P363" s="13"/>
    </row>
    <row r="364" spans="7:16">
      <c r="G364" s="13"/>
      <c r="H364" s="13"/>
      <c r="I364" s="13"/>
      <c r="J364" s="13"/>
      <c r="K364" s="13"/>
      <c r="L364" s="13"/>
      <c r="M364" s="13"/>
      <c r="N364" s="13"/>
      <c r="O364" s="13"/>
      <c r="P364" s="13"/>
    </row>
    <row r="365" spans="7:16">
      <c r="G365" s="13"/>
      <c r="H365" s="13"/>
      <c r="I365" s="13"/>
      <c r="J365" s="13"/>
      <c r="K365" s="13"/>
      <c r="L365" s="13"/>
      <c r="M365" s="13"/>
      <c r="N365" s="13"/>
      <c r="O365" s="13"/>
      <c r="P365" s="13"/>
    </row>
    <row r="366" spans="7:16">
      <c r="G366" s="13"/>
      <c r="H366" s="13"/>
      <c r="I366" s="13"/>
      <c r="J366" s="13"/>
      <c r="K366" s="13"/>
      <c r="L366" s="13"/>
      <c r="M366" s="13"/>
      <c r="N366" s="13"/>
      <c r="O366" s="13"/>
      <c r="P366" s="13"/>
    </row>
    <row r="367" spans="7:16">
      <c r="G367" s="13"/>
      <c r="H367" s="13"/>
      <c r="I367" s="13"/>
      <c r="J367" s="13"/>
      <c r="K367" s="13"/>
      <c r="L367" s="13"/>
      <c r="M367" s="13"/>
      <c r="N367" s="13"/>
      <c r="O367" s="13"/>
      <c r="P367" s="13"/>
    </row>
    <row r="368" spans="7:16">
      <c r="G368" s="13"/>
      <c r="H368" s="13"/>
      <c r="I368" s="13"/>
      <c r="J368" s="13"/>
      <c r="K368" s="13"/>
      <c r="L368" s="13"/>
      <c r="M368" s="13"/>
      <c r="N368" s="13"/>
      <c r="O368" s="13"/>
      <c r="P368" s="13"/>
    </row>
    <row r="369" spans="7:16">
      <c r="G369" s="13"/>
      <c r="H369" s="13"/>
      <c r="I369" s="13"/>
      <c r="J369" s="13"/>
      <c r="K369" s="13"/>
      <c r="L369" s="13"/>
      <c r="M369" s="13"/>
      <c r="N369" s="13"/>
      <c r="O369" s="13"/>
      <c r="P369" s="13"/>
    </row>
    <row r="370" spans="7:16">
      <c r="G370" s="13"/>
      <c r="H370" s="13"/>
      <c r="I370" s="13"/>
      <c r="J370" s="13"/>
      <c r="K370" s="13"/>
      <c r="L370" s="13"/>
      <c r="M370" s="13"/>
      <c r="N370" s="13"/>
      <c r="O370" s="13"/>
      <c r="P370" s="13"/>
    </row>
    <row r="371" spans="7:16">
      <c r="G371" s="13"/>
      <c r="H371" s="13"/>
      <c r="I371" s="13"/>
      <c r="J371" s="13"/>
      <c r="K371" s="13"/>
      <c r="L371" s="13"/>
      <c r="M371" s="13"/>
      <c r="N371" s="13"/>
      <c r="O371" s="13"/>
      <c r="P371" s="13"/>
    </row>
    <row r="372" spans="7:16">
      <c r="G372" s="13"/>
      <c r="H372" s="13"/>
      <c r="I372" s="13"/>
      <c r="J372" s="13"/>
      <c r="K372" s="13"/>
      <c r="L372" s="13"/>
      <c r="M372" s="13"/>
      <c r="N372" s="13"/>
      <c r="O372" s="13"/>
      <c r="P372" s="13"/>
    </row>
    <row r="373" spans="7:16">
      <c r="G373" s="13"/>
      <c r="H373" s="13"/>
      <c r="I373" s="13"/>
      <c r="J373" s="13"/>
      <c r="K373" s="13"/>
      <c r="L373" s="13"/>
      <c r="M373" s="13"/>
      <c r="N373" s="13"/>
      <c r="O373" s="13"/>
      <c r="P373" s="13"/>
    </row>
    <row r="374" spans="7:16">
      <c r="G374" s="13"/>
      <c r="H374" s="13"/>
      <c r="I374" s="13"/>
      <c r="J374" s="13"/>
      <c r="K374" s="13"/>
      <c r="L374" s="13"/>
      <c r="M374" s="13"/>
      <c r="N374" s="13"/>
      <c r="O374" s="13"/>
      <c r="P374" s="13"/>
    </row>
    <row r="375" spans="7:16">
      <c r="G375" s="13"/>
      <c r="H375" s="13"/>
      <c r="I375" s="13"/>
      <c r="J375" s="13"/>
      <c r="K375" s="13"/>
      <c r="L375" s="13"/>
      <c r="M375" s="13"/>
      <c r="N375" s="13"/>
      <c r="O375" s="13"/>
      <c r="P375" s="13"/>
    </row>
    <row r="376" spans="7:16">
      <c r="G376" s="13"/>
      <c r="H376" s="13"/>
      <c r="I376" s="13"/>
      <c r="J376" s="13"/>
      <c r="K376" s="13"/>
      <c r="L376" s="13"/>
      <c r="M376" s="13"/>
      <c r="N376" s="13"/>
      <c r="O376" s="13"/>
      <c r="P376" s="13"/>
    </row>
    <row r="377" spans="7:16">
      <c r="G377" s="13"/>
      <c r="H377" s="13"/>
      <c r="I377" s="13"/>
      <c r="J377" s="13"/>
      <c r="K377" s="13"/>
      <c r="L377" s="13"/>
      <c r="M377" s="13"/>
      <c r="N377" s="13"/>
      <c r="O377" s="13"/>
      <c r="P377" s="13"/>
    </row>
    <row r="378" spans="7:16">
      <c r="G378" s="13"/>
      <c r="H378" s="13"/>
      <c r="I378" s="13"/>
      <c r="J378" s="13"/>
      <c r="K378" s="13"/>
      <c r="L378" s="13"/>
      <c r="M378" s="13"/>
      <c r="N378" s="13"/>
      <c r="O378" s="13"/>
      <c r="P378" s="13"/>
    </row>
    <row r="379" spans="7:16">
      <c r="G379" s="13"/>
      <c r="H379" s="13"/>
      <c r="I379" s="13"/>
      <c r="J379" s="13"/>
      <c r="K379" s="13"/>
      <c r="L379" s="13"/>
      <c r="M379" s="13"/>
      <c r="N379" s="13"/>
      <c r="O379" s="13"/>
      <c r="P379" s="13"/>
    </row>
    <row r="380" spans="7:16">
      <c r="G380" s="13"/>
      <c r="H380" s="13"/>
      <c r="I380" s="13"/>
      <c r="J380" s="13"/>
      <c r="K380" s="13"/>
      <c r="L380" s="13"/>
      <c r="M380" s="13"/>
      <c r="N380" s="13"/>
      <c r="O380" s="13"/>
      <c r="P380" s="13"/>
    </row>
    <row r="381" spans="7:16">
      <c r="G381" s="13"/>
      <c r="H381" s="13"/>
      <c r="I381" s="13"/>
      <c r="J381" s="13"/>
      <c r="K381" s="13"/>
      <c r="L381" s="13"/>
      <c r="M381" s="13"/>
      <c r="N381" s="13"/>
      <c r="O381" s="13"/>
      <c r="P381" s="13"/>
    </row>
    <row r="382" spans="7:16">
      <c r="G382" s="13"/>
      <c r="H382" s="13"/>
      <c r="I382" s="13"/>
      <c r="J382" s="13"/>
      <c r="K382" s="13"/>
      <c r="L382" s="13"/>
      <c r="M382" s="13"/>
      <c r="N382" s="13"/>
      <c r="O382" s="13"/>
      <c r="P382" s="13"/>
    </row>
    <row r="383" spans="7:16">
      <c r="G383" s="13"/>
      <c r="H383" s="13"/>
      <c r="I383" s="13"/>
      <c r="J383" s="13"/>
      <c r="K383" s="13"/>
      <c r="L383" s="13"/>
      <c r="M383" s="13"/>
      <c r="N383" s="13"/>
      <c r="O383" s="13"/>
      <c r="P383" s="13"/>
    </row>
    <row r="384" spans="7:16">
      <c r="G384" s="13"/>
      <c r="H384" s="13"/>
      <c r="I384" s="13"/>
      <c r="J384" s="13"/>
      <c r="K384" s="13"/>
      <c r="L384" s="13"/>
      <c r="M384" s="13"/>
      <c r="N384" s="13"/>
      <c r="O384" s="13"/>
      <c r="P384" s="13"/>
    </row>
    <row r="385" spans="7:16">
      <c r="G385" s="13"/>
      <c r="H385" s="13"/>
      <c r="I385" s="13"/>
      <c r="J385" s="13"/>
      <c r="K385" s="13"/>
      <c r="L385" s="13"/>
      <c r="M385" s="13"/>
      <c r="N385" s="13"/>
      <c r="O385" s="13"/>
      <c r="P385" s="13"/>
    </row>
    <row r="386" spans="7:16">
      <c r="G386" s="13"/>
      <c r="H386" s="13"/>
      <c r="I386" s="13"/>
      <c r="J386" s="13"/>
      <c r="K386" s="13"/>
      <c r="L386" s="13"/>
      <c r="M386" s="13"/>
      <c r="N386" s="13"/>
      <c r="O386" s="13"/>
      <c r="P386" s="13"/>
    </row>
    <row r="387" spans="7:16">
      <c r="G387" s="13"/>
      <c r="H387" s="13"/>
      <c r="I387" s="13"/>
      <c r="J387" s="13"/>
      <c r="K387" s="13"/>
      <c r="L387" s="13"/>
      <c r="M387" s="13"/>
      <c r="N387" s="13"/>
      <c r="O387" s="13"/>
      <c r="P387" s="13"/>
    </row>
    <row r="388" spans="7:16">
      <c r="G388" s="13"/>
      <c r="H388" s="13"/>
      <c r="I388" s="13"/>
      <c r="J388" s="13"/>
      <c r="K388" s="13"/>
      <c r="L388" s="13"/>
      <c r="M388" s="13"/>
      <c r="N388" s="13"/>
      <c r="O388" s="13"/>
      <c r="P388" s="13"/>
    </row>
    <row r="389" spans="7:16">
      <c r="G389" s="13"/>
      <c r="H389" s="13"/>
      <c r="I389" s="13"/>
      <c r="J389" s="13"/>
      <c r="K389" s="13"/>
      <c r="L389" s="13"/>
      <c r="M389" s="13"/>
      <c r="N389" s="13"/>
      <c r="O389" s="13"/>
      <c r="P389" s="13"/>
    </row>
    <row r="390" spans="7:16">
      <c r="G390" s="13"/>
      <c r="H390" s="13"/>
      <c r="I390" s="13"/>
      <c r="J390" s="13"/>
      <c r="K390" s="13"/>
      <c r="L390" s="13"/>
      <c r="M390" s="13"/>
      <c r="N390" s="13"/>
      <c r="O390" s="13"/>
      <c r="P390" s="13"/>
    </row>
    <row r="391" spans="7:16">
      <c r="G391" s="13"/>
      <c r="H391" s="13"/>
      <c r="I391" s="13"/>
      <c r="J391" s="13"/>
      <c r="K391" s="13"/>
      <c r="L391" s="13"/>
      <c r="M391" s="13"/>
      <c r="N391" s="13"/>
      <c r="O391" s="13"/>
      <c r="P391" s="13"/>
    </row>
    <row r="392" spans="7:16">
      <c r="G392" s="13"/>
      <c r="H392" s="13"/>
      <c r="I392" s="13"/>
      <c r="J392" s="13"/>
      <c r="K392" s="13"/>
      <c r="L392" s="13"/>
      <c r="M392" s="13"/>
      <c r="N392" s="13"/>
      <c r="O392" s="13"/>
      <c r="P392" s="13"/>
    </row>
    <row r="393" spans="7:16">
      <c r="G393" s="13"/>
      <c r="H393" s="13"/>
      <c r="I393" s="13"/>
      <c r="J393" s="13"/>
      <c r="K393" s="13"/>
      <c r="L393" s="13"/>
      <c r="M393" s="13"/>
      <c r="N393" s="13"/>
      <c r="O393" s="13"/>
      <c r="P393" s="13"/>
    </row>
    <row r="394" spans="7:16">
      <c r="G394" s="13"/>
      <c r="H394" s="13"/>
      <c r="I394" s="13"/>
      <c r="J394" s="13"/>
      <c r="K394" s="13"/>
      <c r="L394" s="13"/>
      <c r="M394" s="13"/>
      <c r="N394" s="13"/>
      <c r="O394" s="13"/>
      <c r="P394" s="13"/>
    </row>
    <row r="395" spans="7:16">
      <c r="G395" s="13"/>
      <c r="H395" s="13"/>
      <c r="I395" s="13"/>
      <c r="J395" s="13"/>
      <c r="K395" s="13"/>
      <c r="L395" s="13"/>
      <c r="M395" s="13"/>
      <c r="N395" s="13"/>
      <c r="O395" s="13"/>
      <c r="P395" s="13"/>
    </row>
    <row r="396" spans="7:16">
      <c r="G396" s="13"/>
      <c r="H396" s="13"/>
      <c r="I396" s="13"/>
      <c r="J396" s="13"/>
      <c r="K396" s="13"/>
      <c r="L396" s="13"/>
      <c r="M396" s="13"/>
      <c r="N396" s="13"/>
      <c r="O396" s="13"/>
      <c r="P396" s="13"/>
    </row>
    <row r="397" spans="7:16">
      <c r="G397" s="13"/>
      <c r="H397" s="13"/>
      <c r="I397" s="13"/>
      <c r="J397" s="13"/>
      <c r="K397" s="13"/>
      <c r="L397" s="13"/>
      <c r="M397" s="13"/>
      <c r="N397" s="13"/>
      <c r="O397" s="13"/>
      <c r="P397" s="13"/>
    </row>
    <row r="398" spans="7:16">
      <c r="G398" s="13"/>
      <c r="H398" s="13"/>
      <c r="I398" s="13"/>
      <c r="J398" s="13"/>
      <c r="K398" s="13"/>
      <c r="L398" s="13"/>
      <c r="M398" s="13"/>
      <c r="N398" s="13"/>
      <c r="O398" s="13"/>
      <c r="P398" s="13"/>
    </row>
    <row r="399" spans="7:16">
      <c r="G399" s="13"/>
      <c r="H399" s="13"/>
      <c r="I399" s="13"/>
      <c r="J399" s="13"/>
      <c r="K399" s="13"/>
      <c r="L399" s="13"/>
      <c r="M399" s="13"/>
      <c r="N399" s="13"/>
      <c r="O399" s="13"/>
      <c r="P399" s="13"/>
    </row>
    <row r="400" spans="7:16">
      <c r="G400" s="13"/>
      <c r="H400" s="13"/>
      <c r="I400" s="13"/>
      <c r="J400" s="13"/>
      <c r="K400" s="13"/>
      <c r="L400" s="13"/>
      <c r="M400" s="13"/>
      <c r="N400" s="13"/>
      <c r="O400" s="13"/>
      <c r="P400" s="13"/>
    </row>
    <row r="401" spans="7:16">
      <c r="G401" s="13"/>
      <c r="H401" s="13"/>
      <c r="I401" s="13"/>
      <c r="J401" s="13"/>
      <c r="K401" s="13"/>
      <c r="L401" s="13"/>
      <c r="M401" s="13"/>
      <c r="N401" s="13"/>
      <c r="O401" s="13"/>
      <c r="P401" s="13"/>
    </row>
    <row r="402" spans="7:16">
      <c r="G402" s="13"/>
      <c r="H402" s="13"/>
      <c r="I402" s="13"/>
      <c r="J402" s="13"/>
      <c r="K402" s="13"/>
      <c r="L402" s="13"/>
      <c r="M402" s="13"/>
      <c r="N402" s="13"/>
      <c r="O402" s="13"/>
      <c r="P402" s="13"/>
    </row>
    <row r="403" spans="7:16">
      <c r="G403" s="13"/>
      <c r="H403" s="13"/>
      <c r="I403" s="13"/>
      <c r="J403" s="13"/>
      <c r="K403" s="13"/>
      <c r="L403" s="13"/>
      <c r="M403" s="13"/>
      <c r="N403" s="13"/>
      <c r="O403" s="13"/>
      <c r="P403" s="13"/>
    </row>
    <row r="404" spans="7:16">
      <c r="G404" s="13"/>
      <c r="H404" s="13"/>
      <c r="I404" s="13"/>
      <c r="J404" s="13"/>
      <c r="K404" s="13"/>
      <c r="L404" s="13"/>
      <c r="M404" s="13"/>
      <c r="N404" s="13"/>
      <c r="O404" s="13"/>
      <c r="P404" s="13"/>
    </row>
    <row r="405" spans="7:16">
      <c r="G405" s="13"/>
      <c r="H405" s="13"/>
      <c r="I405" s="13"/>
      <c r="J405" s="13"/>
      <c r="K405" s="13"/>
      <c r="L405" s="13"/>
      <c r="M405" s="13"/>
      <c r="N405" s="13"/>
      <c r="O405" s="13"/>
      <c r="P405" s="13"/>
    </row>
    <row r="406" spans="7:16">
      <c r="G406" s="13"/>
      <c r="H406" s="13"/>
      <c r="I406" s="13"/>
      <c r="J406" s="13"/>
      <c r="K406" s="13"/>
      <c r="L406" s="13"/>
      <c r="M406" s="13"/>
      <c r="N406" s="13"/>
      <c r="O406" s="13"/>
      <c r="P406" s="13"/>
    </row>
    <row r="407" spans="7:16">
      <c r="G407" s="13"/>
      <c r="H407" s="13"/>
      <c r="I407" s="13"/>
      <c r="J407" s="13"/>
      <c r="K407" s="13"/>
      <c r="L407" s="13"/>
      <c r="M407" s="13"/>
      <c r="N407" s="13"/>
      <c r="O407" s="13"/>
      <c r="P407" s="13"/>
    </row>
    <row r="408" spans="7:16">
      <c r="G408" s="13"/>
      <c r="H408" s="13"/>
      <c r="I408" s="13"/>
      <c r="J408" s="13"/>
      <c r="K408" s="13"/>
      <c r="L408" s="13"/>
      <c r="M408" s="13"/>
      <c r="N408" s="13"/>
      <c r="O408" s="13"/>
      <c r="P408" s="13"/>
    </row>
    <row r="409" spans="7:16">
      <c r="G409" s="13"/>
      <c r="H409" s="13"/>
      <c r="I409" s="13"/>
      <c r="J409" s="13"/>
      <c r="K409" s="13"/>
      <c r="L409" s="13"/>
      <c r="M409" s="13"/>
      <c r="N409" s="13"/>
      <c r="O409" s="13"/>
      <c r="P409" s="13"/>
    </row>
    <row r="410" spans="7:16">
      <c r="G410" s="13"/>
      <c r="H410" s="13"/>
      <c r="I410" s="13"/>
      <c r="J410" s="13"/>
      <c r="K410" s="13"/>
      <c r="L410" s="13"/>
      <c r="M410" s="13"/>
      <c r="N410" s="13"/>
      <c r="O410" s="13"/>
      <c r="P410" s="13"/>
    </row>
    <row r="411" spans="7:16">
      <c r="G411" s="13"/>
      <c r="H411" s="13"/>
      <c r="I411" s="13"/>
      <c r="J411" s="13"/>
      <c r="K411" s="13"/>
      <c r="L411" s="13"/>
      <c r="M411" s="13"/>
      <c r="N411" s="13"/>
      <c r="O411" s="13"/>
      <c r="P411" s="13"/>
    </row>
    <row r="412" spans="7:16">
      <c r="G412" s="13"/>
      <c r="H412" s="13"/>
      <c r="I412" s="13"/>
      <c r="J412" s="13"/>
      <c r="K412" s="13"/>
      <c r="L412" s="13"/>
      <c r="M412" s="13"/>
      <c r="N412" s="13"/>
      <c r="O412" s="13"/>
      <c r="P412" s="13"/>
    </row>
    <row r="413" spans="7:16">
      <c r="G413" s="13"/>
      <c r="H413" s="13"/>
      <c r="I413" s="13"/>
      <c r="J413" s="13"/>
      <c r="K413" s="13"/>
      <c r="L413" s="13"/>
      <c r="M413" s="13"/>
      <c r="N413" s="13"/>
      <c r="O413" s="13"/>
      <c r="P413" s="13"/>
    </row>
    <row r="414" spans="7:16">
      <c r="G414" s="13"/>
      <c r="H414" s="13"/>
      <c r="I414" s="13"/>
      <c r="J414" s="13"/>
      <c r="K414" s="13"/>
      <c r="L414" s="13"/>
      <c r="M414" s="13"/>
      <c r="N414" s="13"/>
      <c r="O414" s="13"/>
      <c r="P414" s="13"/>
    </row>
    <row r="415" spans="7:16">
      <c r="G415" s="13"/>
      <c r="H415" s="13"/>
      <c r="I415" s="13"/>
      <c r="J415" s="13"/>
      <c r="K415" s="13"/>
      <c r="L415" s="13"/>
      <c r="M415" s="13"/>
      <c r="N415" s="13"/>
      <c r="O415" s="13"/>
      <c r="P415" s="13"/>
    </row>
    <row r="416" spans="7:16">
      <c r="G416" s="13"/>
      <c r="H416" s="13"/>
      <c r="I416" s="13"/>
      <c r="J416" s="13"/>
      <c r="K416" s="13"/>
      <c r="L416" s="13"/>
      <c r="M416" s="13"/>
      <c r="N416" s="13"/>
      <c r="O416" s="13"/>
      <c r="P416" s="13"/>
    </row>
    <row r="417" spans="7:16">
      <c r="G417" s="13"/>
      <c r="H417" s="13"/>
      <c r="I417" s="13"/>
      <c r="J417" s="13"/>
      <c r="K417" s="13"/>
      <c r="L417" s="13"/>
      <c r="M417" s="13"/>
      <c r="N417" s="13"/>
      <c r="O417" s="13"/>
      <c r="P417" s="13"/>
    </row>
    <row r="418" spans="7:16">
      <c r="G418" s="13"/>
      <c r="H418" s="13"/>
      <c r="I418" s="13"/>
      <c r="J418" s="13"/>
      <c r="K418" s="13"/>
      <c r="L418" s="13"/>
      <c r="M418" s="13"/>
      <c r="N418" s="13"/>
      <c r="O418" s="13"/>
      <c r="P418" s="13"/>
    </row>
    <row r="419" spans="7:16">
      <c r="G419" s="13"/>
      <c r="H419" s="13"/>
      <c r="I419" s="13"/>
      <c r="J419" s="13"/>
      <c r="K419" s="13"/>
      <c r="L419" s="13"/>
      <c r="M419" s="13"/>
      <c r="N419" s="13"/>
      <c r="O419" s="13"/>
      <c r="P419" s="13"/>
    </row>
    <row r="420" spans="7:16">
      <c r="G420" s="13"/>
      <c r="H420" s="13"/>
      <c r="I420" s="13"/>
      <c r="J420" s="13"/>
      <c r="K420" s="13"/>
      <c r="L420" s="13"/>
      <c r="M420" s="13"/>
      <c r="N420" s="13"/>
      <c r="O420" s="13"/>
      <c r="P420" s="13"/>
    </row>
    <row r="421" spans="7:16">
      <c r="G421" s="13"/>
      <c r="H421" s="13"/>
      <c r="I421" s="13"/>
      <c r="J421" s="13"/>
      <c r="K421" s="13"/>
      <c r="L421" s="13"/>
      <c r="M421" s="13"/>
      <c r="N421" s="13"/>
      <c r="O421" s="13"/>
      <c r="P421" s="13"/>
    </row>
    <row r="422" spans="7:16">
      <c r="G422" s="13"/>
      <c r="H422" s="13"/>
      <c r="I422" s="13"/>
      <c r="J422" s="13"/>
      <c r="K422" s="13"/>
      <c r="L422" s="13"/>
      <c r="M422" s="13"/>
      <c r="N422" s="13"/>
      <c r="O422" s="13"/>
      <c r="P422" s="13"/>
    </row>
    <row r="423" spans="7:16">
      <c r="G423" s="13"/>
      <c r="H423" s="13"/>
      <c r="I423" s="13"/>
      <c r="J423" s="13"/>
      <c r="K423" s="13"/>
      <c r="L423" s="13"/>
      <c r="M423" s="13"/>
      <c r="N423" s="13"/>
      <c r="O423" s="13"/>
      <c r="P423" s="13"/>
    </row>
    <row r="424" spans="7:16">
      <c r="G424" s="13"/>
      <c r="H424" s="13"/>
      <c r="I424" s="13"/>
      <c r="J424" s="13"/>
      <c r="K424" s="13"/>
      <c r="L424" s="13"/>
      <c r="M424" s="13"/>
      <c r="N424" s="13"/>
      <c r="O424" s="13"/>
      <c r="P424" s="13"/>
    </row>
    <row r="425" spans="7:16">
      <c r="G425" s="13"/>
      <c r="H425" s="13"/>
      <c r="I425" s="13"/>
      <c r="J425" s="13"/>
      <c r="K425" s="13"/>
      <c r="L425" s="13"/>
      <c r="M425" s="13"/>
      <c r="N425" s="13"/>
      <c r="O425" s="13"/>
      <c r="P425" s="13"/>
    </row>
    <row r="426" spans="7:16">
      <c r="G426" s="13"/>
      <c r="H426" s="13"/>
      <c r="I426" s="13"/>
      <c r="J426" s="13"/>
      <c r="K426" s="13"/>
      <c r="L426" s="13"/>
      <c r="M426" s="13"/>
      <c r="N426" s="13"/>
      <c r="O426" s="13"/>
      <c r="P426" s="13"/>
    </row>
    <row r="427" spans="7:16">
      <c r="G427" s="13"/>
      <c r="H427" s="13"/>
      <c r="I427" s="13"/>
      <c r="J427" s="13"/>
      <c r="K427" s="13"/>
      <c r="L427" s="13"/>
      <c r="M427" s="13"/>
      <c r="N427" s="13"/>
      <c r="O427" s="13"/>
      <c r="P427" s="13"/>
    </row>
    <row r="428" spans="7:16">
      <c r="G428" s="13"/>
      <c r="H428" s="13"/>
      <c r="I428" s="13"/>
      <c r="J428" s="13"/>
      <c r="K428" s="13"/>
      <c r="L428" s="13"/>
      <c r="M428" s="13"/>
      <c r="N428" s="13"/>
      <c r="O428" s="13"/>
      <c r="P428" s="13"/>
    </row>
    <row r="429" spans="7:16">
      <c r="G429" s="13"/>
      <c r="H429" s="13"/>
      <c r="I429" s="13"/>
      <c r="J429" s="13"/>
      <c r="K429" s="13"/>
      <c r="L429" s="13"/>
      <c r="M429" s="13"/>
      <c r="N429" s="13"/>
      <c r="O429" s="13"/>
      <c r="P429" s="13"/>
    </row>
    <row r="430" spans="7:16">
      <c r="G430" s="13"/>
      <c r="H430" s="13"/>
      <c r="I430" s="13"/>
      <c r="J430" s="13"/>
      <c r="K430" s="13"/>
      <c r="L430" s="13"/>
      <c r="M430" s="13"/>
      <c r="N430" s="13"/>
      <c r="O430" s="13"/>
      <c r="P430" s="13"/>
    </row>
    <row r="431" spans="7:16">
      <c r="G431" s="13"/>
      <c r="H431" s="13"/>
      <c r="I431" s="13"/>
      <c r="J431" s="13"/>
      <c r="K431" s="13"/>
      <c r="L431" s="13"/>
      <c r="M431" s="13"/>
      <c r="N431" s="13"/>
      <c r="O431" s="13"/>
      <c r="P431" s="13"/>
    </row>
    <row r="432" spans="7:16">
      <c r="G432" s="13"/>
      <c r="H432" s="13"/>
      <c r="I432" s="13"/>
      <c r="J432" s="13"/>
      <c r="K432" s="13"/>
      <c r="L432" s="13"/>
      <c r="M432" s="13"/>
      <c r="N432" s="13"/>
      <c r="O432" s="13"/>
      <c r="P432" s="13"/>
    </row>
    <row r="433" spans="7:16">
      <c r="G433" s="13"/>
      <c r="H433" s="13"/>
      <c r="I433" s="13"/>
      <c r="J433" s="13"/>
      <c r="K433" s="13"/>
      <c r="L433" s="13"/>
      <c r="M433" s="13"/>
      <c r="N433" s="13"/>
      <c r="O433" s="13"/>
      <c r="P433" s="13"/>
    </row>
    <row r="434" spans="7:16">
      <c r="G434" s="13"/>
      <c r="H434" s="13"/>
      <c r="I434" s="13"/>
      <c r="J434" s="13"/>
      <c r="K434" s="13"/>
      <c r="L434" s="13"/>
      <c r="M434" s="13"/>
      <c r="N434" s="13"/>
      <c r="O434" s="13"/>
      <c r="P434" s="13"/>
    </row>
    <row r="435" spans="7:16">
      <c r="G435" s="13"/>
      <c r="H435" s="13"/>
      <c r="I435" s="13"/>
      <c r="J435" s="13"/>
      <c r="K435" s="13"/>
      <c r="L435" s="13"/>
      <c r="M435" s="13"/>
      <c r="N435" s="13"/>
      <c r="O435" s="13"/>
      <c r="P435" s="13"/>
    </row>
    <row r="436" spans="7:16">
      <c r="G436" s="13"/>
      <c r="H436" s="13"/>
      <c r="I436" s="13"/>
      <c r="J436" s="13"/>
      <c r="K436" s="13"/>
      <c r="L436" s="13"/>
      <c r="M436" s="13"/>
      <c r="N436" s="13"/>
      <c r="O436" s="13"/>
      <c r="P436" s="13"/>
    </row>
    <row r="437" spans="7:16">
      <c r="G437" s="13"/>
      <c r="H437" s="13"/>
      <c r="I437" s="13"/>
      <c r="J437" s="13"/>
      <c r="K437" s="13"/>
      <c r="L437" s="13"/>
      <c r="M437" s="13"/>
      <c r="N437" s="13"/>
      <c r="O437" s="13"/>
      <c r="P437" s="13"/>
    </row>
    <row r="438" spans="7:16">
      <c r="G438" s="13"/>
      <c r="H438" s="13"/>
      <c r="I438" s="13"/>
      <c r="J438" s="13"/>
      <c r="K438" s="13"/>
      <c r="L438" s="13"/>
      <c r="M438" s="13"/>
      <c r="N438" s="13"/>
      <c r="O438" s="13"/>
      <c r="P438" s="13"/>
    </row>
    <row r="439" spans="7:16">
      <c r="G439" s="13"/>
      <c r="H439" s="13"/>
      <c r="I439" s="13"/>
      <c r="J439" s="13"/>
      <c r="K439" s="13"/>
      <c r="L439" s="13"/>
      <c r="M439" s="13"/>
      <c r="N439" s="13"/>
      <c r="O439" s="13"/>
      <c r="P439" s="13"/>
    </row>
    <row r="440" spans="7:16">
      <c r="G440" s="13"/>
      <c r="H440" s="13"/>
      <c r="I440" s="13"/>
      <c r="J440" s="13"/>
      <c r="K440" s="13"/>
      <c r="L440" s="13"/>
      <c r="M440" s="13"/>
      <c r="N440" s="13"/>
      <c r="O440" s="13"/>
      <c r="P440" s="13"/>
    </row>
    <row r="441" spans="7:16">
      <c r="G441" s="13"/>
      <c r="H441" s="13"/>
      <c r="I441" s="13"/>
      <c r="J441" s="13"/>
      <c r="K441" s="13"/>
      <c r="L441" s="13"/>
      <c r="M441" s="13"/>
      <c r="N441" s="13"/>
      <c r="O441" s="13"/>
      <c r="P441" s="13"/>
    </row>
    <row r="442" spans="7:16">
      <c r="G442" s="13"/>
      <c r="H442" s="13"/>
      <c r="I442" s="13"/>
      <c r="J442" s="13"/>
      <c r="K442" s="13"/>
      <c r="L442" s="13"/>
      <c r="M442" s="13"/>
      <c r="N442" s="13"/>
      <c r="O442" s="13"/>
      <c r="P442" s="13"/>
    </row>
    <row r="443" spans="7:16">
      <c r="G443" s="13"/>
      <c r="H443" s="13"/>
      <c r="I443" s="13"/>
      <c r="J443" s="13"/>
      <c r="K443" s="13"/>
      <c r="L443" s="13"/>
      <c r="M443" s="13"/>
      <c r="N443" s="13"/>
      <c r="O443" s="13"/>
      <c r="P443" s="13"/>
    </row>
    <row r="444" spans="7:16">
      <c r="G444" s="13"/>
      <c r="H444" s="13"/>
      <c r="I444" s="13"/>
      <c r="J444" s="13"/>
      <c r="K444" s="13"/>
      <c r="L444" s="13"/>
      <c r="M444" s="13"/>
      <c r="N444" s="13"/>
      <c r="O444" s="13"/>
      <c r="P444" s="13"/>
    </row>
    <row r="445" spans="7:16">
      <c r="G445" s="13"/>
      <c r="H445" s="13"/>
      <c r="I445" s="13"/>
      <c r="J445" s="13"/>
      <c r="K445" s="13"/>
      <c r="L445" s="13"/>
      <c r="M445" s="13"/>
      <c r="N445" s="13"/>
      <c r="O445" s="13"/>
      <c r="P445" s="13"/>
    </row>
    <row r="446" spans="7:16">
      <c r="G446" s="13"/>
      <c r="H446" s="13"/>
      <c r="I446" s="13"/>
      <c r="J446" s="13"/>
      <c r="K446" s="13"/>
      <c r="L446" s="13"/>
      <c r="M446" s="13"/>
      <c r="N446" s="13"/>
      <c r="O446" s="13"/>
      <c r="P446" s="13"/>
    </row>
    <row r="447" spans="7:16">
      <c r="G447" s="13"/>
      <c r="H447" s="13"/>
      <c r="I447" s="13"/>
      <c r="J447" s="13"/>
      <c r="K447" s="13"/>
      <c r="L447" s="13"/>
      <c r="M447" s="13"/>
      <c r="N447" s="13"/>
      <c r="O447" s="13"/>
      <c r="P447" s="13"/>
    </row>
    <row r="448" spans="7:16">
      <c r="G448" s="13"/>
      <c r="H448" s="13"/>
      <c r="I448" s="13"/>
      <c r="J448" s="13"/>
      <c r="K448" s="13"/>
      <c r="L448" s="13"/>
      <c r="M448" s="13"/>
      <c r="N448" s="13"/>
      <c r="O448" s="13"/>
      <c r="P448" s="13"/>
    </row>
    <row r="449" spans="7:16">
      <c r="G449" s="13"/>
      <c r="H449" s="13"/>
      <c r="I449" s="13"/>
      <c r="J449" s="13"/>
      <c r="K449" s="13"/>
      <c r="L449" s="13"/>
      <c r="M449" s="13"/>
      <c r="N449" s="13"/>
      <c r="O449" s="13"/>
      <c r="P449" s="13"/>
    </row>
    <row r="450" spans="7:16">
      <c r="G450" s="13"/>
      <c r="H450" s="13"/>
      <c r="I450" s="13"/>
      <c r="J450" s="13"/>
      <c r="K450" s="13"/>
      <c r="L450" s="13"/>
      <c r="M450" s="13"/>
      <c r="N450" s="13"/>
      <c r="O450" s="13"/>
      <c r="P450" s="13"/>
    </row>
    <row r="451" spans="7:16">
      <c r="G451" s="13"/>
      <c r="H451" s="13"/>
      <c r="I451" s="13"/>
      <c r="J451" s="13"/>
      <c r="K451" s="13"/>
      <c r="L451" s="13"/>
      <c r="M451" s="13"/>
      <c r="N451" s="13"/>
      <c r="O451" s="13"/>
      <c r="P451" s="13"/>
    </row>
    <row r="452" spans="7:16">
      <c r="G452" s="13"/>
      <c r="H452" s="13"/>
      <c r="I452" s="13"/>
      <c r="J452" s="13"/>
      <c r="K452" s="13"/>
      <c r="L452" s="13"/>
      <c r="M452" s="13"/>
      <c r="N452" s="13"/>
      <c r="O452" s="13"/>
      <c r="P452" s="13"/>
    </row>
    <row r="453" spans="7:16">
      <c r="G453" s="13"/>
      <c r="H453" s="13"/>
      <c r="I453" s="13"/>
      <c r="J453" s="13"/>
      <c r="K453" s="13"/>
      <c r="L453" s="13"/>
      <c r="M453" s="13"/>
      <c r="N453" s="13"/>
      <c r="O453" s="13"/>
      <c r="P453" s="13"/>
    </row>
    <row r="454" spans="7:16">
      <c r="G454" s="13"/>
      <c r="H454" s="13"/>
      <c r="I454" s="13"/>
      <c r="J454" s="13"/>
      <c r="K454" s="13"/>
      <c r="L454" s="13"/>
      <c r="M454" s="13"/>
      <c r="N454" s="13"/>
      <c r="O454" s="13"/>
      <c r="P454" s="13"/>
    </row>
    <row r="455" spans="7:16">
      <c r="G455" s="13"/>
      <c r="H455" s="13"/>
      <c r="I455" s="13"/>
      <c r="J455" s="13"/>
      <c r="K455" s="13"/>
      <c r="L455" s="13"/>
      <c r="M455" s="13"/>
      <c r="N455" s="13"/>
      <c r="O455" s="13"/>
      <c r="P455" s="13"/>
    </row>
    <row r="456" spans="7:16">
      <c r="G456" s="13"/>
      <c r="H456" s="13"/>
      <c r="I456" s="13"/>
      <c r="J456" s="13"/>
      <c r="K456" s="13"/>
      <c r="L456" s="13"/>
      <c r="M456" s="13"/>
      <c r="N456" s="13"/>
      <c r="O456" s="13"/>
      <c r="P456" s="13"/>
    </row>
    <row r="457" spans="7:16">
      <c r="G457" s="13"/>
      <c r="H457" s="13"/>
      <c r="I457" s="13"/>
      <c r="J457" s="13"/>
      <c r="K457" s="13"/>
      <c r="L457" s="13"/>
      <c r="M457" s="13"/>
      <c r="N457" s="13"/>
      <c r="O457" s="13"/>
      <c r="P457" s="13"/>
    </row>
    <row r="458" spans="7:16">
      <c r="G458" s="13"/>
      <c r="H458" s="13"/>
      <c r="I458" s="13"/>
      <c r="J458" s="13"/>
      <c r="K458" s="13"/>
      <c r="L458" s="13"/>
      <c r="M458" s="13"/>
      <c r="N458" s="13"/>
      <c r="O458" s="13"/>
      <c r="P458" s="13"/>
    </row>
    <row r="459" spans="7:16">
      <c r="G459" s="13"/>
      <c r="H459" s="13"/>
      <c r="I459" s="13"/>
      <c r="J459" s="13"/>
      <c r="K459" s="13"/>
      <c r="L459" s="13"/>
      <c r="M459" s="13"/>
      <c r="N459" s="13"/>
      <c r="O459" s="13"/>
      <c r="P459" s="13"/>
    </row>
    <row r="460" spans="7:16">
      <c r="G460" s="13"/>
      <c r="H460" s="13"/>
      <c r="I460" s="13"/>
      <c r="J460" s="13"/>
      <c r="K460" s="13"/>
      <c r="L460" s="13"/>
      <c r="M460" s="13"/>
      <c r="N460" s="13"/>
      <c r="O460" s="13"/>
      <c r="P460" s="13"/>
    </row>
    <row r="461" spans="7:16">
      <c r="G461" s="13"/>
      <c r="H461" s="13"/>
      <c r="I461" s="13"/>
      <c r="J461" s="13"/>
      <c r="K461" s="13"/>
      <c r="L461" s="13"/>
      <c r="M461" s="13"/>
      <c r="N461" s="13"/>
      <c r="O461" s="13"/>
      <c r="P461" s="13"/>
    </row>
    <row r="462" spans="7:16">
      <c r="G462" s="13"/>
      <c r="H462" s="13"/>
      <c r="I462" s="13"/>
      <c r="J462" s="13"/>
      <c r="K462" s="13"/>
      <c r="L462" s="13"/>
      <c r="M462" s="13"/>
      <c r="N462" s="13"/>
      <c r="O462" s="13"/>
      <c r="P462" s="13"/>
    </row>
    <row r="463" spans="7:16">
      <c r="G463" s="13"/>
      <c r="H463" s="13"/>
      <c r="I463" s="13"/>
      <c r="J463" s="13"/>
      <c r="K463" s="13"/>
      <c r="L463" s="13"/>
      <c r="M463" s="13"/>
      <c r="N463" s="13"/>
      <c r="O463" s="13"/>
      <c r="P463" s="13"/>
    </row>
    <row r="464" spans="7:16">
      <c r="G464" s="13"/>
      <c r="H464" s="13"/>
      <c r="I464" s="13"/>
      <c r="J464" s="13"/>
      <c r="K464" s="13"/>
      <c r="L464" s="13"/>
      <c r="M464" s="13"/>
      <c r="N464" s="13"/>
      <c r="O464" s="13"/>
      <c r="P464" s="13"/>
    </row>
    <row r="465" spans="7:16">
      <c r="G465" s="13"/>
      <c r="H465" s="13"/>
      <c r="I465" s="13"/>
      <c r="J465" s="13"/>
      <c r="K465" s="13"/>
      <c r="L465" s="13"/>
      <c r="M465" s="13"/>
      <c r="N465" s="13"/>
      <c r="O465" s="13"/>
      <c r="P465" s="13"/>
    </row>
    <row r="466" spans="7:16">
      <c r="G466" s="13"/>
      <c r="H466" s="13"/>
      <c r="I466" s="13"/>
      <c r="J466" s="13"/>
      <c r="K466" s="13"/>
      <c r="L466" s="13"/>
      <c r="M466" s="13"/>
      <c r="N466" s="13"/>
      <c r="O466" s="13"/>
      <c r="P466" s="13"/>
    </row>
    <row r="467" spans="7:16">
      <c r="G467" s="13"/>
      <c r="H467" s="13"/>
      <c r="I467" s="13"/>
      <c r="J467" s="13"/>
      <c r="K467" s="13"/>
      <c r="L467" s="13"/>
      <c r="M467" s="13"/>
      <c r="N467" s="13"/>
      <c r="O467" s="13"/>
      <c r="P467" s="13"/>
    </row>
    <row r="468" spans="7:16">
      <c r="G468" s="13"/>
      <c r="H468" s="13"/>
      <c r="I468" s="13"/>
      <c r="J468" s="13"/>
      <c r="K468" s="13"/>
      <c r="L468" s="13"/>
      <c r="M468" s="13"/>
      <c r="N468" s="13"/>
      <c r="O468" s="13"/>
      <c r="P468" s="13"/>
    </row>
    <row r="469" spans="7:16">
      <c r="G469" s="13"/>
      <c r="H469" s="13"/>
      <c r="I469" s="13"/>
      <c r="J469" s="13"/>
      <c r="K469" s="13"/>
      <c r="L469" s="13"/>
      <c r="M469" s="13"/>
      <c r="N469" s="13"/>
      <c r="O469" s="13"/>
      <c r="P469" s="13"/>
    </row>
    <row r="470" spans="7:16">
      <c r="G470" s="13"/>
      <c r="H470" s="13"/>
      <c r="I470" s="13"/>
      <c r="J470" s="13"/>
      <c r="K470" s="13"/>
      <c r="L470" s="13"/>
      <c r="M470" s="13"/>
      <c r="N470" s="13"/>
      <c r="O470" s="13"/>
      <c r="P470" s="13"/>
    </row>
    <row r="471" spans="7:16">
      <c r="G471" s="13"/>
      <c r="H471" s="13"/>
      <c r="I471" s="13"/>
      <c r="J471" s="13"/>
      <c r="K471" s="13"/>
      <c r="L471" s="13"/>
      <c r="M471" s="13"/>
      <c r="N471" s="13"/>
      <c r="O471" s="13"/>
      <c r="P471" s="13"/>
    </row>
    <row r="472" spans="7:16">
      <c r="G472" s="13"/>
      <c r="H472" s="13"/>
      <c r="I472" s="13"/>
      <c r="J472" s="13"/>
      <c r="K472" s="13"/>
      <c r="L472" s="13"/>
      <c r="M472" s="13"/>
      <c r="N472" s="13"/>
      <c r="O472" s="13"/>
      <c r="P472" s="13"/>
    </row>
    <row r="473" spans="7:16">
      <c r="G473" s="13"/>
      <c r="H473" s="13"/>
      <c r="I473" s="13"/>
      <c r="J473" s="13"/>
      <c r="K473" s="13"/>
      <c r="L473" s="13"/>
      <c r="M473" s="13"/>
      <c r="N473" s="13"/>
      <c r="O473" s="13"/>
      <c r="P473" s="13"/>
    </row>
    <row r="474" spans="7:16">
      <c r="G474" s="13"/>
      <c r="H474" s="13"/>
      <c r="I474" s="13"/>
      <c r="J474" s="13"/>
      <c r="K474" s="13"/>
      <c r="L474" s="13"/>
      <c r="M474" s="13"/>
      <c r="N474" s="13"/>
      <c r="O474" s="13"/>
      <c r="P474" s="13"/>
    </row>
    <row r="475" spans="7:16">
      <c r="G475" s="13"/>
      <c r="H475" s="13"/>
      <c r="I475" s="13"/>
      <c r="J475" s="13"/>
      <c r="K475" s="13"/>
      <c r="L475" s="13"/>
      <c r="M475" s="13"/>
      <c r="N475" s="13"/>
      <c r="O475" s="13"/>
      <c r="P475" s="13"/>
    </row>
    <row r="476" spans="7:16">
      <c r="G476" s="13"/>
      <c r="H476" s="13"/>
      <c r="I476" s="13"/>
      <c r="J476" s="13"/>
      <c r="K476" s="13"/>
      <c r="L476" s="13"/>
      <c r="M476" s="13"/>
      <c r="N476" s="13"/>
      <c r="O476" s="13"/>
      <c r="P476" s="13"/>
    </row>
    <row r="477" spans="7:16">
      <c r="G477" s="13"/>
      <c r="H477" s="13"/>
      <c r="I477" s="13"/>
      <c r="J477" s="13"/>
      <c r="K477" s="13"/>
      <c r="L477" s="13"/>
      <c r="M477" s="13"/>
      <c r="N477" s="13"/>
      <c r="O477" s="13"/>
      <c r="P477" s="13"/>
    </row>
    <row r="478" spans="7:16">
      <c r="G478" s="13"/>
      <c r="H478" s="13"/>
      <c r="I478" s="13"/>
      <c r="J478" s="13"/>
      <c r="K478" s="13"/>
      <c r="L478" s="13"/>
      <c r="M478" s="13"/>
      <c r="N478" s="13"/>
      <c r="O478" s="13"/>
      <c r="P478" s="13"/>
    </row>
    <row r="479" spans="7:16">
      <c r="G479" s="13"/>
      <c r="H479" s="13"/>
      <c r="I479" s="13"/>
      <c r="J479" s="13"/>
      <c r="K479" s="13"/>
      <c r="L479" s="13"/>
      <c r="M479" s="13"/>
      <c r="N479" s="13"/>
      <c r="O479" s="13"/>
      <c r="P479" s="13"/>
    </row>
    <row r="480" spans="7:16">
      <c r="G480" s="13"/>
      <c r="H480" s="13"/>
      <c r="I480" s="13"/>
      <c r="J480" s="13"/>
      <c r="K480" s="13"/>
      <c r="L480" s="13"/>
      <c r="M480" s="13"/>
      <c r="N480" s="13"/>
      <c r="O480" s="13"/>
      <c r="P480" s="13"/>
    </row>
    <row r="481" spans="7:16">
      <c r="G481" s="13"/>
      <c r="H481" s="13"/>
      <c r="I481" s="13"/>
      <c r="J481" s="13"/>
      <c r="K481" s="13"/>
      <c r="L481" s="13"/>
      <c r="M481" s="13"/>
      <c r="N481" s="13"/>
      <c r="O481" s="13"/>
      <c r="P481" s="13"/>
    </row>
    <row r="482" spans="7:16">
      <c r="G482" s="13"/>
      <c r="H482" s="13"/>
      <c r="I482" s="13"/>
      <c r="J482" s="13"/>
      <c r="K482" s="13"/>
      <c r="L482" s="13"/>
      <c r="M482" s="13"/>
      <c r="N482" s="13"/>
      <c r="O482" s="13"/>
      <c r="P482" s="13"/>
    </row>
    <row r="483" spans="7:16">
      <c r="G483" s="13"/>
      <c r="H483" s="13"/>
      <c r="I483" s="13"/>
      <c r="J483" s="13"/>
      <c r="K483" s="13"/>
      <c r="L483" s="13"/>
      <c r="M483" s="13"/>
      <c r="N483" s="13"/>
      <c r="O483" s="13"/>
      <c r="P483" s="13"/>
    </row>
    <row r="484" spans="7:16">
      <c r="G484" s="13"/>
      <c r="H484" s="13"/>
      <c r="I484" s="13"/>
      <c r="J484" s="13"/>
      <c r="K484" s="13"/>
      <c r="L484" s="13"/>
      <c r="M484" s="13"/>
      <c r="N484" s="13"/>
      <c r="O484" s="13"/>
      <c r="P484" s="13"/>
    </row>
    <row r="485" spans="7:16">
      <c r="G485" s="13"/>
      <c r="H485" s="13"/>
      <c r="I485" s="13"/>
      <c r="J485" s="13"/>
      <c r="K485" s="13"/>
      <c r="L485" s="13"/>
      <c r="M485" s="13"/>
      <c r="N485" s="13"/>
      <c r="O485" s="13"/>
      <c r="P485" s="13"/>
    </row>
    <row r="486" spans="7:16">
      <c r="G486" s="13"/>
      <c r="H486" s="13"/>
      <c r="I486" s="13"/>
      <c r="J486" s="13"/>
      <c r="K486" s="13"/>
      <c r="L486" s="13"/>
      <c r="M486" s="13"/>
      <c r="N486" s="13"/>
      <c r="O486" s="13"/>
      <c r="P486" s="13"/>
    </row>
    <row r="487" spans="7:16">
      <c r="G487" s="13"/>
      <c r="H487" s="13"/>
      <c r="I487" s="13"/>
      <c r="J487" s="13"/>
      <c r="K487" s="13"/>
      <c r="L487" s="13"/>
      <c r="M487" s="13"/>
      <c r="N487" s="13"/>
      <c r="O487" s="13"/>
      <c r="P487" s="13"/>
    </row>
    <row r="488" spans="7:16">
      <c r="G488" s="13"/>
      <c r="H488" s="13"/>
      <c r="I488" s="13"/>
      <c r="J488" s="13"/>
      <c r="K488" s="13"/>
      <c r="L488" s="13"/>
      <c r="M488" s="13"/>
      <c r="N488" s="13"/>
      <c r="O488" s="13"/>
      <c r="P488" s="13"/>
    </row>
    <row r="489" spans="7:16">
      <c r="G489" s="13"/>
      <c r="H489" s="13"/>
      <c r="I489" s="13"/>
      <c r="J489" s="13"/>
      <c r="K489" s="13"/>
      <c r="L489" s="13"/>
      <c r="M489" s="13"/>
      <c r="N489" s="13"/>
      <c r="O489" s="13"/>
      <c r="P489" s="13"/>
    </row>
    <row r="490" spans="7:16">
      <c r="G490" s="13"/>
      <c r="H490" s="13"/>
      <c r="I490" s="13"/>
      <c r="J490" s="13"/>
      <c r="K490" s="13"/>
      <c r="L490" s="13"/>
      <c r="M490" s="13"/>
      <c r="N490" s="13"/>
      <c r="O490" s="13"/>
      <c r="P490" s="13"/>
    </row>
    <row r="491" spans="7:16">
      <c r="G491" s="13"/>
      <c r="H491" s="13"/>
      <c r="I491" s="13"/>
      <c r="J491" s="13"/>
      <c r="K491" s="13"/>
      <c r="L491" s="13"/>
      <c r="M491" s="13"/>
      <c r="N491" s="13"/>
      <c r="O491" s="13"/>
      <c r="P491" s="13"/>
    </row>
    <row r="492" spans="7:16">
      <c r="G492" s="13"/>
      <c r="H492" s="13"/>
      <c r="I492" s="13"/>
      <c r="J492" s="13"/>
      <c r="K492" s="13"/>
      <c r="L492" s="13"/>
      <c r="M492" s="13"/>
      <c r="N492" s="13"/>
      <c r="O492" s="13"/>
      <c r="P492" s="13"/>
    </row>
    <row r="493" spans="7:16">
      <c r="G493" s="13"/>
      <c r="H493" s="13"/>
      <c r="I493" s="13"/>
      <c r="J493" s="13"/>
      <c r="K493" s="13"/>
      <c r="L493" s="13"/>
      <c r="M493" s="13"/>
      <c r="N493" s="13"/>
      <c r="O493" s="13"/>
      <c r="P493" s="13"/>
    </row>
    <row r="494" spans="7:16">
      <c r="G494" s="13"/>
      <c r="H494" s="13"/>
      <c r="I494" s="13"/>
      <c r="J494" s="13"/>
      <c r="K494" s="13"/>
      <c r="L494" s="13"/>
      <c r="M494" s="13"/>
      <c r="N494" s="13"/>
      <c r="O494" s="13"/>
      <c r="P494" s="13"/>
    </row>
    <row r="495" spans="7:16">
      <c r="G495" s="13"/>
      <c r="H495" s="13"/>
      <c r="I495" s="13"/>
      <c r="J495" s="13"/>
      <c r="K495" s="13"/>
      <c r="L495" s="13"/>
      <c r="M495" s="13"/>
      <c r="N495" s="13"/>
      <c r="O495" s="13"/>
      <c r="P495" s="13"/>
    </row>
    <row r="496" spans="7:16">
      <c r="G496" s="13"/>
      <c r="H496" s="13"/>
      <c r="I496" s="13"/>
      <c r="J496" s="13"/>
      <c r="K496" s="13"/>
      <c r="L496" s="13"/>
      <c r="M496" s="13"/>
      <c r="N496" s="13"/>
      <c r="O496" s="13"/>
      <c r="P496" s="13"/>
    </row>
    <row r="497" spans="7:16">
      <c r="G497" s="13"/>
      <c r="H497" s="13"/>
      <c r="I497" s="13"/>
      <c r="J497" s="13"/>
      <c r="K497" s="13"/>
      <c r="L497" s="13"/>
      <c r="M497" s="13"/>
      <c r="N497" s="13"/>
      <c r="O497" s="13"/>
      <c r="P497" s="13"/>
    </row>
    <row r="498" spans="7:16">
      <c r="G498" s="13"/>
      <c r="H498" s="13"/>
      <c r="I498" s="13"/>
      <c r="J498" s="13"/>
      <c r="K498" s="13"/>
      <c r="L498" s="13"/>
      <c r="M498" s="13"/>
      <c r="N498" s="13"/>
      <c r="O498" s="13"/>
      <c r="P498" s="13"/>
    </row>
    <row r="499" spans="7:16">
      <c r="G499" s="13"/>
      <c r="H499" s="13"/>
      <c r="I499" s="13"/>
      <c r="J499" s="13"/>
      <c r="K499" s="13"/>
      <c r="L499" s="13"/>
      <c r="M499" s="13"/>
      <c r="N499" s="13"/>
      <c r="O499" s="13"/>
      <c r="P499" s="13"/>
    </row>
    <row r="500" spans="7:16">
      <c r="G500" s="13"/>
      <c r="H500" s="13"/>
      <c r="I500" s="13"/>
      <c r="J500" s="13"/>
      <c r="K500" s="13"/>
      <c r="L500" s="13"/>
      <c r="M500" s="13"/>
      <c r="N500" s="13"/>
      <c r="O500" s="13"/>
      <c r="P500" s="13"/>
    </row>
    <row r="501" spans="7:16">
      <c r="G501" s="13"/>
      <c r="H501" s="13"/>
      <c r="I501" s="13"/>
      <c r="J501" s="13"/>
      <c r="K501" s="13"/>
      <c r="L501" s="13"/>
      <c r="M501" s="13"/>
      <c r="N501" s="13"/>
      <c r="O501" s="13"/>
      <c r="P501" s="13"/>
    </row>
    <row r="502" spans="7:16">
      <c r="G502" s="13"/>
      <c r="H502" s="13"/>
      <c r="I502" s="13"/>
      <c r="J502" s="13"/>
      <c r="K502" s="13"/>
      <c r="L502" s="13"/>
      <c r="M502" s="13"/>
      <c r="N502" s="13"/>
      <c r="O502" s="13"/>
      <c r="P502" s="13"/>
    </row>
    <row r="503" spans="7:16">
      <c r="G503" s="13"/>
      <c r="H503" s="13"/>
      <c r="I503" s="13"/>
      <c r="J503" s="13"/>
      <c r="K503" s="13"/>
      <c r="L503" s="13"/>
      <c r="M503" s="13"/>
      <c r="N503" s="13"/>
      <c r="O503" s="13"/>
      <c r="P503" s="13"/>
    </row>
    <row r="504" spans="7:16">
      <c r="G504" s="13"/>
      <c r="H504" s="13"/>
      <c r="I504" s="13"/>
      <c r="J504" s="13"/>
      <c r="K504" s="13"/>
      <c r="L504" s="13"/>
      <c r="M504" s="13"/>
      <c r="N504" s="13"/>
      <c r="O504" s="13"/>
      <c r="P504" s="13"/>
    </row>
    <row r="505" spans="7:16">
      <c r="G505" s="13"/>
      <c r="H505" s="13"/>
      <c r="I505" s="13"/>
      <c r="J505" s="13"/>
      <c r="K505" s="13"/>
      <c r="L505" s="13"/>
      <c r="M505" s="13"/>
      <c r="N505" s="13"/>
      <c r="O505" s="13"/>
      <c r="P505" s="13"/>
    </row>
    <row r="506" spans="7:16">
      <c r="G506" s="13"/>
      <c r="H506" s="13"/>
      <c r="I506" s="13"/>
      <c r="J506" s="13"/>
      <c r="K506" s="13"/>
      <c r="L506" s="13"/>
      <c r="M506" s="13"/>
      <c r="N506" s="13"/>
      <c r="O506" s="13"/>
      <c r="P506" s="13"/>
    </row>
    <row r="507" spans="7:16">
      <c r="G507" s="13"/>
      <c r="H507" s="13"/>
      <c r="I507" s="13"/>
      <c r="J507" s="13"/>
      <c r="K507" s="13"/>
      <c r="L507" s="13"/>
      <c r="M507" s="13"/>
      <c r="N507" s="13"/>
      <c r="O507" s="13"/>
      <c r="P507" s="13"/>
    </row>
    <row r="508" spans="7:16">
      <c r="G508" s="13"/>
      <c r="H508" s="13"/>
      <c r="I508" s="13"/>
      <c r="J508" s="13"/>
      <c r="K508" s="13"/>
      <c r="L508" s="13"/>
      <c r="M508" s="13"/>
      <c r="N508" s="13"/>
      <c r="O508" s="13"/>
      <c r="P508" s="13"/>
    </row>
    <row r="509" spans="7:16">
      <c r="G509" s="13"/>
      <c r="H509" s="13"/>
      <c r="I509" s="13"/>
      <c r="J509" s="13"/>
      <c r="K509" s="13"/>
      <c r="L509" s="13"/>
      <c r="M509" s="13"/>
      <c r="N509" s="13"/>
      <c r="O509" s="13"/>
      <c r="P509" s="13"/>
    </row>
    <row r="510" spans="7:16">
      <c r="G510" s="13"/>
      <c r="H510" s="13"/>
      <c r="I510" s="13"/>
      <c r="J510" s="13"/>
      <c r="K510" s="13"/>
      <c r="L510" s="13"/>
      <c r="M510" s="13"/>
      <c r="N510" s="13"/>
      <c r="O510" s="13"/>
      <c r="P510" s="13"/>
    </row>
    <row r="511" spans="7:16">
      <c r="G511" s="13"/>
      <c r="H511" s="13"/>
      <c r="I511" s="13"/>
      <c r="J511" s="13"/>
      <c r="K511" s="13"/>
      <c r="L511" s="13"/>
      <c r="M511" s="13"/>
      <c r="N511" s="13"/>
      <c r="O511" s="13"/>
      <c r="P511" s="13"/>
    </row>
    <row r="512" spans="7:16">
      <c r="G512" s="13"/>
      <c r="H512" s="13"/>
      <c r="I512" s="13"/>
      <c r="J512" s="13"/>
      <c r="K512" s="13"/>
      <c r="L512" s="13"/>
      <c r="M512" s="13"/>
      <c r="N512" s="13"/>
      <c r="O512" s="13"/>
      <c r="P512" s="13"/>
    </row>
    <row r="513" spans="7:16">
      <c r="G513" s="13"/>
      <c r="H513" s="13"/>
      <c r="I513" s="13"/>
      <c r="J513" s="13"/>
      <c r="K513" s="13"/>
      <c r="L513" s="13"/>
      <c r="M513" s="13"/>
      <c r="N513" s="13"/>
      <c r="O513" s="13"/>
      <c r="P513" s="13"/>
    </row>
    <row r="514" spans="7:16">
      <c r="G514" s="13"/>
      <c r="H514" s="13"/>
      <c r="I514" s="13"/>
      <c r="J514" s="13"/>
      <c r="K514" s="13"/>
      <c r="L514" s="13"/>
      <c r="M514" s="13"/>
      <c r="N514" s="13"/>
      <c r="O514" s="13"/>
      <c r="P514" s="13"/>
    </row>
    <row r="515" spans="7:16">
      <c r="G515" s="13"/>
      <c r="H515" s="13"/>
      <c r="I515" s="13"/>
      <c r="J515" s="13"/>
      <c r="K515" s="13"/>
      <c r="L515" s="13"/>
      <c r="M515" s="13"/>
      <c r="N515" s="13"/>
      <c r="O515" s="13"/>
      <c r="P515" s="13"/>
    </row>
    <row r="516" spans="7:16">
      <c r="G516" s="13"/>
      <c r="H516" s="13"/>
      <c r="I516" s="13"/>
      <c r="J516" s="13"/>
      <c r="K516" s="13"/>
      <c r="L516" s="13"/>
      <c r="M516" s="13"/>
      <c r="N516" s="13"/>
      <c r="O516" s="13"/>
      <c r="P516" s="13"/>
    </row>
    <row r="517" spans="7:16">
      <c r="G517" s="13"/>
      <c r="H517" s="13"/>
      <c r="I517" s="13"/>
      <c r="J517" s="13"/>
      <c r="K517" s="13"/>
      <c r="L517" s="13"/>
      <c r="M517" s="13"/>
      <c r="N517" s="13"/>
      <c r="O517" s="13"/>
      <c r="P517" s="13"/>
    </row>
    <row r="518" spans="7:16">
      <c r="G518" s="13"/>
      <c r="H518" s="13"/>
      <c r="I518" s="13"/>
      <c r="J518" s="13"/>
      <c r="K518" s="13"/>
      <c r="L518" s="13"/>
      <c r="M518" s="13"/>
      <c r="N518" s="13"/>
      <c r="O518" s="13"/>
      <c r="P518" s="13"/>
    </row>
    <row r="519" spans="7:16">
      <c r="G519" s="13"/>
      <c r="H519" s="13"/>
      <c r="I519" s="13"/>
      <c r="J519" s="13"/>
      <c r="K519" s="13"/>
      <c r="L519" s="13"/>
      <c r="M519" s="13"/>
      <c r="N519" s="13"/>
      <c r="O519" s="13"/>
      <c r="P519" s="13"/>
    </row>
    <row r="520" spans="7:16">
      <c r="G520" s="13"/>
      <c r="H520" s="13"/>
      <c r="I520" s="13"/>
      <c r="J520" s="13"/>
      <c r="K520" s="13"/>
      <c r="L520" s="13"/>
      <c r="M520" s="13"/>
      <c r="N520" s="13"/>
      <c r="O520" s="13"/>
      <c r="P520" s="13"/>
    </row>
    <row r="521" spans="7:16">
      <c r="G521" s="13"/>
      <c r="H521" s="13"/>
      <c r="I521" s="13"/>
      <c r="J521" s="13"/>
      <c r="K521" s="13"/>
      <c r="L521" s="13"/>
      <c r="M521" s="13"/>
      <c r="N521" s="13"/>
      <c r="O521" s="13"/>
      <c r="P521" s="13"/>
    </row>
    <row r="522" spans="7:16">
      <c r="G522" s="13"/>
      <c r="H522" s="13"/>
      <c r="I522" s="13"/>
      <c r="J522" s="13"/>
      <c r="K522" s="13"/>
      <c r="L522" s="13"/>
      <c r="M522" s="13"/>
      <c r="N522" s="13"/>
      <c r="O522" s="13"/>
      <c r="P522" s="13"/>
    </row>
    <row r="523" spans="7:16">
      <c r="G523" s="13"/>
      <c r="H523" s="13"/>
      <c r="I523" s="13"/>
      <c r="J523" s="13"/>
      <c r="K523" s="13"/>
      <c r="L523" s="13"/>
      <c r="M523" s="13"/>
      <c r="N523" s="13"/>
      <c r="O523" s="13"/>
      <c r="P523" s="13"/>
    </row>
    <row r="524" spans="7:16">
      <c r="G524" s="13"/>
      <c r="H524" s="13"/>
      <c r="I524" s="13"/>
      <c r="J524" s="13"/>
      <c r="K524" s="13"/>
      <c r="L524" s="13"/>
      <c r="M524" s="13"/>
      <c r="N524" s="13"/>
      <c r="O524" s="13"/>
      <c r="P524" s="13"/>
    </row>
    <row r="525" spans="7:16">
      <c r="G525" s="13"/>
      <c r="H525" s="13"/>
      <c r="I525" s="13"/>
      <c r="J525" s="13"/>
      <c r="K525" s="13"/>
      <c r="L525" s="13"/>
      <c r="M525" s="13"/>
      <c r="N525" s="13"/>
      <c r="O525" s="13"/>
      <c r="P525" s="13"/>
    </row>
    <row r="526" spans="7:16">
      <c r="G526" s="13"/>
      <c r="H526" s="13"/>
      <c r="I526" s="13"/>
      <c r="J526" s="13"/>
      <c r="K526" s="13"/>
      <c r="L526" s="13"/>
      <c r="M526" s="13"/>
      <c r="N526" s="13"/>
      <c r="O526" s="13"/>
      <c r="P526" s="13"/>
    </row>
    <row r="527" spans="7:16">
      <c r="G527" s="13"/>
      <c r="H527" s="13"/>
      <c r="I527" s="13"/>
      <c r="J527" s="13"/>
      <c r="K527" s="13"/>
      <c r="L527" s="13"/>
      <c r="M527" s="13"/>
      <c r="N527" s="13"/>
      <c r="O527" s="13"/>
      <c r="P527" s="13"/>
    </row>
    <row r="528" spans="7:16">
      <c r="G528" s="13"/>
      <c r="H528" s="13"/>
      <c r="I528" s="13"/>
      <c r="J528" s="13"/>
      <c r="K528" s="13"/>
      <c r="L528" s="13"/>
      <c r="M528" s="13"/>
      <c r="N528" s="13"/>
      <c r="O528" s="13"/>
      <c r="P528" s="13"/>
    </row>
    <row r="529" spans="7:16">
      <c r="G529" s="13"/>
      <c r="H529" s="13"/>
      <c r="I529" s="13"/>
      <c r="J529" s="13"/>
      <c r="K529" s="13"/>
      <c r="L529" s="13"/>
      <c r="M529" s="13"/>
      <c r="N529" s="13"/>
      <c r="O529" s="13"/>
      <c r="P529" s="13"/>
    </row>
    <row r="530" spans="7:16">
      <c r="G530" s="13"/>
      <c r="H530" s="13"/>
      <c r="I530" s="13"/>
      <c r="J530" s="13"/>
      <c r="K530" s="13"/>
      <c r="L530" s="13"/>
      <c r="M530" s="13"/>
      <c r="N530" s="13"/>
      <c r="O530" s="13"/>
      <c r="P530" s="13"/>
    </row>
    <row r="531" spans="7:16">
      <c r="G531" s="13"/>
      <c r="H531" s="13"/>
      <c r="I531" s="13"/>
      <c r="J531" s="13"/>
      <c r="K531" s="13"/>
      <c r="L531" s="13"/>
      <c r="M531" s="13"/>
      <c r="N531" s="13"/>
      <c r="O531" s="13"/>
      <c r="P531" s="13"/>
    </row>
    <row r="532" spans="7:16">
      <c r="G532" s="13"/>
      <c r="H532" s="13"/>
      <c r="I532" s="13"/>
      <c r="J532" s="13"/>
      <c r="K532" s="13"/>
      <c r="L532" s="13"/>
      <c r="M532" s="13"/>
      <c r="N532" s="13"/>
      <c r="O532" s="13"/>
      <c r="P532" s="13"/>
    </row>
    <row r="533" spans="7:16">
      <c r="G533" s="13"/>
      <c r="H533" s="13"/>
      <c r="I533" s="13"/>
      <c r="J533" s="13"/>
      <c r="K533" s="13"/>
      <c r="L533" s="13"/>
      <c r="M533" s="13"/>
      <c r="N533" s="13"/>
      <c r="O533" s="13"/>
      <c r="P533" s="13"/>
    </row>
    <row r="534" spans="7:16">
      <c r="G534" s="13"/>
      <c r="H534" s="13"/>
      <c r="I534" s="13"/>
      <c r="J534" s="13"/>
      <c r="K534" s="13"/>
      <c r="L534" s="13"/>
      <c r="M534" s="13"/>
      <c r="N534" s="13"/>
      <c r="O534" s="13"/>
      <c r="P534" s="13"/>
    </row>
    <row r="535" spans="7:16">
      <c r="G535" s="13"/>
      <c r="H535" s="13"/>
      <c r="I535" s="13"/>
      <c r="J535" s="13"/>
      <c r="K535" s="13"/>
      <c r="L535" s="13"/>
      <c r="M535" s="13"/>
      <c r="N535" s="13"/>
      <c r="O535" s="13"/>
      <c r="P535" s="13"/>
    </row>
    <row r="536" spans="7:16">
      <c r="G536" s="13"/>
      <c r="H536" s="13"/>
      <c r="I536" s="13"/>
      <c r="J536" s="13"/>
      <c r="K536" s="13"/>
      <c r="L536" s="13"/>
      <c r="M536" s="13"/>
      <c r="N536" s="13"/>
      <c r="O536" s="13"/>
      <c r="P536" s="13"/>
    </row>
    <row r="537" spans="7:16">
      <c r="G537" s="13"/>
      <c r="H537" s="13"/>
      <c r="I537" s="13"/>
      <c r="J537" s="13"/>
      <c r="K537" s="13"/>
      <c r="L537" s="13"/>
      <c r="M537" s="13"/>
      <c r="N537" s="13"/>
      <c r="O537" s="13"/>
      <c r="P537" s="13"/>
    </row>
    <row r="538" spans="7:16">
      <c r="G538" s="13"/>
      <c r="H538" s="13"/>
      <c r="I538" s="13"/>
      <c r="J538" s="13"/>
      <c r="K538" s="13"/>
      <c r="L538" s="13"/>
      <c r="M538" s="13"/>
      <c r="N538" s="13"/>
      <c r="O538" s="13"/>
      <c r="P538" s="13"/>
    </row>
    <row r="539" spans="7:16">
      <c r="G539" s="13"/>
      <c r="H539" s="13"/>
      <c r="I539" s="13"/>
      <c r="J539" s="13"/>
      <c r="K539" s="13"/>
      <c r="L539" s="13"/>
      <c r="M539" s="13"/>
      <c r="N539" s="13"/>
      <c r="O539" s="13"/>
      <c r="P539" s="13"/>
    </row>
    <row r="540" spans="7:16">
      <c r="G540" s="13"/>
      <c r="H540" s="13"/>
      <c r="I540" s="13"/>
      <c r="J540" s="13"/>
      <c r="K540" s="13"/>
      <c r="L540" s="13"/>
      <c r="M540" s="13"/>
      <c r="N540" s="13"/>
      <c r="O540" s="13"/>
      <c r="P540" s="13"/>
    </row>
    <row r="541" spans="7:16">
      <c r="G541" s="13"/>
      <c r="H541" s="13"/>
      <c r="I541" s="13"/>
      <c r="J541" s="13"/>
      <c r="K541" s="13"/>
      <c r="L541" s="13"/>
      <c r="M541" s="13"/>
      <c r="N541" s="13"/>
      <c r="O541" s="13"/>
      <c r="P541" s="13"/>
    </row>
    <row r="542" spans="7:16">
      <c r="G542" s="13"/>
      <c r="H542" s="13"/>
      <c r="I542" s="13"/>
      <c r="J542" s="13"/>
      <c r="K542" s="13"/>
      <c r="L542" s="13"/>
      <c r="M542" s="13"/>
      <c r="N542" s="13"/>
      <c r="O542" s="13"/>
      <c r="P542" s="13"/>
    </row>
    <row r="543" spans="7:16">
      <c r="G543" s="13"/>
      <c r="H543" s="13"/>
      <c r="I543" s="13"/>
      <c r="J543" s="13"/>
      <c r="K543" s="13"/>
      <c r="L543" s="13"/>
      <c r="M543" s="13"/>
      <c r="N543" s="13"/>
      <c r="O543" s="13"/>
      <c r="P543" s="13"/>
    </row>
    <row r="544" spans="7:16">
      <c r="G544" s="13"/>
      <c r="H544" s="13"/>
      <c r="I544" s="13"/>
      <c r="J544" s="13"/>
      <c r="K544" s="13"/>
      <c r="L544" s="13"/>
      <c r="M544" s="13"/>
      <c r="N544" s="13"/>
      <c r="O544" s="13"/>
      <c r="P544" s="13"/>
    </row>
    <row r="545" spans="7:16">
      <c r="G545" s="13"/>
      <c r="H545" s="13"/>
      <c r="I545" s="13"/>
      <c r="J545" s="13"/>
      <c r="K545" s="13"/>
      <c r="L545" s="13"/>
      <c r="M545" s="13"/>
      <c r="N545" s="13"/>
      <c r="O545" s="13"/>
      <c r="P545" s="13"/>
    </row>
    <row r="546" spans="7:16">
      <c r="G546" s="13"/>
      <c r="H546" s="13"/>
      <c r="I546" s="13"/>
      <c r="J546" s="13"/>
      <c r="K546" s="13"/>
      <c r="L546" s="13"/>
      <c r="M546" s="13"/>
      <c r="N546" s="13"/>
      <c r="O546" s="13"/>
      <c r="P546" s="13"/>
    </row>
    <row r="547" spans="7:16">
      <c r="G547" s="13"/>
      <c r="H547" s="13"/>
      <c r="I547" s="13"/>
      <c r="J547" s="13"/>
      <c r="K547" s="13"/>
      <c r="L547" s="13"/>
      <c r="M547" s="13"/>
      <c r="N547" s="13"/>
      <c r="O547" s="13"/>
      <c r="P547" s="13"/>
    </row>
    <row r="548" spans="7:16">
      <c r="G548" s="13"/>
      <c r="H548" s="13"/>
      <c r="I548" s="13"/>
      <c r="J548" s="13"/>
      <c r="K548" s="13"/>
      <c r="L548" s="13"/>
      <c r="M548" s="13"/>
      <c r="N548" s="13"/>
      <c r="O548" s="13"/>
      <c r="P548" s="13"/>
    </row>
    <row r="549" spans="7:16">
      <c r="G549" s="13"/>
      <c r="H549" s="13"/>
      <c r="I549" s="13"/>
      <c r="J549" s="13"/>
      <c r="K549" s="13"/>
      <c r="L549" s="13"/>
      <c r="M549" s="13"/>
      <c r="N549" s="13"/>
      <c r="O549" s="13"/>
      <c r="P549" s="13"/>
    </row>
    <row r="550" spans="7:16">
      <c r="G550" s="13"/>
      <c r="H550" s="13"/>
      <c r="I550" s="13"/>
      <c r="J550" s="13"/>
      <c r="K550" s="13"/>
      <c r="L550" s="13"/>
      <c r="M550" s="13"/>
      <c r="N550" s="13"/>
      <c r="O550" s="13"/>
      <c r="P550" s="13"/>
    </row>
    <row r="551" spans="7:16">
      <c r="G551" s="13"/>
      <c r="H551" s="13"/>
      <c r="I551" s="13"/>
      <c r="J551" s="13"/>
      <c r="K551" s="13"/>
      <c r="L551" s="13"/>
      <c r="M551" s="13"/>
      <c r="N551" s="13"/>
      <c r="O551" s="13"/>
      <c r="P551" s="13"/>
    </row>
    <row r="552" spans="7:16">
      <c r="G552" s="13"/>
      <c r="H552" s="13"/>
      <c r="I552" s="13"/>
      <c r="J552" s="13"/>
      <c r="K552" s="13"/>
      <c r="L552" s="13"/>
      <c r="M552" s="13"/>
      <c r="N552" s="13"/>
      <c r="O552" s="13"/>
      <c r="P552" s="13"/>
    </row>
    <row r="553" spans="7:16">
      <c r="G553" s="13"/>
      <c r="H553" s="13"/>
      <c r="I553" s="13"/>
      <c r="J553" s="13"/>
      <c r="K553" s="13"/>
      <c r="L553" s="13"/>
      <c r="M553" s="13"/>
      <c r="N553" s="13"/>
      <c r="O553" s="13"/>
      <c r="P553" s="13"/>
    </row>
    <row r="554" spans="7:16">
      <c r="G554" s="13"/>
      <c r="H554" s="13"/>
      <c r="I554" s="13"/>
      <c r="J554" s="13"/>
      <c r="K554" s="13"/>
      <c r="L554" s="13"/>
      <c r="M554" s="13"/>
      <c r="N554" s="13"/>
      <c r="O554" s="13"/>
      <c r="P554" s="13"/>
    </row>
    <row r="555" spans="7:16">
      <c r="G555" s="13"/>
      <c r="H555" s="13"/>
      <c r="I555" s="13"/>
      <c r="J555" s="13"/>
      <c r="K555" s="13"/>
      <c r="L555" s="13"/>
      <c r="M555" s="13"/>
      <c r="N555" s="13"/>
      <c r="O555" s="13"/>
      <c r="P555" s="13"/>
    </row>
    <row r="556" spans="7:16">
      <c r="G556" s="13"/>
      <c r="H556" s="13"/>
      <c r="I556" s="13"/>
      <c r="J556" s="13"/>
      <c r="K556" s="13"/>
      <c r="L556" s="13"/>
      <c r="M556" s="13"/>
      <c r="N556" s="13"/>
      <c r="O556" s="13"/>
      <c r="P556" s="13"/>
    </row>
    <row r="557" spans="7:16">
      <c r="G557" s="13"/>
      <c r="H557" s="13"/>
      <c r="I557" s="13"/>
      <c r="J557" s="13"/>
      <c r="K557" s="13"/>
      <c r="L557" s="13"/>
      <c r="M557" s="13"/>
      <c r="N557" s="13"/>
      <c r="O557" s="13"/>
      <c r="P557" s="13"/>
    </row>
    <row r="558" spans="7:16">
      <c r="G558" s="13"/>
      <c r="H558" s="13"/>
      <c r="I558" s="13"/>
      <c r="J558" s="13"/>
      <c r="K558" s="13"/>
      <c r="L558" s="13"/>
      <c r="M558" s="13"/>
      <c r="N558" s="13"/>
      <c r="O558" s="13"/>
      <c r="P558" s="13"/>
    </row>
    <row r="559" spans="7:16">
      <c r="G559" s="13"/>
      <c r="H559" s="13"/>
      <c r="I559" s="13"/>
      <c r="J559" s="13"/>
      <c r="K559" s="13"/>
      <c r="L559" s="13"/>
      <c r="M559" s="13"/>
      <c r="N559" s="13"/>
      <c r="O559" s="13"/>
      <c r="P559" s="13"/>
    </row>
    <row r="560" spans="7:16">
      <c r="G560" s="13"/>
      <c r="H560" s="13"/>
      <c r="I560" s="13"/>
      <c r="J560" s="13"/>
      <c r="K560" s="13"/>
      <c r="L560" s="13"/>
      <c r="M560" s="13"/>
      <c r="N560" s="13"/>
      <c r="O560" s="13"/>
      <c r="P560" s="13"/>
    </row>
    <row r="561" spans="7:16">
      <c r="G561" s="13"/>
      <c r="H561" s="13"/>
      <c r="I561" s="13"/>
      <c r="J561" s="13"/>
      <c r="K561" s="13"/>
      <c r="L561" s="13"/>
      <c r="M561" s="13"/>
      <c r="N561" s="13"/>
      <c r="O561" s="13"/>
      <c r="P561" s="13"/>
    </row>
    <row r="562" spans="7:16">
      <c r="G562" s="13"/>
      <c r="H562" s="13"/>
      <c r="I562" s="13"/>
      <c r="J562" s="13"/>
      <c r="K562" s="13"/>
      <c r="L562" s="13"/>
      <c r="M562" s="13"/>
      <c r="N562" s="13"/>
      <c r="O562" s="13"/>
      <c r="P562" s="13"/>
    </row>
    <row r="563" spans="7:16">
      <c r="G563" s="13"/>
      <c r="H563" s="13"/>
      <c r="I563" s="13"/>
      <c r="J563" s="13"/>
      <c r="K563" s="13"/>
      <c r="L563" s="13"/>
      <c r="M563" s="13"/>
      <c r="N563" s="13"/>
      <c r="O563" s="13"/>
      <c r="P563" s="13"/>
    </row>
    <row r="564" spans="7:16">
      <c r="G564" s="13"/>
      <c r="H564" s="13"/>
      <c r="I564" s="13"/>
      <c r="J564" s="13"/>
      <c r="K564" s="13"/>
      <c r="L564" s="13"/>
      <c r="M564" s="13"/>
      <c r="N564" s="13"/>
      <c r="O564" s="13"/>
      <c r="P564" s="13"/>
    </row>
    <row r="565" spans="7:16">
      <c r="G565" s="13"/>
      <c r="H565" s="13"/>
      <c r="I565" s="13"/>
      <c r="J565" s="13"/>
      <c r="K565" s="13"/>
      <c r="L565" s="13"/>
      <c r="M565" s="13"/>
      <c r="N565" s="13"/>
      <c r="O565" s="13"/>
      <c r="P565" s="13"/>
    </row>
    <row r="566" spans="7:16">
      <c r="G566" s="13"/>
      <c r="H566" s="13"/>
      <c r="I566" s="13"/>
      <c r="J566" s="13"/>
      <c r="K566" s="13"/>
      <c r="L566" s="13"/>
      <c r="M566" s="13"/>
      <c r="N566" s="13"/>
      <c r="O566" s="13"/>
      <c r="P566" s="13"/>
    </row>
    <row r="567" spans="7:16">
      <c r="G567" s="13"/>
      <c r="H567" s="13"/>
      <c r="I567" s="13"/>
      <c r="J567" s="13"/>
      <c r="K567" s="13"/>
      <c r="L567" s="13"/>
      <c r="M567" s="13"/>
      <c r="N567" s="13"/>
      <c r="O567" s="13"/>
      <c r="P567" s="13"/>
    </row>
    <row r="568" spans="7:16">
      <c r="G568" s="13"/>
      <c r="H568" s="13"/>
      <c r="I568" s="13"/>
      <c r="J568" s="13"/>
      <c r="K568" s="13"/>
      <c r="L568" s="13"/>
      <c r="M568" s="13"/>
      <c r="N568" s="13"/>
      <c r="O568" s="13"/>
      <c r="P568" s="13"/>
    </row>
    <row r="569" spans="7:16">
      <c r="G569" s="13"/>
      <c r="H569" s="13"/>
      <c r="I569" s="13"/>
      <c r="J569" s="13"/>
      <c r="K569" s="13"/>
      <c r="L569" s="13"/>
      <c r="M569" s="13"/>
      <c r="N569" s="13"/>
      <c r="O569" s="13"/>
      <c r="P569" s="13"/>
    </row>
    <row r="570" spans="7:16">
      <c r="G570" s="13"/>
      <c r="H570" s="13"/>
      <c r="I570" s="13"/>
      <c r="J570" s="13"/>
      <c r="K570" s="13"/>
      <c r="L570" s="13"/>
      <c r="M570" s="13"/>
      <c r="N570" s="13"/>
      <c r="O570" s="13"/>
      <c r="P570" s="13"/>
    </row>
    <row r="571" spans="7:16">
      <c r="G571" s="13"/>
      <c r="H571" s="13"/>
      <c r="I571" s="13"/>
      <c r="J571" s="13"/>
      <c r="K571" s="13"/>
      <c r="L571" s="13"/>
      <c r="M571" s="13"/>
      <c r="N571" s="13"/>
      <c r="O571" s="13"/>
      <c r="P571" s="13"/>
    </row>
    <row r="572" spans="7:16">
      <c r="G572" s="13"/>
      <c r="H572" s="13"/>
      <c r="I572" s="13"/>
      <c r="J572" s="13"/>
      <c r="K572" s="13"/>
      <c r="L572" s="13"/>
      <c r="M572" s="13"/>
      <c r="N572" s="13"/>
      <c r="O572" s="13"/>
      <c r="P572" s="13"/>
    </row>
    <row r="573" spans="7:16">
      <c r="G573" s="13"/>
      <c r="H573" s="13"/>
      <c r="I573" s="13"/>
      <c r="J573" s="13"/>
      <c r="K573" s="13"/>
      <c r="L573" s="13"/>
      <c r="M573" s="13"/>
      <c r="N573" s="13"/>
      <c r="O573" s="13"/>
      <c r="P573" s="13"/>
    </row>
    <row r="574" spans="7:16">
      <c r="G574" s="13"/>
      <c r="H574" s="13"/>
      <c r="I574" s="13"/>
      <c r="J574" s="13"/>
      <c r="K574" s="13"/>
      <c r="L574" s="13"/>
      <c r="M574" s="13"/>
      <c r="N574" s="13"/>
      <c r="O574" s="13"/>
      <c r="P574" s="13"/>
    </row>
    <row r="575" spans="7:16">
      <c r="G575" s="13"/>
      <c r="H575" s="13"/>
      <c r="I575" s="13"/>
      <c r="J575" s="13"/>
      <c r="K575" s="13"/>
      <c r="L575" s="13"/>
      <c r="M575" s="13"/>
      <c r="N575" s="13"/>
      <c r="O575" s="13"/>
      <c r="P575" s="13"/>
    </row>
    <row r="576" spans="7:16">
      <c r="G576" s="13"/>
      <c r="H576" s="13"/>
      <c r="I576" s="13"/>
      <c r="J576" s="13"/>
      <c r="K576" s="13"/>
      <c r="L576" s="13"/>
      <c r="M576" s="13"/>
      <c r="N576" s="13"/>
      <c r="O576" s="13"/>
      <c r="P576" s="13"/>
    </row>
    <row r="577" spans="7:16">
      <c r="G577" s="13"/>
      <c r="H577" s="13"/>
      <c r="I577" s="13"/>
      <c r="J577" s="13"/>
      <c r="K577" s="13"/>
      <c r="L577" s="13"/>
      <c r="M577" s="13"/>
      <c r="N577" s="13"/>
      <c r="O577" s="13"/>
      <c r="P577" s="13"/>
    </row>
    <row r="578" spans="7:16">
      <c r="G578" s="13"/>
      <c r="H578" s="13"/>
      <c r="I578" s="13"/>
      <c r="J578" s="13"/>
      <c r="K578" s="13"/>
      <c r="L578" s="13"/>
      <c r="M578" s="13"/>
      <c r="N578" s="13"/>
      <c r="O578" s="13"/>
      <c r="P578" s="13"/>
    </row>
    <row r="579" spans="7:16">
      <c r="G579" s="13"/>
      <c r="H579" s="13"/>
      <c r="I579" s="13"/>
      <c r="J579" s="13"/>
      <c r="K579" s="13"/>
      <c r="L579" s="13"/>
      <c r="M579" s="13"/>
      <c r="N579" s="13"/>
      <c r="O579" s="13"/>
      <c r="P579" s="13"/>
    </row>
    <row r="580" spans="7:16">
      <c r="G580" s="13"/>
      <c r="H580" s="13"/>
      <c r="I580" s="13"/>
      <c r="J580" s="13"/>
      <c r="K580" s="13"/>
      <c r="L580" s="13"/>
      <c r="M580" s="13"/>
      <c r="N580" s="13"/>
      <c r="O580" s="13"/>
      <c r="P580" s="13"/>
    </row>
    <row r="581" spans="7:16">
      <c r="G581" s="13"/>
      <c r="H581" s="13"/>
      <c r="I581" s="13"/>
      <c r="J581" s="13"/>
      <c r="K581" s="13"/>
      <c r="L581" s="13"/>
      <c r="M581" s="13"/>
      <c r="N581" s="13"/>
      <c r="O581" s="13"/>
      <c r="P581" s="13"/>
    </row>
    <row r="582" spans="7:16">
      <c r="G582" s="13"/>
      <c r="H582" s="13"/>
      <c r="I582" s="13"/>
      <c r="J582" s="13"/>
      <c r="K582" s="13"/>
      <c r="L582" s="13"/>
      <c r="M582" s="13"/>
      <c r="N582" s="13"/>
      <c r="O582" s="13"/>
      <c r="P582" s="13"/>
    </row>
    <row r="583" spans="7:16">
      <c r="G583" s="13"/>
      <c r="H583" s="13"/>
      <c r="I583" s="13"/>
      <c r="J583" s="13"/>
      <c r="K583" s="13"/>
      <c r="L583" s="13"/>
      <c r="M583" s="13"/>
      <c r="N583" s="13"/>
      <c r="O583" s="13"/>
      <c r="P583" s="13"/>
    </row>
    <row r="584" spans="7:16">
      <c r="G584" s="13"/>
      <c r="H584" s="13"/>
      <c r="I584" s="13"/>
      <c r="J584" s="13"/>
      <c r="K584" s="13"/>
      <c r="L584" s="13"/>
      <c r="M584" s="13"/>
      <c r="N584" s="13"/>
      <c r="O584" s="13"/>
      <c r="P584" s="13"/>
    </row>
    <row r="585" spans="7:16">
      <c r="G585" s="13"/>
      <c r="H585" s="13"/>
      <c r="I585" s="13"/>
      <c r="J585" s="13"/>
      <c r="K585" s="13"/>
      <c r="L585" s="13"/>
      <c r="M585" s="13"/>
      <c r="N585" s="13"/>
      <c r="O585" s="13"/>
      <c r="P585" s="13"/>
    </row>
    <row r="586" spans="7:16">
      <c r="G586" s="13"/>
      <c r="H586" s="13"/>
      <c r="I586" s="13"/>
      <c r="J586" s="13"/>
      <c r="K586" s="13"/>
      <c r="L586" s="13"/>
      <c r="M586" s="13"/>
      <c r="N586" s="13"/>
      <c r="O586" s="13"/>
      <c r="P586" s="13"/>
    </row>
    <row r="587" spans="7:16">
      <c r="G587" s="13"/>
      <c r="H587" s="13"/>
      <c r="I587" s="13"/>
      <c r="J587" s="13"/>
      <c r="K587" s="13"/>
      <c r="L587" s="13"/>
      <c r="M587" s="13"/>
      <c r="N587" s="13"/>
      <c r="O587" s="13"/>
      <c r="P587" s="13"/>
    </row>
    <row r="588" spans="7:16">
      <c r="G588" s="13"/>
      <c r="H588" s="13"/>
      <c r="I588" s="13"/>
      <c r="J588" s="13"/>
      <c r="K588" s="13"/>
      <c r="L588" s="13"/>
      <c r="M588" s="13"/>
      <c r="N588" s="13"/>
      <c r="O588" s="13"/>
      <c r="P588" s="13"/>
    </row>
    <row r="589" spans="7:16">
      <c r="G589" s="13"/>
      <c r="H589" s="13"/>
      <c r="I589" s="13"/>
      <c r="J589" s="13"/>
      <c r="K589" s="13"/>
      <c r="L589" s="13"/>
      <c r="M589" s="13"/>
      <c r="N589" s="13"/>
      <c r="O589" s="13"/>
      <c r="P589" s="13"/>
    </row>
    <row r="590" spans="7:16">
      <c r="G590" s="13"/>
      <c r="H590" s="13"/>
      <c r="I590" s="13"/>
      <c r="J590" s="13"/>
      <c r="K590" s="13"/>
      <c r="L590" s="13"/>
      <c r="M590" s="13"/>
      <c r="N590" s="13"/>
      <c r="O590" s="13"/>
      <c r="P590" s="13"/>
    </row>
    <row r="591" spans="7:16">
      <c r="G591" s="13"/>
      <c r="H591" s="13"/>
      <c r="I591" s="13"/>
      <c r="J591" s="13"/>
      <c r="K591" s="13"/>
      <c r="L591" s="13"/>
      <c r="M591" s="13"/>
      <c r="N591" s="13"/>
      <c r="O591" s="13"/>
      <c r="P591" s="13"/>
    </row>
    <row r="592" spans="7:16">
      <c r="G592" s="13"/>
      <c r="H592" s="13"/>
      <c r="I592" s="13"/>
      <c r="J592" s="13"/>
      <c r="K592" s="13"/>
      <c r="L592" s="13"/>
      <c r="M592" s="13"/>
      <c r="N592" s="13"/>
      <c r="O592" s="13"/>
      <c r="P592" s="13"/>
    </row>
    <row r="593" spans="7:16">
      <c r="G593" s="13"/>
      <c r="H593" s="13"/>
      <c r="I593" s="13"/>
      <c r="J593" s="13"/>
      <c r="K593" s="13"/>
      <c r="L593" s="13"/>
      <c r="M593" s="13"/>
      <c r="N593" s="13"/>
      <c r="O593" s="13"/>
      <c r="P593" s="13"/>
    </row>
    <row r="594" spans="7:16">
      <c r="G594" s="13"/>
      <c r="H594" s="13"/>
      <c r="I594" s="13"/>
      <c r="J594" s="13"/>
      <c r="K594" s="13"/>
      <c r="L594" s="13"/>
      <c r="M594" s="13"/>
      <c r="N594" s="13"/>
      <c r="O594" s="13"/>
      <c r="P594" s="13"/>
    </row>
    <row r="595" spans="7:16">
      <c r="G595" s="13"/>
      <c r="H595" s="13"/>
      <c r="I595" s="13"/>
      <c r="J595" s="13"/>
      <c r="K595" s="13"/>
      <c r="L595" s="13"/>
      <c r="M595" s="13"/>
      <c r="N595" s="13"/>
      <c r="O595" s="13"/>
      <c r="P595" s="13"/>
    </row>
    <row r="596" spans="7:16">
      <c r="G596" s="13"/>
      <c r="H596" s="13"/>
      <c r="I596" s="13"/>
      <c r="J596" s="13"/>
      <c r="K596" s="13"/>
      <c r="L596" s="13"/>
      <c r="M596" s="13"/>
      <c r="N596" s="13"/>
      <c r="O596" s="13"/>
      <c r="P596" s="13"/>
    </row>
    <row r="597" spans="7:16">
      <c r="G597" s="13"/>
      <c r="H597" s="13"/>
      <c r="I597" s="13"/>
      <c r="J597" s="13"/>
      <c r="K597" s="13"/>
      <c r="L597" s="13"/>
      <c r="M597" s="13"/>
      <c r="N597" s="13"/>
      <c r="O597" s="13"/>
      <c r="P597" s="13"/>
    </row>
    <row r="598" spans="7:16">
      <c r="G598" s="13"/>
      <c r="H598" s="13"/>
      <c r="I598" s="13"/>
      <c r="J598" s="13"/>
      <c r="K598" s="13"/>
      <c r="L598" s="13"/>
      <c r="M598" s="13"/>
      <c r="N598" s="13"/>
      <c r="O598" s="13"/>
      <c r="P598" s="13"/>
    </row>
    <row r="599" spans="7:16">
      <c r="G599" s="13"/>
      <c r="H599" s="13"/>
      <c r="I599" s="13"/>
      <c r="J599" s="13"/>
      <c r="K599" s="13"/>
      <c r="L599" s="13"/>
      <c r="M599" s="13"/>
      <c r="N599" s="13"/>
      <c r="O599" s="13"/>
      <c r="P599" s="13"/>
    </row>
    <row r="600" spans="7:16">
      <c r="G600" s="13"/>
      <c r="H600" s="13"/>
      <c r="I600" s="13"/>
      <c r="J600" s="13"/>
      <c r="K600" s="13"/>
      <c r="L600" s="13"/>
      <c r="M600" s="13"/>
      <c r="N600" s="13"/>
      <c r="O600" s="13"/>
      <c r="P600" s="13"/>
    </row>
    <row r="601" spans="7:16">
      <c r="G601" s="13"/>
      <c r="H601" s="13"/>
      <c r="I601" s="13"/>
      <c r="J601" s="13"/>
      <c r="K601" s="13"/>
      <c r="L601" s="13"/>
      <c r="M601" s="13"/>
      <c r="N601" s="13"/>
      <c r="O601" s="13"/>
      <c r="P601" s="13"/>
    </row>
    <row r="602" spans="7:16">
      <c r="G602" s="13"/>
      <c r="H602" s="13"/>
      <c r="I602" s="13"/>
      <c r="J602" s="13"/>
      <c r="K602" s="13"/>
      <c r="L602" s="13"/>
      <c r="M602" s="13"/>
      <c r="N602" s="13"/>
      <c r="O602" s="13"/>
      <c r="P602" s="13"/>
    </row>
    <row r="603" spans="7:16">
      <c r="G603" s="13"/>
      <c r="H603" s="13"/>
      <c r="I603" s="13"/>
      <c r="J603" s="13"/>
      <c r="K603" s="13"/>
      <c r="L603" s="13"/>
      <c r="M603" s="13"/>
      <c r="N603" s="13"/>
      <c r="O603" s="13"/>
      <c r="P603" s="13"/>
    </row>
    <row r="604" spans="7:16">
      <c r="G604" s="13"/>
      <c r="H604" s="13"/>
      <c r="I604" s="13"/>
      <c r="J604" s="13"/>
      <c r="K604" s="13"/>
      <c r="L604" s="13"/>
      <c r="M604" s="13"/>
      <c r="N604" s="13"/>
      <c r="O604" s="13"/>
      <c r="P604" s="13"/>
    </row>
    <row r="605" spans="7:16">
      <c r="G605" s="13"/>
      <c r="H605" s="13"/>
      <c r="I605" s="13"/>
      <c r="J605" s="13"/>
      <c r="K605" s="13"/>
      <c r="L605" s="13"/>
      <c r="M605" s="13"/>
      <c r="N605" s="13"/>
      <c r="O605" s="13"/>
      <c r="P605" s="13"/>
    </row>
    <row r="606" spans="7:16">
      <c r="G606" s="13"/>
      <c r="H606" s="13"/>
      <c r="I606" s="13"/>
      <c r="J606" s="13"/>
      <c r="K606" s="13"/>
      <c r="L606" s="13"/>
      <c r="M606" s="13"/>
      <c r="N606" s="13"/>
      <c r="O606" s="13"/>
      <c r="P606" s="13"/>
    </row>
    <row r="607" spans="7:16">
      <c r="G607" s="13"/>
      <c r="H607" s="13"/>
      <c r="I607" s="13"/>
      <c r="J607" s="13"/>
      <c r="K607" s="13"/>
      <c r="L607" s="13"/>
      <c r="M607" s="13"/>
      <c r="N607" s="13"/>
      <c r="O607" s="13"/>
      <c r="P607" s="13"/>
    </row>
    <row r="608" spans="7:16">
      <c r="G608" s="13"/>
      <c r="H608" s="13"/>
      <c r="I608" s="13"/>
      <c r="J608" s="13"/>
      <c r="K608" s="13"/>
      <c r="L608" s="13"/>
      <c r="M608" s="13"/>
      <c r="N608" s="13"/>
      <c r="O608" s="13"/>
      <c r="P608" s="13"/>
    </row>
    <row r="609" spans="7:16">
      <c r="G609" s="13"/>
      <c r="H609" s="13"/>
      <c r="I609" s="13"/>
      <c r="J609" s="13"/>
      <c r="K609" s="13"/>
      <c r="L609" s="13"/>
      <c r="M609" s="13"/>
      <c r="N609" s="13"/>
      <c r="O609" s="13"/>
      <c r="P609" s="13"/>
    </row>
    <row r="610" spans="7:16">
      <c r="G610" s="13"/>
      <c r="H610" s="13"/>
      <c r="I610" s="13"/>
      <c r="J610" s="13"/>
      <c r="K610" s="13"/>
      <c r="L610" s="13"/>
      <c r="M610" s="13"/>
      <c r="N610" s="13"/>
      <c r="O610" s="13"/>
      <c r="P610" s="13"/>
    </row>
    <row r="611" spans="7:16">
      <c r="G611" s="13"/>
      <c r="H611" s="13"/>
      <c r="I611" s="13"/>
      <c r="J611" s="13"/>
      <c r="K611" s="13"/>
      <c r="L611" s="13"/>
      <c r="M611" s="13"/>
      <c r="N611" s="13"/>
      <c r="O611" s="13"/>
      <c r="P611" s="13"/>
    </row>
    <row r="612" spans="7:16">
      <c r="G612" s="13"/>
      <c r="H612" s="13"/>
      <c r="I612" s="13"/>
      <c r="J612" s="13"/>
      <c r="K612" s="13"/>
      <c r="L612" s="13"/>
      <c r="M612" s="13"/>
      <c r="N612" s="13"/>
      <c r="O612" s="13"/>
      <c r="P612" s="13"/>
    </row>
    <row r="613" spans="7:16">
      <c r="G613" s="13"/>
      <c r="H613" s="13"/>
      <c r="I613" s="13"/>
      <c r="J613" s="13"/>
      <c r="K613" s="13"/>
      <c r="L613" s="13"/>
      <c r="M613" s="13"/>
      <c r="N613" s="13"/>
      <c r="O613" s="13"/>
      <c r="P613" s="13"/>
    </row>
    <row r="614" spans="7:16">
      <c r="G614" s="13"/>
      <c r="H614" s="13"/>
      <c r="I614" s="13"/>
      <c r="J614" s="13"/>
      <c r="K614" s="13"/>
      <c r="L614" s="13"/>
      <c r="M614" s="13"/>
      <c r="N614" s="13"/>
      <c r="O614" s="13"/>
      <c r="P614" s="13"/>
    </row>
    <row r="615" spans="7:16">
      <c r="G615" s="13"/>
      <c r="H615" s="13"/>
      <c r="I615" s="13"/>
      <c r="J615" s="13"/>
      <c r="K615" s="13"/>
      <c r="L615" s="13"/>
      <c r="M615" s="13"/>
      <c r="N615" s="13"/>
      <c r="O615" s="13"/>
      <c r="P615" s="13"/>
    </row>
    <row r="616" spans="7:16">
      <c r="G616" s="13"/>
      <c r="H616" s="13"/>
      <c r="I616" s="13"/>
      <c r="J616" s="13"/>
      <c r="K616" s="13"/>
      <c r="L616" s="13"/>
      <c r="M616" s="13"/>
      <c r="N616" s="13"/>
      <c r="O616" s="13"/>
      <c r="P616" s="13"/>
    </row>
    <row r="617" spans="7:16">
      <c r="G617" s="13"/>
      <c r="H617" s="13"/>
      <c r="I617" s="13"/>
      <c r="J617" s="13"/>
      <c r="K617" s="13"/>
      <c r="L617" s="13"/>
      <c r="M617" s="13"/>
      <c r="N617" s="13"/>
      <c r="O617" s="13"/>
      <c r="P617" s="13"/>
    </row>
    <row r="618" spans="7:16">
      <c r="G618" s="13"/>
      <c r="H618" s="13"/>
      <c r="I618" s="13"/>
      <c r="J618" s="13"/>
      <c r="K618" s="13"/>
      <c r="L618" s="13"/>
      <c r="M618" s="13"/>
      <c r="N618" s="13"/>
      <c r="O618" s="13"/>
      <c r="P618" s="13"/>
    </row>
    <row r="619" spans="7:16">
      <c r="G619" s="13"/>
      <c r="H619" s="13"/>
      <c r="I619" s="13"/>
      <c r="J619" s="13"/>
      <c r="K619" s="13"/>
      <c r="L619" s="13"/>
      <c r="M619" s="13"/>
      <c r="N619" s="13"/>
      <c r="O619" s="13"/>
      <c r="P619" s="13"/>
    </row>
    <row r="620" spans="7:16">
      <c r="G620" s="13"/>
      <c r="H620" s="13"/>
      <c r="I620" s="13"/>
      <c r="J620" s="13"/>
      <c r="K620" s="13"/>
      <c r="L620" s="13"/>
      <c r="M620" s="13"/>
      <c r="N620" s="13"/>
      <c r="O620" s="13"/>
      <c r="P620" s="13"/>
    </row>
    <row r="621" spans="7:16">
      <c r="G621" s="13"/>
      <c r="H621" s="13"/>
      <c r="I621" s="13"/>
      <c r="J621" s="13"/>
      <c r="K621" s="13"/>
      <c r="L621" s="13"/>
      <c r="M621" s="13"/>
      <c r="N621" s="13"/>
      <c r="O621" s="13"/>
      <c r="P621" s="13"/>
    </row>
    <row r="622" spans="7:16">
      <c r="G622" s="13"/>
      <c r="H622" s="13"/>
      <c r="I622" s="13"/>
      <c r="J622" s="13"/>
      <c r="K622" s="13"/>
      <c r="L622" s="13"/>
      <c r="M622" s="13"/>
      <c r="N622" s="13"/>
      <c r="O622" s="13"/>
      <c r="P622" s="13"/>
    </row>
    <row r="623" spans="7:16">
      <c r="G623" s="13"/>
      <c r="H623" s="13"/>
      <c r="I623" s="13"/>
      <c r="J623" s="13"/>
      <c r="K623" s="13"/>
      <c r="L623" s="13"/>
      <c r="M623" s="13"/>
      <c r="N623" s="13"/>
      <c r="O623" s="13"/>
      <c r="P623" s="13"/>
    </row>
    <row r="624" spans="7:16">
      <c r="G624" s="13"/>
      <c r="H624" s="13"/>
      <c r="I624" s="13"/>
      <c r="J624" s="13"/>
      <c r="K624" s="13"/>
      <c r="L624" s="13"/>
      <c r="M624" s="13"/>
      <c r="N624" s="13"/>
      <c r="O624" s="13"/>
      <c r="P624" s="13"/>
    </row>
    <row r="625" spans="7:16">
      <c r="G625" s="13"/>
      <c r="H625" s="13"/>
      <c r="I625" s="13"/>
      <c r="J625" s="13"/>
      <c r="K625" s="13"/>
      <c r="L625" s="13"/>
      <c r="M625" s="13"/>
      <c r="N625" s="13"/>
      <c r="O625" s="13"/>
      <c r="P625" s="13"/>
    </row>
    <row r="626" spans="7:16">
      <c r="G626" s="13"/>
      <c r="H626" s="13"/>
      <c r="I626" s="13"/>
      <c r="J626" s="13"/>
      <c r="K626" s="13"/>
      <c r="L626" s="13"/>
      <c r="M626" s="13"/>
      <c r="N626" s="13"/>
      <c r="O626" s="13"/>
      <c r="P626" s="13"/>
    </row>
    <row r="627" spans="7:16">
      <c r="G627" s="13"/>
      <c r="H627" s="13"/>
      <c r="I627" s="13"/>
      <c r="J627" s="13"/>
      <c r="K627" s="13"/>
      <c r="L627" s="13"/>
      <c r="M627" s="13"/>
      <c r="N627" s="13"/>
      <c r="O627" s="13"/>
      <c r="P627" s="13"/>
    </row>
    <row r="628" spans="7:16">
      <c r="G628" s="13"/>
      <c r="H628" s="13"/>
      <c r="I628" s="13"/>
      <c r="J628" s="13"/>
      <c r="K628" s="13"/>
      <c r="L628" s="13"/>
      <c r="M628" s="13"/>
      <c r="N628" s="13"/>
      <c r="O628" s="13"/>
      <c r="P628" s="13"/>
    </row>
    <row r="629" spans="7:16">
      <c r="G629" s="13"/>
      <c r="H629" s="13"/>
      <c r="I629" s="13"/>
      <c r="J629" s="13"/>
      <c r="K629" s="13"/>
      <c r="L629" s="13"/>
      <c r="M629" s="13"/>
      <c r="N629" s="13"/>
      <c r="O629" s="13"/>
      <c r="P629" s="13"/>
    </row>
    <row r="630" spans="7:16">
      <c r="G630" s="13"/>
      <c r="H630" s="13"/>
      <c r="I630" s="13"/>
      <c r="J630" s="13"/>
      <c r="K630" s="13"/>
      <c r="L630" s="13"/>
      <c r="M630" s="13"/>
      <c r="N630" s="13"/>
      <c r="O630" s="13"/>
      <c r="P630" s="13"/>
    </row>
    <row r="631" spans="7:16">
      <c r="G631" s="13"/>
      <c r="H631" s="13"/>
      <c r="I631" s="13"/>
      <c r="J631" s="13"/>
      <c r="K631" s="13"/>
      <c r="L631" s="13"/>
      <c r="M631" s="13"/>
      <c r="N631" s="13"/>
      <c r="O631" s="13"/>
      <c r="P631" s="13"/>
    </row>
    <row r="632" spans="7:16">
      <c r="G632" s="13"/>
      <c r="H632" s="13"/>
      <c r="I632" s="13"/>
      <c r="J632" s="13"/>
      <c r="K632" s="13"/>
      <c r="L632" s="13"/>
      <c r="M632" s="13"/>
      <c r="N632" s="13"/>
      <c r="O632" s="13"/>
      <c r="P632" s="13"/>
    </row>
    <row r="633" spans="7:16">
      <c r="G633" s="13"/>
      <c r="H633" s="13"/>
      <c r="I633" s="13"/>
      <c r="J633" s="13"/>
      <c r="K633" s="13"/>
      <c r="L633" s="13"/>
      <c r="M633" s="13"/>
      <c r="N633" s="13"/>
      <c r="O633" s="13"/>
      <c r="P633" s="13"/>
    </row>
    <row r="634" spans="7:16">
      <c r="G634" s="13"/>
      <c r="H634" s="13"/>
      <c r="I634" s="13"/>
      <c r="J634" s="13"/>
      <c r="K634" s="13"/>
      <c r="L634" s="13"/>
      <c r="M634" s="13"/>
      <c r="N634" s="13"/>
      <c r="O634" s="13"/>
      <c r="P634" s="13"/>
    </row>
    <row r="635" spans="7:16">
      <c r="G635" s="13"/>
      <c r="H635" s="13"/>
      <c r="I635" s="13"/>
      <c r="J635" s="13"/>
      <c r="K635" s="13"/>
      <c r="L635" s="13"/>
      <c r="M635" s="13"/>
      <c r="N635" s="13"/>
      <c r="O635" s="13"/>
      <c r="P635" s="13"/>
    </row>
    <row r="636" spans="7:16">
      <c r="G636" s="13"/>
      <c r="H636" s="13"/>
      <c r="I636" s="13"/>
      <c r="J636" s="13"/>
      <c r="K636" s="13"/>
      <c r="L636" s="13"/>
      <c r="M636" s="13"/>
      <c r="N636" s="13"/>
      <c r="O636" s="13"/>
      <c r="P636" s="13"/>
    </row>
    <row r="637" spans="7:16">
      <c r="G637" s="13"/>
      <c r="H637" s="13"/>
      <c r="I637" s="13"/>
      <c r="J637" s="13"/>
      <c r="K637" s="13"/>
      <c r="L637" s="13"/>
      <c r="M637" s="13"/>
      <c r="N637" s="13"/>
      <c r="O637" s="13"/>
      <c r="P637" s="13"/>
    </row>
    <row r="638" spans="7:16">
      <c r="G638" s="13"/>
      <c r="H638" s="13"/>
      <c r="I638" s="13"/>
      <c r="J638" s="13"/>
      <c r="K638" s="13"/>
      <c r="L638" s="13"/>
      <c r="M638" s="13"/>
      <c r="N638" s="13"/>
      <c r="O638" s="13"/>
      <c r="P638" s="13"/>
    </row>
    <row r="639" spans="7:16">
      <c r="G639" s="13"/>
      <c r="H639" s="13"/>
      <c r="I639" s="13"/>
      <c r="J639" s="13"/>
      <c r="K639" s="13"/>
      <c r="L639" s="13"/>
      <c r="M639" s="13"/>
      <c r="N639" s="13"/>
      <c r="O639" s="13"/>
      <c r="P639" s="13"/>
    </row>
    <row r="640" spans="7:16">
      <c r="G640" s="13"/>
      <c r="H640" s="13"/>
      <c r="I640" s="13"/>
      <c r="J640" s="13"/>
      <c r="K640" s="13"/>
      <c r="L640" s="13"/>
      <c r="M640" s="13"/>
      <c r="N640" s="13"/>
      <c r="O640" s="13"/>
      <c r="P640" s="13"/>
    </row>
    <row r="641" spans="7:16">
      <c r="G641" s="13"/>
      <c r="H641" s="13"/>
      <c r="I641" s="13"/>
      <c r="J641" s="13"/>
      <c r="K641" s="13"/>
      <c r="L641" s="13"/>
      <c r="M641" s="13"/>
      <c r="N641" s="13"/>
      <c r="O641" s="13"/>
      <c r="P641" s="13"/>
    </row>
    <row r="642" spans="7:16">
      <c r="G642" s="13"/>
      <c r="H642" s="13"/>
      <c r="I642" s="13"/>
      <c r="J642" s="13"/>
      <c r="K642" s="13"/>
      <c r="L642" s="13"/>
      <c r="M642" s="13"/>
      <c r="N642" s="13"/>
      <c r="O642" s="13"/>
      <c r="P642" s="13"/>
    </row>
    <row r="643" spans="7:16">
      <c r="G643" s="13"/>
      <c r="H643" s="13"/>
      <c r="I643" s="13"/>
      <c r="J643" s="13"/>
      <c r="K643" s="13"/>
      <c r="L643" s="13"/>
      <c r="M643" s="13"/>
      <c r="N643" s="13"/>
      <c r="O643" s="13"/>
      <c r="P643" s="13"/>
    </row>
    <row r="644" spans="7:16">
      <c r="G644" s="13"/>
      <c r="H644" s="13"/>
      <c r="I644" s="13"/>
      <c r="J644" s="13"/>
      <c r="K644" s="13"/>
      <c r="L644" s="13"/>
      <c r="M644" s="13"/>
      <c r="N644" s="13"/>
      <c r="O644" s="13"/>
      <c r="P644" s="13"/>
    </row>
    <row r="645" spans="7:16">
      <c r="G645" s="13"/>
      <c r="H645" s="13"/>
      <c r="I645" s="13"/>
      <c r="J645" s="13"/>
      <c r="K645" s="13"/>
      <c r="L645" s="13"/>
      <c r="M645" s="13"/>
      <c r="N645" s="13"/>
      <c r="O645" s="13"/>
      <c r="P645" s="13"/>
    </row>
    <row r="646" spans="7:16">
      <c r="G646" s="13"/>
      <c r="H646" s="13"/>
      <c r="I646" s="13"/>
      <c r="J646" s="13"/>
      <c r="K646" s="13"/>
      <c r="L646" s="13"/>
      <c r="M646" s="13"/>
      <c r="N646" s="13"/>
      <c r="O646" s="13"/>
      <c r="P646" s="13"/>
    </row>
    <row r="647" spans="7:16">
      <c r="G647" s="13"/>
      <c r="H647" s="13"/>
      <c r="I647" s="13"/>
      <c r="J647" s="13"/>
      <c r="K647" s="13"/>
      <c r="L647" s="13"/>
      <c r="M647" s="13"/>
      <c r="N647" s="13"/>
      <c r="O647" s="13"/>
      <c r="P647" s="13"/>
    </row>
    <row r="648" spans="7:16">
      <c r="G648" s="13"/>
      <c r="H648" s="13"/>
      <c r="I648" s="13"/>
      <c r="J648" s="13"/>
      <c r="K648" s="13"/>
      <c r="L648" s="13"/>
      <c r="M648" s="13"/>
      <c r="N648" s="13"/>
      <c r="O648" s="13"/>
      <c r="P648" s="13"/>
    </row>
    <row r="649" spans="7:16">
      <c r="G649" s="13"/>
      <c r="H649" s="13"/>
      <c r="I649" s="13"/>
      <c r="J649" s="13"/>
      <c r="K649" s="13"/>
      <c r="L649" s="13"/>
      <c r="M649" s="13"/>
      <c r="N649" s="13"/>
      <c r="O649" s="13"/>
      <c r="P649" s="13"/>
    </row>
    <row r="650" spans="7:16">
      <c r="G650" s="13"/>
      <c r="H650" s="13"/>
      <c r="I650" s="13"/>
      <c r="J650" s="13"/>
      <c r="K650" s="13"/>
      <c r="L650" s="13"/>
      <c r="M650" s="13"/>
      <c r="N650" s="13"/>
      <c r="O650" s="13"/>
      <c r="P650" s="13"/>
    </row>
    <row r="651" spans="7:16">
      <c r="G651" s="13"/>
      <c r="H651" s="13"/>
      <c r="I651" s="13"/>
      <c r="J651" s="13"/>
      <c r="K651" s="13"/>
      <c r="L651" s="13"/>
      <c r="M651" s="13"/>
      <c r="N651" s="13"/>
      <c r="O651" s="13"/>
      <c r="P651" s="13"/>
    </row>
    <row r="652" spans="7:16">
      <c r="G652" s="13"/>
      <c r="H652" s="13"/>
      <c r="I652" s="13"/>
      <c r="J652" s="13"/>
      <c r="K652" s="13"/>
      <c r="L652" s="13"/>
      <c r="M652" s="13"/>
      <c r="N652" s="13"/>
      <c r="O652" s="13"/>
      <c r="P652" s="13"/>
    </row>
    <row r="653" spans="7:16">
      <c r="G653" s="13"/>
      <c r="H653" s="13"/>
      <c r="I653" s="13"/>
      <c r="J653" s="13"/>
      <c r="K653" s="13"/>
      <c r="L653" s="13"/>
      <c r="M653" s="13"/>
      <c r="N653" s="13"/>
      <c r="O653" s="13"/>
      <c r="P653" s="13"/>
    </row>
    <row r="654" spans="7:16">
      <c r="G654" s="13"/>
      <c r="H654" s="13"/>
      <c r="I654" s="13"/>
      <c r="J654" s="13"/>
      <c r="K654" s="13"/>
      <c r="L654" s="13"/>
      <c r="M654" s="13"/>
      <c r="N654" s="13"/>
      <c r="O654" s="13"/>
      <c r="P654" s="13"/>
    </row>
    <row r="655" spans="7:16">
      <c r="G655" s="13"/>
      <c r="H655" s="13"/>
      <c r="I655" s="13"/>
      <c r="J655" s="13"/>
      <c r="K655" s="13"/>
      <c r="L655" s="13"/>
      <c r="M655" s="13"/>
      <c r="N655" s="13"/>
      <c r="O655" s="13"/>
      <c r="P655" s="13"/>
    </row>
    <row r="656" spans="7:16">
      <c r="G656" s="13"/>
      <c r="H656" s="13"/>
      <c r="I656" s="13"/>
      <c r="J656" s="13"/>
      <c r="K656" s="13"/>
      <c r="L656" s="13"/>
      <c r="M656" s="13"/>
      <c r="N656" s="13"/>
      <c r="O656" s="13"/>
      <c r="P656" s="13"/>
    </row>
    <row r="657" spans="7:16">
      <c r="G657" s="13"/>
      <c r="H657" s="13"/>
      <c r="I657" s="13"/>
      <c r="J657" s="13"/>
      <c r="K657" s="13"/>
      <c r="L657" s="13"/>
      <c r="M657" s="13"/>
      <c r="N657" s="13"/>
      <c r="O657" s="13"/>
      <c r="P657" s="13"/>
    </row>
    <row r="658" spans="7:16">
      <c r="G658" s="13"/>
      <c r="H658" s="13"/>
      <c r="I658" s="13"/>
      <c r="J658" s="13"/>
      <c r="K658" s="13"/>
      <c r="L658" s="13"/>
      <c r="M658" s="13"/>
      <c r="N658" s="13"/>
      <c r="O658" s="13"/>
      <c r="P658" s="13"/>
    </row>
    <row r="659" spans="7:16">
      <c r="G659" s="13"/>
      <c r="H659" s="13"/>
      <c r="I659" s="13"/>
      <c r="J659" s="13"/>
      <c r="K659" s="13"/>
      <c r="L659" s="13"/>
      <c r="M659" s="13"/>
      <c r="N659" s="13"/>
      <c r="O659" s="13"/>
      <c r="P659" s="13"/>
    </row>
    <row r="660" spans="7:16">
      <c r="G660" s="13"/>
      <c r="H660" s="13"/>
      <c r="I660" s="13"/>
      <c r="J660" s="13"/>
      <c r="K660" s="13"/>
      <c r="L660" s="13"/>
      <c r="M660" s="13"/>
      <c r="N660" s="13"/>
      <c r="O660" s="13"/>
      <c r="P660" s="13"/>
    </row>
    <row r="661" spans="7:16">
      <c r="G661" s="13"/>
      <c r="H661" s="13"/>
      <c r="I661" s="13"/>
      <c r="J661" s="13"/>
      <c r="K661" s="13"/>
      <c r="L661" s="13"/>
      <c r="M661" s="13"/>
      <c r="N661" s="13"/>
      <c r="O661" s="13"/>
      <c r="P661" s="13"/>
    </row>
    <row r="662" spans="7:16">
      <c r="G662" s="13"/>
      <c r="H662" s="13"/>
      <c r="I662" s="13"/>
      <c r="J662" s="13"/>
      <c r="K662" s="13"/>
      <c r="L662" s="13"/>
      <c r="M662" s="13"/>
      <c r="N662" s="13"/>
      <c r="O662" s="13"/>
      <c r="P662" s="13"/>
    </row>
    <row r="663" spans="7:16">
      <c r="G663" s="13"/>
      <c r="H663" s="13"/>
      <c r="I663" s="13"/>
      <c r="J663" s="13"/>
      <c r="K663" s="13"/>
      <c r="L663" s="13"/>
      <c r="M663" s="13"/>
      <c r="N663" s="13"/>
      <c r="O663" s="13"/>
      <c r="P663" s="13"/>
    </row>
    <row r="664" spans="7:16">
      <c r="G664" s="13"/>
      <c r="H664" s="13"/>
      <c r="I664" s="13"/>
      <c r="J664" s="13"/>
      <c r="K664" s="13"/>
      <c r="L664" s="13"/>
      <c r="M664" s="13"/>
      <c r="N664" s="13"/>
      <c r="O664" s="13"/>
      <c r="P664" s="13"/>
    </row>
    <row r="665" spans="7:16">
      <c r="G665" s="13"/>
      <c r="H665" s="13"/>
      <c r="I665" s="13"/>
      <c r="J665" s="13"/>
      <c r="K665" s="13"/>
      <c r="L665" s="13"/>
      <c r="M665" s="13"/>
      <c r="N665" s="13"/>
      <c r="O665" s="13"/>
      <c r="P665" s="13"/>
    </row>
    <row r="666" spans="7:16">
      <c r="G666" s="13"/>
      <c r="H666" s="13"/>
      <c r="I666" s="13"/>
      <c r="J666" s="13"/>
      <c r="K666" s="13"/>
      <c r="L666" s="13"/>
      <c r="M666" s="13"/>
      <c r="N666" s="13"/>
      <c r="O666" s="13"/>
      <c r="P666" s="13"/>
    </row>
    <row r="667" spans="7:16">
      <c r="G667" s="13"/>
      <c r="H667" s="13"/>
      <c r="I667" s="13"/>
      <c r="J667" s="13"/>
      <c r="K667" s="13"/>
      <c r="L667" s="13"/>
      <c r="M667" s="13"/>
      <c r="N667" s="13"/>
      <c r="O667" s="13"/>
      <c r="P667" s="13"/>
    </row>
    <row r="668" spans="7:16">
      <c r="G668" s="13"/>
      <c r="H668" s="13"/>
      <c r="I668" s="13"/>
      <c r="J668" s="13"/>
      <c r="K668" s="13"/>
      <c r="L668" s="13"/>
      <c r="M668" s="13"/>
      <c r="N668" s="13"/>
      <c r="O668" s="13"/>
      <c r="P668" s="13"/>
    </row>
    <row r="669" spans="7:16">
      <c r="G669" s="13"/>
      <c r="H669" s="13"/>
      <c r="I669" s="13"/>
      <c r="J669" s="13"/>
      <c r="K669" s="13"/>
      <c r="L669" s="13"/>
      <c r="M669" s="13"/>
      <c r="N669" s="13"/>
      <c r="O669" s="13"/>
      <c r="P669" s="13"/>
    </row>
    <row r="670" spans="7:16">
      <c r="G670" s="13"/>
      <c r="H670" s="13"/>
      <c r="I670" s="13"/>
      <c r="J670" s="13"/>
      <c r="K670" s="13"/>
      <c r="L670" s="13"/>
      <c r="M670" s="13"/>
      <c r="N670" s="13"/>
      <c r="O670" s="13"/>
      <c r="P670" s="13"/>
    </row>
    <row r="671" spans="7:16">
      <c r="G671" s="13"/>
      <c r="H671" s="13"/>
      <c r="I671" s="13"/>
      <c r="J671" s="13"/>
      <c r="K671" s="13"/>
      <c r="L671" s="13"/>
      <c r="M671" s="13"/>
      <c r="N671" s="13"/>
      <c r="O671" s="13"/>
      <c r="P671" s="13"/>
    </row>
    <row r="672" spans="7:16">
      <c r="G672" s="13"/>
      <c r="H672" s="13"/>
      <c r="I672" s="13"/>
      <c r="J672" s="13"/>
      <c r="K672" s="13"/>
      <c r="L672" s="13"/>
      <c r="M672" s="13"/>
      <c r="N672" s="13"/>
      <c r="O672" s="13"/>
      <c r="P672" s="13"/>
    </row>
    <row r="673" spans="7:16">
      <c r="G673" s="13"/>
      <c r="H673" s="13"/>
      <c r="I673" s="13"/>
      <c r="J673" s="13"/>
      <c r="K673" s="13"/>
      <c r="L673" s="13"/>
      <c r="M673" s="13"/>
      <c r="N673" s="13"/>
      <c r="O673" s="13"/>
      <c r="P673" s="13"/>
    </row>
    <row r="674" spans="7:16">
      <c r="G674" s="13"/>
      <c r="H674" s="13"/>
      <c r="I674" s="13"/>
      <c r="J674" s="13"/>
      <c r="K674" s="13"/>
      <c r="L674" s="13"/>
      <c r="M674" s="13"/>
      <c r="N674" s="13"/>
      <c r="O674" s="13"/>
      <c r="P674" s="13"/>
    </row>
    <row r="675" spans="7:16">
      <c r="G675" s="13"/>
      <c r="H675" s="13"/>
      <c r="I675" s="13"/>
      <c r="J675" s="13"/>
      <c r="K675" s="13"/>
      <c r="L675" s="13"/>
      <c r="M675" s="13"/>
      <c r="N675" s="13"/>
      <c r="O675" s="13"/>
      <c r="P675" s="13"/>
    </row>
    <row r="676" spans="7:16">
      <c r="G676" s="13"/>
      <c r="H676" s="13"/>
      <c r="I676" s="13"/>
      <c r="J676" s="13"/>
      <c r="K676" s="13"/>
      <c r="L676" s="13"/>
      <c r="M676" s="13"/>
      <c r="N676" s="13"/>
      <c r="O676" s="13"/>
      <c r="P676" s="13"/>
    </row>
    <row r="677" spans="7:16">
      <c r="G677" s="13"/>
      <c r="H677" s="13"/>
      <c r="I677" s="13"/>
      <c r="J677" s="13"/>
      <c r="K677" s="13"/>
      <c r="L677" s="13"/>
      <c r="M677" s="13"/>
      <c r="N677" s="13"/>
      <c r="O677" s="13"/>
      <c r="P677" s="13"/>
    </row>
    <row r="678" spans="7:16">
      <c r="G678" s="13"/>
      <c r="H678" s="13"/>
      <c r="I678" s="13"/>
      <c r="J678" s="13"/>
      <c r="K678" s="13"/>
      <c r="L678" s="13"/>
      <c r="M678" s="13"/>
      <c r="N678" s="13"/>
      <c r="O678" s="13"/>
      <c r="P678" s="13"/>
    </row>
    <row r="679" spans="7:16">
      <c r="G679" s="13"/>
      <c r="H679" s="13"/>
      <c r="I679" s="13"/>
      <c r="J679" s="13"/>
      <c r="K679" s="13"/>
      <c r="L679" s="13"/>
      <c r="M679" s="13"/>
      <c r="N679" s="13"/>
      <c r="O679" s="13"/>
      <c r="P679" s="13"/>
    </row>
    <row r="680" spans="7:16">
      <c r="G680" s="13"/>
      <c r="H680" s="13"/>
      <c r="I680" s="13"/>
      <c r="J680" s="13"/>
      <c r="K680" s="13"/>
      <c r="L680" s="13"/>
      <c r="M680" s="13"/>
      <c r="N680" s="13"/>
      <c r="O680" s="13"/>
      <c r="P680" s="13"/>
    </row>
    <row r="681" spans="7:16">
      <c r="G681" s="13"/>
      <c r="H681" s="13"/>
      <c r="I681" s="13"/>
      <c r="J681" s="13"/>
      <c r="K681" s="13"/>
      <c r="L681" s="13"/>
      <c r="M681" s="13"/>
      <c r="N681" s="13"/>
      <c r="O681" s="13"/>
      <c r="P681" s="13"/>
    </row>
    <row r="682" spans="7:16">
      <c r="G682" s="13"/>
      <c r="H682" s="13"/>
      <c r="I682" s="13"/>
      <c r="J682" s="13"/>
      <c r="K682" s="13"/>
      <c r="L682" s="13"/>
      <c r="M682" s="13"/>
      <c r="N682" s="13"/>
      <c r="O682" s="13"/>
      <c r="P682" s="13"/>
    </row>
    <row r="683" spans="7:16">
      <c r="G683" s="13"/>
      <c r="H683" s="13"/>
      <c r="I683" s="13"/>
      <c r="J683" s="13"/>
      <c r="K683" s="13"/>
      <c r="L683" s="13"/>
      <c r="M683" s="13"/>
      <c r="N683" s="13"/>
      <c r="O683" s="13"/>
      <c r="P683" s="13"/>
    </row>
    <row r="684" spans="7:16">
      <c r="G684" s="13"/>
      <c r="H684" s="13"/>
      <c r="I684" s="13"/>
      <c r="J684" s="13"/>
      <c r="K684" s="13"/>
      <c r="L684" s="13"/>
      <c r="M684" s="13"/>
      <c r="N684" s="13"/>
      <c r="O684" s="13"/>
      <c r="P684" s="13"/>
    </row>
    <row r="685" spans="7:16">
      <c r="G685" s="13"/>
      <c r="H685" s="13"/>
      <c r="I685" s="13"/>
      <c r="J685" s="13"/>
      <c r="K685" s="13"/>
      <c r="L685" s="13"/>
      <c r="M685" s="13"/>
      <c r="N685" s="13"/>
      <c r="O685" s="13"/>
      <c r="P685" s="13"/>
    </row>
    <row r="686" spans="7:16">
      <c r="G686" s="13"/>
      <c r="H686" s="13"/>
      <c r="I686" s="13"/>
      <c r="J686" s="13"/>
      <c r="K686" s="13"/>
      <c r="L686" s="13"/>
      <c r="M686" s="13"/>
      <c r="N686" s="13"/>
      <c r="O686" s="13"/>
      <c r="P686" s="13"/>
    </row>
    <row r="687" spans="7:16">
      <c r="G687" s="13"/>
      <c r="H687" s="13"/>
      <c r="I687" s="13"/>
      <c r="J687" s="13"/>
      <c r="K687" s="13"/>
      <c r="L687" s="13"/>
      <c r="M687" s="13"/>
      <c r="N687" s="13"/>
      <c r="O687" s="13"/>
      <c r="P687" s="13"/>
    </row>
    <row r="688" spans="7:16">
      <c r="G688" s="13"/>
      <c r="H688" s="13"/>
      <c r="I688" s="13"/>
      <c r="J688" s="13"/>
      <c r="K688" s="13"/>
      <c r="L688" s="13"/>
      <c r="M688" s="13"/>
      <c r="N688" s="13"/>
      <c r="O688" s="13"/>
      <c r="P688" s="13"/>
    </row>
    <row r="689" spans="7:16">
      <c r="G689" s="13"/>
      <c r="H689" s="13"/>
      <c r="I689" s="13"/>
      <c r="J689" s="13"/>
      <c r="K689" s="13"/>
      <c r="L689" s="13"/>
      <c r="M689" s="13"/>
      <c r="N689" s="13"/>
      <c r="O689" s="13"/>
      <c r="P689" s="13"/>
    </row>
    <row r="690" spans="7:16">
      <c r="G690" s="13"/>
      <c r="H690" s="13"/>
      <c r="I690" s="13"/>
      <c r="J690" s="13"/>
      <c r="K690" s="13"/>
      <c r="L690" s="13"/>
      <c r="M690" s="13"/>
      <c r="N690" s="13"/>
      <c r="O690" s="13"/>
      <c r="P690" s="13"/>
    </row>
    <row r="691" spans="7:16">
      <c r="G691" s="13"/>
      <c r="H691" s="13"/>
      <c r="I691" s="13"/>
      <c r="J691" s="13"/>
      <c r="K691" s="13"/>
      <c r="L691" s="13"/>
      <c r="M691" s="13"/>
      <c r="N691" s="13"/>
      <c r="O691" s="13"/>
      <c r="P691" s="13"/>
    </row>
    <row r="692" spans="7:16">
      <c r="G692" s="13"/>
      <c r="H692" s="13"/>
      <c r="I692" s="13"/>
      <c r="J692" s="13"/>
      <c r="K692" s="13"/>
      <c r="L692" s="13"/>
      <c r="M692" s="13"/>
      <c r="N692" s="13"/>
      <c r="O692" s="13"/>
      <c r="P692" s="13"/>
    </row>
    <row r="693" spans="7:16">
      <c r="G693" s="13"/>
      <c r="H693" s="13"/>
      <c r="I693" s="13"/>
      <c r="J693" s="13"/>
      <c r="K693" s="13"/>
      <c r="L693" s="13"/>
      <c r="M693" s="13"/>
      <c r="N693" s="13"/>
      <c r="O693" s="13"/>
      <c r="P693" s="13"/>
    </row>
    <row r="694" spans="7:16">
      <c r="G694" s="13"/>
      <c r="H694" s="13"/>
      <c r="I694" s="13"/>
      <c r="J694" s="13"/>
      <c r="K694" s="13"/>
      <c r="L694" s="13"/>
      <c r="M694" s="13"/>
      <c r="N694" s="13"/>
      <c r="O694" s="13"/>
      <c r="P694" s="13"/>
    </row>
    <row r="695" spans="7:16">
      <c r="G695" s="13"/>
      <c r="H695" s="13"/>
      <c r="I695" s="13"/>
      <c r="J695" s="13"/>
      <c r="K695" s="13"/>
      <c r="L695" s="13"/>
      <c r="M695" s="13"/>
      <c r="N695" s="13"/>
      <c r="O695" s="13"/>
      <c r="P695" s="13"/>
    </row>
    <row r="696" spans="7:16">
      <c r="G696" s="13"/>
      <c r="H696" s="13"/>
      <c r="I696" s="13"/>
      <c r="J696" s="13"/>
      <c r="K696" s="13"/>
      <c r="L696" s="13"/>
      <c r="M696" s="13"/>
      <c r="N696" s="13"/>
      <c r="O696" s="13"/>
      <c r="P696" s="13"/>
    </row>
    <row r="697" spans="7:16">
      <c r="G697" s="13"/>
      <c r="H697" s="13"/>
      <c r="I697" s="13"/>
      <c r="J697" s="13"/>
      <c r="K697" s="13"/>
      <c r="L697" s="13"/>
      <c r="M697" s="13"/>
      <c r="N697" s="13"/>
      <c r="O697" s="13"/>
      <c r="P697" s="13"/>
    </row>
    <row r="698" spans="7:16">
      <c r="G698" s="13"/>
      <c r="H698" s="13"/>
      <c r="I698" s="13"/>
      <c r="J698" s="13"/>
      <c r="K698" s="13"/>
      <c r="L698" s="13"/>
      <c r="M698" s="13"/>
      <c r="N698" s="13"/>
      <c r="O698" s="13"/>
      <c r="P698" s="13"/>
    </row>
    <row r="699" spans="7:16">
      <c r="G699" s="13"/>
      <c r="H699" s="13"/>
      <c r="I699" s="13"/>
      <c r="J699" s="13"/>
      <c r="K699" s="13"/>
      <c r="L699" s="13"/>
      <c r="M699" s="13"/>
      <c r="N699" s="13"/>
      <c r="O699" s="13"/>
      <c r="P699" s="13"/>
    </row>
    <row r="700" spans="7:16">
      <c r="G700" s="13"/>
      <c r="H700" s="13"/>
      <c r="I700" s="13"/>
      <c r="J700" s="13"/>
      <c r="K700" s="13"/>
      <c r="L700" s="13"/>
      <c r="M700" s="13"/>
      <c r="N700" s="13"/>
      <c r="O700" s="13"/>
      <c r="P700" s="13"/>
    </row>
    <row r="701" spans="7:16">
      <c r="G701" s="13"/>
      <c r="H701" s="13"/>
      <c r="I701" s="13"/>
      <c r="J701" s="13"/>
      <c r="K701" s="13"/>
      <c r="L701" s="13"/>
      <c r="M701" s="13"/>
      <c r="N701" s="13"/>
      <c r="O701" s="13"/>
      <c r="P701" s="13"/>
    </row>
    <row r="702" spans="7:16">
      <c r="G702" s="13"/>
      <c r="H702" s="13"/>
      <c r="I702" s="13"/>
      <c r="J702" s="13"/>
      <c r="K702" s="13"/>
      <c r="L702" s="13"/>
      <c r="M702" s="13"/>
      <c r="N702" s="13"/>
      <c r="O702" s="13"/>
      <c r="P702" s="13"/>
    </row>
    <row r="703" spans="7:16">
      <c r="G703" s="13"/>
      <c r="H703" s="13"/>
      <c r="I703" s="13"/>
      <c r="J703" s="13"/>
      <c r="K703" s="13"/>
      <c r="L703" s="13"/>
      <c r="M703" s="13"/>
      <c r="N703" s="13"/>
      <c r="O703" s="13"/>
      <c r="P703" s="13"/>
    </row>
    <row r="704" spans="7:16">
      <c r="G704" s="13"/>
      <c r="H704" s="13"/>
      <c r="I704" s="13"/>
      <c r="J704" s="13"/>
      <c r="K704" s="13"/>
      <c r="L704" s="13"/>
      <c r="M704" s="13"/>
      <c r="N704" s="13"/>
      <c r="O704" s="13"/>
      <c r="P704" s="13"/>
    </row>
    <row r="705" spans="7:16">
      <c r="G705" s="13"/>
      <c r="H705" s="13"/>
      <c r="I705" s="13"/>
      <c r="J705" s="13"/>
      <c r="K705" s="13"/>
      <c r="L705" s="13"/>
      <c r="M705" s="13"/>
      <c r="N705" s="13"/>
      <c r="O705" s="13"/>
      <c r="P705" s="13"/>
    </row>
    <row r="706" spans="7:16">
      <c r="G706" s="13"/>
      <c r="H706" s="13"/>
      <c r="I706" s="13"/>
      <c r="J706" s="13"/>
      <c r="K706" s="13"/>
      <c r="L706" s="13"/>
      <c r="M706" s="13"/>
      <c r="N706" s="13"/>
      <c r="O706" s="13"/>
      <c r="P706" s="13"/>
    </row>
    <row r="707" spans="7:16">
      <c r="G707" s="13"/>
      <c r="H707" s="13"/>
      <c r="I707" s="13"/>
      <c r="J707" s="13"/>
      <c r="K707" s="13"/>
      <c r="L707" s="13"/>
      <c r="M707" s="13"/>
      <c r="N707" s="13"/>
      <c r="O707" s="13"/>
      <c r="P707" s="13"/>
    </row>
    <row r="708" spans="7:16">
      <c r="G708" s="13"/>
      <c r="H708" s="13"/>
      <c r="I708" s="13"/>
      <c r="J708" s="13"/>
      <c r="K708" s="13"/>
      <c r="L708" s="13"/>
      <c r="M708" s="13"/>
      <c r="N708" s="13"/>
      <c r="O708" s="13"/>
      <c r="P708" s="13"/>
    </row>
    <row r="709" spans="7:16">
      <c r="G709" s="13"/>
      <c r="H709" s="13"/>
      <c r="I709" s="13"/>
      <c r="J709" s="13"/>
      <c r="K709" s="13"/>
      <c r="L709" s="13"/>
      <c r="M709" s="13"/>
      <c r="N709" s="13"/>
      <c r="O709" s="13"/>
      <c r="P709" s="13"/>
    </row>
    <row r="710" spans="7:16">
      <c r="G710" s="13"/>
      <c r="H710" s="13"/>
      <c r="I710" s="13"/>
      <c r="J710" s="13"/>
      <c r="K710" s="13"/>
      <c r="L710" s="13"/>
      <c r="M710" s="13"/>
      <c r="N710" s="13"/>
      <c r="O710" s="13"/>
      <c r="P710" s="13"/>
    </row>
    <row r="711" spans="7:16">
      <c r="G711" s="13"/>
      <c r="H711" s="13"/>
      <c r="I711" s="13"/>
      <c r="J711" s="13"/>
      <c r="K711" s="13"/>
      <c r="L711" s="13"/>
      <c r="M711" s="13"/>
      <c r="N711" s="13"/>
      <c r="O711" s="13"/>
      <c r="P711" s="13"/>
    </row>
    <row r="712" spans="7:16">
      <c r="G712" s="13"/>
      <c r="H712" s="13"/>
      <c r="I712" s="13"/>
      <c r="J712" s="13"/>
      <c r="K712" s="13"/>
      <c r="L712" s="13"/>
      <c r="M712" s="13"/>
      <c r="N712" s="13"/>
      <c r="O712" s="13"/>
      <c r="P712" s="13"/>
    </row>
    <row r="713" spans="7:16">
      <c r="G713" s="13"/>
      <c r="H713" s="13"/>
      <c r="I713" s="13"/>
      <c r="J713" s="13"/>
      <c r="K713" s="13"/>
      <c r="L713" s="13"/>
      <c r="M713" s="13"/>
      <c r="N713" s="13"/>
      <c r="O713" s="13"/>
      <c r="P713" s="13"/>
    </row>
    <row r="714" spans="7:16">
      <c r="G714" s="13"/>
      <c r="H714" s="13"/>
      <c r="I714" s="13"/>
      <c r="J714" s="13"/>
      <c r="K714" s="13"/>
      <c r="L714" s="13"/>
      <c r="M714" s="13"/>
      <c r="N714" s="13"/>
      <c r="O714" s="13"/>
      <c r="P714" s="13"/>
    </row>
    <row r="715" spans="7:16">
      <c r="G715" s="13"/>
      <c r="H715" s="13"/>
      <c r="I715" s="13"/>
      <c r="J715" s="13"/>
      <c r="K715" s="13"/>
      <c r="L715" s="13"/>
      <c r="M715" s="13"/>
      <c r="N715" s="13"/>
      <c r="O715" s="13"/>
      <c r="P715" s="13"/>
    </row>
    <row r="716" spans="7:16">
      <c r="G716" s="13"/>
      <c r="H716" s="13"/>
      <c r="I716" s="13"/>
      <c r="J716" s="13"/>
      <c r="K716" s="13"/>
      <c r="L716" s="13"/>
      <c r="M716" s="13"/>
      <c r="N716" s="13"/>
      <c r="O716" s="13"/>
      <c r="P716" s="13"/>
    </row>
    <row r="717" spans="7:16">
      <c r="G717" s="13"/>
      <c r="H717" s="13"/>
      <c r="I717" s="13"/>
      <c r="J717" s="13"/>
      <c r="K717" s="13"/>
      <c r="L717" s="13"/>
      <c r="M717" s="13"/>
      <c r="N717" s="13"/>
      <c r="O717" s="13"/>
      <c r="P717" s="13"/>
    </row>
    <row r="718" spans="7:16">
      <c r="G718" s="13"/>
      <c r="H718" s="13"/>
      <c r="I718" s="13"/>
      <c r="J718" s="13"/>
      <c r="K718" s="13"/>
      <c r="L718" s="13"/>
      <c r="M718" s="13"/>
      <c r="N718" s="13"/>
      <c r="O718" s="13"/>
      <c r="P718" s="13"/>
    </row>
    <row r="719" spans="7:16">
      <c r="G719" s="13"/>
      <c r="H719" s="13"/>
      <c r="I719" s="13"/>
      <c r="J719" s="13"/>
      <c r="K719" s="13"/>
      <c r="L719" s="13"/>
      <c r="M719" s="13"/>
      <c r="N719" s="13"/>
      <c r="O719" s="13"/>
      <c r="P719" s="13"/>
    </row>
    <row r="720" spans="7:16">
      <c r="G720" s="13"/>
      <c r="H720" s="13"/>
      <c r="I720" s="13"/>
      <c r="J720" s="13"/>
      <c r="K720" s="13"/>
      <c r="L720" s="13"/>
      <c r="M720" s="13"/>
      <c r="N720" s="13"/>
      <c r="O720" s="13"/>
      <c r="P720" s="13"/>
    </row>
    <row r="721" spans="7:16">
      <c r="G721" s="13"/>
      <c r="H721" s="13"/>
      <c r="I721" s="13"/>
      <c r="J721" s="13"/>
      <c r="K721" s="13"/>
      <c r="L721" s="13"/>
      <c r="M721" s="13"/>
      <c r="N721" s="13"/>
      <c r="O721" s="13"/>
      <c r="P721" s="13"/>
    </row>
    <row r="722" spans="7:16">
      <c r="G722" s="13"/>
      <c r="H722" s="13"/>
      <c r="I722" s="13"/>
      <c r="J722" s="13"/>
      <c r="K722" s="13"/>
      <c r="L722" s="13"/>
      <c r="M722" s="13"/>
      <c r="N722" s="13"/>
      <c r="O722" s="13"/>
      <c r="P722" s="13"/>
    </row>
    <row r="723" spans="7:16">
      <c r="G723" s="13"/>
      <c r="H723" s="13"/>
      <c r="I723" s="13"/>
      <c r="J723" s="13"/>
      <c r="K723" s="13"/>
      <c r="L723" s="13"/>
      <c r="M723" s="13"/>
      <c r="N723" s="13"/>
      <c r="O723" s="13"/>
      <c r="P723" s="13"/>
    </row>
    <row r="724" spans="7:16">
      <c r="G724" s="13"/>
      <c r="H724" s="13"/>
      <c r="I724" s="13"/>
      <c r="J724" s="13"/>
      <c r="K724" s="13"/>
      <c r="L724" s="13"/>
      <c r="M724" s="13"/>
      <c r="N724" s="13"/>
      <c r="O724" s="13"/>
      <c r="P724" s="13"/>
    </row>
    <row r="725" spans="7:16">
      <c r="G725" s="13"/>
      <c r="H725" s="13"/>
      <c r="I725" s="13"/>
      <c r="J725" s="13"/>
      <c r="K725" s="13"/>
      <c r="L725" s="13"/>
      <c r="M725" s="13"/>
      <c r="N725" s="13"/>
      <c r="O725" s="13"/>
      <c r="P725" s="13"/>
    </row>
    <row r="726" spans="7:16">
      <c r="G726" s="13"/>
      <c r="H726" s="13"/>
      <c r="I726" s="13"/>
      <c r="J726" s="13"/>
      <c r="K726" s="13"/>
      <c r="L726" s="13"/>
      <c r="M726" s="13"/>
      <c r="N726" s="13"/>
      <c r="O726" s="13"/>
      <c r="P726" s="13"/>
    </row>
    <row r="727" spans="7:16">
      <c r="G727" s="13"/>
      <c r="H727" s="13"/>
      <c r="I727" s="13"/>
      <c r="J727" s="13"/>
      <c r="K727" s="13"/>
      <c r="L727" s="13"/>
      <c r="M727" s="13"/>
      <c r="N727" s="13"/>
      <c r="O727" s="13"/>
      <c r="P727" s="13"/>
    </row>
    <row r="728" spans="7:16">
      <c r="G728" s="13"/>
      <c r="H728" s="13"/>
      <c r="I728" s="13"/>
      <c r="J728" s="13"/>
      <c r="K728" s="13"/>
      <c r="L728" s="13"/>
      <c r="M728" s="13"/>
      <c r="N728" s="13"/>
      <c r="O728" s="13"/>
      <c r="P728" s="13"/>
    </row>
    <row r="729" spans="7:16">
      <c r="G729" s="13"/>
      <c r="H729" s="13"/>
      <c r="I729" s="13"/>
      <c r="J729" s="13"/>
      <c r="K729" s="13"/>
      <c r="L729" s="13"/>
      <c r="M729" s="13"/>
      <c r="N729" s="13"/>
      <c r="O729" s="13"/>
      <c r="P729" s="13"/>
    </row>
    <row r="730" spans="7:16">
      <c r="G730" s="13"/>
      <c r="H730" s="13"/>
      <c r="I730" s="13"/>
      <c r="J730" s="13"/>
      <c r="K730" s="13"/>
      <c r="L730" s="13"/>
      <c r="M730" s="13"/>
      <c r="N730" s="13"/>
      <c r="O730" s="13"/>
      <c r="P730" s="13"/>
    </row>
    <row r="731" spans="7:16">
      <c r="G731" s="13"/>
      <c r="H731" s="13"/>
      <c r="I731" s="13"/>
      <c r="J731" s="13"/>
      <c r="K731" s="13"/>
      <c r="L731" s="13"/>
      <c r="M731" s="13"/>
      <c r="N731" s="13"/>
      <c r="O731" s="13"/>
      <c r="P731" s="13"/>
    </row>
    <row r="732" spans="7:16">
      <c r="G732" s="13"/>
      <c r="H732" s="13"/>
      <c r="I732" s="13"/>
      <c r="J732" s="13"/>
      <c r="K732" s="13"/>
      <c r="L732" s="13"/>
      <c r="M732" s="13"/>
      <c r="N732" s="13"/>
      <c r="O732" s="13"/>
      <c r="P732" s="13"/>
    </row>
    <row r="733" spans="7:16">
      <c r="G733" s="13"/>
      <c r="H733" s="13"/>
      <c r="I733" s="13"/>
      <c r="J733" s="13"/>
      <c r="K733" s="13"/>
      <c r="L733" s="13"/>
      <c r="M733" s="13"/>
      <c r="N733" s="13"/>
      <c r="O733" s="13"/>
      <c r="P733" s="13"/>
    </row>
    <row r="734" spans="7:16">
      <c r="G734" s="13"/>
      <c r="H734" s="13"/>
      <c r="I734" s="13"/>
      <c r="J734" s="13"/>
      <c r="K734" s="13"/>
      <c r="L734" s="13"/>
      <c r="M734" s="13"/>
      <c r="N734" s="13"/>
      <c r="O734" s="13"/>
      <c r="P734" s="13"/>
    </row>
    <row r="735" spans="7:16">
      <c r="G735" s="13"/>
      <c r="H735" s="13"/>
      <c r="I735" s="13"/>
      <c r="J735" s="13"/>
      <c r="K735" s="13"/>
      <c r="L735" s="13"/>
      <c r="M735" s="13"/>
      <c r="N735" s="13"/>
      <c r="O735" s="13"/>
      <c r="P735" s="13"/>
    </row>
    <row r="736" spans="7:16">
      <c r="G736" s="13"/>
      <c r="H736" s="13"/>
      <c r="I736" s="13"/>
      <c r="J736" s="13"/>
      <c r="K736" s="13"/>
      <c r="L736" s="13"/>
      <c r="M736" s="13"/>
      <c r="N736" s="13"/>
      <c r="O736" s="13"/>
      <c r="P736" s="13"/>
    </row>
    <row r="737" spans="7:16">
      <c r="G737" s="13"/>
      <c r="H737" s="13"/>
      <c r="I737" s="13"/>
      <c r="J737" s="13"/>
      <c r="K737" s="13"/>
      <c r="L737" s="13"/>
      <c r="M737" s="13"/>
      <c r="N737" s="13"/>
      <c r="O737" s="13"/>
      <c r="P737" s="13"/>
    </row>
    <row r="738" spans="7:16">
      <c r="G738" s="13"/>
      <c r="H738" s="13"/>
      <c r="I738" s="13"/>
      <c r="J738" s="13"/>
      <c r="K738" s="13"/>
      <c r="L738" s="13"/>
      <c r="M738" s="13"/>
      <c r="N738" s="13"/>
      <c r="O738" s="13"/>
      <c r="P738" s="13"/>
    </row>
    <row r="739" spans="7:16">
      <c r="G739" s="13"/>
      <c r="H739" s="13"/>
      <c r="I739" s="13"/>
      <c r="J739" s="13"/>
      <c r="K739" s="13"/>
      <c r="L739" s="13"/>
      <c r="M739" s="13"/>
      <c r="N739" s="13"/>
      <c r="O739" s="13"/>
      <c r="P739" s="13"/>
    </row>
    <row r="740" spans="7:16">
      <c r="G740" s="13"/>
      <c r="H740" s="13"/>
      <c r="I740" s="13"/>
      <c r="J740" s="13"/>
      <c r="K740" s="13"/>
      <c r="L740" s="13"/>
      <c r="M740" s="13"/>
      <c r="N740" s="13"/>
      <c r="O740" s="13"/>
      <c r="P740" s="13"/>
    </row>
    <row r="741" spans="7:16">
      <c r="G741" s="13"/>
      <c r="H741" s="13"/>
      <c r="I741" s="13"/>
      <c r="J741" s="13"/>
      <c r="K741" s="13"/>
      <c r="L741" s="13"/>
      <c r="M741" s="13"/>
      <c r="N741" s="13"/>
      <c r="O741" s="13"/>
      <c r="P741" s="13"/>
    </row>
    <row r="742" spans="7:16">
      <c r="G742" s="13"/>
      <c r="H742" s="13"/>
      <c r="I742" s="13"/>
      <c r="J742" s="13"/>
      <c r="K742" s="13"/>
      <c r="L742" s="13"/>
      <c r="M742" s="13"/>
      <c r="N742" s="13"/>
      <c r="O742" s="13"/>
      <c r="P742" s="13"/>
    </row>
    <row r="743" spans="7:16">
      <c r="G743" s="13"/>
      <c r="H743" s="13"/>
      <c r="I743" s="13"/>
      <c r="J743" s="13"/>
      <c r="K743" s="13"/>
      <c r="L743" s="13"/>
      <c r="M743" s="13"/>
      <c r="N743" s="13"/>
      <c r="O743" s="13"/>
      <c r="P743" s="13"/>
    </row>
    <row r="744" spans="7:16">
      <c r="G744" s="13"/>
      <c r="H744" s="13"/>
      <c r="I744" s="13"/>
      <c r="J744" s="13"/>
      <c r="K744" s="13"/>
      <c r="L744" s="13"/>
      <c r="M744" s="13"/>
      <c r="N744" s="13"/>
      <c r="O744" s="13"/>
      <c r="P744" s="13"/>
    </row>
    <row r="745" spans="7:16">
      <c r="G745" s="13"/>
      <c r="H745" s="13"/>
      <c r="I745" s="13"/>
      <c r="J745" s="13"/>
      <c r="K745" s="13"/>
      <c r="L745" s="13"/>
      <c r="M745" s="13"/>
      <c r="N745" s="13"/>
      <c r="O745" s="13"/>
      <c r="P745" s="13"/>
    </row>
    <row r="746" spans="7:16">
      <c r="G746" s="13"/>
      <c r="H746" s="13"/>
      <c r="I746" s="13"/>
      <c r="J746" s="13"/>
      <c r="K746" s="13"/>
      <c r="L746" s="13"/>
      <c r="M746" s="13"/>
      <c r="N746" s="13"/>
      <c r="O746" s="13"/>
      <c r="P746" s="13"/>
    </row>
    <row r="747" spans="7:16">
      <c r="G747" s="13"/>
      <c r="H747" s="13"/>
      <c r="I747" s="13"/>
      <c r="J747" s="13"/>
      <c r="K747" s="13"/>
      <c r="L747" s="13"/>
      <c r="M747" s="13"/>
      <c r="N747" s="13"/>
      <c r="O747" s="13"/>
      <c r="P747" s="13"/>
    </row>
    <row r="748" spans="7:16">
      <c r="G748" s="13"/>
      <c r="H748" s="13"/>
      <c r="I748" s="13"/>
      <c r="J748" s="13"/>
      <c r="K748" s="13"/>
      <c r="L748" s="13"/>
      <c r="M748" s="13"/>
      <c r="N748" s="13"/>
      <c r="O748" s="13"/>
      <c r="P748" s="13"/>
    </row>
    <row r="749" spans="7:16">
      <c r="G749" s="13"/>
      <c r="H749" s="13"/>
      <c r="I749" s="13"/>
      <c r="J749" s="13"/>
      <c r="K749" s="13"/>
      <c r="L749" s="13"/>
      <c r="M749" s="13"/>
      <c r="N749" s="13"/>
      <c r="O749" s="13"/>
      <c r="P749" s="13"/>
    </row>
    <row r="750" spans="7:16">
      <c r="G750" s="13"/>
      <c r="H750" s="13"/>
      <c r="I750" s="13"/>
      <c r="J750" s="13"/>
      <c r="K750" s="13"/>
      <c r="L750" s="13"/>
      <c r="M750" s="13"/>
      <c r="N750" s="13"/>
      <c r="O750" s="13"/>
      <c r="P750" s="13"/>
    </row>
    <row r="751" spans="7:16">
      <c r="G751" s="13"/>
      <c r="H751" s="13"/>
      <c r="I751" s="13"/>
      <c r="J751" s="13"/>
      <c r="K751" s="13"/>
      <c r="L751" s="13"/>
      <c r="M751" s="13"/>
      <c r="N751" s="13"/>
      <c r="O751" s="13"/>
      <c r="P751" s="13"/>
    </row>
    <row r="752" spans="7:16">
      <c r="G752" s="13"/>
      <c r="H752" s="13"/>
      <c r="I752" s="13"/>
      <c r="J752" s="13"/>
      <c r="K752" s="13"/>
      <c r="L752" s="13"/>
      <c r="M752" s="13"/>
      <c r="N752" s="13"/>
      <c r="O752" s="13"/>
      <c r="P752" s="13"/>
    </row>
    <row r="753" spans="7:16">
      <c r="G753" s="13"/>
      <c r="H753" s="13"/>
      <c r="I753" s="13"/>
      <c r="J753" s="13"/>
      <c r="K753" s="13"/>
      <c r="L753" s="13"/>
      <c r="M753" s="13"/>
      <c r="N753" s="13"/>
      <c r="O753" s="13"/>
      <c r="P753" s="13"/>
    </row>
    <row r="754" spans="7:16">
      <c r="G754" s="13"/>
      <c r="H754" s="13"/>
      <c r="I754" s="13"/>
      <c r="J754" s="13"/>
      <c r="K754" s="13"/>
      <c r="L754" s="13"/>
      <c r="M754" s="13"/>
      <c r="N754" s="13"/>
      <c r="O754" s="13"/>
      <c r="P754" s="13"/>
    </row>
    <row r="755" spans="7:16">
      <c r="G755" s="13"/>
      <c r="H755" s="13"/>
      <c r="I755" s="13"/>
      <c r="J755" s="13"/>
      <c r="K755" s="13"/>
      <c r="L755" s="13"/>
      <c r="M755" s="13"/>
      <c r="N755" s="13"/>
      <c r="O755" s="13"/>
      <c r="P755" s="13"/>
    </row>
    <row r="756" spans="7:16">
      <c r="G756" s="13"/>
      <c r="H756" s="13"/>
      <c r="I756" s="13"/>
      <c r="J756" s="13"/>
      <c r="K756" s="13"/>
      <c r="L756" s="13"/>
      <c r="M756" s="13"/>
      <c r="N756" s="13"/>
      <c r="O756" s="13"/>
      <c r="P756" s="13"/>
    </row>
    <row r="757" spans="7:16">
      <c r="G757" s="13"/>
      <c r="H757" s="13"/>
      <c r="I757" s="13"/>
      <c r="J757" s="13"/>
      <c r="K757" s="13"/>
      <c r="L757" s="13"/>
      <c r="M757" s="13"/>
      <c r="N757" s="13"/>
      <c r="O757" s="13"/>
      <c r="P757" s="13"/>
    </row>
    <row r="758" spans="7:16">
      <c r="G758" s="13"/>
      <c r="H758" s="13"/>
      <c r="I758" s="13"/>
      <c r="J758" s="13"/>
      <c r="K758" s="13"/>
      <c r="L758" s="13"/>
      <c r="M758" s="13"/>
      <c r="N758" s="13"/>
      <c r="O758" s="13"/>
      <c r="P758" s="13"/>
    </row>
    <row r="759" spans="7:16">
      <c r="G759" s="13"/>
      <c r="H759" s="13"/>
      <c r="I759" s="13"/>
      <c r="J759" s="13"/>
      <c r="K759" s="13"/>
      <c r="L759" s="13"/>
      <c r="M759" s="13"/>
      <c r="N759" s="13"/>
      <c r="O759" s="13"/>
      <c r="P759" s="13"/>
    </row>
    <row r="760" spans="7:16">
      <c r="G760" s="13"/>
      <c r="H760" s="13"/>
      <c r="I760" s="13"/>
      <c r="J760" s="13"/>
      <c r="K760" s="13"/>
      <c r="L760" s="13"/>
      <c r="M760" s="13"/>
      <c r="N760" s="13"/>
      <c r="O760" s="13"/>
      <c r="P760" s="13"/>
    </row>
    <row r="761" spans="7:16">
      <c r="G761" s="13"/>
      <c r="H761" s="13"/>
      <c r="I761" s="13"/>
      <c r="J761" s="13"/>
      <c r="K761" s="13"/>
      <c r="L761" s="13"/>
      <c r="M761" s="13"/>
      <c r="N761" s="13"/>
      <c r="O761" s="13"/>
      <c r="P761" s="13"/>
    </row>
    <row r="762" spans="7:16">
      <c r="G762" s="13"/>
      <c r="H762" s="13"/>
      <c r="I762" s="13"/>
      <c r="J762" s="13"/>
      <c r="K762" s="13"/>
      <c r="L762" s="13"/>
      <c r="M762" s="13"/>
      <c r="N762" s="13"/>
      <c r="O762" s="13"/>
      <c r="P762" s="13"/>
    </row>
    <row r="763" spans="7:16">
      <c r="G763" s="13"/>
      <c r="H763" s="13"/>
      <c r="I763" s="13"/>
      <c r="J763" s="13"/>
      <c r="K763" s="13"/>
      <c r="L763" s="13"/>
      <c r="M763" s="13"/>
      <c r="N763" s="13"/>
      <c r="O763" s="13"/>
      <c r="P763" s="13"/>
    </row>
    <row r="764" spans="7:16">
      <c r="G764" s="13"/>
      <c r="H764" s="13"/>
      <c r="I764" s="13"/>
      <c r="J764" s="13"/>
      <c r="K764" s="13"/>
      <c r="L764" s="13"/>
      <c r="M764" s="13"/>
      <c r="N764" s="13"/>
      <c r="O764" s="13"/>
      <c r="P764" s="13"/>
    </row>
    <row r="765" spans="7:16">
      <c r="G765" s="13"/>
      <c r="H765" s="13"/>
      <c r="I765" s="13"/>
      <c r="J765" s="13"/>
      <c r="K765" s="13"/>
      <c r="L765" s="13"/>
      <c r="M765" s="13"/>
      <c r="N765" s="13"/>
      <c r="O765" s="13"/>
      <c r="P765" s="13"/>
    </row>
    <row r="766" spans="7:16">
      <c r="G766" s="13"/>
      <c r="H766" s="13"/>
      <c r="I766" s="13"/>
      <c r="J766" s="13"/>
      <c r="K766" s="13"/>
      <c r="L766" s="13"/>
      <c r="M766" s="13"/>
      <c r="N766" s="13"/>
      <c r="O766" s="13"/>
      <c r="P766" s="13"/>
    </row>
    <row r="767" spans="7:16">
      <c r="G767" s="13"/>
      <c r="H767" s="13"/>
      <c r="I767" s="13"/>
      <c r="J767" s="13"/>
      <c r="K767" s="13"/>
      <c r="L767" s="13"/>
      <c r="M767" s="13"/>
      <c r="N767" s="13"/>
      <c r="O767" s="13"/>
      <c r="P767" s="13"/>
    </row>
    <row r="768" spans="7:16">
      <c r="G768" s="13"/>
      <c r="H768" s="13"/>
      <c r="I768" s="13"/>
      <c r="J768" s="13"/>
      <c r="K768" s="13"/>
      <c r="L768" s="13"/>
      <c r="M768" s="13"/>
      <c r="N768" s="13"/>
      <c r="O768" s="13"/>
      <c r="P768" s="13"/>
    </row>
    <row r="769" spans="7:16">
      <c r="G769" s="13"/>
      <c r="H769" s="13"/>
      <c r="I769" s="13"/>
      <c r="J769" s="13"/>
      <c r="K769" s="13"/>
      <c r="L769" s="13"/>
      <c r="M769" s="13"/>
      <c r="N769" s="13"/>
      <c r="O769" s="13"/>
      <c r="P769" s="13"/>
    </row>
    <row r="770" spans="7:16">
      <c r="G770" s="13"/>
      <c r="H770" s="13"/>
      <c r="I770" s="13"/>
      <c r="J770" s="13"/>
      <c r="K770" s="13"/>
      <c r="L770" s="13"/>
      <c r="M770" s="13"/>
      <c r="N770" s="13"/>
      <c r="O770" s="13"/>
      <c r="P770" s="13"/>
    </row>
    <row r="771" spans="7:16">
      <c r="G771" s="13"/>
      <c r="H771" s="13"/>
      <c r="I771" s="13"/>
      <c r="J771" s="13"/>
      <c r="K771" s="13"/>
      <c r="L771" s="13"/>
      <c r="M771" s="13"/>
      <c r="N771" s="13"/>
      <c r="O771" s="13"/>
      <c r="P771" s="13"/>
    </row>
    <row r="772" spans="7:16">
      <c r="G772" s="13"/>
      <c r="H772" s="13"/>
      <c r="I772" s="13"/>
      <c r="J772" s="13"/>
      <c r="K772" s="13"/>
      <c r="L772" s="13"/>
      <c r="M772" s="13"/>
      <c r="N772" s="13"/>
      <c r="O772" s="13"/>
      <c r="P772" s="13"/>
    </row>
    <row r="773" spans="7:16">
      <c r="G773" s="13"/>
      <c r="H773" s="13"/>
      <c r="I773" s="13"/>
      <c r="J773" s="13"/>
      <c r="K773" s="13"/>
      <c r="L773" s="13"/>
      <c r="M773" s="13"/>
      <c r="N773" s="13"/>
      <c r="O773" s="13"/>
      <c r="P773" s="13"/>
    </row>
    <row r="774" spans="7:16">
      <c r="G774" s="13"/>
      <c r="H774" s="13"/>
      <c r="I774" s="13"/>
      <c r="J774" s="13"/>
      <c r="K774" s="13"/>
      <c r="L774" s="13"/>
      <c r="M774" s="13"/>
      <c r="N774" s="13"/>
      <c r="O774" s="13"/>
      <c r="P774" s="13"/>
    </row>
    <row r="775" spans="7:16">
      <c r="G775" s="13"/>
      <c r="H775" s="13"/>
      <c r="I775" s="13"/>
      <c r="J775" s="13"/>
      <c r="K775" s="13"/>
      <c r="L775" s="13"/>
      <c r="M775" s="13"/>
      <c r="N775" s="13"/>
      <c r="O775" s="13"/>
      <c r="P775" s="13"/>
    </row>
    <row r="776" spans="7:16">
      <c r="G776" s="13"/>
      <c r="H776" s="13"/>
      <c r="I776" s="13"/>
      <c r="J776" s="13"/>
      <c r="K776" s="13"/>
      <c r="L776" s="13"/>
      <c r="M776" s="13"/>
      <c r="N776" s="13"/>
      <c r="O776" s="13"/>
      <c r="P776" s="13"/>
    </row>
    <row r="777" spans="7:16">
      <c r="G777" s="13"/>
      <c r="H777" s="13"/>
      <c r="I777" s="13"/>
      <c r="J777" s="13"/>
      <c r="K777" s="13"/>
      <c r="L777" s="13"/>
      <c r="M777" s="13"/>
      <c r="N777" s="13"/>
      <c r="O777" s="13"/>
      <c r="P777" s="13"/>
    </row>
    <row r="778" spans="7:16">
      <c r="G778" s="13"/>
      <c r="H778" s="13"/>
      <c r="I778" s="13"/>
      <c r="J778" s="13"/>
      <c r="K778" s="13"/>
      <c r="L778" s="13"/>
      <c r="M778" s="13"/>
      <c r="N778" s="13"/>
      <c r="O778" s="13"/>
      <c r="P778" s="13"/>
    </row>
    <row r="779" spans="7:16">
      <c r="G779" s="13"/>
      <c r="H779" s="13"/>
      <c r="I779" s="13"/>
      <c r="J779" s="13"/>
      <c r="K779" s="13"/>
      <c r="L779" s="13"/>
      <c r="M779" s="13"/>
      <c r="N779" s="13"/>
      <c r="O779" s="13"/>
      <c r="P779" s="13"/>
    </row>
    <row r="780" spans="7:16">
      <c r="G780" s="13"/>
      <c r="H780" s="13"/>
      <c r="I780" s="13"/>
      <c r="J780" s="13"/>
      <c r="K780" s="13"/>
      <c r="L780" s="13"/>
      <c r="M780" s="13"/>
      <c r="N780" s="13"/>
      <c r="O780" s="13"/>
      <c r="P780" s="13"/>
    </row>
    <row r="781" spans="7:16">
      <c r="G781" s="13"/>
      <c r="H781" s="13"/>
      <c r="I781" s="13"/>
      <c r="J781" s="13"/>
      <c r="K781" s="13"/>
      <c r="L781" s="13"/>
      <c r="M781" s="13"/>
      <c r="N781" s="13"/>
      <c r="O781" s="13"/>
      <c r="P781" s="13"/>
    </row>
    <row r="782" spans="7:16">
      <c r="G782" s="13"/>
      <c r="H782" s="13"/>
      <c r="I782" s="13"/>
      <c r="J782" s="13"/>
      <c r="K782" s="13"/>
      <c r="L782" s="13"/>
      <c r="M782" s="13"/>
      <c r="N782" s="13"/>
      <c r="O782" s="13"/>
      <c r="P782" s="13"/>
    </row>
    <row r="783" spans="7:16">
      <c r="G783" s="13"/>
      <c r="H783" s="13"/>
      <c r="I783" s="13"/>
      <c r="J783" s="13"/>
      <c r="K783" s="13"/>
      <c r="L783" s="13"/>
      <c r="M783" s="13"/>
      <c r="N783" s="13"/>
      <c r="O783" s="13"/>
      <c r="P783" s="13"/>
    </row>
    <row r="784" spans="7:16">
      <c r="G784" s="13"/>
      <c r="H784" s="13"/>
      <c r="I784" s="13"/>
      <c r="J784" s="13"/>
      <c r="K784" s="13"/>
      <c r="L784" s="13"/>
      <c r="M784" s="13"/>
      <c r="N784" s="13"/>
      <c r="O784" s="13"/>
      <c r="P784" s="13"/>
    </row>
    <row r="785" spans="7:16">
      <c r="G785" s="13"/>
      <c r="H785" s="13"/>
      <c r="I785" s="13"/>
      <c r="J785" s="13"/>
      <c r="K785" s="13"/>
      <c r="L785" s="13"/>
      <c r="M785" s="13"/>
      <c r="N785" s="13"/>
      <c r="O785" s="13"/>
      <c r="P785" s="13"/>
    </row>
    <row r="786" spans="7:16">
      <c r="G786" s="13"/>
      <c r="H786" s="13"/>
      <c r="I786" s="13"/>
      <c r="J786" s="13"/>
      <c r="K786" s="13"/>
      <c r="L786" s="13"/>
      <c r="M786" s="13"/>
      <c r="N786" s="13"/>
      <c r="O786" s="13"/>
      <c r="P786" s="13"/>
    </row>
    <row r="787" spans="7:16">
      <c r="G787" s="13"/>
      <c r="H787" s="13"/>
      <c r="I787" s="13"/>
      <c r="J787" s="13"/>
      <c r="K787" s="13"/>
      <c r="L787" s="13"/>
      <c r="M787" s="13"/>
      <c r="N787" s="13"/>
      <c r="O787" s="13"/>
      <c r="P787" s="13"/>
    </row>
    <row r="788" spans="7:16">
      <c r="G788" s="13"/>
      <c r="H788" s="13"/>
      <c r="I788" s="13"/>
      <c r="J788" s="13"/>
      <c r="K788" s="13"/>
      <c r="L788" s="13"/>
      <c r="M788" s="13"/>
      <c r="N788" s="13"/>
      <c r="O788" s="13"/>
      <c r="P788" s="13"/>
    </row>
    <row r="789" spans="7:16">
      <c r="G789" s="13"/>
      <c r="H789" s="13"/>
      <c r="I789" s="13"/>
      <c r="J789" s="13"/>
      <c r="K789" s="13"/>
      <c r="L789" s="13"/>
      <c r="M789" s="13"/>
      <c r="N789" s="13"/>
      <c r="O789" s="13"/>
      <c r="P789" s="13"/>
    </row>
    <row r="790" spans="7:16">
      <c r="G790" s="13"/>
      <c r="H790" s="13"/>
      <c r="I790" s="13"/>
      <c r="J790" s="13"/>
      <c r="K790" s="13"/>
      <c r="L790" s="13"/>
      <c r="M790" s="13"/>
      <c r="N790" s="13"/>
      <c r="O790" s="13"/>
      <c r="P790" s="13"/>
    </row>
    <row r="791" spans="7:16">
      <c r="G791" s="13"/>
      <c r="H791" s="13"/>
      <c r="I791" s="13"/>
      <c r="J791" s="13"/>
      <c r="K791" s="13"/>
      <c r="L791" s="13"/>
      <c r="M791" s="13"/>
      <c r="N791" s="13"/>
      <c r="O791" s="13"/>
      <c r="P791" s="13"/>
    </row>
    <row r="792" spans="7:16">
      <c r="G792" s="13"/>
      <c r="H792" s="13"/>
      <c r="I792" s="13"/>
      <c r="J792" s="13"/>
      <c r="K792" s="13"/>
      <c r="L792" s="13"/>
      <c r="M792" s="13"/>
      <c r="N792" s="13"/>
      <c r="O792" s="13"/>
      <c r="P792" s="13"/>
    </row>
    <row r="793" spans="7:16">
      <c r="G793" s="13"/>
      <c r="H793" s="13"/>
      <c r="I793" s="13"/>
      <c r="J793" s="13"/>
      <c r="K793" s="13"/>
      <c r="L793" s="13"/>
      <c r="M793" s="13"/>
      <c r="N793" s="13"/>
      <c r="O793" s="13"/>
      <c r="P793" s="13"/>
    </row>
    <row r="794" spans="7:16">
      <c r="G794" s="13"/>
      <c r="H794" s="13"/>
      <c r="I794" s="13"/>
      <c r="J794" s="13"/>
      <c r="K794" s="13"/>
      <c r="L794" s="13"/>
      <c r="M794" s="13"/>
      <c r="N794" s="13"/>
      <c r="O794" s="13"/>
      <c r="P794" s="13"/>
    </row>
    <row r="795" spans="7:16">
      <c r="G795" s="13"/>
      <c r="H795" s="13"/>
      <c r="I795" s="13"/>
      <c r="J795" s="13"/>
      <c r="K795" s="13"/>
      <c r="L795" s="13"/>
      <c r="M795" s="13"/>
      <c r="N795" s="13"/>
      <c r="O795" s="13"/>
      <c r="P795" s="13"/>
    </row>
    <row r="796" spans="7:16">
      <c r="G796" s="13"/>
      <c r="H796" s="13"/>
      <c r="I796" s="13"/>
      <c r="J796" s="13"/>
      <c r="K796" s="13"/>
      <c r="L796" s="13"/>
      <c r="M796" s="13"/>
      <c r="N796" s="13"/>
      <c r="O796" s="13"/>
      <c r="P796" s="13"/>
    </row>
    <row r="797" spans="7:16">
      <c r="G797" s="13"/>
      <c r="H797" s="13"/>
      <c r="I797" s="13"/>
      <c r="J797" s="13"/>
      <c r="K797" s="13"/>
      <c r="L797" s="13"/>
      <c r="M797" s="13"/>
      <c r="N797" s="13"/>
      <c r="O797" s="13"/>
      <c r="P797" s="13"/>
    </row>
    <row r="798" spans="7:16">
      <c r="G798" s="13"/>
      <c r="H798" s="13"/>
      <c r="I798" s="13"/>
      <c r="J798" s="13"/>
      <c r="K798" s="13"/>
      <c r="L798" s="13"/>
      <c r="M798" s="13"/>
      <c r="N798" s="13"/>
      <c r="O798" s="13"/>
      <c r="P798" s="13"/>
    </row>
    <row r="799" spans="7:16">
      <c r="G799" s="13"/>
      <c r="H799" s="13"/>
      <c r="I799" s="13"/>
      <c r="J799" s="13"/>
      <c r="K799" s="13"/>
      <c r="L799" s="13"/>
      <c r="M799" s="13"/>
      <c r="N799" s="13"/>
      <c r="O799" s="13"/>
      <c r="P799" s="13"/>
    </row>
    <row r="800" spans="7:16">
      <c r="G800" s="13"/>
      <c r="H800" s="13"/>
      <c r="I800" s="13"/>
      <c r="J800" s="13"/>
      <c r="K800" s="13"/>
      <c r="L800" s="13"/>
      <c r="M800" s="13"/>
      <c r="N800" s="13"/>
      <c r="O800" s="13"/>
      <c r="P800" s="13"/>
    </row>
    <row r="801" spans="7:16">
      <c r="G801" s="13"/>
      <c r="H801" s="13"/>
      <c r="I801" s="13"/>
      <c r="J801" s="13"/>
      <c r="K801" s="13"/>
      <c r="L801" s="13"/>
      <c r="M801" s="13"/>
      <c r="N801" s="13"/>
      <c r="O801" s="13"/>
      <c r="P801" s="13"/>
    </row>
    <row r="802" spans="7:16">
      <c r="G802" s="13"/>
      <c r="H802" s="13"/>
      <c r="I802" s="13"/>
      <c r="J802" s="13"/>
      <c r="K802" s="13"/>
      <c r="L802" s="13"/>
      <c r="M802" s="13"/>
      <c r="N802" s="13"/>
      <c r="O802" s="13"/>
      <c r="P802" s="13"/>
    </row>
    <row r="803" spans="7:16">
      <c r="G803" s="13"/>
      <c r="H803" s="13"/>
      <c r="I803" s="13"/>
      <c r="J803" s="13"/>
      <c r="K803" s="13"/>
      <c r="L803" s="13"/>
      <c r="M803" s="13"/>
      <c r="N803" s="13"/>
      <c r="O803" s="13"/>
      <c r="P803" s="13"/>
    </row>
    <row r="804" spans="7:16">
      <c r="G804" s="13"/>
      <c r="H804" s="13"/>
      <c r="I804" s="13"/>
      <c r="J804" s="13"/>
      <c r="K804" s="13"/>
      <c r="L804" s="13"/>
      <c r="M804" s="13"/>
      <c r="N804" s="13"/>
      <c r="O804" s="13"/>
      <c r="P804" s="13"/>
    </row>
    <row r="805" spans="7:16">
      <c r="G805" s="13"/>
      <c r="H805" s="13"/>
      <c r="I805" s="13"/>
      <c r="J805" s="13"/>
      <c r="K805" s="13"/>
      <c r="L805" s="13"/>
      <c r="M805" s="13"/>
      <c r="N805" s="13"/>
      <c r="O805" s="13"/>
      <c r="P805" s="13"/>
    </row>
    <row r="806" spans="7:16">
      <c r="G806" s="13"/>
      <c r="H806" s="13"/>
      <c r="I806" s="13"/>
      <c r="J806" s="13"/>
      <c r="K806" s="13"/>
      <c r="L806" s="13"/>
      <c r="M806" s="13"/>
      <c r="N806" s="13"/>
      <c r="O806" s="13"/>
      <c r="P806" s="13"/>
    </row>
    <row r="807" spans="7:16">
      <c r="G807" s="13"/>
      <c r="H807" s="13"/>
      <c r="I807" s="13"/>
      <c r="J807" s="13"/>
      <c r="K807" s="13"/>
      <c r="L807" s="13"/>
      <c r="M807" s="13"/>
      <c r="N807" s="13"/>
      <c r="O807" s="13"/>
      <c r="P807" s="13"/>
    </row>
    <row r="808" spans="7:16">
      <c r="G808" s="13"/>
      <c r="H808" s="13"/>
      <c r="I808" s="13"/>
      <c r="J808" s="13"/>
      <c r="K808" s="13"/>
      <c r="L808" s="13"/>
      <c r="M808" s="13"/>
      <c r="N808" s="13"/>
      <c r="O808" s="13"/>
      <c r="P808" s="13"/>
    </row>
    <row r="809" spans="7:16">
      <c r="G809" s="13"/>
      <c r="H809" s="13"/>
      <c r="I809" s="13"/>
      <c r="J809" s="13"/>
      <c r="K809" s="13"/>
      <c r="L809" s="13"/>
      <c r="M809" s="13"/>
      <c r="N809" s="13"/>
      <c r="O809" s="13"/>
      <c r="P809" s="13"/>
    </row>
    <row r="810" spans="7:16">
      <c r="G810" s="13"/>
      <c r="H810" s="13"/>
      <c r="I810" s="13"/>
      <c r="J810" s="13"/>
      <c r="K810" s="13"/>
      <c r="L810" s="13"/>
      <c r="M810" s="13"/>
      <c r="N810" s="13"/>
      <c r="O810" s="13"/>
      <c r="P810" s="13"/>
    </row>
    <row r="811" spans="7:16">
      <c r="G811" s="13"/>
      <c r="H811" s="13"/>
      <c r="I811" s="13"/>
      <c r="J811" s="13"/>
      <c r="K811" s="13"/>
      <c r="L811" s="13"/>
      <c r="M811" s="13"/>
      <c r="N811" s="13"/>
      <c r="O811" s="13"/>
      <c r="P811" s="13"/>
    </row>
    <row r="812" spans="7:16">
      <c r="G812" s="13"/>
      <c r="H812" s="13"/>
      <c r="I812" s="13"/>
      <c r="J812" s="13"/>
      <c r="K812" s="13"/>
      <c r="L812" s="13"/>
      <c r="M812" s="13"/>
      <c r="N812" s="13"/>
      <c r="O812" s="13"/>
      <c r="P812" s="13"/>
    </row>
    <row r="813" spans="7:16">
      <c r="G813" s="13"/>
      <c r="H813" s="13"/>
      <c r="I813" s="13"/>
      <c r="J813" s="13"/>
      <c r="K813" s="13"/>
      <c r="L813" s="13"/>
      <c r="M813" s="13"/>
      <c r="N813" s="13"/>
      <c r="O813" s="13"/>
      <c r="P813" s="13"/>
    </row>
    <row r="814" spans="7:16">
      <c r="G814" s="13"/>
      <c r="H814" s="13"/>
      <c r="I814" s="13"/>
      <c r="J814" s="13"/>
      <c r="K814" s="13"/>
      <c r="L814" s="13"/>
      <c r="M814" s="13"/>
      <c r="N814" s="13"/>
      <c r="O814" s="13"/>
      <c r="P814" s="13"/>
    </row>
    <row r="815" spans="7:16">
      <c r="G815" s="13"/>
      <c r="H815" s="13"/>
      <c r="I815" s="13"/>
      <c r="J815" s="13"/>
      <c r="K815" s="13"/>
      <c r="L815" s="13"/>
      <c r="M815" s="13"/>
      <c r="N815" s="13"/>
      <c r="O815" s="13"/>
      <c r="P815" s="13"/>
    </row>
    <row r="816" spans="7:16">
      <c r="G816" s="13"/>
      <c r="H816" s="13"/>
      <c r="I816" s="13"/>
      <c r="J816" s="13"/>
      <c r="K816" s="13"/>
      <c r="L816" s="13"/>
      <c r="M816" s="13"/>
      <c r="N816" s="13"/>
      <c r="O816" s="13"/>
      <c r="P816" s="13"/>
    </row>
    <row r="817" spans="7:16">
      <c r="G817" s="13"/>
      <c r="H817" s="13"/>
      <c r="I817" s="13"/>
      <c r="J817" s="13"/>
      <c r="K817" s="13"/>
      <c r="L817" s="13"/>
      <c r="M817" s="13"/>
      <c r="N817" s="13"/>
      <c r="O817" s="13"/>
      <c r="P817" s="13"/>
    </row>
    <row r="818" spans="7:16">
      <c r="G818" s="13"/>
      <c r="H818" s="13"/>
      <c r="I818" s="13"/>
      <c r="J818" s="13"/>
      <c r="K818" s="13"/>
      <c r="L818" s="13"/>
      <c r="M818" s="13"/>
      <c r="N818" s="13"/>
      <c r="O818" s="13"/>
      <c r="P818" s="13"/>
    </row>
    <row r="819" spans="7:16">
      <c r="G819" s="13"/>
      <c r="H819" s="13"/>
      <c r="I819" s="13"/>
      <c r="J819" s="13"/>
      <c r="K819" s="13"/>
      <c r="L819" s="13"/>
      <c r="M819" s="13"/>
      <c r="N819" s="13"/>
      <c r="O819" s="13"/>
      <c r="P819" s="13"/>
    </row>
    <row r="820" spans="7:16">
      <c r="G820" s="13"/>
      <c r="H820" s="13"/>
      <c r="I820" s="13"/>
      <c r="J820" s="13"/>
      <c r="K820" s="13"/>
      <c r="L820" s="13"/>
      <c r="M820" s="13"/>
      <c r="N820" s="13"/>
      <c r="O820" s="13"/>
      <c r="P820" s="13"/>
    </row>
    <row r="821" spans="7:16">
      <c r="G821" s="13"/>
      <c r="H821" s="13"/>
      <c r="I821" s="13"/>
      <c r="J821" s="13"/>
      <c r="K821" s="13"/>
      <c r="L821" s="13"/>
      <c r="M821" s="13"/>
      <c r="N821" s="13"/>
      <c r="O821" s="13"/>
      <c r="P821" s="13"/>
    </row>
    <row r="822" spans="7:16">
      <c r="G822" s="13"/>
      <c r="H822" s="13"/>
      <c r="I822" s="13"/>
      <c r="J822" s="13"/>
      <c r="K822" s="13"/>
      <c r="L822" s="13"/>
      <c r="M822" s="13"/>
      <c r="N822" s="13"/>
      <c r="O822" s="13"/>
      <c r="P822" s="13"/>
    </row>
    <row r="823" spans="7:16">
      <c r="G823" s="13"/>
      <c r="H823" s="13"/>
      <c r="I823" s="13"/>
      <c r="J823" s="13"/>
      <c r="K823" s="13"/>
      <c r="L823" s="13"/>
      <c r="M823" s="13"/>
      <c r="N823" s="13"/>
      <c r="O823" s="13"/>
      <c r="P823" s="13"/>
    </row>
    <row r="824" spans="7:16">
      <c r="G824" s="13"/>
      <c r="H824" s="13"/>
      <c r="I824" s="13"/>
      <c r="J824" s="13"/>
      <c r="K824" s="13"/>
      <c r="L824" s="13"/>
      <c r="M824" s="13"/>
      <c r="N824" s="13"/>
      <c r="O824" s="13"/>
      <c r="P824" s="13"/>
    </row>
    <row r="825" spans="7:16">
      <c r="G825" s="13"/>
      <c r="H825" s="13"/>
      <c r="I825" s="13"/>
      <c r="J825" s="13"/>
      <c r="K825" s="13"/>
      <c r="L825" s="13"/>
      <c r="M825" s="13"/>
      <c r="N825" s="13"/>
      <c r="O825" s="13"/>
      <c r="P825" s="13"/>
    </row>
    <row r="826" spans="7:16">
      <c r="G826" s="13"/>
      <c r="H826" s="13"/>
      <c r="I826" s="13"/>
      <c r="J826" s="13"/>
      <c r="K826" s="13"/>
      <c r="L826" s="13"/>
      <c r="M826" s="13"/>
      <c r="N826" s="13"/>
      <c r="O826" s="13"/>
      <c r="P826" s="13"/>
    </row>
    <row r="827" spans="7:16">
      <c r="G827" s="13"/>
      <c r="H827" s="13"/>
      <c r="I827" s="13"/>
      <c r="J827" s="13"/>
      <c r="K827" s="13"/>
      <c r="L827" s="13"/>
      <c r="M827" s="13"/>
      <c r="N827" s="13"/>
      <c r="O827" s="13"/>
      <c r="P827" s="13"/>
    </row>
    <row r="828" spans="7:16">
      <c r="G828" s="13"/>
      <c r="H828" s="13"/>
      <c r="I828" s="13"/>
      <c r="J828" s="13"/>
      <c r="K828" s="13"/>
      <c r="L828" s="13"/>
      <c r="M828" s="13"/>
      <c r="N828" s="13"/>
      <c r="O828" s="13"/>
      <c r="P828" s="13"/>
    </row>
    <row r="829" spans="7:16">
      <c r="G829" s="13"/>
      <c r="H829" s="13"/>
      <c r="I829" s="13"/>
      <c r="J829" s="13"/>
      <c r="K829" s="13"/>
      <c r="L829" s="13"/>
      <c r="M829" s="13"/>
      <c r="N829" s="13"/>
      <c r="O829" s="13"/>
      <c r="P829" s="13"/>
    </row>
    <row r="830" spans="7:16">
      <c r="G830" s="13"/>
      <c r="H830" s="13"/>
      <c r="I830" s="13"/>
      <c r="J830" s="13"/>
      <c r="K830" s="13"/>
      <c r="L830" s="13"/>
      <c r="M830" s="13"/>
      <c r="N830" s="13"/>
      <c r="O830" s="13"/>
      <c r="P830" s="13"/>
    </row>
    <row r="831" spans="7:16">
      <c r="G831" s="13"/>
      <c r="H831" s="13"/>
      <c r="I831" s="13"/>
      <c r="J831" s="13"/>
      <c r="K831" s="13"/>
      <c r="L831" s="13"/>
      <c r="M831" s="13"/>
      <c r="N831" s="13"/>
      <c r="O831" s="13"/>
      <c r="P831" s="13"/>
    </row>
    <row r="832" spans="7:16">
      <c r="G832" s="13"/>
      <c r="H832" s="13"/>
      <c r="I832" s="13"/>
      <c r="J832" s="13"/>
      <c r="K832" s="13"/>
      <c r="L832" s="13"/>
      <c r="M832" s="13"/>
      <c r="N832" s="13"/>
      <c r="O832" s="13"/>
      <c r="P832" s="13"/>
    </row>
    <row r="833" spans="7:16">
      <c r="G833" s="13"/>
      <c r="H833" s="13"/>
      <c r="I833" s="13"/>
      <c r="J833" s="13"/>
      <c r="K833" s="13"/>
      <c r="L833" s="13"/>
      <c r="M833" s="13"/>
      <c r="N833" s="13"/>
      <c r="O833" s="13"/>
      <c r="P833" s="13"/>
    </row>
    <row r="834" spans="7:16">
      <c r="G834" s="13"/>
      <c r="H834" s="13"/>
      <c r="I834" s="13"/>
      <c r="J834" s="13"/>
      <c r="K834" s="13"/>
      <c r="L834" s="13"/>
      <c r="M834" s="13"/>
      <c r="N834" s="13"/>
      <c r="O834" s="13"/>
      <c r="P834" s="13"/>
    </row>
    <row r="835" spans="7:16">
      <c r="G835" s="13"/>
      <c r="H835" s="13"/>
      <c r="I835" s="13"/>
      <c r="J835" s="13"/>
      <c r="K835" s="13"/>
      <c r="L835" s="13"/>
      <c r="M835" s="13"/>
      <c r="N835" s="13"/>
      <c r="O835" s="13"/>
      <c r="P835" s="13"/>
    </row>
    <row r="836" spans="7:16">
      <c r="G836" s="13"/>
      <c r="H836" s="13"/>
      <c r="I836" s="13"/>
      <c r="J836" s="13"/>
      <c r="K836" s="13"/>
      <c r="L836" s="13"/>
      <c r="M836" s="13"/>
      <c r="N836" s="13"/>
      <c r="O836" s="13"/>
      <c r="P836" s="13"/>
    </row>
    <row r="837" spans="7:16">
      <c r="G837" s="13"/>
      <c r="H837" s="13"/>
      <c r="I837" s="13"/>
      <c r="J837" s="13"/>
      <c r="K837" s="13"/>
      <c r="L837" s="13"/>
      <c r="M837" s="13"/>
      <c r="N837" s="13"/>
      <c r="O837" s="13"/>
      <c r="P837" s="13"/>
    </row>
    <row r="838" spans="7:16">
      <c r="G838" s="13"/>
      <c r="H838" s="13"/>
      <c r="I838" s="13"/>
      <c r="J838" s="13"/>
      <c r="K838" s="13"/>
      <c r="L838" s="13"/>
      <c r="M838" s="13"/>
      <c r="N838" s="13"/>
      <c r="O838" s="13"/>
      <c r="P838" s="13"/>
    </row>
    <row r="839" spans="7:16">
      <c r="G839" s="13"/>
      <c r="H839" s="13"/>
      <c r="I839" s="13"/>
      <c r="J839" s="13"/>
      <c r="K839" s="13"/>
      <c r="L839" s="13"/>
      <c r="M839" s="13"/>
      <c r="N839" s="13"/>
      <c r="O839" s="13"/>
      <c r="P839" s="13"/>
    </row>
    <row r="840" spans="7:16">
      <c r="G840" s="13"/>
      <c r="H840" s="13"/>
      <c r="I840" s="13"/>
      <c r="J840" s="13"/>
      <c r="K840" s="13"/>
      <c r="L840" s="13"/>
      <c r="M840" s="13"/>
      <c r="N840" s="13"/>
      <c r="O840" s="13"/>
      <c r="P840" s="13"/>
    </row>
    <row r="841" spans="7:16">
      <c r="G841" s="13"/>
      <c r="H841" s="13"/>
      <c r="I841" s="13"/>
      <c r="J841" s="13"/>
      <c r="K841" s="13"/>
      <c r="L841" s="13"/>
      <c r="M841" s="13"/>
      <c r="N841" s="13"/>
      <c r="O841" s="13"/>
      <c r="P841" s="13"/>
    </row>
    <row r="842" spans="7:16">
      <c r="G842" s="13"/>
      <c r="H842" s="13"/>
      <c r="I842" s="13"/>
      <c r="J842" s="13"/>
      <c r="K842" s="13"/>
      <c r="L842" s="13"/>
      <c r="M842" s="13"/>
      <c r="N842" s="13"/>
      <c r="O842" s="13"/>
      <c r="P842" s="13"/>
    </row>
    <row r="843" spans="7:16">
      <c r="G843" s="13"/>
      <c r="H843" s="13"/>
      <c r="I843" s="13"/>
      <c r="J843" s="13"/>
      <c r="K843" s="13"/>
      <c r="L843" s="13"/>
      <c r="M843" s="13"/>
      <c r="N843" s="13"/>
      <c r="O843" s="13"/>
      <c r="P843" s="13"/>
    </row>
    <row r="844" spans="7:16">
      <c r="G844" s="13"/>
      <c r="H844" s="13"/>
      <c r="I844" s="13"/>
      <c r="J844" s="13"/>
      <c r="K844" s="13"/>
      <c r="L844" s="13"/>
      <c r="M844" s="13"/>
      <c r="N844" s="13"/>
      <c r="O844" s="13"/>
      <c r="P844" s="13"/>
    </row>
    <row r="845" spans="7:16">
      <c r="G845" s="13"/>
      <c r="H845" s="13"/>
      <c r="I845" s="13"/>
      <c r="J845" s="13"/>
      <c r="K845" s="13"/>
      <c r="L845" s="13"/>
      <c r="M845" s="13"/>
      <c r="N845" s="13"/>
      <c r="O845" s="13"/>
      <c r="P845" s="13"/>
    </row>
    <row r="846" spans="7:16">
      <c r="G846" s="13"/>
      <c r="H846" s="13"/>
      <c r="I846" s="13"/>
      <c r="J846" s="13"/>
      <c r="K846" s="13"/>
      <c r="L846" s="13"/>
      <c r="M846" s="13"/>
      <c r="N846" s="13"/>
      <c r="O846" s="13"/>
      <c r="P846" s="13"/>
    </row>
    <row r="847" spans="7:16">
      <c r="G847" s="13"/>
      <c r="H847" s="13"/>
      <c r="I847" s="13"/>
      <c r="J847" s="13"/>
      <c r="K847" s="13"/>
      <c r="L847" s="13"/>
      <c r="M847" s="13"/>
      <c r="N847" s="13"/>
      <c r="O847" s="13"/>
      <c r="P847" s="13"/>
    </row>
    <row r="848" spans="7:16">
      <c r="G848" s="13"/>
      <c r="H848" s="13"/>
      <c r="I848" s="13"/>
      <c r="J848" s="13"/>
      <c r="K848" s="13"/>
      <c r="L848" s="13"/>
      <c r="M848" s="13"/>
      <c r="N848" s="13"/>
      <c r="O848" s="13"/>
      <c r="P848" s="13"/>
    </row>
    <row r="849" spans="7:16">
      <c r="G849" s="13"/>
      <c r="H849" s="13"/>
      <c r="I849" s="13"/>
      <c r="J849" s="13"/>
      <c r="K849" s="13"/>
      <c r="L849" s="13"/>
      <c r="M849" s="13"/>
      <c r="N849" s="13"/>
      <c r="O849" s="13"/>
      <c r="P849" s="13"/>
    </row>
    <row r="850" spans="7:16">
      <c r="G850" s="13"/>
      <c r="H850" s="13"/>
      <c r="I850" s="13"/>
      <c r="J850" s="13"/>
      <c r="K850" s="13"/>
      <c r="L850" s="13"/>
      <c r="M850" s="13"/>
      <c r="N850" s="13"/>
      <c r="O850" s="13"/>
      <c r="P850" s="13"/>
    </row>
    <row r="851" spans="7:16">
      <c r="G851" s="13"/>
      <c r="H851" s="13"/>
      <c r="I851" s="13"/>
      <c r="J851" s="13"/>
      <c r="K851" s="13"/>
      <c r="L851" s="13"/>
      <c r="M851" s="13"/>
      <c r="N851" s="13"/>
      <c r="O851" s="13"/>
      <c r="P851" s="13"/>
    </row>
    <row r="852" spans="7:16">
      <c r="G852" s="13"/>
      <c r="H852" s="13"/>
      <c r="I852" s="13"/>
      <c r="J852" s="13"/>
      <c r="K852" s="13"/>
      <c r="L852" s="13"/>
      <c r="M852" s="13"/>
      <c r="N852" s="13"/>
      <c r="O852" s="13"/>
      <c r="P852" s="13"/>
    </row>
    <row r="853" spans="7:16">
      <c r="G853" s="13"/>
      <c r="H853" s="13"/>
      <c r="I853" s="13"/>
      <c r="J853" s="13"/>
      <c r="K853" s="13"/>
      <c r="L853" s="13"/>
      <c r="M853" s="13"/>
      <c r="N853" s="13"/>
      <c r="O853" s="13"/>
      <c r="P853" s="13"/>
    </row>
    <row r="854" spans="7:16">
      <c r="G854" s="13"/>
      <c r="H854" s="13"/>
      <c r="I854" s="13"/>
      <c r="J854" s="13"/>
      <c r="K854" s="13"/>
      <c r="L854" s="13"/>
      <c r="M854" s="13"/>
      <c r="N854" s="13"/>
      <c r="O854" s="13"/>
      <c r="P854" s="13"/>
    </row>
    <row r="855" spans="7:16">
      <c r="G855" s="13"/>
      <c r="H855" s="13"/>
      <c r="I855" s="13"/>
      <c r="J855" s="13"/>
      <c r="K855" s="13"/>
      <c r="L855" s="13"/>
      <c r="M855" s="13"/>
      <c r="N855" s="13"/>
      <c r="O855" s="13"/>
      <c r="P855" s="13"/>
    </row>
    <row r="856" spans="7:16">
      <c r="G856" s="13"/>
      <c r="H856" s="13"/>
      <c r="I856" s="13"/>
      <c r="J856" s="13"/>
      <c r="K856" s="13"/>
      <c r="L856" s="13"/>
      <c r="M856" s="13"/>
      <c r="N856" s="13"/>
      <c r="O856" s="13"/>
      <c r="P856" s="13"/>
    </row>
    <row r="857" spans="7:16">
      <c r="G857" s="13"/>
      <c r="H857" s="13"/>
      <c r="I857" s="13"/>
      <c r="J857" s="13"/>
      <c r="K857" s="13"/>
      <c r="L857" s="13"/>
      <c r="M857" s="13"/>
      <c r="N857" s="13"/>
      <c r="O857" s="13"/>
      <c r="P857" s="13"/>
    </row>
    <row r="858" spans="7:16">
      <c r="G858" s="13"/>
      <c r="H858" s="13"/>
      <c r="I858" s="13"/>
      <c r="J858" s="13"/>
      <c r="K858" s="13"/>
      <c r="L858" s="13"/>
      <c r="M858" s="13"/>
      <c r="N858" s="13"/>
      <c r="O858" s="13"/>
      <c r="P858" s="13"/>
    </row>
    <row r="859" spans="7:16">
      <c r="G859" s="13"/>
      <c r="H859" s="13"/>
      <c r="I859" s="13"/>
      <c r="J859" s="13"/>
      <c r="K859" s="13"/>
      <c r="L859" s="13"/>
      <c r="M859" s="13"/>
      <c r="N859" s="13"/>
      <c r="O859" s="13"/>
      <c r="P859" s="13"/>
    </row>
    <row r="860" spans="7:16">
      <c r="G860" s="13"/>
      <c r="H860" s="13"/>
      <c r="I860" s="13"/>
      <c r="J860" s="13"/>
      <c r="K860" s="13"/>
      <c r="L860" s="13"/>
      <c r="M860" s="13"/>
      <c r="N860" s="13"/>
      <c r="O860" s="13"/>
      <c r="P860" s="13"/>
    </row>
    <row r="861" spans="7:16">
      <c r="G861" s="13"/>
      <c r="H861" s="13"/>
      <c r="I861" s="13"/>
      <c r="J861" s="13"/>
      <c r="K861" s="13"/>
      <c r="L861" s="13"/>
      <c r="M861" s="13"/>
      <c r="N861" s="13"/>
      <c r="O861" s="13"/>
      <c r="P861" s="13"/>
    </row>
    <row r="862" spans="7:16">
      <c r="G862" s="13"/>
      <c r="H862" s="13"/>
      <c r="I862" s="13"/>
      <c r="J862" s="13"/>
      <c r="K862" s="13"/>
      <c r="L862" s="13"/>
      <c r="M862" s="13"/>
      <c r="N862" s="13"/>
      <c r="O862" s="13"/>
      <c r="P862" s="13"/>
    </row>
    <row r="863" spans="7:16">
      <c r="G863" s="13"/>
      <c r="H863" s="13"/>
      <c r="I863" s="13"/>
      <c r="J863" s="13"/>
      <c r="K863" s="13"/>
      <c r="L863" s="13"/>
      <c r="M863" s="13"/>
      <c r="N863" s="13"/>
      <c r="O863" s="13"/>
      <c r="P863" s="13"/>
    </row>
    <row r="864" spans="7:16">
      <c r="G864" s="13"/>
      <c r="H864" s="13"/>
      <c r="I864" s="13"/>
      <c r="J864" s="13"/>
      <c r="K864" s="13"/>
      <c r="L864" s="13"/>
      <c r="M864" s="13"/>
      <c r="N864" s="13"/>
      <c r="O864" s="13"/>
      <c r="P864" s="13"/>
    </row>
    <row r="865" spans="7:16">
      <c r="G865" s="13"/>
      <c r="H865" s="13"/>
      <c r="I865" s="13"/>
      <c r="J865" s="13"/>
      <c r="K865" s="13"/>
      <c r="L865" s="13"/>
      <c r="M865" s="13"/>
      <c r="N865" s="13"/>
      <c r="O865" s="13"/>
      <c r="P865" s="13"/>
    </row>
    <row r="866" spans="7:16">
      <c r="G866" s="13"/>
      <c r="H866" s="13"/>
      <c r="I866" s="13"/>
      <c r="J866" s="13"/>
      <c r="K866" s="13"/>
      <c r="L866" s="13"/>
      <c r="M866" s="13"/>
      <c r="N866" s="13"/>
      <c r="O866" s="13"/>
      <c r="P866" s="13"/>
    </row>
    <row r="867" spans="7:16">
      <c r="G867" s="13"/>
      <c r="H867" s="13"/>
      <c r="I867" s="13"/>
      <c r="J867" s="13"/>
      <c r="K867" s="13"/>
      <c r="L867" s="13"/>
      <c r="M867" s="13"/>
      <c r="N867" s="13"/>
      <c r="O867" s="13"/>
      <c r="P867" s="13"/>
    </row>
    <row r="868" spans="7:16">
      <c r="G868" s="13"/>
      <c r="H868" s="13"/>
      <c r="I868" s="13"/>
      <c r="J868" s="13"/>
      <c r="K868" s="13"/>
      <c r="L868" s="13"/>
      <c r="M868" s="13"/>
      <c r="N868" s="13"/>
      <c r="O868" s="13"/>
      <c r="P868" s="13"/>
    </row>
    <row r="869" spans="7:16">
      <c r="G869" s="13"/>
      <c r="H869" s="13"/>
      <c r="I869" s="13"/>
      <c r="J869" s="13"/>
      <c r="K869" s="13"/>
      <c r="L869" s="13"/>
      <c r="M869" s="13"/>
      <c r="N869" s="13"/>
      <c r="O869" s="13"/>
      <c r="P869" s="13"/>
    </row>
    <row r="870" spans="7:16">
      <c r="G870" s="13"/>
      <c r="H870" s="13"/>
      <c r="I870" s="13"/>
      <c r="J870" s="13"/>
      <c r="K870" s="13"/>
      <c r="L870" s="13"/>
      <c r="M870" s="13"/>
      <c r="N870" s="13"/>
      <c r="O870" s="13"/>
      <c r="P870" s="13"/>
    </row>
    <row r="871" spans="7:16">
      <c r="G871" s="13"/>
      <c r="H871" s="13"/>
      <c r="I871" s="13"/>
      <c r="J871" s="13"/>
      <c r="K871" s="13"/>
      <c r="L871" s="13"/>
      <c r="M871" s="13"/>
      <c r="N871" s="13"/>
      <c r="O871" s="13"/>
      <c r="P871" s="13"/>
    </row>
    <row r="872" spans="7:16">
      <c r="G872" s="13"/>
      <c r="H872" s="13"/>
      <c r="I872" s="13"/>
      <c r="J872" s="13"/>
      <c r="K872" s="13"/>
      <c r="L872" s="13"/>
      <c r="M872" s="13"/>
      <c r="N872" s="13"/>
      <c r="O872" s="13"/>
      <c r="P872" s="13"/>
    </row>
    <row r="873" spans="7:16">
      <c r="G873" s="13"/>
      <c r="H873" s="13"/>
      <c r="I873" s="13"/>
      <c r="J873" s="13"/>
      <c r="K873" s="13"/>
      <c r="L873" s="13"/>
      <c r="M873" s="13"/>
      <c r="N873" s="13"/>
      <c r="O873" s="13"/>
      <c r="P873" s="13"/>
    </row>
    <row r="874" spans="7:16">
      <c r="G874" s="13"/>
      <c r="H874" s="13"/>
      <c r="I874" s="13"/>
      <c r="J874" s="13"/>
      <c r="K874" s="13"/>
      <c r="L874" s="13"/>
      <c r="M874" s="13"/>
      <c r="N874" s="13"/>
      <c r="O874" s="13"/>
      <c r="P874" s="13"/>
    </row>
    <row r="875" spans="7:16">
      <c r="G875" s="13"/>
      <c r="H875" s="13"/>
      <c r="I875" s="13"/>
      <c r="J875" s="13"/>
      <c r="K875" s="13"/>
      <c r="L875" s="13"/>
      <c r="M875" s="13"/>
      <c r="N875" s="13"/>
      <c r="O875" s="13"/>
      <c r="P875" s="13"/>
    </row>
    <row r="876" spans="7:16">
      <c r="G876" s="13"/>
      <c r="H876" s="13"/>
      <c r="I876" s="13"/>
      <c r="J876" s="13"/>
      <c r="K876" s="13"/>
      <c r="L876" s="13"/>
      <c r="M876" s="13"/>
      <c r="N876" s="13"/>
      <c r="O876" s="13"/>
      <c r="P876" s="13"/>
    </row>
    <row r="877" spans="7:16">
      <c r="G877" s="13"/>
      <c r="H877" s="13"/>
      <c r="I877" s="13"/>
      <c r="J877" s="13"/>
      <c r="K877" s="13"/>
      <c r="L877" s="13"/>
      <c r="M877" s="13"/>
      <c r="N877" s="13"/>
      <c r="O877" s="13"/>
      <c r="P877" s="13"/>
    </row>
    <row r="878" spans="7:16">
      <c r="G878" s="13"/>
      <c r="H878" s="13"/>
      <c r="I878" s="13"/>
      <c r="J878" s="13"/>
      <c r="K878" s="13"/>
      <c r="L878" s="13"/>
      <c r="M878" s="13"/>
      <c r="N878" s="13"/>
      <c r="O878" s="13"/>
      <c r="P878" s="13"/>
    </row>
    <row r="879" spans="7:16">
      <c r="G879" s="13"/>
      <c r="H879" s="13"/>
      <c r="I879" s="13"/>
      <c r="J879" s="13"/>
      <c r="K879" s="13"/>
      <c r="L879" s="13"/>
      <c r="M879" s="13"/>
      <c r="N879" s="13"/>
      <c r="O879" s="13"/>
      <c r="P879" s="13"/>
    </row>
    <row r="880" spans="7:16">
      <c r="G880" s="13"/>
      <c r="H880" s="13"/>
      <c r="I880" s="13"/>
      <c r="J880" s="13"/>
      <c r="K880" s="13"/>
      <c r="L880" s="13"/>
      <c r="M880" s="13"/>
      <c r="N880" s="13"/>
      <c r="O880" s="13"/>
      <c r="P880" s="13"/>
    </row>
    <row r="881" spans="7:16">
      <c r="G881" s="13"/>
      <c r="H881" s="13"/>
      <c r="I881" s="13"/>
      <c r="J881" s="13"/>
      <c r="K881" s="13"/>
      <c r="L881" s="13"/>
      <c r="M881" s="13"/>
      <c r="N881" s="13"/>
      <c r="O881" s="13"/>
      <c r="P881" s="13"/>
    </row>
    <row r="882" spans="7:16">
      <c r="G882" s="13"/>
      <c r="H882" s="13"/>
      <c r="I882" s="13"/>
      <c r="J882" s="13"/>
      <c r="K882" s="13"/>
      <c r="L882" s="13"/>
      <c r="M882" s="13"/>
      <c r="N882" s="13"/>
      <c r="O882" s="13"/>
      <c r="P882" s="13"/>
    </row>
    <row r="883" spans="7:16">
      <c r="G883" s="13"/>
      <c r="H883" s="13"/>
      <c r="I883" s="13"/>
      <c r="J883" s="13"/>
      <c r="K883" s="13"/>
      <c r="L883" s="13"/>
      <c r="M883" s="13"/>
      <c r="N883" s="13"/>
      <c r="O883" s="13"/>
      <c r="P883" s="13"/>
    </row>
    <row r="884" spans="7:16">
      <c r="G884" s="13"/>
      <c r="H884" s="13"/>
      <c r="I884" s="13"/>
      <c r="J884" s="13"/>
      <c r="K884" s="13"/>
      <c r="L884" s="13"/>
      <c r="M884" s="13"/>
      <c r="N884" s="13"/>
      <c r="O884" s="13"/>
      <c r="P884" s="13"/>
    </row>
    <row r="885" spans="7:16">
      <c r="G885" s="13"/>
      <c r="H885" s="13"/>
      <c r="I885" s="13"/>
      <c r="J885" s="13"/>
      <c r="K885" s="13"/>
      <c r="L885" s="13"/>
      <c r="M885" s="13"/>
      <c r="N885" s="13"/>
      <c r="O885" s="13"/>
      <c r="P885" s="13"/>
    </row>
    <row r="886" spans="7:16">
      <c r="G886" s="13"/>
      <c r="H886" s="13"/>
      <c r="I886" s="13"/>
      <c r="J886" s="13"/>
      <c r="K886" s="13"/>
      <c r="L886" s="13"/>
      <c r="M886" s="13"/>
      <c r="N886" s="13"/>
      <c r="O886" s="13"/>
      <c r="P886" s="13"/>
    </row>
    <row r="887" spans="7:16">
      <c r="G887" s="13"/>
      <c r="H887" s="13"/>
      <c r="I887" s="13"/>
      <c r="J887" s="13"/>
      <c r="K887" s="13"/>
      <c r="L887" s="13"/>
      <c r="M887" s="13"/>
      <c r="N887" s="13"/>
      <c r="O887" s="13"/>
      <c r="P887" s="13"/>
    </row>
    <row r="888" spans="7:16">
      <c r="G888" s="13"/>
      <c r="H888" s="13"/>
      <c r="I888" s="13"/>
      <c r="J888" s="13"/>
      <c r="K888" s="13"/>
      <c r="L888" s="13"/>
      <c r="M888" s="13"/>
      <c r="N888" s="13"/>
      <c r="O888" s="13"/>
      <c r="P888" s="13"/>
    </row>
    <row r="889" spans="7:16">
      <c r="G889" s="13"/>
      <c r="H889" s="13"/>
      <c r="I889" s="13"/>
      <c r="J889" s="13"/>
      <c r="K889" s="13"/>
      <c r="L889" s="13"/>
      <c r="M889" s="13"/>
      <c r="N889" s="13"/>
      <c r="O889" s="13"/>
      <c r="P889" s="13"/>
    </row>
    <row r="890" spans="7:16">
      <c r="G890" s="13"/>
      <c r="H890" s="13"/>
      <c r="I890" s="13"/>
      <c r="J890" s="13"/>
      <c r="K890" s="13"/>
      <c r="L890" s="13"/>
      <c r="M890" s="13"/>
      <c r="N890" s="13"/>
      <c r="O890" s="13"/>
      <c r="P890" s="13"/>
    </row>
    <row r="891" spans="7:16">
      <c r="G891" s="13"/>
      <c r="H891" s="13"/>
      <c r="I891" s="13"/>
      <c r="J891" s="13"/>
      <c r="K891" s="13"/>
      <c r="L891" s="13"/>
      <c r="M891" s="13"/>
      <c r="N891" s="13"/>
      <c r="O891" s="13"/>
      <c r="P891" s="13"/>
    </row>
    <row r="892" spans="7:16">
      <c r="G892" s="13"/>
      <c r="H892" s="13"/>
      <c r="I892" s="13"/>
      <c r="J892" s="13"/>
      <c r="K892" s="13"/>
      <c r="L892" s="13"/>
      <c r="M892" s="13"/>
      <c r="N892" s="13"/>
      <c r="O892" s="13"/>
      <c r="P892" s="13"/>
    </row>
    <row r="893" spans="7:16">
      <c r="G893" s="13"/>
      <c r="H893" s="13"/>
      <c r="I893" s="13"/>
      <c r="J893" s="13"/>
      <c r="K893" s="13"/>
      <c r="L893" s="13"/>
      <c r="M893" s="13"/>
      <c r="N893" s="13"/>
      <c r="O893" s="13"/>
      <c r="P893" s="13"/>
    </row>
    <row r="894" spans="7:16">
      <c r="G894" s="13"/>
      <c r="H894" s="13"/>
      <c r="I894" s="13"/>
      <c r="J894" s="13"/>
      <c r="K894" s="13"/>
      <c r="L894" s="13"/>
      <c r="M894" s="13"/>
      <c r="N894" s="13"/>
      <c r="O894" s="13"/>
      <c r="P894" s="13"/>
    </row>
    <row r="895" spans="7:16">
      <c r="G895" s="13"/>
      <c r="H895" s="13"/>
      <c r="I895" s="13"/>
      <c r="J895" s="13"/>
      <c r="K895" s="13"/>
      <c r="L895" s="13"/>
      <c r="M895" s="13"/>
      <c r="N895" s="13"/>
      <c r="O895" s="13"/>
      <c r="P895" s="13"/>
    </row>
    <row r="896" spans="7:16">
      <c r="G896" s="13"/>
      <c r="H896" s="13"/>
      <c r="I896" s="13"/>
      <c r="J896" s="13"/>
      <c r="K896" s="13"/>
      <c r="L896" s="13"/>
      <c r="M896" s="13"/>
      <c r="N896" s="13"/>
      <c r="O896" s="13"/>
      <c r="P896" s="13"/>
    </row>
    <row r="897" spans="7:16">
      <c r="G897" s="13"/>
      <c r="H897" s="13"/>
      <c r="I897" s="13"/>
      <c r="J897" s="13"/>
      <c r="K897" s="13"/>
      <c r="L897" s="13"/>
      <c r="M897" s="13"/>
      <c r="N897" s="13"/>
      <c r="O897" s="13"/>
      <c r="P897" s="13"/>
    </row>
    <row r="898" spans="7:16">
      <c r="G898" s="13"/>
      <c r="H898" s="13"/>
      <c r="I898" s="13"/>
      <c r="J898" s="13"/>
      <c r="K898" s="13"/>
      <c r="L898" s="13"/>
      <c r="M898" s="13"/>
      <c r="N898" s="13"/>
      <c r="O898" s="13"/>
      <c r="P898" s="13"/>
    </row>
    <row r="899" spans="7:16">
      <c r="G899" s="13"/>
      <c r="H899" s="13"/>
      <c r="I899" s="13"/>
      <c r="J899" s="13"/>
      <c r="K899" s="13"/>
      <c r="L899" s="13"/>
      <c r="M899" s="13"/>
      <c r="N899" s="13"/>
      <c r="O899" s="13"/>
      <c r="P899" s="13"/>
    </row>
    <row r="900" spans="7:16">
      <c r="G900" s="13"/>
      <c r="H900" s="13"/>
      <c r="I900" s="13"/>
      <c r="J900" s="13"/>
      <c r="K900" s="13"/>
      <c r="L900" s="13"/>
      <c r="M900" s="13"/>
      <c r="N900" s="13"/>
      <c r="O900" s="13"/>
      <c r="P900" s="13"/>
    </row>
    <row r="901" spans="7:16">
      <c r="G901" s="13"/>
      <c r="H901" s="13"/>
      <c r="I901" s="13"/>
      <c r="J901" s="13"/>
      <c r="K901" s="13"/>
      <c r="L901" s="13"/>
      <c r="M901" s="13"/>
      <c r="N901" s="13"/>
      <c r="O901" s="13"/>
      <c r="P901" s="13"/>
    </row>
    <row r="902" spans="7:16">
      <c r="G902" s="13"/>
      <c r="H902" s="13"/>
      <c r="I902" s="13"/>
      <c r="J902" s="13"/>
      <c r="K902" s="13"/>
      <c r="L902" s="13"/>
      <c r="M902" s="13"/>
      <c r="N902" s="13"/>
      <c r="O902" s="13"/>
      <c r="P902" s="13"/>
    </row>
    <row r="903" spans="7:16">
      <c r="G903" s="13"/>
      <c r="H903" s="13"/>
      <c r="I903" s="13"/>
      <c r="J903" s="13"/>
      <c r="K903" s="13"/>
      <c r="L903" s="13"/>
      <c r="M903" s="13"/>
      <c r="N903" s="13"/>
      <c r="O903" s="13"/>
      <c r="P903" s="13"/>
    </row>
    <row r="904" spans="7:16">
      <c r="G904" s="13"/>
      <c r="H904" s="13"/>
      <c r="I904" s="13"/>
      <c r="J904" s="13"/>
      <c r="K904" s="13"/>
      <c r="L904" s="13"/>
      <c r="M904" s="13"/>
      <c r="N904" s="13"/>
      <c r="O904" s="13"/>
      <c r="P904" s="13"/>
    </row>
    <row r="905" spans="7:16">
      <c r="G905" s="13"/>
      <c r="H905" s="13"/>
      <c r="I905" s="13"/>
      <c r="J905" s="13"/>
      <c r="K905" s="13"/>
      <c r="L905" s="13"/>
      <c r="M905" s="13"/>
      <c r="N905" s="13"/>
      <c r="O905" s="13"/>
      <c r="P905" s="13"/>
    </row>
    <row r="906" spans="7:16">
      <c r="G906" s="13"/>
      <c r="H906" s="13"/>
      <c r="I906" s="13"/>
      <c r="J906" s="13"/>
      <c r="K906" s="13"/>
      <c r="L906" s="13"/>
      <c r="M906" s="13"/>
      <c r="N906" s="13"/>
      <c r="O906" s="13"/>
      <c r="P906" s="13"/>
    </row>
    <row r="907" spans="7:16">
      <c r="G907" s="13"/>
      <c r="H907" s="13"/>
      <c r="I907" s="13"/>
      <c r="J907" s="13"/>
      <c r="K907" s="13"/>
      <c r="L907" s="13"/>
      <c r="M907" s="13"/>
      <c r="N907" s="13"/>
      <c r="O907" s="13"/>
      <c r="P907" s="13"/>
    </row>
    <row r="908" spans="7:16">
      <c r="G908" s="13"/>
      <c r="H908" s="13"/>
      <c r="I908" s="13"/>
      <c r="J908" s="13"/>
      <c r="K908" s="13"/>
      <c r="L908" s="13"/>
      <c r="M908" s="13"/>
      <c r="N908" s="13"/>
      <c r="O908" s="13"/>
      <c r="P908" s="13"/>
    </row>
    <row r="909" spans="7:16">
      <c r="G909" s="13"/>
      <c r="H909" s="13"/>
      <c r="I909" s="13"/>
      <c r="J909" s="13"/>
      <c r="K909" s="13"/>
      <c r="L909" s="13"/>
      <c r="M909" s="13"/>
      <c r="N909" s="13"/>
      <c r="O909" s="13"/>
      <c r="P909" s="13"/>
    </row>
    <row r="910" spans="7:16">
      <c r="G910" s="13"/>
      <c r="H910" s="13"/>
      <c r="I910" s="13"/>
      <c r="J910" s="13"/>
      <c r="K910" s="13"/>
      <c r="L910" s="13"/>
      <c r="M910" s="13"/>
      <c r="N910" s="13"/>
      <c r="O910" s="13"/>
      <c r="P910" s="13"/>
    </row>
    <row r="911" spans="7:16">
      <c r="G911" s="13"/>
      <c r="H911" s="13"/>
      <c r="I911" s="13"/>
      <c r="J911" s="13"/>
      <c r="K911" s="13"/>
      <c r="L911" s="13"/>
      <c r="M911" s="13"/>
      <c r="N911" s="13"/>
      <c r="O911" s="13"/>
      <c r="P911" s="13"/>
    </row>
    <row r="912" spans="7:16">
      <c r="G912" s="13"/>
      <c r="H912" s="13"/>
      <c r="I912" s="13"/>
      <c r="J912" s="13"/>
      <c r="K912" s="13"/>
      <c r="L912" s="13"/>
      <c r="M912" s="13"/>
      <c r="N912" s="13"/>
      <c r="O912" s="13"/>
      <c r="P912" s="13"/>
    </row>
    <row r="913" spans="7:16">
      <c r="G913" s="13"/>
      <c r="H913" s="13"/>
      <c r="I913" s="13"/>
      <c r="J913" s="13"/>
      <c r="K913" s="13"/>
      <c r="L913" s="13"/>
      <c r="M913" s="13"/>
      <c r="N913" s="13"/>
      <c r="O913" s="13"/>
      <c r="P913" s="13"/>
    </row>
    <row r="914" spans="7:16">
      <c r="G914" s="13"/>
      <c r="H914" s="13"/>
      <c r="I914" s="13"/>
      <c r="J914" s="13"/>
      <c r="K914" s="13"/>
      <c r="L914" s="13"/>
      <c r="M914" s="13"/>
      <c r="N914" s="13"/>
      <c r="O914" s="13"/>
      <c r="P914" s="13"/>
    </row>
    <row r="915" spans="7:16">
      <c r="G915" s="13"/>
      <c r="H915" s="13"/>
      <c r="I915" s="13"/>
      <c r="J915" s="13"/>
      <c r="K915" s="13"/>
      <c r="L915" s="13"/>
      <c r="M915" s="13"/>
      <c r="N915" s="13"/>
      <c r="O915" s="13"/>
      <c r="P915" s="13"/>
    </row>
    <row r="916" spans="7:16">
      <c r="G916" s="13"/>
      <c r="H916" s="13"/>
      <c r="I916" s="13"/>
      <c r="J916" s="13"/>
      <c r="K916" s="13"/>
      <c r="L916" s="13"/>
      <c r="M916" s="13"/>
      <c r="N916" s="13"/>
      <c r="O916" s="13"/>
      <c r="P916" s="13"/>
    </row>
    <row r="917" spans="7:16">
      <c r="G917" s="13"/>
      <c r="H917" s="13"/>
      <c r="I917" s="13"/>
      <c r="J917" s="13"/>
      <c r="K917" s="13"/>
      <c r="L917" s="13"/>
      <c r="M917" s="13"/>
      <c r="N917" s="13"/>
      <c r="O917" s="13"/>
      <c r="P917" s="13"/>
    </row>
    <row r="918" spans="7:16">
      <c r="G918" s="13"/>
      <c r="H918" s="13"/>
      <c r="I918" s="13"/>
      <c r="J918" s="13"/>
      <c r="K918" s="13"/>
      <c r="L918" s="13"/>
      <c r="M918" s="13"/>
      <c r="N918" s="13"/>
      <c r="O918" s="13"/>
      <c r="P918" s="13"/>
    </row>
    <row r="919" spans="7:16">
      <c r="G919" s="13"/>
      <c r="H919" s="13"/>
      <c r="I919" s="13"/>
      <c r="J919" s="13"/>
      <c r="K919" s="13"/>
      <c r="L919" s="13"/>
      <c r="M919" s="13"/>
      <c r="N919" s="13"/>
      <c r="O919" s="13"/>
      <c r="P919" s="13"/>
    </row>
    <row r="920" spans="7:16">
      <c r="G920" s="13"/>
      <c r="H920" s="13"/>
      <c r="I920" s="13"/>
      <c r="J920" s="13"/>
      <c r="K920" s="13"/>
      <c r="L920" s="13"/>
      <c r="M920" s="13"/>
      <c r="N920" s="13"/>
      <c r="O920" s="13"/>
      <c r="P920" s="13"/>
    </row>
    <row r="921" spans="7:16">
      <c r="G921" s="13"/>
      <c r="H921" s="13"/>
      <c r="I921" s="13"/>
      <c r="J921" s="13"/>
      <c r="K921" s="13"/>
      <c r="L921" s="13"/>
      <c r="M921" s="13"/>
      <c r="N921" s="13"/>
      <c r="O921" s="13"/>
      <c r="P921" s="13"/>
    </row>
    <row r="922" spans="7:16">
      <c r="G922" s="13"/>
      <c r="H922" s="13"/>
      <c r="I922" s="13"/>
      <c r="J922" s="13"/>
      <c r="K922" s="13"/>
      <c r="L922" s="13"/>
      <c r="M922" s="13"/>
      <c r="N922" s="13"/>
      <c r="O922" s="13"/>
      <c r="P922" s="13"/>
    </row>
    <row r="923" spans="7:16">
      <c r="G923" s="13"/>
      <c r="H923" s="13"/>
      <c r="I923" s="13"/>
      <c r="J923" s="13"/>
      <c r="K923" s="13"/>
      <c r="L923" s="13"/>
      <c r="M923" s="13"/>
      <c r="N923" s="13"/>
      <c r="O923" s="13"/>
      <c r="P923" s="13"/>
    </row>
    <row r="924" spans="7:16">
      <c r="G924" s="13"/>
      <c r="H924" s="13"/>
      <c r="I924" s="13"/>
      <c r="J924" s="13"/>
      <c r="K924" s="13"/>
      <c r="L924" s="13"/>
      <c r="M924" s="13"/>
      <c r="N924" s="13"/>
      <c r="O924" s="13"/>
      <c r="P924" s="13"/>
    </row>
    <row r="925" spans="7:16">
      <c r="G925" s="13"/>
      <c r="H925" s="13"/>
      <c r="I925" s="13"/>
      <c r="J925" s="13"/>
      <c r="K925" s="13"/>
      <c r="L925" s="13"/>
      <c r="M925" s="13"/>
      <c r="N925" s="13"/>
      <c r="O925" s="13"/>
      <c r="P925" s="13"/>
    </row>
    <row r="926" spans="7:16">
      <c r="G926" s="13"/>
      <c r="H926" s="13"/>
      <c r="I926" s="13"/>
      <c r="J926" s="13"/>
      <c r="K926" s="13"/>
      <c r="L926" s="13"/>
      <c r="M926" s="13"/>
      <c r="N926" s="13"/>
      <c r="O926" s="13"/>
      <c r="P926" s="13"/>
    </row>
    <row r="927" spans="7:16">
      <c r="G927" s="13"/>
      <c r="H927" s="13"/>
      <c r="I927" s="13"/>
      <c r="J927" s="13"/>
      <c r="K927" s="13"/>
      <c r="L927" s="13"/>
      <c r="M927" s="13"/>
      <c r="N927" s="13"/>
      <c r="O927" s="13"/>
      <c r="P927" s="13"/>
    </row>
    <row r="928" spans="7:16">
      <c r="G928" s="13"/>
      <c r="H928" s="13"/>
      <c r="I928" s="13"/>
      <c r="J928" s="13"/>
      <c r="K928" s="13"/>
      <c r="L928" s="13"/>
      <c r="M928" s="13"/>
      <c r="N928" s="13"/>
      <c r="O928" s="13"/>
      <c r="P928" s="13"/>
    </row>
    <row r="929" spans="7:16">
      <c r="G929" s="13"/>
      <c r="H929" s="13"/>
      <c r="I929" s="13"/>
      <c r="J929" s="13"/>
      <c r="K929" s="13"/>
      <c r="L929" s="13"/>
      <c r="M929" s="13"/>
      <c r="N929" s="13"/>
      <c r="O929" s="13"/>
      <c r="P929" s="13"/>
    </row>
    <row r="930" spans="7:16">
      <c r="G930" s="13"/>
      <c r="H930" s="13"/>
      <c r="I930" s="13"/>
      <c r="J930" s="13"/>
      <c r="K930" s="13"/>
      <c r="L930" s="13"/>
      <c r="M930" s="13"/>
      <c r="N930" s="13"/>
      <c r="O930" s="13"/>
      <c r="P930" s="13"/>
    </row>
    <row r="931" spans="7:16">
      <c r="G931" s="13"/>
      <c r="H931" s="13"/>
      <c r="I931" s="13"/>
      <c r="J931" s="13"/>
      <c r="K931" s="13"/>
      <c r="L931" s="13"/>
      <c r="M931" s="13"/>
      <c r="N931" s="13"/>
      <c r="O931" s="13"/>
      <c r="P931" s="13"/>
    </row>
    <row r="932" spans="7:16">
      <c r="G932" s="13"/>
      <c r="H932" s="13"/>
      <c r="I932" s="13"/>
      <c r="J932" s="13"/>
      <c r="K932" s="13"/>
      <c r="L932" s="13"/>
      <c r="M932" s="13"/>
      <c r="N932" s="13"/>
      <c r="O932" s="13"/>
      <c r="P932" s="13"/>
    </row>
    <row r="933" spans="7:16">
      <c r="G933" s="13"/>
      <c r="H933" s="13"/>
      <c r="I933" s="13"/>
      <c r="J933" s="13"/>
      <c r="K933" s="13"/>
      <c r="L933" s="13"/>
      <c r="M933" s="13"/>
      <c r="N933" s="13"/>
      <c r="O933" s="13"/>
      <c r="P933" s="13"/>
    </row>
    <row r="934" spans="7:16">
      <c r="G934" s="13"/>
      <c r="H934" s="13"/>
      <c r="I934" s="13"/>
      <c r="J934" s="13"/>
      <c r="K934" s="13"/>
      <c r="L934" s="13"/>
      <c r="M934" s="13"/>
      <c r="N934" s="13"/>
      <c r="O934" s="13"/>
      <c r="P934" s="13"/>
    </row>
    <row r="935" spans="7:16">
      <c r="G935" s="13"/>
      <c r="H935" s="13"/>
      <c r="I935" s="13"/>
      <c r="J935" s="13"/>
      <c r="K935" s="13"/>
      <c r="L935" s="13"/>
      <c r="M935" s="13"/>
      <c r="N935" s="13"/>
      <c r="O935" s="13"/>
      <c r="P935" s="13"/>
    </row>
    <row r="936" spans="7:16">
      <c r="G936" s="13"/>
      <c r="H936" s="13"/>
      <c r="I936" s="13"/>
      <c r="J936" s="13"/>
      <c r="K936" s="13"/>
      <c r="L936" s="13"/>
      <c r="M936" s="13"/>
      <c r="N936" s="13"/>
      <c r="O936" s="13"/>
      <c r="P936" s="13"/>
    </row>
    <row r="937" spans="7:16">
      <c r="G937" s="13"/>
      <c r="H937" s="13"/>
      <c r="I937" s="13"/>
      <c r="J937" s="13"/>
      <c r="K937" s="13"/>
      <c r="L937" s="13"/>
      <c r="M937" s="13"/>
      <c r="N937" s="13"/>
      <c r="O937" s="13"/>
      <c r="P937" s="13"/>
    </row>
    <row r="938" spans="7:16">
      <c r="G938" s="13"/>
      <c r="H938" s="13"/>
      <c r="I938" s="13"/>
      <c r="J938" s="13"/>
      <c r="K938" s="13"/>
      <c r="L938" s="13"/>
      <c r="M938" s="13"/>
      <c r="N938" s="13"/>
      <c r="O938" s="13"/>
      <c r="P938" s="13"/>
    </row>
    <row r="939" spans="7:16">
      <c r="G939" s="13"/>
      <c r="H939" s="13"/>
      <c r="I939" s="13"/>
      <c r="J939" s="13"/>
      <c r="K939" s="13"/>
      <c r="L939" s="13"/>
      <c r="M939" s="13"/>
      <c r="N939" s="13"/>
      <c r="O939" s="13"/>
      <c r="P939" s="13"/>
    </row>
    <row r="940" spans="7:16">
      <c r="G940" s="13"/>
      <c r="H940" s="13"/>
      <c r="I940" s="13"/>
      <c r="J940" s="13"/>
      <c r="K940" s="13"/>
      <c r="L940" s="13"/>
      <c r="M940" s="13"/>
      <c r="N940" s="13"/>
      <c r="O940" s="13"/>
      <c r="P940" s="13"/>
    </row>
    <row r="941" spans="7:16">
      <c r="G941" s="13"/>
      <c r="H941" s="13"/>
      <c r="I941" s="13"/>
      <c r="J941" s="13"/>
      <c r="K941" s="13"/>
      <c r="L941" s="13"/>
      <c r="M941" s="13"/>
      <c r="N941" s="13"/>
      <c r="O941" s="13"/>
      <c r="P941" s="13"/>
    </row>
    <row r="942" spans="7:16">
      <c r="G942" s="13"/>
      <c r="H942" s="13"/>
      <c r="I942" s="13"/>
      <c r="J942" s="13"/>
      <c r="K942" s="13"/>
      <c r="L942" s="13"/>
      <c r="M942" s="13"/>
      <c r="N942" s="13"/>
      <c r="O942" s="13"/>
      <c r="P942" s="13"/>
    </row>
    <row r="943" spans="7:16">
      <c r="G943" s="13"/>
      <c r="H943" s="13"/>
      <c r="I943" s="13"/>
      <c r="J943" s="13"/>
      <c r="K943" s="13"/>
      <c r="L943" s="13"/>
      <c r="M943" s="13"/>
      <c r="N943" s="13"/>
      <c r="O943" s="13"/>
      <c r="P943" s="13"/>
    </row>
    <row r="944" spans="7:16">
      <c r="G944" s="13"/>
      <c r="H944" s="13"/>
      <c r="I944" s="13"/>
      <c r="J944" s="13"/>
      <c r="K944" s="13"/>
      <c r="L944" s="13"/>
      <c r="M944" s="13"/>
      <c r="N944" s="13"/>
      <c r="O944" s="13"/>
      <c r="P944" s="13"/>
    </row>
    <row r="945" spans="7:16">
      <c r="G945" s="13"/>
      <c r="H945" s="13"/>
      <c r="I945" s="13"/>
      <c r="J945" s="13"/>
      <c r="K945" s="13"/>
      <c r="L945" s="13"/>
      <c r="M945" s="13"/>
      <c r="N945" s="13"/>
      <c r="O945" s="13"/>
      <c r="P945" s="13"/>
    </row>
    <row r="946" spans="7:16">
      <c r="G946" s="13"/>
      <c r="H946" s="13"/>
      <c r="I946" s="13"/>
      <c r="J946" s="13"/>
      <c r="K946" s="13"/>
      <c r="L946" s="13"/>
      <c r="M946" s="13"/>
      <c r="N946" s="13"/>
      <c r="O946" s="13"/>
      <c r="P946" s="13"/>
    </row>
    <row r="947" spans="7:16">
      <c r="G947" s="13"/>
      <c r="H947" s="13"/>
      <c r="I947" s="13"/>
      <c r="J947" s="13"/>
      <c r="K947" s="13"/>
      <c r="L947" s="13"/>
      <c r="M947" s="13"/>
      <c r="N947" s="13"/>
      <c r="O947" s="13"/>
      <c r="P947" s="13"/>
    </row>
    <row r="948" spans="7:16">
      <c r="G948" s="13"/>
      <c r="H948" s="13"/>
      <c r="I948" s="13"/>
      <c r="J948" s="13"/>
      <c r="K948" s="13"/>
      <c r="L948" s="13"/>
      <c r="M948" s="13"/>
      <c r="N948" s="13"/>
      <c r="O948" s="13"/>
      <c r="P948" s="13"/>
    </row>
    <row r="949" spans="7:16">
      <c r="G949" s="13"/>
      <c r="H949" s="13"/>
      <c r="I949" s="13"/>
      <c r="J949" s="13"/>
      <c r="K949" s="13"/>
      <c r="L949" s="13"/>
      <c r="M949" s="13"/>
      <c r="N949" s="13"/>
      <c r="O949" s="13"/>
      <c r="P949" s="13"/>
    </row>
    <row r="950" spans="7:16">
      <c r="G950" s="13"/>
      <c r="H950" s="13"/>
      <c r="I950" s="13"/>
      <c r="J950" s="13"/>
      <c r="K950" s="13"/>
      <c r="L950" s="13"/>
      <c r="M950" s="13"/>
      <c r="N950" s="13"/>
      <c r="O950" s="13"/>
      <c r="P950" s="13"/>
    </row>
    <row r="951" spans="7:16">
      <c r="G951" s="13"/>
      <c r="H951" s="13"/>
      <c r="I951" s="13"/>
      <c r="J951" s="13"/>
      <c r="K951" s="13"/>
      <c r="L951" s="13"/>
      <c r="M951" s="13"/>
      <c r="N951" s="13"/>
      <c r="O951" s="13"/>
      <c r="P951" s="13"/>
    </row>
    <row r="952" spans="7:16">
      <c r="G952" s="13"/>
      <c r="H952" s="13"/>
      <c r="I952" s="13"/>
      <c r="J952" s="13"/>
      <c r="K952" s="13"/>
      <c r="L952" s="13"/>
      <c r="M952" s="13"/>
      <c r="N952" s="13"/>
      <c r="O952" s="13"/>
      <c r="P952" s="13"/>
    </row>
    <row r="953" spans="7:16">
      <c r="G953" s="13"/>
      <c r="H953" s="13"/>
      <c r="I953" s="13"/>
      <c r="J953" s="13"/>
      <c r="K953" s="13"/>
      <c r="L953" s="13"/>
      <c r="M953" s="13"/>
      <c r="N953" s="13"/>
      <c r="O953" s="13"/>
      <c r="P953" s="13"/>
    </row>
    <row r="954" spans="7:16">
      <c r="G954" s="13"/>
      <c r="H954" s="13"/>
      <c r="I954" s="13"/>
      <c r="J954" s="13"/>
      <c r="K954" s="13"/>
      <c r="L954" s="13"/>
      <c r="M954" s="13"/>
      <c r="N954" s="13"/>
      <c r="O954" s="13"/>
      <c r="P954" s="13"/>
    </row>
    <row r="955" spans="7:16">
      <c r="G955" s="13"/>
      <c r="H955" s="13"/>
      <c r="I955" s="13"/>
      <c r="J955" s="13"/>
      <c r="K955" s="13"/>
      <c r="L955" s="13"/>
      <c r="M955" s="13"/>
      <c r="N955" s="13"/>
      <c r="O955" s="13"/>
      <c r="P955" s="13"/>
    </row>
    <row r="956" spans="7:16">
      <c r="G956" s="13"/>
      <c r="H956" s="13"/>
      <c r="I956" s="13"/>
      <c r="J956" s="13"/>
      <c r="K956" s="13"/>
      <c r="L956" s="13"/>
      <c r="M956" s="13"/>
      <c r="N956" s="13"/>
      <c r="O956" s="13"/>
      <c r="P956" s="13"/>
    </row>
    <row r="957" spans="7:16">
      <c r="G957" s="13"/>
      <c r="H957" s="13"/>
      <c r="I957" s="13"/>
      <c r="J957" s="13"/>
      <c r="K957" s="13"/>
      <c r="L957" s="13"/>
      <c r="M957" s="13"/>
      <c r="N957" s="13"/>
      <c r="O957" s="13"/>
      <c r="P957" s="13"/>
    </row>
    <row r="958" spans="7:16">
      <c r="G958" s="13"/>
      <c r="H958" s="13"/>
      <c r="I958" s="13"/>
      <c r="J958" s="13"/>
      <c r="K958" s="13"/>
      <c r="L958" s="13"/>
      <c r="M958" s="13"/>
      <c r="N958" s="13"/>
      <c r="O958" s="13"/>
      <c r="P958" s="13"/>
    </row>
    <row r="959" spans="7:16">
      <c r="G959" s="13"/>
      <c r="H959" s="13"/>
      <c r="I959" s="13"/>
      <c r="J959" s="13"/>
      <c r="K959" s="13"/>
      <c r="L959" s="13"/>
      <c r="M959" s="13"/>
      <c r="N959" s="13"/>
      <c r="O959" s="13"/>
      <c r="P959" s="13"/>
    </row>
    <row r="960" spans="7:16">
      <c r="G960" s="13"/>
      <c r="H960" s="13"/>
      <c r="I960" s="13"/>
      <c r="J960" s="13"/>
      <c r="K960" s="13"/>
      <c r="L960" s="13"/>
      <c r="M960" s="13"/>
      <c r="N960" s="13"/>
      <c r="O960" s="13"/>
      <c r="P960" s="13"/>
    </row>
    <row r="961" spans="7:16">
      <c r="G961" s="13"/>
      <c r="H961" s="13"/>
      <c r="I961" s="13"/>
      <c r="J961" s="13"/>
      <c r="K961" s="13"/>
      <c r="L961" s="13"/>
      <c r="M961" s="13"/>
      <c r="N961" s="13"/>
      <c r="O961" s="13"/>
      <c r="P961" s="13"/>
    </row>
    <row r="962" spans="7:16">
      <c r="G962" s="13"/>
      <c r="H962" s="13"/>
      <c r="I962" s="13"/>
      <c r="J962" s="13"/>
      <c r="K962" s="13"/>
      <c r="L962" s="13"/>
      <c r="M962" s="13"/>
      <c r="N962" s="13"/>
      <c r="O962" s="13"/>
      <c r="P962" s="13"/>
    </row>
    <row r="963" spans="7:16">
      <c r="G963" s="13"/>
      <c r="H963" s="13"/>
      <c r="I963" s="13"/>
      <c r="J963" s="13"/>
      <c r="K963" s="13"/>
      <c r="L963" s="13"/>
      <c r="M963" s="13"/>
      <c r="N963" s="13"/>
      <c r="O963" s="13"/>
      <c r="P963" s="13"/>
    </row>
    <row r="964" spans="7:16">
      <c r="G964" s="13"/>
      <c r="H964" s="13"/>
      <c r="I964" s="13"/>
      <c r="J964" s="13"/>
      <c r="K964" s="13"/>
      <c r="L964" s="13"/>
      <c r="M964" s="13"/>
      <c r="N964" s="13"/>
      <c r="O964" s="13"/>
      <c r="P964" s="13"/>
    </row>
    <row r="965" spans="7:16">
      <c r="G965" s="13"/>
      <c r="H965" s="13"/>
      <c r="I965" s="13"/>
      <c r="J965" s="13"/>
      <c r="K965" s="13"/>
      <c r="L965" s="13"/>
      <c r="M965" s="13"/>
      <c r="N965" s="13"/>
      <c r="O965" s="13"/>
      <c r="P965" s="13"/>
    </row>
    <row r="966" spans="7:16">
      <c r="G966" s="13"/>
      <c r="H966" s="13"/>
      <c r="I966" s="13"/>
      <c r="J966" s="13"/>
      <c r="K966" s="13"/>
      <c r="L966" s="13"/>
      <c r="M966" s="13"/>
      <c r="N966" s="13"/>
      <c r="O966" s="13"/>
      <c r="P966" s="13"/>
    </row>
    <row r="967" spans="7:16">
      <c r="G967" s="13"/>
      <c r="H967" s="13"/>
      <c r="I967" s="13"/>
      <c r="J967" s="13"/>
      <c r="K967" s="13"/>
      <c r="L967" s="13"/>
      <c r="M967" s="13"/>
      <c r="N967" s="13"/>
      <c r="O967" s="13"/>
      <c r="P967" s="13"/>
    </row>
    <row r="968" spans="7:16">
      <c r="G968" s="13"/>
      <c r="H968" s="13"/>
      <c r="I968" s="13"/>
      <c r="J968" s="13"/>
      <c r="K968" s="13"/>
      <c r="L968" s="13"/>
      <c r="M968" s="13"/>
      <c r="N968" s="13"/>
      <c r="O968" s="13"/>
      <c r="P968" s="13"/>
    </row>
    <row r="969" spans="7:16">
      <c r="G969" s="13"/>
      <c r="H969" s="13"/>
      <c r="I969" s="13"/>
      <c r="J969" s="13"/>
      <c r="K969" s="13"/>
      <c r="L969" s="13"/>
      <c r="M969" s="13"/>
      <c r="N969" s="13"/>
      <c r="O969" s="13"/>
      <c r="P969" s="13"/>
    </row>
    <row r="970" spans="7:16">
      <c r="G970" s="13"/>
      <c r="H970" s="13"/>
      <c r="I970" s="13"/>
      <c r="J970" s="13"/>
      <c r="K970" s="13"/>
      <c r="L970" s="13"/>
      <c r="M970" s="13"/>
      <c r="N970" s="13"/>
      <c r="O970" s="13"/>
      <c r="P970" s="13"/>
    </row>
    <row r="971" spans="7:16">
      <c r="G971" s="13"/>
      <c r="H971" s="13"/>
      <c r="I971" s="13"/>
      <c r="J971" s="13"/>
      <c r="K971" s="13"/>
      <c r="L971" s="13"/>
      <c r="M971" s="13"/>
      <c r="N971" s="13"/>
      <c r="O971" s="13"/>
      <c r="P971" s="13"/>
    </row>
    <row r="972" spans="7:16">
      <c r="G972" s="13"/>
      <c r="H972" s="13"/>
      <c r="I972" s="13"/>
      <c r="J972" s="13"/>
      <c r="K972" s="13"/>
      <c r="L972" s="13"/>
      <c r="M972" s="13"/>
      <c r="N972" s="13"/>
      <c r="O972" s="13"/>
      <c r="P972" s="13"/>
    </row>
    <row r="973" spans="7:16">
      <c r="G973" s="13"/>
      <c r="H973" s="13"/>
      <c r="I973" s="13"/>
      <c r="J973" s="13"/>
      <c r="K973" s="13"/>
      <c r="L973" s="13"/>
      <c r="M973" s="13"/>
      <c r="N973" s="13"/>
      <c r="O973" s="13"/>
      <c r="P973" s="13"/>
    </row>
    <row r="974" spans="7:16">
      <c r="G974" s="13"/>
      <c r="H974" s="13"/>
      <c r="I974" s="13"/>
      <c r="J974" s="13"/>
      <c r="K974" s="13"/>
      <c r="L974" s="13"/>
      <c r="M974" s="13"/>
      <c r="N974" s="13"/>
      <c r="O974" s="13"/>
      <c r="P974" s="13"/>
    </row>
    <row r="975" spans="7:16">
      <c r="G975" s="13"/>
      <c r="H975" s="13"/>
      <c r="I975" s="13"/>
      <c r="J975" s="13"/>
      <c r="K975" s="13"/>
      <c r="L975" s="13"/>
      <c r="M975" s="13"/>
      <c r="N975" s="13"/>
      <c r="O975" s="13"/>
      <c r="P975" s="13"/>
    </row>
    <row r="976" spans="7:16">
      <c r="G976" s="13"/>
      <c r="H976" s="13"/>
      <c r="I976" s="13"/>
      <c r="J976" s="13"/>
      <c r="K976" s="13"/>
      <c r="L976" s="13"/>
      <c r="M976" s="13"/>
      <c r="N976" s="13"/>
      <c r="O976" s="13"/>
      <c r="P976" s="13"/>
    </row>
    <row r="977" spans="7:16">
      <c r="G977" s="13"/>
      <c r="H977" s="13"/>
      <c r="I977" s="13"/>
      <c r="J977" s="13"/>
      <c r="K977" s="13"/>
      <c r="L977" s="13"/>
      <c r="M977" s="13"/>
      <c r="N977" s="13"/>
      <c r="O977" s="13"/>
      <c r="P977" s="13"/>
    </row>
    <row r="978" spans="7:16">
      <c r="G978" s="13"/>
      <c r="H978" s="13"/>
      <c r="I978" s="13"/>
      <c r="J978" s="13"/>
      <c r="K978" s="13"/>
      <c r="L978" s="13"/>
      <c r="M978" s="13"/>
      <c r="N978" s="13"/>
      <c r="O978" s="13"/>
      <c r="P978" s="13"/>
    </row>
    <row r="979" spans="7:16">
      <c r="G979" s="13"/>
      <c r="H979" s="13"/>
      <c r="I979" s="13"/>
      <c r="J979" s="13"/>
      <c r="K979" s="13"/>
      <c r="L979" s="13"/>
      <c r="M979" s="13"/>
      <c r="N979" s="13"/>
      <c r="O979" s="13"/>
      <c r="P979" s="13"/>
    </row>
    <row r="980" spans="7:16">
      <c r="G980" s="13"/>
      <c r="H980" s="13"/>
      <c r="I980" s="13"/>
      <c r="J980" s="13"/>
      <c r="K980" s="13"/>
      <c r="L980" s="13"/>
      <c r="M980" s="13"/>
      <c r="N980" s="13"/>
      <c r="O980" s="13"/>
      <c r="P980" s="13"/>
    </row>
    <row r="981" spans="7:16">
      <c r="G981" s="13"/>
      <c r="H981" s="13"/>
      <c r="I981" s="13"/>
      <c r="J981" s="13"/>
      <c r="K981" s="13"/>
      <c r="L981" s="13"/>
      <c r="M981" s="13"/>
      <c r="N981" s="13"/>
      <c r="O981" s="13"/>
      <c r="P981" s="13"/>
    </row>
    <row r="982" spans="7:16">
      <c r="G982" s="13"/>
      <c r="H982" s="13"/>
      <c r="I982" s="13"/>
      <c r="J982" s="13"/>
      <c r="K982" s="13"/>
      <c r="L982" s="13"/>
      <c r="M982" s="13"/>
      <c r="N982" s="13"/>
      <c r="O982" s="13"/>
      <c r="P982" s="13"/>
    </row>
    <row r="983" spans="7:16">
      <c r="G983" s="13"/>
      <c r="H983" s="13"/>
      <c r="I983" s="13"/>
      <c r="J983" s="13"/>
      <c r="K983" s="13"/>
      <c r="L983" s="13"/>
      <c r="M983" s="13"/>
      <c r="N983" s="13"/>
      <c r="O983" s="13"/>
      <c r="P983" s="13"/>
    </row>
    <row r="984" spans="7:16">
      <c r="G984" s="13"/>
      <c r="H984" s="13"/>
      <c r="I984" s="13"/>
      <c r="J984" s="13"/>
      <c r="K984" s="13"/>
      <c r="L984" s="13"/>
      <c r="M984" s="13"/>
      <c r="N984" s="13"/>
      <c r="O984" s="13"/>
      <c r="P984" s="13"/>
    </row>
    <row r="985" spans="7:16">
      <c r="G985" s="13"/>
      <c r="H985" s="13"/>
      <c r="I985" s="13"/>
      <c r="J985" s="13"/>
      <c r="K985" s="13"/>
      <c r="L985" s="13"/>
      <c r="M985" s="13"/>
      <c r="N985" s="13"/>
      <c r="O985" s="13"/>
      <c r="P985" s="13"/>
    </row>
    <row r="986" spans="7:16">
      <c r="G986" s="13"/>
      <c r="H986" s="13"/>
      <c r="I986" s="13"/>
      <c r="J986" s="13"/>
      <c r="K986" s="13"/>
      <c r="L986" s="13"/>
      <c r="M986" s="13"/>
      <c r="N986" s="13"/>
      <c r="O986" s="13"/>
      <c r="P986" s="13"/>
    </row>
    <row r="987" spans="7:16">
      <c r="G987" s="13"/>
      <c r="H987" s="13"/>
      <c r="I987" s="13"/>
      <c r="J987" s="13"/>
      <c r="K987" s="13"/>
      <c r="L987" s="13"/>
      <c r="M987" s="13"/>
      <c r="N987" s="13"/>
      <c r="O987" s="13"/>
      <c r="P987" s="13"/>
    </row>
    <row r="988" spans="7:16">
      <c r="G988" s="13"/>
      <c r="H988" s="13"/>
      <c r="I988" s="13"/>
      <c r="J988" s="13"/>
      <c r="K988" s="13"/>
      <c r="L988" s="13"/>
      <c r="M988" s="13"/>
      <c r="N988" s="13"/>
      <c r="O988" s="13"/>
      <c r="P988" s="13"/>
    </row>
    <row r="989" spans="7:16">
      <c r="G989" s="13"/>
      <c r="H989" s="13"/>
      <c r="I989" s="13"/>
      <c r="J989" s="13"/>
      <c r="K989" s="13"/>
      <c r="L989" s="13"/>
      <c r="M989" s="13"/>
      <c r="N989" s="13"/>
      <c r="O989" s="13"/>
      <c r="P989" s="13"/>
    </row>
    <row r="990" spans="7:16">
      <c r="G990" s="13"/>
      <c r="H990" s="13"/>
      <c r="I990" s="13"/>
      <c r="J990" s="13"/>
      <c r="K990" s="13"/>
      <c r="L990" s="13"/>
      <c r="M990" s="13"/>
      <c r="N990" s="13"/>
      <c r="O990" s="13"/>
      <c r="P990" s="13"/>
    </row>
    <row r="991" spans="7:16">
      <c r="G991" s="13"/>
      <c r="H991" s="13"/>
      <c r="I991" s="13"/>
      <c r="J991" s="13"/>
      <c r="K991" s="13"/>
      <c r="L991" s="13"/>
      <c r="M991" s="13"/>
      <c r="N991" s="13"/>
      <c r="O991" s="13"/>
      <c r="P991" s="13"/>
    </row>
    <row r="992" spans="7:16">
      <c r="G992" s="13"/>
      <c r="H992" s="13"/>
      <c r="I992" s="13"/>
      <c r="J992" s="13"/>
      <c r="K992" s="13"/>
      <c r="L992" s="13"/>
      <c r="M992" s="13"/>
      <c r="N992" s="13"/>
      <c r="O992" s="13"/>
      <c r="P992" s="13"/>
    </row>
    <row r="993" spans="7:16">
      <c r="G993" s="13"/>
      <c r="H993" s="13"/>
      <c r="I993" s="13"/>
      <c r="J993" s="13"/>
      <c r="K993" s="13"/>
      <c r="L993" s="13"/>
      <c r="M993" s="13"/>
      <c r="N993" s="13"/>
      <c r="O993" s="13"/>
      <c r="P993" s="13"/>
    </row>
    <row r="994" spans="7:16">
      <c r="G994" s="13"/>
      <c r="H994" s="13"/>
      <c r="I994" s="13"/>
      <c r="J994" s="13"/>
      <c r="K994" s="13"/>
      <c r="L994" s="13"/>
      <c r="M994" s="13"/>
      <c r="N994" s="13"/>
      <c r="O994" s="13"/>
      <c r="P994" s="13"/>
    </row>
    <row r="995" spans="7:16">
      <c r="G995" s="13"/>
      <c r="H995" s="13"/>
      <c r="I995" s="13"/>
      <c r="J995" s="13"/>
      <c r="K995" s="13"/>
      <c r="L995" s="13"/>
      <c r="M995" s="13"/>
      <c r="N995" s="13"/>
      <c r="O995" s="13"/>
      <c r="P995" s="13"/>
    </row>
    <row r="996" spans="7:16">
      <c r="G996" s="13"/>
      <c r="H996" s="13"/>
      <c r="I996" s="13"/>
      <c r="J996" s="13"/>
      <c r="K996" s="13"/>
      <c r="L996" s="13"/>
      <c r="M996" s="13"/>
      <c r="N996" s="13"/>
      <c r="O996" s="13"/>
      <c r="P996" s="13"/>
    </row>
    <row r="997" spans="7:16">
      <c r="G997" s="13"/>
      <c r="H997" s="13"/>
      <c r="I997" s="13"/>
      <c r="J997" s="13"/>
      <c r="K997" s="13"/>
      <c r="L997" s="13"/>
      <c r="M997" s="13"/>
      <c r="N997" s="13"/>
      <c r="O997" s="13"/>
      <c r="P997" s="13"/>
    </row>
    <row r="998" spans="7:16">
      <c r="G998" s="13"/>
      <c r="H998" s="13"/>
      <c r="I998" s="13"/>
      <c r="J998" s="13"/>
      <c r="K998" s="13"/>
      <c r="L998" s="13"/>
      <c r="M998" s="13"/>
      <c r="N998" s="13"/>
      <c r="O998" s="13"/>
      <c r="P998" s="13"/>
    </row>
    <row r="999" spans="7:16">
      <c r="G999" s="13"/>
      <c r="H999" s="13"/>
      <c r="I999" s="13"/>
      <c r="J999" s="13"/>
      <c r="K999" s="13"/>
      <c r="L999" s="13"/>
      <c r="M999" s="13"/>
      <c r="N999" s="13"/>
      <c r="O999" s="13"/>
      <c r="P999" s="13"/>
    </row>
    <row r="1000" spans="7:16">
      <c r="G1000" s="13"/>
      <c r="H1000" s="13"/>
      <c r="I1000" s="13"/>
      <c r="J1000" s="13"/>
      <c r="K1000" s="13"/>
      <c r="L1000" s="13"/>
      <c r="M1000" s="13"/>
      <c r="N1000" s="13"/>
      <c r="O1000" s="13"/>
      <c r="P1000" s="13"/>
    </row>
    <row r="1001" spans="7:16">
      <c r="G1001" s="13"/>
      <c r="H1001" s="13"/>
      <c r="I1001" s="13"/>
      <c r="J1001" s="13"/>
      <c r="K1001" s="13"/>
      <c r="L1001" s="13"/>
      <c r="M1001" s="13"/>
      <c r="N1001" s="13"/>
      <c r="O1001" s="13"/>
      <c r="P1001" s="13"/>
    </row>
    <row r="1002" spans="7:16">
      <c r="G1002" s="13"/>
      <c r="H1002" s="13"/>
      <c r="I1002" s="13"/>
      <c r="J1002" s="13"/>
      <c r="K1002" s="13"/>
      <c r="L1002" s="13"/>
      <c r="M1002" s="13"/>
      <c r="N1002" s="13"/>
      <c r="O1002" s="13"/>
      <c r="P1002" s="13"/>
    </row>
    <row r="1003" spans="7:16">
      <c r="G1003" s="13"/>
      <c r="H1003" s="13"/>
      <c r="I1003" s="13"/>
      <c r="J1003" s="13"/>
      <c r="K1003" s="13"/>
      <c r="L1003" s="13"/>
      <c r="M1003" s="13"/>
      <c r="N1003" s="13"/>
      <c r="O1003" s="13"/>
      <c r="P1003" s="13"/>
    </row>
    <row r="1004" spans="7:16">
      <c r="G1004" s="13"/>
      <c r="H1004" s="13"/>
      <c r="I1004" s="13"/>
      <c r="J1004" s="13"/>
      <c r="K1004" s="13"/>
      <c r="L1004" s="13"/>
      <c r="M1004" s="13"/>
      <c r="N1004" s="13"/>
      <c r="O1004" s="13"/>
      <c r="P1004" s="13"/>
    </row>
    <row r="1005" spans="7:16">
      <c r="G1005" s="13"/>
      <c r="H1005" s="13"/>
      <c r="I1005" s="13"/>
      <c r="J1005" s="13"/>
      <c r="K1005" s="13"/>
      <c r="L1005" s="13"/>
      <c r="M1005" s="13"/>
      <c r="N1005" s="13"/>
      <c r="O1005" s="13"/>
      <c r="P1005" s="13"/>
    </row>
    <row r="1006" spans="7:16">
      <c r="G1006" s="13"/>
      <c r="H1006" s="13"/>
      <c r="I1006" s="13"/>
      <c r="J1006" s="13"/>
      <c r="K1006" s="13"/>
      <c r="L1006" s="13"/>
      <c r="M1006" s="13"/>
      <c r="N1006" s="13"/>
      <c r="O1006" s="13"/>
      <c r="P1006" s="13"/>
    </row>
    <row r="1007" spans="7:16">
      <c r="G1007" s="13"/>
      <c r="H1007" s="13"/>
      <c r="I1007" s="13"/>
      <c r="J1007" s="13"/>
      <c r="K1007" s="13"/>
      <c r="L1007" s="13"/>
      <c r="M1007" s="13"/>
      <c r="N1007" s="13"/>
      <c r="O1007" s="13"/>
      <c r="P1007" s="13"/>
    </row>
    <row r="1008" spans="7:16">
      <c r="G1008" s="13"/>
      <c r="H1008" s="13"/>
      <c r="I1008" s="13"/>
      <c r="J1008" s="13"/>
      <c r="K1008" s="13"/>
      <c r="L1008" s="13"/>
      <c r="M1008" s="13"/>
      <c r="N1008" s="13"/>
      <c r="O1008" s="13"/>
      <c r="P1008" s="13"/>
    </row>
    <row r="1009" spans="7:16">
      <c r="G1009" s="13"/>
      <c r="H1009" s="13"/>
      <c r="I1009" s="13"/>
      <c r="J1009" s="13"/>
      <c r="K1009" s="13"/>
      <c r="L1009" s="13"/>
      <c r="M1009" s="13"/>
      <c r="N1009" s="13"/>
      <c r="O1009" s="13"/>
      <c r="P1009" s="13"/>
    </row>
    <row r="1010" spans="7:16">
      <c r="G1010" s="13"/>
      <c r="H1010" s="13"/>
      <c r="I1010" s="13"/>
      <c r="J1010" s="13"/>
      <c r="K1010" s="13"/>
      <c r="L1010" s="13"/>
      <c r="M1010" s="13"/>
      <c r="N1010" s="13"/>
      <c r="O1010" s="13"/>
      <c r="P1010" s="13"/>
    </row>
    <row r="1011" spans="7:16">
      <c r="G1011" s="13"/>
      <c r="H1011" s="13"/>
      <c r="I1011" s="13"/>
      <c r="J1011" s="13"/>
      <c r="K1011" s="13"/>
      <c r="L1011" s="13"/>
      <c r="M1011" s="13"/>
      <c r="N1011" s="13"/>
      <c r="O1011" s="13"/>
      <c r="P1011" s="13"/>
    </row>
    <row r="1012" spans="7:16">
      <c r="G1012" s="13"/>
      <c r="H1012" s="13"/>
      <c r="I1012" s="13"/>
      <c r="J1012" s="13"/>
      <c r="K1012" s="13"/>
      <c r="L1012" s="13"/>
      <c r="M1012" s="13"/>
      <c r="N1012" s="13"/>
      <c r="O1012" s="13"/>
      <c r="P1012" s="13"/>
    </row>
    <row r="1013" spans="7:16">
      <c r="G1013" s="13"/>
      <c r="H1013" s="13"/>
      <c r="I1013" s="13"/>
      <c r="J1013" s="13"/>
      <c r="K1013" s="13"/>
      <c r="L1013" s="13"/>
      <c r="M1013" s="13"/>
      <c r="N1013" s="13"/>
      <c r="O1013" s="13"/>
      <c r="P1013" s="13"/>
    </row>
    <row r="1014" spans="7:16">
      <c r="G1014" s="13"/>
      <c r="H1014" s="13"/>
      <c r="I1014" s="13"/>
      <c r="J1014" s="13"/>
      <c r="K1014" s="13"/>
      <c r="L1014" s="13"/>
      <c r="M1014" s="13"/>
      <c r="N1014" s="13"/>
      <c r="O1014" s="13"/>
      <c r="P1014" s="13"/>
    </row>
    <row r="1015" spans="7:16">
      <c r="G1015" s="13"/>
      <c r="H1015" s="13"/>
      <c r="I1015" s="13"/>
      <c r="J1015" s="13"/>
      <c r="K1015" s="13"/>
      <c r="L1015" s="13"/>
      <c r="M1015" s="13"/>
      <c r="N1015" s="13"/>
      <c r="O1015" s="13"/>
      <c r="P1015" s="13"/>
    </row>
    <row r="1016" spans="7:16">
      <c r="G1016" s="13"/>
      <c r="H1016" s="13"/>
      <c r="I1016" s="13"/>
      <c r="J1016" s="13"/>
      <c r="K1016" s="13"/>
      <c r="L1016" s="13"/>
      <c r="M1016" s="13"/>
      <c r="N1016" s="13"/>
      <c r="O1016" s="13"/>
      <c r="P1016" s="13"/>
    </row>
    <row r="1017" spans="7:16">
      <c r="G1017" s="13"/>
      <c r="H1017" s="13"/>
      <c r="I1017" s="13"/>
      <c r="J1017" s="13"/>
      <c r="K1017" s="13"/>
      <c r="L1017" s="13"/>
      <c r="M1017" s="13"/>
      <c r="N1017" s="13"/>
      <c r="O1017" s="13"/>
      <c r="P1017" s="13"/>
    </row>
    <row r="1018" spans="7:16">
      <c r="G1018" s="13"/>
      <c r="H1018" s="13"/>
      <c r="I1018" s="13"/>
      <c r="J1018" s="13"/>
      <c r="K1018" s="13"/>
      <c r="L1018" s="13"/>
      <c r="M1018" s="13"/>
      <c r="N1018" s="13"/>
      <c r="O1018" s="13"/>
      <c r="P1018" s="13"/>
    </row>
    <row r="1019" spans="7:16">
      <c r="G1019" s="13"/>
      <c r="H1019" s="13"/>
      <c r="I1019" s="13"/>
      <c r="J1019" s="13"/>
      <c r="K1019" s="13"/>
      <c r="L1019" s="13"/>
      <c r="M1019" s="13"/>
      <c r="N1019" s="13"/>
      <c r="O1019" s="13"/>
      <c r="P1019" s="13"/>
    </row>
    <row r="1020" spans="7:16">
      <c r="G1020" s="13"/>
      <c r="H1020" s="13"/>
      <c r="I1020" s="13"/>
      <c r="J1020" s="13"/>
      <c r="K1020" s="13"/>
      <c r="L1020" s="13"/>
      <c r="M1020" s="13"/>
      <c r="N1020" s="13"/>
      <c r="O1020" s="13"/>
      <c r="P1020" s="13"/>
    </row>
    <row r="1021" spans="7:16">
      <c r="G1021" s="13"/>
      <c r="H1021" s="13"/>
      <c r="I1021" s="13"/>
      <c r="J1021" s="13"/>
      <c r="K1021" s="13"/>
      <c r="L1021" s="13"/>
      <c r="M1021" s="13"/>
      <c r="N1021" s="13"/>
      <c r="O1021" s="13"/>
      <c r="P1021" s="13"/>
    </row>
    <row r="1022" spans="7:16">
      <c r="G1022" s="13"/>
      <c r="H1022" s="13"/>
      <c r="I1022" s="13"/>
      <c r="J1022" s="13"/>
      <c r="K1022" s="13"/>
      <c r="L1022" s="13"/>
      <c r="M1022" s="13"/>
      <c r="N1022" s="13"/>
      <c r="O1022" s="13"/>
      <c r="P1022" s="13"/>
    </row>
    <row r="1023" spans="7:16">
      <c r="G1023" s="13"/>
      <c r="H1023" s="13"/>
      <c r="I1023" s="13"/>
      <c r="J1023" s="13"/>
      <c r="K1023" s="13"/>
      <c r="L1023" s="13"/>
      <c r="M1023" s="13"/>
      <c r="N1023" s="13"/>
      <c r="O1023" s="13"/>
      <c r="P1023" s="13"/>
    </row>
    <row r="1024" spans="7:16">
      <c r="G1024" s="13"/>
      <c r="H1024" s="13"/>
      <c r="I1024" s="13"/>
      <c r="J1024" s="13"/>
      <c r="K1024" s="13"/>
      <c r="L1024" s="13"/>
      <c r="M1024" s="13"/>
      <c r="N1024" s="13"/>
      <c r="O1024" s="13"/>
      <c r="P1024" s="13"/>
    </row>
    <row r="1025" spans="7:16">
      <c r="G1025" s="13"/>
      <c r="H1025" s="13"/>
      <c r="I1025" s="13"/>
      <c r="J1025" s="13"/>
      <c r="K1025" s="13"/>
      <c r="L1025" s="13"/>
      <c r="M1025" s="13"/>
      <c r="N1025" s="13"/>
      <c r="O1025" s="13"/>
      <c r="P1025" s="13"/>
    </row>
    <row r="1026" spans="7:16">
      <c r="G1026" s="13"/>
      <c r="H1026" s="13"/>
      <c r="I1026" s="13"/>
      <c r="J1026" s="13"/>
      <c r="K1026" s="13"/>
      <c r="L1026" s="13"/>
      <c r="M1026" s="13"/>
      <c r="N1026" s="13"/>
      <c r="O1026" s="13"/>
      <c r="P1026" s="13"/>
    </row>
    <row r="1027" spans="7:16">
      <c r="G1027" s="13"/>
      <c r="H1027" s="13"/>
      <c r="I1027" s="13"/>
      <c r="J1027" s="13"/>
      <c r="K1027" s="13"/>
      <c r="L1027" s="13"/>
      <c r="M1027" s="13"/>
      <c r="N1027" s="13"/>
      <c r="O1027" s="13"/>
      <c r="P1027" s="13"/>
    </row>
    <row r="1028" spans="7:16">
      <c r="G1028" s="13"/>
      <c r="H1028" s="13"/>
      <c r="I1028" s="13"/>
      <c r="J1028" s="13"/>
      <c r="K1028" s="13"/>
      <c r="L1028" s="13"/>
      <c r="M1028" s="13"/>
      <c r="N1028" s="13"/>
      <c r="O1028" s="13"/>
      <c r="P1028" s="13"/>
    </row>
    <row r="1029" spans="7:16">
      <c r="G1029" s="13"/>
      <c r="H1029" s="13"/>
      <c r="I1029" s="13"/>
      <c r="J1029" s="13"/>
      <c r="K1029" s="13"/>
      <c r="L1029" s="13"/>
      <c r="M1029" s="13"/>
      <c r="N1029" s="13"/>
      <c r="O1029" s="13"/>
      <c r="P1029" s="13"/>
    </row>
    <row r="1030" spans="7:16">
      <c r="G1030" s="13"/>
      <c r="H1030" s="13"/>
      <c r="I1030" s="13"/>
      <c r="J1030" s="13"/>
      <c r="K1030" s="13"/>
      <c r="L1030" s="13"/>
      <c r="M1030" s="13"/>
      <c r="N1030" s="13"/>
      <c r="O1030" s="13"/>
      <c r="P1030" s="13"/>
    </row>
    <row r="1031" spans="7:16">
      <c r="G1031" s="13"/>
      <c r="H1031" s="13"/>
      <c r="I1031" s="13"/>
      <c r="J1031" s="13"/>
      <c r="K1031" s="13"/>
      <c r="L1031" s="13"/>
      <c r="M1031" s="13"/>
      <c r="N1031" s="13"/>
      <c r="O1031" s="13"/>
      <c r="P1031" s="13"/>
    </row>
    <row r="1032" spans="7:16">
      <c r="G1032" s="13"/>
      <c r="H1032" s="13"/>
      <c r="I1032" s="13"/>
      <c r="J1032" s="13"/>
      <c r="K1032" s="13"/>
      <c r="L1032" s="13"/>
      <c r="M1032" s="13"/>
      <c r="N1032" s="13"/>
      <c r="O1032" s="13"/>
      <c r="P1032" s="13"/>
    </row>
    <row r="1033" spans="7:16">
      <c r="G1033" s="13"/>
      <c r="H1033" s="13"/>
      <c r="I1033" s="13"/>
      <c r="J1033" s="13"/>
      <c r="K1033" s="13"/>
      <c r="L1033" s="13"/>
      <c r="M1033" s="13"/>
      <c r="N1033" s="13"/>
      <c r="O1033" s="13"/>
      <c r="P1033" s="13"/>
    </row>
    <row r="1034" spans="7:16">
      <c r="G1034" s="13"/>
      <c r="H1034" s="13"/>
      <c r="I1034" s="13"/>
      <c r="J1034" s="13"/>
      <c r="K1034" s="13"/>
      <c r="L1034" s="13"/>
      <c r="M1034" s="13"/>
      <c r="N1034" s="13"/>
      <c r="O1034" s="13"/>
      <c r="P1034" s="13"/>
    </row>
    <row r="1035" spans="7:16">
      <c r="G1035" s="13"/>
      <c r="H1035" s="13"/>
      <c r="I1035" s="13"/>
      <c r="J1035" s="13"/>
      <c r="K1035" s="13"/>
      <c r="L1035" s="13"/>
      <c r="M1035" s="13"/>
      <c r="N1035" s="13"/>
      <c r="O1035" s="13"/>
      <c r="P1035" s="13"/>
    </row>
    <row r="1036" spans="7:16">
      <c r="G1036" s="13"/>
      <c r="H1036" s="13"/>
      <c r="I1036" s="13"/>
      <c r="J1036" s="13"/>
      <c r="K1036" s="13"/>
      <c r="L1036" s="13"/>
      <c r="M1036" s="13"/>
      <c r="N1036" s="13"/>
      <c r="O1036" s="13"/>
      <c r="P1036" s="13"/>
    </row>
    <row r="1037" spans="7:16">
      <c r="G1037" s="13"/>
      <c r="H1037" s="13"/>
      <c r="I1037" s="13"/>
      <c r="J1037" s="13"/>
      <c r="K1037" s="13"/>
      <c r="L1037" s="13"/>
      <c r="M1037" s="13"/>
      <c r="N1037" s="13"/>
      <c r="O1037" s="13"/>
      <c r="P1037" s="13"/>
    </row>
    <row r="1038" spans="7:16">
      <c r="G1038" s="13"/>
      <c r="H1038" s="13"/>
      <c r="I1038" s="13"/>
      <c r="J1038" s="13"/>
      <c r="K1038" s="13"/>
      <c r="L1038" s="13"/>
      <c r="M1038" s="13"/>
      <c r="N1038" s="13"/>
      <c r="O1038" s="13"/>
      <c r="P1038" s="13"/>
    </row>
    <row r="1039" spans="7:16">
      <c r="G1039" s="13"/>
      <c r="H1039" s="13"/>
      <c r="I1039" s="13"/>
      <c r="J1039" s="13"/>
      <c r="K1039" s="13"/>
      <c r="L1039" s="13"/>
      <c r="M1039" s="13"/>
      <c r="N1039" s="13"/>
      <c r="O1039" s="13"/>
      <c r="P1039" s="13"/>
    </row>
    <row r="1040" spans="7:16">
      <c r="G1040" s="13"/>
      <c r="H1040" s="13"/>
      <c r="I1040" s="13"/>
      <c r="J1040" s="13"/>
      <c r="K1040" s="13"/>
      <c r="L1040" s="13"/>
      <c r="M1040" s="13"/>
      <c r="N1040" s="13"/>
      <c r="O1040" s="13"/>
      <c r="P1040" s="13"/>
    </row>
    <row r="1041" spans="7:16">
      <c r="G1041" s="13"/>
      <c r="H1041" s="13"/>
      <c r="I1041" s="13"/>
      <c r="J1041" s="13"/>
      <c r="K1041" s="13"/>
      <c r="L1041" s="13"/>
      <c r="M1041" s="13"/>
      <c r="N1041" s="13"/>
      <c r="O1041" s="13"/>
      <c r="P1041" s="13"/>
    </row>
    <row r="1042" spans="7:16">
      <c r="G1042" s="13"/>
      <c r="H1042" s="13"/>
      <c r="I1042" s="13"/>
      <c r="J1042" s="13"/>
      <c r="K1042" s="13"/>
      <c r="L1042" s="13"/>
      <c r="M1042" s="13"/>
      <c r="N1042" s="13"/>
      <c r="O1042" s="13"/>
      <c r="P1042" s="13"/>
    </row>
    <row r="1043" spans="7:16">
      <c r="G1043" s="13"/>
      <c r="H1043" s="13"/>
      <c r="I1043" s="13"/>
      <c r="J1043" s="13"/>
      <c r="K1043" s="13"/>
      <c r="L1043" s="13"/>
      <c r="M1043" s="13"/>
      <c r="N1043" s="13"/>
      <c r="O1043" s="13"/>
      <c r="P1043" s="13"/>
    </row>
    <row r="1044" spans="7:16">
      <c r="G1044" s="13"/>
      <c r="H1044" s="13"/>
      <c r="I1044" s="13"/>
      <c r="J1044" s="13"/>
      <c r="K1044" s="13"/>
      <c r="L1044" s="13"/>
      <c r="M1044" s="13"/>
      <c r="N1044" s="13"/>
      <c r="O1044" s="13"/>
      <c r="P1044" s="13"/>
    </row>
    <row r="1045" spans="7:16">
      <c r="G1045" s="13"/>
      <c r="H1045" s="13"/>
      <c r="I1045" s="13"/>
      <c r="J1045" s="13"/>
      <c r="K1045" s="13"/>
      <c r="L1045" s="13"/>
      <c r="M1045" s="13"/>
      <c r="N1045" s="13"/>
      <c r="O1045" s="13"/>
      <c r="P1045" s="13"/>
    </row>
    <row r="1046" spans="7:16">
      <c r="G1046" s="13"/>
      <c r="H1046" s="13"/>
      <c r="I1046" s="13"/>
      <c r="J1046" s="13"/>
      <c r="K1046" s="13"/>
      <c r="L1046" s="13"/>
      <c r="M1046" s="13"/>
      <c r="N1046" s="13"/>
      <c r="O1046" s="13"/>
      <c r="P1046" s="13"/>
    </row>
    <row r="1047" spans="7:16">
      <c r="G1047" s="13"/>
      <c r="H1047" s="13"/>
      <c r="I1047" s="13"/>
      <c r="J1047" s="13"/>
      <c r="K1047" s="13"/>
      <c r="L1047" s="13"/>
      <c r="M1047" s="13"/>
      <c r="N1047" s="13"/>
      <c r="O1047" s="13"/>
      <c r="P1047" s="13"/>
    </row>
    <row r="1048" spans="7:16">
      <c r="G1048" s="13"/>
      <c r="H1048" s="13"/>
      <c r="I1048" s="13"/>
      <c r="J1048" s="13"/>
      <c r="K1048" s="13"/>
      <c r="L1048" s="13"/>
      <c r="M1048" s="13"/>
      <c r="N1048" s="13"/>
      <c r="O1048" s="13"/>
      <c r="P1048" s="13"/>
    </row>
    <row r="1049" spans="7:16">
      <c r="G1049" s="13"/>
      <c r="H1049" s="13"/>
      <c r="I1049" s="13"/>
      <c r="J1049" s="13"/>
      <c r="K1049" s="13"/>
      <c r="L1049" s="13"/>
      <c r="M1049" s="13"/>
      <c r="N1049" s="13"/>
      <c r="O1049" s="13"/>
      <c r="P1049" s="13"/>
    </row>
    <row r="1050" spans="7:16">
      <c r="G1050" s="13"/>
      <c r="H1050" s="13"/>
      <c r="I1050" s="13"/>
      <c r="J1050" s="13"/>
      <c r="K1050" s="13"/>
      <c r="L1050" s="13"/>
      <c r="M1050" s="13"/>
      <c r="N1050" s="13"/>
      <c r="O1050" s="13"/>
      <c r="P1050" s="13"/>
    </row>
    <row r="1051" spans="7:16">
      <c r="G1051" s="13"/>
      <c r="H1051" s="13"/>
      <c r="I1051" s="13"/>
      <c r="J1051" s="13"/>
      <c r="K1051" s="13"/>
      <c r="L1051" s="13"/>
      <c r="M1051" s="13"/>
      <c r="N1051" s="13"/>
      <c r="O1051" s="13"/>
      <c r="P1051" s="13"/>
    </row>
    <row r="1052" spans="7:16">
      <c r="G1052" s="13"/>
      <c r="H1052" s="13"/>
      <c r="I1052" s="13"/>
      <c r="J1052" s="13"/>
      <c r="K1052" s="13"/>
      <c r="L1052" s="13"/>
      <c r="M1052" s="13"/>
      <c r="N1052" s="13"/>
      <c r="O1052" s="13"/>
      <c r="P1052" s="13"/>
    </row>
    <row r="1053" spans="7:16">
      <c r="G1053" s="13"/>
      <c r="H1053" s="13"/>
      <c r="I1053" s="13"/>
      <c r="J1053" s="13"/>
      <c r="K1053" s="13"/>
      <c r="L1053" s="13"/>
      <c r="M1053" s="13"/>
      <c r="N1053" s="13"/>
      <c r="O1053" s="13"/>
      <c r="P1053" s="13"/>
    </row>
    <row r="1054" spans="7:16">
      <c r="G1054" s="13"/>
      <c r="H1054" s="13"/>
      <c r="I1054" s="13"/>
      <c r="J1054" s="13"/>
      <c r="K1054" s="13"/>
      <c r="L1054" s="13"/>
      <c r="M1054" s="13"/>
      <c r="N1054" s="13"/>
      <c r="O1054" s="13"/>
      <c r="P1054" s="13"/>
    </row>
    <row r="1055" spans="7:16">
      <c r="G1055" s="13"/>
      <c r="H1055" s="13"/>
      <c r="I1055" s="13"/>
      <c r="J1055" s="13"/>
      <c r="K1055" s="13"/>
      <c r="L1055" s="13"/>
      <c r="M1055" s="13"/>
      <c r="N1055" s="13"/>
      <c r="O1055" s="13"/>
      <c r="P1055" s="13"/>
    </row>
    <row r="1056" spans="7:16">
      <c r="G1056" s="13"/>
      <c r="H1056" s="13"/>
      <c r="I1056" s="13"/>
      <c r="J1056" s="13"/>
      <c r="K1056" s="13"/>
      <c r="L1056" s="13"/>
      <c r="M1056" s="13"/>
      <c r="N1056" s="13"/>
      <c r="O1056" s="13"/>
      <c r="P1056" s="13"/>
    </row>
    <row r="1057" spans="7:16">
      <c r="G1057" s="13"/>
      <c r="H1057" s="13"/>
      <c r="I1057" s="13"/>
      <c r="J1057" s="13"/>
      <c r="K1057" s="13"/>
      <c r="L1057" s="13"/>
      <c r="M1057" s="13"/>
      <c r="N1057" s="13"/>
      <c r="O1057" s="13"/>
      <c r="P1057" s="13"/>
    </row>
    <row r="1058" spans="7:16">
      <c r="G1058" s="13"/>
      <c r="H1058" s="13"/>
      <c r="I1058" s="13"/>
      <c r="J1058" s="13"/>
      <c r="K1058" s="13"/>
      <c r="L1058" s="13"/>
      <c r="M1058" s="13"/>
      <c r="N1058" s="13"/>
      <c r="O1058" s="13"/>
      <c r="P1058" s="13"/>
    </row>
    <row r="1059" spans="7:16">
      <c r="G1059" s="13"/>
      <c r="H1059" s="13"/>
      <c r="I1059" s="13"/>
      <c r="J1059" s="13"/>
      <c r="K1059" s="13"/>
      <c r="L1059" s="13"/>
      <c r="M1059" s="13"/>
      <c r="N1059" s="13"/>
      <c r="O1059" s="13"/>
      <c r="P1059" s="13"/>
    </row>
    <row r="1060" spans="7:16">
      <c r="G1060" s="13"/>
      <c r="H1060" s="13"/>
      <c r="I1060" s="13"/>
      <c r="J1060" s="13"/>
      <c r="K1060" s="13"/>
      <c r="L1060" s="13"/>
      <c r="M1060" s="13"/>
      <c r="N1060" s="13"/>
      <c r="O1060" s="13"/>
      <c r="P1060" s="13"/>
    </row>
    <row r="1061" spans="7:16">
      <c r="G1061" s="13"/>
      <c r="H1061" s="13"/>
      <c r="I1061" s="13"/>
      <c r="J1061" s="13"/>
      <c r="K1061" s="13"/>
      <c r="L1061" s="13"/>
      <c r="M1061" s="13"/>
      <c r="N1061" s="13"/>
      <c r="O1061" s="13"/>
      <c r="P1061" s="13"/>
    </row>
    <row r="1062" spans="7:16">
      <c r="G1062" s="13"/>
      <c r="H1062" s="13"/>
      <c r="I1062" s="13"/>
      <c r="J1062" s="13"/>
      <c r="K1062" s="13"/>
      <c r="L1062" s="13"/>
      <c r="M1062" s="13"/>
      <c r="N1062" s="13"/>
      <c r="O1062" s="13"/>
      <c r="P1062" s="13"/>
    </row>
    <row r="1063" spans="7:16">
      <c r="G1063" s="13"/>
      <c r="H1063" s="13"/>
      <c r="I1063" s="13"/>
      <c r="J1063" s="13"/>
      <c r="K1063" s="13"/>
      <c r="L1063" s="13"/>
      <c r="M1063" s="13"/>
      <c r="N1063" s="13"/>
      <c r="O1063" s="13"/>
      <c r="P1063" s="13"/>
    </row>
    <row r="1064" spans="7:16">
      <c r="G1064" s="13"/>
      <c r="H1064" s="13"/>
      <c r="I1064" s="13"/>
      <c r="J1064" s="13"/>
      <c r="K1064" s="13"/>
      <c r="L1064" s="13"/>
      <c r="M1064" s="13"/>
      <c r="N1064" s="13"/>
      <c r="O1064" s="13"/>
      <c r="P1064" s="13"/>
    </row>
    <row r="1065" spans="7:16">
      <c r="G1065" s="13"/>
      <c r="H1065" s="13"/>
      <c r="I1065" s="13"/>
      <c r="J1065" s="13"/>
      <c r="K1065" s="13"/>
      <c r="L1065" s="13"/>
      <c r="M1065" s="13"/>
      <c r="N1065" s="13"/>
      <c r="O1065" s="13"/>
      <c r="P1065" s="13"/>
    </row>
    <row r="1066" spans="7:16">
      <c r="G1066" s="13"/>
      <c r="H1066" s="13"/>
      <c r="I1066" s="13"/>
      <c r="J1066" s="13"/>
      <c r="K1066" s="13"/>
      <c r="L1066" s="13"/>
      <c r="M1066" s="13"/>
      <c r="N1066" s="13"/>
      <c r="O1066" s="13"/>
      <c r="P1066" s="13"/>
    </row>
    <row r="1067" spans="7:16">
      <c r="G1067" s="13"/>
      <c r="H1067" s="13"/>
      <c r="I1067" s="13"/>
      <c r="J1067" s="13"/>
      <c r="K1067" s="13"/>
      <c r="L1067" s="13"/>
      <c r="M1067" s="13"/>
      <c r="N1067" s="13"/>
      <c r="O1067" s="13"/>
      <c r="P1067" s="13"/>
    </row>
    <row r="1068" spans="7:16">
      <c r="G1068" s="13"/>
      <c r="H1068" s="13"/>
      <c r="I1068" s="13"/>
      <c r="J1068" s="13"/>
      <c r="K1068" s="13"/>
      <c r="L1068" s="13"/>
      <c r="M1068" s="13"/>
      <c r="N1068" s="13"/>
      <c r="O1068" s="13"/>
      <c r="P1068" s="13"/>
    </row>
    <row r="1069" spans="7:16">
      <c r="G1069" s="13"/>
      <c r="H1069" s="13"/>
      <c r="I1069" s="13"/>
      <c r="J1069" s="13"/>
      <c r="K1069" s="13"/>
      <c r="L1069" s="13"/>
      <c r="M1069" s="13"/>
      <c r="N1069" s="13"/>
      <c r="O1069" s="13"/>
      <c r="P1069" s="13"/>
    </row>
    <row r="1070" spans="7:16">
      <c r="G1070" s="13"/>
      <c r="H1070" s="13"/>
      <c r="I1070" s="13"/>
      <c r="J1070" s="13"/>
      <c r="K1070" s="13"/>
      <c r="L1070" s="13"/>
      <c r="M1070" s="13"/>
      <c r="N1070" s="13"/>
      <c r="O1070" s="13"/>
      <c r="P1070" s="13"/>
    </row>
    <row r="1071" spans="7:16">
      <c r="G1071" s="13"/>
      <c r="H1071" s="13"/>
      <c r="I1071" s="13"/>
      <c r="J1071" s="13"/>
      <c r="K1071" s="13"/>
      <c r="L1071" s="13"/>
      <c r="M1071" s="13"/>
      <c r="N1071" s="13"/>
      <c r="O1071" s="13"/>
      <c r="P1071" s="13"/>
    </row>
    <row r="1072" spans="7:16">
      <c r="G1072" s="13"/>
      <c r="H1072" s="13"/>
      <c r="I1072" s="13"/>
      <c r="J1072" s="13"/>
      <c r="K1072" s="13"/>
      <c r="L1072" s="13"/>
      <c r="M1072" s="13"/>
      <c r="N1072" s="13"/>
      <c r="O1072" s="13"/>
      <c r="P1072" s="13"/>
    </row>
    <row r="1073" spans="7:16">
      <c r="G1073" s="13"/>
      <c r="H1073" s="13"/>
      <c r="I1073" s="13"/>
      <c r="J1073" s="13"/>
      <c r="K1073" s="13"/>
      <c r="L1073" s="13"/>
      <c r="M1073" s="13"/>
      <c r="N1073" s="13"/>
      <c r="O1073" s="13"/>
      <c r="P1073" s="13"/>
    </row>
    <row r="1074" spans="7:16">
      <c r="G1074" s="13"/>
      <c r="H1074" s="13"/>
      <c r="I1074" s="13"/>
      <c r="J1074" s="13"/>
      <c r="K1074" s="13"/>
      <c r="L1074" s="13"/>
      <c r="M1074" s="13"/>
      <c r="N1074" s="13"/>
      <c r="O1074" s="13"/>
      <c r="P1074" s="13"/>
    </row>
    <row r="1075" spans="7:16">
      <c r="G1075" s="13"/>
      <c r="H1075" s="13"/>
      <c r="I1075" s="13"/>
      <c r="J1075" s="13"/>
      <c r="K1075" s="13"/>
      <c r="L1075" s="13"/>
      <c r="M1075" s="13"/>
      <c r="N1075" s="13"/>
      <c r="O1075" s="13"/>
      <c r="P1075" s="13"/>
    </row>
    <row r="1076" spans="7:16">
      <c r="G1076" s="13"/>
      <c r="H1076" s="13"/>
      <c r="I1076" s="13"/>
      <c r="J1076" s="13"/>
      <c r="K1076" s="13"/>
      <c r="L1076" s="13"/>
      <c r="M1076" s="13"/>
      <c r="N1076" s="13"/>
      <c r="O1076" s="13"/>
      <c r="P1076" s="13"/>
    </row>
    <row r="1077" spans="7:16">
      <c r="G1077" s="13"/>
      <c r="H1077" s="13"/>
      <c r="I1077" s="13"/>
      <c r="J1077" s="13"/>
      <c r="K1077" s="13"/>
      <c r="L1077" s="13"/>
      <c r="M1077" s="13"/>
      <c r="N1077" s="13"/>
      <c r="O1077" s="13"/>
      <c r="P1077" s="13"/>
    </row>
    <row r="1078" spans="7:16">
      <c r="G1078" s="13"/>
      <c r="H1078" s="13"/>
      <c r="I1078" s="13"/>
      <c r="J1078" s="13"/>
      <c r="K1078" s="13"/>
      <c r="L1078" s="13"/>
      <c r="M1078" s="13"/>
      <c r="N1078" s="13"/>
      <c r="O1078" s="13"/>
      <c r="P1078" s="13"/>
    </row>
    <row r="1079" spans="7:16">
      <c r="G1079" s="13"/>
      <c r="H1079" s="13"/>
      <c r="I1079" s="13"/>
      <c r="J1079" s="13"/>
      <c r="K1079" s="13"/>
      <c r="L1079" s="13"/>
      <c r="M1079" s="13"/>
      <c r="N1079" s="13"/>
      <c r="O1079" s="13"/>
      <c r="P1079" s="13"/>
    </row>
    <row r="1080" spans="7:16">
      <c r="G1080" s="13"/>
      <c r="H1080" s="13"/>
      <c r="I1080" s="13"/>
      <c r="J1080" s="13"/>
      <c r="K1080" s="13"/>
      <c r="L1080" s="13"/>
      <c r="M1080" s="13"/>
      <c r="N1080" s="13"/>
      <c r="O1080" s="13"/>
      <c r="P1080" s="13"/>
    </row>
    <row r="1081" spans="7:16">
      <c r="G1081" s="13"/>
      <c r="H1081" s="13"/>
      <c r="I1081" s="13"/>
      <c r="J1081" s="13"/>
      <c r="K1081" s="13"/>
      <c r="L1081" s="13"/>
      <c r="M1081" s="13"/>
      <c r="N1081" s="13"/>
      <c r="O1081" s="13"/>
      <c r="P1081" s="13"/>
    </row>
    <row r="1082" spans="7:16">
      <c r="G1082" s="13"/>
      <c r="H1082" s="13"/>
      <c r="I1082" s="13"/>
      <c r="J1082" s="13"/>
      <c r="K1082" s="13"/>
      <c r="L1082" s="13"/>
      <c r="M1082" s="13"/>
      <c r="N1082" s="13"/>
      <c r="O1082" s="13"/>
      <c r="P1082" s="13"/>
    </row>
    <row r="1083" spans="7:16">
      <c r="G1083" s="13"/>
      <c r="H1083" s="13"/>
      <c r="I1083" s="13"/>
      <c r="J1083" s="13"/>
      <c r="K1083" s="13"/>
      <c r="L1083" s="13"/>
      <c r="M1083" s="13"/>
      <c r="N1083" s="13"/>
      <c r="O1083" s="13"/>
      <c r="P1083" s="13"/>
    </row>
    <row r="1084" spans="7:16">
      <c r="G1084" s="13"/>
      <c r="H1084" s="13"/>
      <c r="I1084" s="13"/>
      <c r="J1084" s="13"/>
      <c r="K1084" s="13"/>
      <c r="L1084" s="13"/>
      <c r="M1084" s="13"/>
      <c r="N1084" s="13"/>
      <c r="O1084" s="13"/>
      <c r="P1084" s="13"/>
    </row>
    <row r="1085" spans="7:16">
      <c r="G1085" s="13"/>
      <c r="H1085" s="13"/>
      <c r="I1085" s="13"/>
      <c r="J1085" s="13"/>
      <c r="K1085" s="13"/>
      <c r="L1085" s="13"/>
      <c r="M1085" s="13"/>
      <c r="N1085" s="13"/>
      <c r="O1085" s="13"/>
      <c r="P1085" s="13"/>
    </row>
    <row r="1086" spans="7:16">
      <c r="G1086" s="13"/>
      <c r="H1086" s="13"/>
      <c r="I1086" s="13"/>
      <c r="J1086" s="13"/>
      <c r="K1086" s="13"/>
      <c r="L1086" s="13"/>
      <c r="M1086" s="13"/>
      <c r="N1086" s="13"/>
      <c r="O1086" s="13"/>
      <c r="P1086" s="13"/>
    </row>
    <row r="1087" spans="7:16">
      <c r="G1087" s="13"/>
      <c r="H1087" s="13"/>
      <c r="I1087" s="13"/>
      <c r="J1087" s="13"/>
      <c r="K1087" s="13"/>
      <c r="L1087" s="13"/>
      <c r="M1087" s="13"/>
      <c r="N1087" s="13"/>
      <c r="O1087" s="13"/>
      <c r="P1087" s="13"/>
    </row>
    <row r="1088" spans="7:16">
      <c r="G1088" s="13"/>
      <c r="H1088" s="13"/>
      <c r="I1088" s="13"/>
      <c r="J1088" s="13"/>
      <c r="K1088" s="13"/>
      <c r="L1088" s="13"/>
      <c r="M1088" s="13"/>
      <c r="N1088" s="13"/>
      <c r="O1088" s="13"/>
      <c r="P1088" s="13"/>
    </row>
    <row r="1089" spans="7:16">
      <c r="G1089" s="13"/>
      <c r="H1089" s="13"/>
      <c r="I1089" s="13"/>
      <c r="J1089" s="13"/>
      <c r="K1089" s="13"/>
      <c r="L1089" s="13"/>
      <c r="M1089" s="13"/>
      <c r="N1089" s="13"/>
      <c r="O1089" s="13"/>
      <c r="P1089" s="13"/>
    </row>
    <row r="1090" spans="7:16">
      <c r="G1090" s="13"/>
      <c r="H1090" s="13"/>
      <c r="I1090" s="13"/>
      <c r="J1090" s="13"/>
      <c r="K1090" s="13"/>
      <c r="L1090" s="13"/>
      <c r="M1090" s="13"/>
      <c r="N1090" s="13"/>
      <c r="O1090" s="13"/>
      <c r="P1090" s="13"/>
    </row>
    <row r="1091" spans="7:16">
      <c r="G1091" s="13"/>
      <c r="H1091" s="13"/>
      <c r="I1091" s="13"/>
      <c r="J1091" s="13"/>
      <c r="K1091" s="13"/>
      <c r="L1091" s="13"/>
      <c r="M1091" s="13"/>
      <c r="N1091" s="13"/>
      <c r="O1091" s="13"/>
      <c r="P1091" s="13"/>
    </row>
    <row r="1092" spans="7:16">
      <c r="G1092" s="13"/>
      <c r="H1092" s="13"/>
      <c r="I1092" s="13"/>
      <c r="J1092" s="13"/>
      <c r="K1092" s="13"/>
      <c r="L1092" s="13"/>
      <c r="M1092" s="13"/>
      <c r="N1092" s="13"/>
      <c r="O1092" s="13"/>
      <c r="P1092" s="13"/>
    </row>
    <row r="1093" spans="7:16">
      <c r="G1093" s="13"/>
      <c r="H1093" s="13"/>
      <c r="I1093" s="13"/>
      <c r="J1093" s="13"/>
      <c r="K1093" s="13"/>
      <c r="L1093" s="13"/>
      <c r="M1093" s="13"/>
      <c r="N1093" s="13"/>
      <c r="O1093" s="13"/>
      <c r="P1093" s="13"/>
    </row>
    <row r="1094" spans="7:16">
      <c r="G1094" s="13"/>
      <c r="H1094" s="13"/>
      <c r="I1094" s="13"/>
      <c r="J1094" s="13"/>
      <c r="K1094" s="13"/>
      <c r="L1094" s="13"/>
      <c r="M1094" s="13"/>
      <c r="N1094" s="13"/>
      <c r="O1094" s="13"/>
      <c r="P1094" s="13"/>
    </row>
    <row r="1095" spans="7:16">
      <c r="G1095" s="13"/>
      <c r="H1095" s="13"/>
      <c r="I1095" s="13"/>
      <c r="J1095" s="13"/>
      <c r="K1095" s="13"/>
      <c r="L1095" s="13"/>
      <c r="M1095" s="13"/>
      <c r="N1095" s="13"/>
      <c r="O1095" s="13"/>
      <c r="P1095" s="13"/>
    </row>
    <row r="1096" spans="7:16">
      <c r="G1096" s="13"/>
      <c r="H1096" s="13"/>
      <c r="I1096" s="13"/>
      <c r="J1096" s="13"/>
      <c r="K1096" s="13"/>
      <c r="L1096" s="13"/>
      <c r="M1096" s="13"/>
      <c r="N1096" s="13"/>
      <c r="O1096" s="13"/>
      <c r="P1096" s="13"/>
    </row>
    <row r="1097" spans="7:16">
      <c r="G1097" s="13"/>
      <c r="H1097" s="13"/>
      <c r="I1097" s="13"/>
      <c r="J1097" s="13"/>
      <c r="K1097" s="13"/>
      <c r="L1097" s="13"/>
      <c r="M1097" s="13"/>
      <c r="N1097" s="13"/>
      <c r="O1097" s="13"/>
      <c r="P1097" s="13"/>
    </row>
    <row r="1098" spans="7:16">
      <c r="G1098" s="13"/>
      <c r="H1098" s="13"/>
      <c r="I1098" s="13"/>
      <c r="J1098" s="13"/>
      <c r="K1098" s="13"/>
      <c r="L1098" s="13"/>
      <c r="M1098" s="13"/>
      <c r="N1098" s="13"/>
      <c r="O1098" s="13"/>
      <c r="P1098" s="13"/>
    </row>
    <row r="1099" spans="7:16">
      <c r="G1099" s="13"/>
      <c r="H1099" s="13"/>
      <c r="I1099" s="13"/>
      <c r="J1099" s="13"/>
      <c r="K1099" s="13"/>
      <c r="L1099" s="13"/>
      <c r="M1099" s="13"/>
      <c r="N1099" s="13"/>
      <c r="O1099" s="13"/>
      <c r="P1099" s="13"/>
    </row>
    <row r="1100" spans="7:16">
      <c r="G1100" s="13"/>
      <c r="H1100" s="13"/>
      <c r="I1100" s="13"/>
      <c r="J1100" s="13"/>
      <c r="K1100" s="13"/>
      <c r="L1100" s="13"/>
      <c r="M1100" s="13"/>
      <c r="N1100" s="13"/>
      <c r="O1100" s="13"/>
      <c r="P1100" s="13"/>
    </row>
    <row r="1101" spans="7:16">
      <c r="G1101" s="13"/>
      <c r="H1101" s="13"/>
      <c r="I1101" s="13"/>
      <c r="J1101" s="13"/>
      <c r="K1101" s="13"/>
      <c r="L1101" s="13"/>
      <c r="M1101" s="13"/>
      <c r="N1101" s="13"/>
      <c r="O1101" s="13"/>
      <c r="P1101" s="13"/>
    </row>
    <row r="1102" spans="7:16">
      <c r="G1102" s="13"/>
      <c r="H1102" s="13"/>
      <c r="I1102" s="13"/>
      <c r="J1102" s="13"/>
      <c r="K1102" s="13"/>
      <c r="L1102" s="13"/>
      <c r="M1102" s="13"/>
      <c r="N1102" s="13"/>
      <c r="O1102" s="13"/>
      <c r="P1102" s="13"/>
    </row>
    <row r="1103" spans="7:16">
      <c r="G1103" s="13"/>
      <c r="H1103" s="13"/>
      <c r="I1103" s="13"/>
      <c r="J1103" s="13"/>
      <c r="K1103" s="13"/>
      <c r="L1103" s="13"/>
      <c r="M1103" s="13"/>
      <c r="N1103" s="13"/>
      <c r="O1103" s="13"/>
      <c r="P1103" s="13"/>
    </row>
    <row r="1104" spans="7:16">
      <c r="G1104" s="13"/>
      <c r="H1104" s="13"/>
      <c r="I1104" s="13"/>
      <c r="J1104" s="13"/>
      <c r="K1104" s="13"/>
      <c r="L1104" s="13"/>
      <c r="M1104" s="13"/>
      <c r="N1104" s="13"/>
      <c r="O1104" s="13"/>
      <c r="P1104" s="13"/>
    </row>
    <row r="1105" spans="7:16">
      <c r="G1105" s="13"/>
      <c r="H1105" s="13"/>
      <c r="I1105" s="13"/>
      <c r="J1105" s="13"/>
      <c r="K1105" s="13"/>
      <c r="L1105" s="13"/>
      <c r="M1105" s="13"/>
      <c r="N1105" s="13"/>
      <c r="O1105" s="13"/>
      <c r="P1105" s="13"/>
    </row>
    <row r="1106" spans="7:16">
      <c r="G1106" s="13"/>
      <c r="H1106" s="13"/>
      <c r="I1106" s="13"/>
      <c r="J1106" s="13"/>
      <c r="K1106" s="13"/>
      <c r="L1106" s="13"/>
      <c r="M1106" s="13"/>
      <c r="N1106" s="13"/>
      <c r="O1106" s="13"/>
      <c r="P1106" s="13"/>
    </row>
    <row r="1107" spans="7:16">
      <c r="G1107" s="13"/>
      <c r="H1107" s="13"/>
      <c r="I1107" s="13"/>
      <c r="J1107" s="13"/>
      <c r="K1107" s="13"/>
      <c r="L1107" s="13"/>
      <c r="M1107" s="13"/>
      <c r="N1107" s="13"/>
      <c r="O1107" s="13"/>
      <c r="P1107" s="13"/>
    </row>
    <row r="1108" spans="7:16">
      <c r="G1108" s="13"/>
      <c r="H1108" s="13"/>
      <c r="I1108" s="13"/>
      <c r="J1108" s="13"/>
      <c r="K1108" s="13"/>
      <c r="L1108" s="13"/>
      <c r="M1108" s="13"/>
      <c r="N1108" s="13"/>
      <c r="O1108" s="13"/>
      <c r="P1108" s="13"/>
    </row>
    <row r="1109" spans="7:16">
      <c r="G1109" s="13"/>
      <c r="H1109" s="13"/>
      <c r="I1109" s="13"/>
      <c r="J1109" s="13"/>
      <c r="K1109" s="13"/>
      <c r="L1109" s="13"/>
      <c r="M1109" s="13"/>
      <c r="N1109" s="13"/>
      <c r="O1109" s="13"/>
      <c r="P1109" s="13"/>
    </row>
    <row r="1110" spans="7:16">
      <c r="G1110" s="13"/>
      <c r="H1110" s="13"/>
      <c r="I1110" s="13"/>
      <c r="J1110" s="13"/>
      <c r="K1110" s="13"/>
      <c r="L1110" s="13"/>
      <c r="M1110" s="13"/>
      <c r="N1110" s="13"/>
      <c r="O1110" s="13"/>
      <c r="P1110" s="13"/>
    </row>
    <row r="1111" spans="7:16">
      <c r="G1111" s="13"/>
      <c r="H1111" s="13"/>
      <c r="I1111" s="13"/>
      <c r="J1111" s="13"/>
      <c r="K1111" s="13"/>
      <c r="L1111" s="13"/>
      <c r="M1111" s="13"/>
      <c r="N1111" s="13"/>
      <c r="O1111" s="13"/>
      <c r="P1111" s="13"/>
    </row>
    <row r="1112" spans="7:16">
      <c r="G1112" s="13"/>
      <c r="H1112" s="13"/>
      <c r="I1112" s="13"/>
      <c r="J1112" s="13"/>
      <c r="K1112" s="13"/>
      <c r="L1112" s="13"/>
      <c r="M1112" s="13"/>
      <c r="N1112" s="13"/>
      <c r="O1112" s="13"/>
      <c r="P1112" s="13"/>
    </row>
    <row r="1113" spans="7:16">
      <c r="G1113" s="13"/>
      <c r="H1113" s="13"/>
      <c r="I1113" s="13"/>
      <c r="J1113" s="13"/>
      <c r="K1113" s="13"/>
      <c r="L1113" s="13"/>
      <c r="M1113" s="13"/>
      <c r="N1113" s="13"/>
      <c r="O1113" s="13"/>
      <c r="P1113" s="13"/>
    </row>
    <row r="1114" spans="7:16">
      <c r="G1114" s="13"/>
      <c r="H1114" s="13"/>
      <c r="I1114" s="13"/>
      <c r="J1114" s="13"/>
      <c r="K1114" s="13"/>
      <c r="L1114" s="13"/>
      <c r="M1114" s="13"/>
      <c r="N1114" s="13"/>
      <c r="O1114" s="13"/>
      <c r="P1114" s="13"/>
    </row>
    <row r="1115" spans="7:16">
      <c r="G1115" s="13"/>
      <c r="H1115" s="13"/>
      <c r="I1115" s="13"/>
      <c r="J1115" s="13"/>
      <c r="K1115" s="13"/>
      <c r="L1115" s="13"/>
      <c r="M1115" s="13"/>
      <c r="N1115" s="13"/>
      <c r="O1115" s="13"/>
      <c r="P1115" s="13"/>
    </row>
    <row r="1116" spans="7:16">
      <c r="G1116" s="13"/>
      <c r="H1116" s="13"/>
      <c r="I1116" s="13"/>
      <c r="J1116" s="13"/>
      <c r="K1116" s="13"/>
      <c r="L1116" s="13"/>
      <c r="M1116" s="13"/>
      <c r="N1116" s="13"/>
      <c r="O1116" s="13"/>
      <c r="P1116" s="13"/>
    </row>
    <row r="1117" spans="7:16">
      <c r="G1117" s="13"/>
      <c r="H1117" s="13"/>
      <c r="I1117" s="13"/>
      <c r="J1117" s="13"/>
      <c r="K1117" s="13"/>
      <c r="L1117" s="13"/>
      <c r="M1117" s="13"/>
      <c r="N1117" s="13"/>
      <c r="O1117" s="13"/>
      <c r="P1117" s="13"/>
    </row>
    <row r="1118" spans="7:16">
      <c r="G1118" s="13"/>
      <c r="H1118" s="13"/>
      <c r="I1118" s="13"/>
      <c r="J1118" s="13"/>
      <c r="K1118" s="13"/>
      <c r="L1118" s="13"/>
      <c r="M1118" s="13"/>
      <c r="N1118" s="13"/>
      <c r="O1118" s="13"/>
      <c r="P1118" s="13"/>
    </row>
    <row r="1119" spans="7:16">
      <c r="G1119" s="13"/>
      <c r="H1119" s="13"/>
      <c r="I1119" s="13"/>
      <c r="J1119" s="13"/>
      <c r="K1119" s="13"/>
      <c r="L1119" s="13"/>
      <c r="M1119" s="13"/>
      <c r="N1119" s="13"/>
      <c r="O1119" s="13"/>
      <c r="P1119" s="13"/>
    </row>
    <row r="1120" spans="7:16">
      <c r="G1120" s="13"/>
      <c r="H1120" s="13"/>
      <c r="I1120" s="13"/>
      <c r="J1120" s="13"/>
      <c r="K1120" s="13"/>
      <c r="L1120" s="13"/>
      <c r="M1120" s="13"/>
      <c r="N1120" s="13"/>
      <c r="O1120" s="13"/>
      <c r="P1120" s="13"/>
    </row>
    <row r="1121" spans="7:16">
      <c r="G1121" s="13"/>
      <c r="H1121" s="13"/>
      <c r="I1121" s="13"/>
      <c r="J1121" s="13"/>
      <c r="K1121" s="13"/>
      <c r="L1121" s="13"/>
      <c r="M1121" s="13"/>
      <c r="N1121" s="13"/>
      <c r="O1121" s="13"/>
      <c r="P1121" s="13"/>
    </row>
    <row r="1122" spans="7:16">
      <c r="G1122" s="13"/>
      <c r="H1122" s="13"/>
      <c r="I1122" s="13"/>
      <c r="J1122" s="13"/>
      <c r="K1122" s="13"/>
      <c r="L1122" s="13"/>
      <c r="M1122" s="13"/>
      <c r="N1122" s="13"/>
      <c r="O1122" s="13"/>
      <c r="P1122" s="13"/>
    </row>
    <row r="1123" spans="7:16">
      <c r="G1123" s="13"/>
      <c r="H1123" s="13"/>
      <c r="I1123" s="13"/>
      <c r="J1123" s="13"/>
      <c r="K1123" s="13"/>
      <c r="L1123" s="13"/>
      <c r="M1123" s="13"/>
      <c r="N1123" s="13"/>
      <c r="O1123" s="13"/>
      <c r="P1123" s="13"/>
    </row>
    <row r="1124" spans="7:16">
      <c r="G1124" s="13"/>
      <c r="H1124" s="13"/>
      <c r="I1124" s="13"/>
      <c r="J1124" s="13"/>
      <c r="K1124" s="13"/>
      <c r="L1124" s="13"/>
      <c r="M1124" s="13"/>
      <c r="N1124" s="13"/>
      <c r="O1124" s="13"/>
      <c r="P1124" s="13"/>
    </row>
    <row r="1125" spans="7:16">
      <c r="G1125" s="13"/>
      <c r="H1125" s="13"/>
      <c r="I1125" s="13"/>
      <c r="J1125" s="13"/>
      <c r="K1125" s="13"/>
      <c r="L1125" s="13"/>
      <c r="M1125" s="13"/>
      <c r="N1125" s="13"/>
      <c r="O1125" s="13"/>
      <c r="P1125" s="13"/>
    </row>
    <row r="1126" spans="7:16">
      <c r="G1126" s="13"/>
      <c r="H1126" s="13"/>
      <c r="I1126" s="13"/>
      <c r="J1126" s="13"/>
      <c r="K1126" s="13"/>
      <c r="L1126" s="13"/>
      <c r="M1126" s="13"/>
      <c r="N1126" s="13"/>
      <c r="O1126" s="13"/>
      <c r="P1126" s="13"/>
    </row>
    <row r="1127" spans="7:16">
      <c r="G1127" s="13"/>
      <c r="H1127" s="13"/>
      <c r="I1127" s="13"/>
      <c r="J1127" s="13"/>
      <c r="K1127" s="13"/>
      <c r="L1127" s="13"/>
      <c r="M1127" s="13"/>
      <c r="N1127" s="13"/>
      <c r="O1127" s="13"/>
      <c r="P1127" s="13"/>
    </row>
    <row r="1128" spans="7:16">
      <c r="G1128" s="13"/>
      <c r="H1128" s="13"/>
      <c r="I1128" s="13"/>
      <c r="J1128" s="13"/>
      <c r="K1128" s="13"/>
      <c r="L1128" s="13"/>
      <c r="M1128" s="13"/>
      <c r="N1128" s="13"/>
      <c r="O1128" s="13"/>
      <c r="P1128" s="13"/>
    </row>
    <row r="1129" spans="7:16">
      <c r="G1129" s="13"/>
      <c r="H1129" s="13"/>
      <c r="I1129" s="13"/>
      <c r="J1129" s="13"/>
      <c r="K1129" s="13"/>
      <c r="L1129" s="13"/>
      <c r="M1129" s="13"/>
      <c r="N1129" s="13"/>
      <c r="O1129" s="13"/>
      <c r="P1129" s="13"/>
    </row>
    <row r="1130" spans="7:16">
      <c r="G1130" s="13"/>
      <c r="H1130" s="13"/>
      <c r="I1130" s="13"/>
      <c r="J1130" s="13"/>
      <c r="K1130" s="13"/>
      <c r="L1130" s="13"/>
      <c r="M1130" s="13"/>
      <c r="N1130" s="13"/>
      <c r="O1130" s="13"/>
      <c r="P1130" s="13"/>
    </row>
    <row r="1131" spans="7:16">
      <c r="G1131" s="13"/>
      <c r="H1131" s="13"/>
      <c r="I1131" s="13"/>
      <c r="J1131" s="13"/>
      <c r="K1131" s="13"/>
      <c r="L1131" s="13"/>
      <c r="M1131" s="13"/>
      <c r="N1131" s="13"/>
      <c r="O1131" s="13"/>
      <c r="P1131" s="13"/>
    </row>
    <row r="1132" spans="7:16">
      <c r="G1132" s="13"/>
      <c r="H1132" s="13"/>
      <c r="I1132" s="13"/>
      <c r="J1132" s="13"/>
      <c r="K1132" s="13"/>
      <c r="L1132" s="13"/>
      <c r="M1132" s="13"/>
      <c r="N1132" s="13"/>
      <c r="O1132" s="13"/>
      <c r="P1132" s="13"/>
    </row>
    <row r="1133" spans="7:16">
      <c r="G1133" s="13"/>
      <c r="H1133" s="13"/>
      <c r="I1133" s="13"/>
      <c r="J1133" s="13"/>
      <c r="K1133" s="13"/>
      <c r="L1133" s="13"/>
      <c r="M1133" s="13"/>
      <c r="N1133" s="13"/>
      <c r="O1133" s="13"/>
      <c r="P1133" s="13"/>
    </row>
    <row r="1134" spans="7:16">
      <c r="G1134" s="13"/>
      <c r="H1134" s="13"/>
      <c r="I1134" s="13"/>
      <c r="J1134" s="13"/>
      <c r="K1134" s="13"/>
      <c r="L1134" s="13"/>
      <c r="M1134" s="13"/>
      <c r="N1134" s="13"/>
      <c r="O1134" s="13"/>
      <c r="P1134" s="13"/>
    </row>
    <row r="1135" spans="7:16">
      <c r="G1135" s="13"/>
      <c r="H1135" s="13"/>
      <c r="I1135" s="13"/>
      <c r="J1135" s="13"/>
      <c r="K1135" s="13"/>
      <c r="L1135" s="13"/>
      <c r="M1135" s="13"/>
      <c r="N1135" s="13"/>
      <c r="O1135" s="13"/>
      <c r="P1135" s="13"/>
    </row>
    <row r="1136" spans="7:16">
      <c r="G1136" s="13"/>
      <c r="H1136" s="13"/>
      <c r="I1136" s="13"/>
      <c r="J1136" s="13"/>
      <c r="K1136" s="13"/>
      <c r="L1136" s="13"/>
      <c r="M1136" s="13"/>
      <c r="N1136" s="13"/>
      <c r="O1136" s="13"/>
      <c r="P1136" s="13"/>
    </row>
    <row r="1137" spans="7:16">
      <c r="G1137" s="13"/>
      <c r="H1137" s="13"/>
      <c r="I1137" s="13"/>
      <c r="J1137" s="13"/>
      <c r="K1137" s="13"/>
      <c r="L1137" s="13"/>
      <c r="M1137" s="13"/>
      <c r="N1137" s="13"/>
      <c r="O1137" s="13"/>
      <c r="P1137" s="13"/>
    </row>
    <row r="1138" spans="7:16">
      <c r="G1138" s="13"/>
      <c r="H1138" s="13"/>
      <c r="I1138" s="13"/>
      <c r="J1138" s="13"/>
      <c r="K1138" s="13"/>
      <c r="L1138" s="13"/>
      <c r="M1138" s="13"/>
      <c r="N1138" s="13"/>
      <c r="O1138" s="13"/>
      <c r="P1138" s="13"/>
    </row>
    <row r="1139" spans="7:16">
      <c r="G1139" s="13"/>
      <c r="H1139" s="13"/>
      <c r="I1139" s="13"/>
      <c r="J1139" s="13"/>
      <c r="K1139" s="13"/>
      <c r="L1139" s="13"/>
      <c r="M1139" s="13"/>
      <c r="N1139" s="13"/>
      <c r="O1139" s="13"/>
      <c r="P1139" s="13"/>
    </row>
    <row r="1140" spans="7:16">
      <c r="G1140" s="13"/>
      <c r="H1140" s="13"/>
      <c r="I1140" s="13"/>
      <c r="J1140" s="13"/>
      <c r="K1140" s="13"/>
      <c r="L1140" s="13"/>
      <c r="M1140" s="13"/>
      <c r="N1140" s="13"/>
      <c r="O1140" s="13"/>
      <c r="P1140" s="13"/>
    </row>
    <row r="1141" spans="7:16">
      <c r="G1141" s="13"/>
      <c r="H1141" s="13"/>
      <c r="I1141" s="13"/>
      <c r="J1141" s="13"/>
      <c r="K1141" s="13"/>
      <c r="L1141" s="13"/>
      <c r="M1141" s="13"/>
      <c r="N1141" s="13"/>
      <c r="O1141" s="13"/>
      <c r="P1141" s="13"/>
    </row>
    <row r="1142" spans="7:16">
      <c r="G1142" s="13"/>
      <c r="H1142" s="13"/>
      <c r="I1142" s="13"/>
      <c r="J1142" s="13"/>
      <c r="K1142" s="13"/>
      <c r="L1142" s="13"/>
      <c r="M1142" s="13"/>
      <c r="N1142" s="13"/>
      <c r="O1142" s="13"/>
      <c r="P1142" s="13"/>
    </row>
    <row r="1143" spans="7:16">
      <c r="G1143" s="13"/>
      <c r="H1143" s="13"/>
      <c r="I1143" s="13"/>
      <c r="J1143" s="13"/>
      <c r="K1143" s="13"/>
      <c r="L1143" s="13"/>
      <c r="M1143" s="13"/>
      <c r="N1143" s="13"/>
      <c r="O1143" s="13"/>
      <c r="P1143" s="13"/>
    </row>
    <row r="1144" spans="7:16">
      <c r="G1144" s="13"/>
      <c r="H1144" s="13"/>
      <c r="I1144" s="13"/>
      <c r="J1144" s="13"/>
      <c r="K1144" s="13"/>
      <c r="L1144" s="13"/>
      <c r="M1144" s="13"/>
      <c r="N1144" s="13"/>
      <c r="O1144" s="13"/>
      <c r="P1144" s="13"/>
    </row>
    <row r="1145" spans="7:16">
      <c r="G1145" s="13"/>
      <c r="H1145" s="13"/>
      <c r="I1145" s="13"/>
      <c r="J1145" s="13"/>
      <c r="K1145" s="13"/>
      <c r="L1145" s="13"/>
      <c r="M1145" s="13"/>
      <c r="N1145" s="13"/>
      <c r="O1145" s="13"/>
      <c r="P1145" s="13"/>
    </row>
    <row r="1146" spans="7:16">
      <c r="G1146" s="13"/>
      <c r="H1146" s="13"/>
      <c r="I1146" s="13"/>
      <c r="J1146" s="13"/>
      <c r="K1146" s="13"/>
      <c r="L1146" s="13"/>
      <c r="M1146" s="13"/>
      <c r="N1146" s="13"/>
      <c r="O1146" s="13"/>
      <c r="P1146" s="13"/>
    </row>
    <row r="1147" spans="7:16">
      <c r="G1147" s="13"/>
      <c r="H1147" s="13"/>
      <c r="I1147" s="13"/>
      <c r="J1147" s="13"/>
      <c r="K1147" s="13"/>
      <c r="L1147" s="13"/>
      <c r="M1147" s="13"/>
      <c r="N1147" s="13"/>
      <c r="O1147" s="13"/>
      <c r="P1147" s="13"/>
    </row>
    <row r="1148" spans="7:16">
      <c r="G1148" s="13"/>
      <c r="H1148" s="13"/>
      <c r="I1148" s="13"/>
      <c r="J1148" s="13"/>
      <c r="K1148" s="13"/>
      <c r="L1148" s="13"/>
      <c r="M1148" s="13"/>
      <c r="N1148" s="13"/>
      <c r="O1148" s="13"/>
      <c r="P1148" s="13"/>
    </row>
    <row r="1149" spans="7:16">
      <c r="G1149" s="13"/>
      <c r="H1149" s="13"/>
      <c r="I1149" s="13"/>
      <c r="J1149" s="13"/>
      <c r="K1149" s="13"/>
      <c r="L1149" s="13"/>
      <c r="M1149" s="13"/>
      <c r="N1149" s="13"/>
      <c r="O1149" s="13"/>
      <c r="P1149" s="13"/>
    </row>
    <row r="1150" spans="7:16">
      <c r="G1150" s="13"/>
      <c r="H1150" s="13"/>
      <c r="I1150" s="13"/>
      <c r="J1150" s="13"/>
      <c r="K1150" s="13"/>
      <c r="L1150" s="13"/>
      <c r="M1150" s="13"/>
      <c r="N1150" s="13"/>
      <c r="O1150" s="13"/>
      <c r="P1150" s="13"/>
    </row>
    <row r="1151" spans="7:16">
      <c r="G1151" s="13"/>
      <c r="H1151" s="13"/>
      <c r="I1151" s="13"/>
      <c r="J1151" s="13"/>
      <c r="K1151" s="13"/>
      <c r="L1151" s="13"/>
      <c r="M1151" s="13"/>
      <c r="N1151" s="13"/>
      <c r="O1151" s="13"/>
      <c r="P1151" s="13"/>
    </row>
    <row r="1152" spans="7:16">
      <c r="G1152" s="13"/>
      <c r="H1152" s="13"/>
      <c r="I1152" s="13"/>
      <c r="J1152" s="13"/>
      <c r="K1152" s="13"/>
      <c r="L1152" s="13"/>
      <c r="M1152" s="13"/>
      <c r="N1152" s="13"/>
      <c r="O1152" s="13"/>
      <c r="P1152" s="13"/>
    </row>
    <row r="1153" spans="7:16">
      <c r="G1153" s="13"/>
      <c r="H1153" s="13"/>
      <c r="I1153" s="13"/>
      <c r="J1153" s="13"/>
      <c r="K1153" s="13"/>
      <c r="L1153" s="13"/>
      <c r="M1153" s="13"/>
      <c r="N1153" s="13"/>
      <c r="O1153" s="13"/>
      <c r="P1153" s="13"/>
    </row>
    <row r="1154" spans="7:16">
      <c r="G1154" s="13"/>
      <c r="H1154" s="13"/>
      <c r="I1154" s="13"/>
      <c r="J1154" s="13"/>
      <c r="K1154" s="13"/>
      <c r="L1154" s="13"/>
      <c r="M1154" s="13"/>
      <c r="N1154" s="13"/>
      <c r="O1154" s="13"/>
      <c r="P1154" s="13"/>
    </row>
    <row r="1155" spans="7:16">
      <c r="G1155" s="13"/>
      <c r="H1155" s="13"/>
      <c r="I1155" s="13"/>
      <c r="J1155" s="13"/>
      <c r="K1155" s="13"/>
      <c r="L1155" s="13"/>
      <c r="M1155" s="13"/>
      <c r="N1155" s="13"/>
      <c r="O1155" s="13"/>
      <c r="P1155" s="13"/>
    </row>
    <row r="1156" spans="7:16">
      <c r="G1156" s="13"/>
      <c r="H1156" s="13"/>
      <c r="I1156" s="13"/>
      <c r="J1156" s="13"/>
      <c r="K1156" s="13"/>
      <c r="L1156" s="13"/>
      <c r="M1156" s="13"/>
      <c r="N1156" s="13"/>
      <c r="O1156" s="13"/>
      <c r="P1156" s="13"/>
    </row>
    <row r="1157" spans="7:16">
      <c r="G1157" s="13"/>
      <c r="H1157" s="13"/>
      <c r="I1157" s="13"/>
      <c r="J1157" s="13"/>
      <c r="K1157" s="13"/>
      <c r="L1157" s="13"/>
      <c r="M1157" s="13"/>
      <c r="N1157" s="13"/>
      <c r="O1157" s="13"/>
      <c r="P1157" s="13"/>
    </row>
    <row r="1158" spans="7:16">
      <c r="G1158" s="13"/>
      <c r="H1158" s="13"/>
      <c r="I1158" s="13"/>
      <c r="J1158" s="13"/>
      <c r="K1158" s="13"/>
      <c r="L1158" s="13"/>
      <c r="M1158" s="13"/>
      <c r="N1158" s="13"/>
      <c r="O1158" s="13"/>
      <c r="P1158" s="13"/>
    </row>
    <row r="1159" spans="7:16">
      <c r="G1159" s="13"/>
      <c r="H1159" s="13"/>
      <c r="I1159" s="13"/>
      <c r="J1159" s="13"/>
      <c r="K1159" s="13"/>
      <c r="L1159" s="13"/>
      <c r="M1159" s="13"/>
      <c r="N1159" s="13"/>
      <c r="O1159" s="13"/>
      <c r="P1159" s="13"/>
    </row>
    <row r="1160" spans="7:16">
      <c r="G1160" s="13"/>
      <c r="H1160" s="13"/>
      <c r="I1160" s="13"/>
      <c r="J1160" s="13"/>
      <c r="K1160" s="13"/>
      <c r="L1160" s="13"/>
      <c r="M1160" s="13"/>
      <c r="N1160" s="13"/>
      <c r="O1160" s="13"/>
      <c r="P1160" s="13"/>
    </row>
    <row r="1161" spans="7:16">
      <c r="G1161" s="13"/>
      <c r="H1161" s="13"/>
      <c r="I1161" s="13"/>
      <c r="J1161" s="13"/>
      <c r="K1161" s="13"/>
      <c r="L1161" s="13"/>
      <c r="M1161" s="13"/>
      <c r="N1161" s="13"/>
      <c r="O1161" s="13"/>
      <c r="P1161" s="13"/>
    </row>
    <row r="1162" spans="7:16">
      <c r="G1162" s="13"/>
      <c r="H1162" s="13"/>
      <c r="I1162" s="13"/>
      <c r="J1162" s="13"/>
      <c r="K1162" s="13"/>
      <c r="L1162" s="13"/>
      <c r="M1162" s="13"/>
      <c r="N1162" s="13"/>
      <c r="O1162" s="13"/>
      <c r="P1162" s="13"/>
    </row>
    <row r="1163" spans="7:16">
      <c r="G1163" s="13"/>
      <c r="H1163" s="13"/>
      <c r="I1163" s="13"/>
      <c r="J1163" s="13"/>
      <c r="K1163" s="13"/>
      <c r="L1163" s="13"/>
      <c r="M1163" s="13"/>
      <c r="N1163" s="13"/>
      <c r="O1163" s="13"/>
      <c r="P1163" s="13"/>
    </row>
    <row r="1164" spans="7:16">
      <c r="G1164" s="13"/>
      <c r="H1164" s="13"/>
      <c r="I1164" s="13"/>
      <c r="J1164" s="13"/>
      <c r="K1164" s="13"/>
      <c r="L1164" s="13"/>
      <c r="M1164" s="13"/>
      <c r="N1164" s="13"/>
      <c r="O1164" s="13"/>
      <c r="P1164" s="13"/>
    </row>
    <row r="1165" spans="7:16">
      <c r="G1165" s="13"/>
      <c r="H1165" s="13"/>
      <c r="I1165" s="13"/>
      <c r="J1165" s="13"/>
      <c r="K1165" s="13"/>
      <c r="L1165" s="13"/>
      <c r="M1165" s="13"/>
      <c r="N1165" s="13"/>
      <c r="O1165" s="13"/>
      <c r="P1165" s="13"/>
    </row>
    <row r="1166" spans="7:16">
      <c r="G1166" s="13"/>
      <c r="H1166" s="13"/>
      <c r="I1166" s="13"/>
      <c r="J1166" s="13"/>
      <c r="K1166" s="13"/>
      <c r="L1166" s="13"/>
      <c r="M1166" s="13"/>
      <c r="N1166" s="13"/>
      <c r="O1166" s="13"/>
      <c r="P1166" s="13"/>
    </row>
    <row r="1167" spans="7:16">
      <c r="G1167" s="13"/>
      <c r="H1167" s="13"/>
      <c r="I1167" s="13"/>
      <c r="J1167" s="13"/>
      <c r="K1167" s="13"/>
      <c r="L1167" s="13"/>
      <c r="M1167" s="13"/>
      <c r="N1167" s="13"/>
      <c r="O1167" s="13"/>
      <c r="P1167" s="13"/>
    </row>
    <row r="1168" spans="7:16">
      <c r="G1168" s="13"/>
      <c r="H1168" s="13"/>
      <c r="I1168" s="13"/>
      <c r="J1168" s="13"/>
      <c r="K1168" s="13"/>
      <c r="L1168" s="13"/>
      <c r="M1168" s="13"/>
      <c r="N1168" s="13"/>
      <c r="O1168" s="13"/>
      <c r="P1168" s="13"/>
    </row>
    <row r="1169" spans="7:16">
      <c r="G1169" s="13"/>
      <c r="H1169" s="13"/>
      <c r="I1169" s="13"/>
      <c r="J1169" s="13"/>
      <c r="K1169" s="13"/>
      <c r="L1169" s="13"/>
      <c r="M1169" s="13"/>
      <c r="N1169" s="13"/>
      <c r="O1169" s="13"/>
      <c r="P1169" s="13"/>
    </row>
    <row r="1170" spans="7:16">
      <c r="G1170" s="13"/>
      <c r="H1170" s="13"/>
      <c r="I1170" s="13"/>
      <c r="J1170" s="13"/>
      <c r="K1170" s="13"/>
      <c r="L1170" s="13"/>
      <c r="M1170" s="13"/>
      <c r="N1170" s="13"/>
      <c r="O1170" s="13"/>
      <c r="P1170" s="13"/>
    </row>
    <row r="1171" spans="7:16">
      <c r="G1171" s="13"/>
      <c r="H1171" s="13"/>
      <c r="I1171" s="13"/>
      <c r="J1171" s="13"/>
      <c r="K1171" s="13"/>
      <c r="L1171" s="13"/>
      <c r="M1171" s="13"/>
      <c r="N1171" s="13"/>
      <c r="O1171" s="13"/>
      <c r="P1171" s="13"/>
    </row>
    <row r="1172" spans="7:16">
      <c r="G1172" s="13"/>
      <c r="H1172" s="13"/>
      <c r="I1172" s="13"/>
      <c r="J1172" s="13"/>
      <c r="K1172" s="13"/>
      <c r="L1172" s="13"/>
      <c r="M1172" s="13"/>
      <c r="N1172" s="13"/>
      <c r="O1172" s="13"/>
      <c r="P1172" s="13"/>
    </row>
    <row r="1173" spans="7:16">
      <c r="G1173" s="13"/>
      <c r="H1173" s="13"/>
      <c r="I1173" s="13"/>
      <c r="J1173" s="13"/>
      <c r="K1173" s="13"/>
      <c r="L1173" s="13"/>
      <c r="M1173" s="13"/>
      <c r="N1173" s="13"/>
      <c r="O1173" s="13"/>
      <c r="P1173" s="13"/>
    </row>
    <row r="1174" spans="7:16">
      <c r="G1174" s="13"/>
      <c r="H1174" s="13"/>
      <c r="I1174" s="13"/>
      <c r="J1174" s="13"/>
      <c r="K1174" s="13"/>
      <c r="L1174" s="13"/>
      <c r="M1174" s="13"/>
      <c r="N1174" s="13"/>
      <c r="O1174" s="13"/>
      <c r="P1174" s="13"/>
    </row>
    <row r="1175" spans="7:16">
      <c r="G1175" s="13"/>
      <c r="H1175" s="13"/>
      <c r="I1175" s="13"/>
      <c r="J1175" s="13"/>
      <c r="K1175" s="13"/>
      <c r="L1175" s="13"/>
      <c r="M1175" s="13"/>
      <c r="N1175" s="13"/>
      <c r="O1175" s="13"/>
      <c r="P1175" s="13"/>
    </row>
    <row r="1176" spans="7:16">
      <c r="G1176" s="13"/>
      <c r="H1176" s="13"/>
      <c r="I1176" s="13"/>
      <c r="J1176" s="13"/>
      <c r="K1176" s="13"/>
      <c r="L1176" s="13"/>
      <c r="M1176" s="13"/>
      <c r="N1176" s="13"/>
      <c r="O1176" s="13"/>
      <c r="P1176" s="13"/>
    </row>
    <row r="1177" spans="7:16">
      <c r="G1177" s="13"/>
      <c r="H1177" s="13"/>
      <c r="I1177" s="13"/>
      <c r="J1177" s="13"/>
      <c r="K1177" s="13"/>
      <c r="L1177" s="13"/>
      <c r="M1177" s="13"/>
      <c r="N1177" s="13"/>
      <c r="O1177" s="13"/>
      <c r="P1177" s="13"/>
    </row>
    <row r="1178" spans="7:16">
      <c r="G1178" s="13"/>
      <c r="H1178" s="13"/>
      <c r="I1178" s="13"/>
      <c r="J1178" s="13"/>
      <c r="K1178" s="13"/>
      <c r="L1178" s="13"/>
      <c r="M1178" s="13"/>
      <c r="N1178" s="13"/>
      <c r="O1178" s="13"/>
      <c r="P1178" s="13"/>
    </row>
    <row r="1179" spans="7:16">
      <c r="G1179" s="13"/>
      <c r="H1179" s="13"/>
      <c r="I1179" s="13"/>
      <c r="J1179" s="13"/>
      <c r="K1179" s="13"/>
      <c r="L1179" s="13"/>
      <c r="M1179" s="13"/>
      <c r="N1179" s="13"/>
      <c r="O1179" s="13"/>
      <c r="P1179" s="13"/>
    </row>
    <row r="1180" spans="7:16">
      <c r="G1180" s="13"/>
      <c r="H1180" s="13"/>
      <c r="I1180" s="13"/>
      <c r="J1180" s="13"/>
      <c r="K1180" s="13"/>
      <c r="L1180" s="13"/>
      <c r="M1180" s="13"/>
      <c r="N1180" s="13"/>
      <c r="O1180" s="13"/>
      <c r="P1180" s="13"/>
    </row>
    <row r="1181" spans="7:16">
      <c r="G1181" s="13"/>
      <c r="H1181" s="13"/>
      <c r="I1181" s="13"/>
      <c r="J1181" s="13"/>
      <c r="K1181" s="13"/>
      <c r="L1181" s="13"/>
      <c r="M1181" s="13"/>
      <c r="N1181" s="13"/>
      <c r="O1181" s="13"/>
      <c r="P1181" s="13"/>
    </row>
    <row r="1182" spans="7:16">
      <c r="G1182" s="13"/>
      <c r="H1182" s="13"/>
      <c r="I1182" s="13"/>
      <c r="J1182" s="13"/>
      <c r="K1182" s="13"/>
      <c r="L1182" s="13"/>
      <c r="M1182" s="13"/>
      <c r="N1182" s="13"/>
      <c r="O1182" s="13"/>
      <c r="P1182" s="13"/>
    </row>
    <row r="1183" spans="7:16">
      <c r="G1183" s="13"/>
      <c r="H1183" s="13"/>
      <c r="I1183" s="13"/>
      <c r="J1183" s="13"/>
      <c r="K1183" s="13"/>
      <c r="L1183" s="13"/>
      <c r="M1183" s="13"/>
      <c r="N1183" s="13"/>
      <c r="O1183" s="13"/>
      <c r="P1183" s="13"/>
    </row>
    <row r="1184" spans="7:16">
      <c r="G1184" s="13"/>
      <c r="H1184" s="13"/>
      <c r="I1184" s="13"/>
      <c r="J1184" s="13"/>
      <c r="K1184" s="13"/>
      <c r="L1184" s="13"/>
      <c r="M1184" s="13"/>
      <c r="N1184" s="13"/>
      <c r="O1184" s="13"/>
      <c r="P1184" s="13"/>
    </row>
    <row r="1185" spans="7:16">
      <c r="G1185" s="13"/>
      <c r="H1185" s="13"/>
      <c r="I1185" s="13"/>
      <c r="J1185" s="13"/>
      <c r="K1185" s="13"/>
      <c r="L1185" s="13"/>
      <c r="M1185" s="13"/>
      <c r="N1185" s="13"/>
      <c r="O1185" s="13"/>
      <c r="P1185" s="13"/>
    </row>
    <row r="1186" spans="7:16">
      <c r="G1186" s="13"/>
      <c r="H1186" s="13"/>
      <c r="I1186" s="13"/>
      <c r="J1186" s="13"/>
      <c r="K1186" s="13"/>
      <c r="L1186" s="13"/>
      <c r="M1186" s="13"/>
      <c r="N1186" s="13"/>
      <c r="O1186" s="13"/>
      <c r="P1186" s="13"/>
    </row>
    <row r="1187" spans="7:16">
      <c r="G1187" s="13"/>
      <c r="H1187" s="13"/>
      <c r="I1187" s="13"/>
      <c r="J1187" s="13"/>
      <c r="K1187" s="13"/>
      <c r="L1187" s="13"/>
      <c r="M1187" s="13"/>
      <c r="N1187" s="13"/>
      <c r="O1187" s="13"/>
      <c r="P1187" s="13"/>
    </row>
    <row r="1188" spans="7:16">
      <c r="G1188" s="13"/>
      <c r="H1188" s="13"/>
      <c r="I1188" s="13"/>
      <c r="J1188" s="13"/>
      <c r="K1188" s="13"/>
      <c r="L1188" s="13"/>
      <c r="M1188" s="13"/>
      <c r="N1188" s="13"/>
      <c r="O1188" s="13"/>
      <c r="P1188" s="13"/>
    </row>
    <row r="1189" spans="7:16">
      <c r="G1189" s="13"/>
      <c r="H1189" s="13"/>
      <c r="I1189" s="13"/>
      <c r="J1189" s="13"/>
      <c r="K1189" s="13"/>
      <c r="L1189" s="13"/>
      <c r="M1189" s="13"/>
      <c r="N1189" s="13"/>
      <c r="O1189" s="13"/>
      <c r="P1189" s="13"/>
    </row>
    <row r="1190" spans="7:16">
      <c r="G1190" s="13"/>
      <c r="H1190" s="13"/>
      <c r="I1190" s="13"/>
      <c r="J1190" s="13"/>
      <c r="K1190" s="13"/>
      <c r="L1190" s="13"/>
      <c r="M1190" s="13"/>
      <c r="N1190" s="13"/>
      <c r="O1190" s="13"/>
      <c r="P1190" s="13"/>
    </row>
    <row r="1191" spans="7:16">
      <c r="G1191" s="13"/>
      <c r="H1191" s="13"/>
      <c r="I1191" s="13"/>
      <c r="J1191" s="13"/>
      <c r="K1191" s="13"/>
      <c r="L1191" s="13"/>
      <c r="M1191" s="13"/>
      <c r="N1191" s="13"/>
      <c r="O1191" s="13"/>
      <c r="P1191" s="13"/>
    </row>
    <row r="1192" spans="7:16">
      <c r="G1192" s="13"/>
      <c r="H1192" s="13"/>
      <c r="I1192" s="13"/>
      <c r="J1192" s="13"/>
      <c r="K1192" s="13"/>
      <c r="L1192" s="13"/>
      <c r="M1192" s="13"/>
      <c r="N1192" s="13"/>
      <c r="O1192" s="13"/>
      <c r="P1192" s="13"/>
    </row>
    <row r="1193" spans="7:16">
      <c r="G1193" s="13"/>
      <c r="H1193" s="13"/>
      <c r="I1193" s="13"/>
      <c r="J1193" s="13"/>
      <c r="K1193" s="13"/>
      <c r="L1193" s="13"/>
      <c r="M1193" s="13"/>
      <c r="N1193" s="13"/>
      <c r="O1193" s="13"/>
      <c r="P1193" s="13"/>
    </row>
    <row r="1194" spans="7:16">
      <c r="G1194" s="13"/>
      <c r="H1194" s="13"/>
      <c r="I1194" s="13"/>
      <c r="J1194" s="13"/>
      <c r="K1194" s="13"/>
      <c r="L1194" s="13"/>
      <c r="M1194" s="13"/>
      <c r="N1194" s="13"/>
      <c r="O1194" s="13"/>
      <c r="P1194" s="13"/>
    </row>
    <row r="1195" spans="7:16">
      <c r="G1195" s="13"/>
      <c r="H1195" s="13"/>
      <c r="I1195" s="13"/>
      <c r="J1195" s="13"/>
      <c r="K1195" s="13"/>
      <c r="L1195" s="13"/>
      <c r="M1195" s="13"/>
      <c r="N1195" s="13"/>
      <c r="O1195" s="13"/>
      <c r="P1195" s="13"/>
    </row>
    <row r="1196" spans="7:16">
      <c r="G1196" s="13"/>
      <c r="H1196" s="13"/>
      <c r="I1196" s="13"/>
      <c r="J1196" s="13"/>
      <c r="K1196" s="13"/>
      <c r="L1196" s="13"/>
      <c r="M1196" s="13"/>
      <c r="N1196" s="13"/>
      <c r="O1196" s="13"/>
      <c r="P1196" s="13"/>
    </row>
    <row r="1197" spans="7:16">
      <c r="G1197" s="13"/>
      <c r="H1197" s="13"/>
      <c r="I1197" s="13"/>
      <c r="J1197" s="13"/>
      <c r="K1197" s="13"/>
      <c r="L1197" s="13"/>
      <c r="M1197" s="13"/>
      <c r="N1197" s="13"/>
      <c r="O1197" s="13"/>
      <c r="P1197" s="13"/>
    </row>
    <row r="1198" spans="7:16">
      <c r="G1198" s="13"/>
      <c r="H1198" s="13"/>
      <c r="I1198" s="13"/>
      <c r="J1198" s="13"/>
      <c r="K1198" s="13"/>
      <c r="L1198" s="13"/>
      <c r="M1198" s="13"/>
      <c r="N1198" s="13"/>
      <c r="O1198" s="13"/>
      <c r="P1198" s="13"/>
    </row>
    <row r="1199" spans="7:16">
      <c r="G1199" s="13"/>
      <c r="H1199" s="13"/>
      <c r="I1199" s="13"/>
      <c r="J1199" s="13"/>
      <c r="K1199" s="13"/>
      <c r="L1199" s="13"/>
      <c r="M1199" s="13"/>
      <c r="N1199" s="13"/>
      <c r="O1199" s="13"/>
      <c r="P1199" s="13"/>
    </row>
    <row r="1200" spans="7:16">
      <c r="G1200" s="13"/>
      <c r="H1200" s="13"/>
      <c r="I1200" s="13"/>
      <c r="J1200" s="13"/>
      <c r="K1200" s="13"/>
      <c r="L1200" s="13"/>
      <c r="M1200" s="13"/>
      <c r="N1200" s="13"/>
      <c r="O1200" s="13"/>
      <c r="P1200" s="13"/>
    </row>
    <row r="1201" spans="7:16">
      <c r="G1201" s="13"/>
      <c r="H1201" s="13"/>
      <c r="I1201" s="13"/>
      <c r="J1201" s="13"/>
      <c r="K1201" s="13"/>
      <c r="L1201" s="13"/>
      <c r="M1201" s="13"/>
      <c r="N1201" s="13"/>
      <c r="O1201" s="13"/>
      <c r="P1201" s="13"/>
    </row>
    <row r="1202" spans="7:16">
      <c r="G1202" s="13"/>
      <c r="H1202" s="13"/>
      <c r="I1202" s="13"/>
      <c r="J1202" s="13"/>
      <c r="K1202" s="13"/>
      <c r="L1202" s="13"/>
      <c r="M1202" s="13"/>
      <c r="N1202" s="13"/>
      <c r="O1202" s="13"/>
      <c r="P1202" s="13"/>
    </row>
    <row r="1203" spans="7:16">
      <c r="G1203" s="13"/>
      <c r="H1203" s="13"/>
      <c r="I1203" s="13"/>
      <c r="J1203" s="13"/>
      <c r="K1203" s="13"/>
      <c r="L1203" s="13"/>
      <c r="M1203" s="13"/>
      <c r="N1203" s="13"/>
      <c r="O1203" s="13"/>
      <c r="P1203" s="13"/>
    </row>
    <row r="1204" spans="7:16">
      <c r="G1204" s="13"/>
      <c r="H1204" s="13"/>
      <c r="I1204" s="13"/>
      <c r="J1204" s="13"/>
      <c r="K1204" s="13"/>
      <c r="L1204" s="13"/>
      <c r="M1204" s="13"/>
      <c r="N1204" s="13"/>
      <c r="O1204" s="13"/>
      <c r="P1204" s="13"/>
    </row>
    <row r="1205" spans="7:16">
      <c r="G1205" s="13"/>
      <c r="H1205" s="13"/>
      <c r="I1205" s="13"/>
      <c r="J1205" s="13"/>
      <c r="K1205" s="13"/>
      <c r="L1205" s="13"/>
      <c r="M1205" s="13"/>
      <c r="N1205" s="13"/>
      <c r="O1205" s="13"/>
      <c r="P1205" s="13"/>
    </row>
    <row r="1206" spans="7:16">
      <c r="G1206" s="13"/>
      <c r="H1206" s="13"/>
      <c r="I1206" s="13"/>
      <c r="J1206" s="13"/>
      <c r="K1206" s="13"/>
      <c r="L1206" s="13"/>
      <c r="M1206" s="13"/>
      <c r="N1206" s="13"/>
      <c r="O1206" s="13"/>
      <c r="P1206" s="13"/>
    </row>
    <row r="1207" spans="7:16">
      <c r="G1207" s="13"/>
      <c r="H1207" s="13"/>
      <c r="I1207" s="13"/>
      <c r="J1207" s="13"/>
      <c r="K1207" s="13"/>
      <c r="L1207" s="13"/>
      <c r="M1207" s="13"/>
      <c r="N1207" s="13"/>
      <c r="O1207" s="13"/>
      <c r="P1207" s="13"/>
    </row>
    <row r="1208" spans="7:16">
      <c r="G1208" s="13"/>
      <c r="H1208" s="13"/>
      <c r="I1208" s="13"/>
      <c r="J1208" s="13"/>
      <c r="K1208" s="13"/>
      <c r="L1208" s="13"/>
      <c r="M1208" s="13"/>
      <c r="N1208" s="13"/>
      <c r="O1208" s="13"/>
      <c r="P1208" s="13"/>
    </row>
    <row r="1209" spans="7:16">
      <c r="G1209" s="13"/>
      <c r="H1209" s="13"/>
      <c r="I1209" s="13"/>
      <c r="J1209" s="13"/>
      <c r="K1209" s="13"/>
      <c r="L1209" s="13"/>
      <c r="M1209" s="13"/>
      <c r="N1209" s="13"/>
      <c r="O1209" s="13"/>
      <c r="P1209" s="13"/>
    </row>
    <row r="1210" spans="7:16">
      <c r="G1210" s="13"/>
      <c r="H1210" s="13"/>
      <c r="I1210" s="13"/>
      <c r="J1210" s="13"/>
      <c r="K1210" s="13"/>
      <c r="L1210" s="13"/>
      <c r="M1210" s="13"/>
      <c r="N1210" s="13"/>
      <c r="O1210" s="13"/>
      <c r="P1210" s="13"/>
    </row>
    <row r="1211" spans="7:16">
      <c r="G1211" s="13"/>
      <c r="H1211" s="13"/>
      <c r="I1211" s="13"/>
      <c r="J1211" s="13"/>
      <c r="K1211" s="13"/>
      <c r="L1211" s="13"/>
      <c r="M1211" s="13"/>
      <c r="N1211" s="13"/>
      <c r="O1211" s="13"/>
      <c r="P1211" s="13"/>
    </row>
    <row r="1212" spans="7:16">
      <c r="G1212" s="13"/>
      <c r="H1212" s="13"/>
      <c r="I1212" s="13"/>
      <c r="J1212" s="13"/>
      <c r="K1212" s="13"/>
      <c r="L1212" s="13"/>
      <c r="M1212" s="13"/>
      <c r="N1212" s="13"/>
      <c r="O1212" s="13"/>
      <c r="P1212" s="13"/>
    </row>
    <row r="1213" spans="7:16">
      <c r="G1213" s="13"/>
      <c r="H1213" s="13"/>
      <c r="I1213" s="13"/>
      <c r="J1213" s="13"/>
      <c r="K1213" s="13"/>
      <c r="L1213" s="13"/>
      <c r="M1213" s="13"/>
      <c r="N1213" s="13"/>
      <c r="O1213" s="13"/>
      <c r="P1213" s="13"/>
    </row>
    <row r="1214" spans="7:16">
      <c r="G1214" s="13"/>
      <c r="H1214" s="13"/>
      <c r="I1214" s="13"/>
      <c r="J1214" s="13"/>
      <c r="K1214" s="13"/>
      <c r="L1214" s="13"/>
      <c r="M1214" s="13"/>
      <c r="N1214" s="13"/>
      <c r="O1214" s="13"/>
      <c r="P1214" s="13"/>
    </row>
    <row r="1215" spans="7:16">
      <c r="G1215" s="13"/>
      <c r="H1215" s="13"/>
      <c r="I1215" s="13"/>
      <c r="J1215" s="13"/>
      <c r="K1215" s="13"/>
      <c r="L1215" s="13"/>
      <c r="M1215" s="13"/>
      <c r="N1215" s="13"/>
      <c r="O1215" s="13"/>
      <c r="P1215" s="13"/>
    </row>
    <row r="1216" spans="7:16">
      <c r="G1216" s="13"/>
      <c r="H1216" s="13"/>
      <c r="I1216" s="13"/>
      <c r="J1216" s="13"/>
      <c r="K1216" s="13"/>
      <c r="L1216" s="13"/>
      <c r="M1216" s="13"/>
      <c r="N1216" s="13"/>
      <c r="O1216" s="13"/>
      <c r="P1216" s="13"/>
    </row>
    <row r="1217" spans="7:16">
      <c r="G1217" s="13"/>
      <c r="H1217" s="13"/>
      <c r="I1217" s="13"/>
      <c r="J1217" s="13"/>
      <c r="K1217" s="13"/>
      <c r="L1217" s="13"/>
      <c r="M1217" s="13"/>
      <c r="N1217" s="13"/>
      <c r="O1217" s="13"/>
      <c r="P1217" s="13"/>
    </row>
    <row r="1218" spans="7:16">
      <c r="G1218" s="13"/>
      <c r="H1218" s="13"/>
      <c r="I1218" s="13"/>
      <c r="J1218" s="13"/>
      <c r="K1218" s="13"/>
      <c r="L1218" s="13"/>
      <c r="M1218" s="13"/>
      <c r="N1218" s="13"/>
      <c r="O1218" s="13"/>
      <c r="P1218" s="13"/>
    </row>
    <row r="1219" spans="7:16">
      <c r="G1219" s="13"/>
      <c r="H1219" s="13"/>
      <c r="I1219" s="13"/>
      <c r="J1219" s="13"/>
      <c r="K1219" s="13"/>
      <c r="L1219" s="13"/>
      <c r="M1219" s="13"/>
      <c r="N1219" s="13"/>
      <c r="O1219" s="13"/>
      <c r="P1219" s="13"/>
    </row>
    <row r="1220" spans="7:16">
      <c r="G1220" s="13"/>
      <c r="H1220" s="13"/>
      <c r="I1220" s="13"/>
      <c r="J1220" s="13"/>
      <c r="K1220" s="13"/>
      <c r="L1220" s="13"/>
      <c r="M1220" s="13"/>
      <c r="N1220" s="13"/>
      <c r="O1220" s="13"/>
      <c r="P1220" s="13"/>
    </row>
    <row r="1221" spans="7:16">
      <c r="G1221" s="13"/>
      <c r="H1221" s="13"/>
      <c r="I1221" s="13"/>
      <c r="J1221" s="13"/>
      <c r="K1221" s="13"/>
      <c r="L1221" s="13"/>
      <c r="M1221" s="13"/>
      <c r="N1221" s="13"/>
      <c r="O1221" s="13"/>
      <c r="P1221" s="13"/>
    </row>
    <row r="1222" spans="7:16">
      <c r="G1222" s="13"/>
      <c r="H1222" s="13"/>
      <c r="I1222" s="13"/>
      <c r="J1222" s="13"/>
      <c r="K1222" s="13"/>
      <c r="L1222" s="13"/>
      <c r="M1222" s="13"/>
      <c r="N1222" s="13"/>
      <c r="O1222" s="13"/>
      <c r="P1222" s="13"/>
    </row>
    <row r="1223" spans="7:16">
      <c r="G1223" s="13"/>
      <c r="H1223" s="13"/>
      <c r="I1223" s="13"/>
      <c r="J1223" s="13"/>
      <c r="K1223" s="13"/>
      <c r="L1223" s="13"/>
      <c r="M1223" s="13"/>
      <c r="N1223" s="13"/>
      <c r="O1223" s="13"/>
      <c r="P1223" s="13"/>
    </row>
    <row r="1224" spans="7:16">
      <c r="G1224" s="13"/>
      <c r="H1224" s="13"/>
      <c r="I1224" s="13"/>
      <c r="J1224" s="13"/>
      <c r="K1224" s="13"/>
      <c r="L1224" s="13"/>
      <c r="M1224" s="13"/>
      <c r="N1224" s="13"/>
      <c r="O1224" s="13"/>
      <c r="P1224" s="13"/>
    </row>
    <row r="1225" spans="7:16">
      <c r="G1225" s="13"/>
      <c r="H1225" s="13"/>
      <c r="I1225" s="13"/>
      <c r="J1225" s="13"/>
      <c r="K1225" s="13"/>
      <c r="L1225" s="13"/>
      <c r="M1225" s="13"/>
      <c r="N1225" s="13"/>
      <c r="O1225" s="13"/>
      <c r="P1225" s="13"/>
    </row>
    <row r="1226" spans="7:16">
      <c r="G1226" s="13"/>
      <c r="H1226" s="13"/>
      <c r="I1226" s="13"/>
      <c r="J1226" s="13"/>
      <c r="K1226" s="13"/>
      <c r="L1226" s="13"/>
      <c r="M1226" s="13"/>
      <c r="N1226" s="13"/>
      <c r="O1226" s="13"/>
      <c r="P1226" s="13"/>
    </row>
    <row r="1227" spans="7:16">
      <c r="G1227" s="13"/>
      <c r="H1227" s="13"/>
      <c r="I1227" s="13"/>
      <c r="J1227" s="13"/>
      <c r="K1227" s="13"/>
      <c r="L1227" s="13"/>
      <c r="M1227" s="13"/>
      <c r="N1227" s="13"/>
      <c r="O1227" s="13"/>
      <c r="P1227" s="13"/>
    </row>
    <row r="1228" spans="7:16">
      <c r="G1228" s="13"/>
      <c r="H1228" s="13"/>
      <c r="I1228" s="13"/>
      <c r="J1228" s="13"/>
      <c r="K1228" s="13"/>
      <c r="L1228" s="13"/>
      <c r="M1228" s="13"/>
      <c r="N1228" s="13"/>
      <c r="O1228" s="13"/>
      <c r="P1228" s="13"/>
    </row>
    <row r="1229" spans="7:16">
      <c r="G1229" s="13"/>
      <c r="H1229" s="13"/>
      <c r="I1229" s="13"/>
      <c r="J1229" s="13"/>
      <c r="K1229" s="13"/>
      <c r="L1229" s="13"/>
      <c r="M1229" s="13"/>
      <c r="N1229" s="13"/>
      <c r="O1229" s="13"/>
      <c r="P1229" s="13"/>
    </row>
    <row r="1230" spans="7:16">
      <c r="G1230" s="13"/>
      <c r="H1230" s="13"/>
      <c r="I1230" s="13"/>
      <c r="J1230" s="13"/>
      <c r="K1230" s="13"/>
      <c r="L1230" s="13"/>
      <c r="M1230" s="13"/>
      <c r="N1230" s="13"/>
      <c r="O1230" s="13"/>
      <c r="P1230" s="13"/>
    </row>
    <row r="1231" spans="7:16">
      <c r="G1231" s="13"/>
      <c r="H1231" s="13"/>
      <c r="I1231" s="13"/>
      <c r="J1231" s="13"/>
      <c r="K1231" s="13"/>
      <c r="L1231" s="13"/>
      <c r="M1231" s="13"/>
      <c r="N1231" s="13"/>
      <c r="O1231" s="13"/>
      <c r="P1231" s="13"/>
    </row>
    <row r="1232" spans="7:16">
      <c r="G1232" s="13"/>
      <c r="H1232" s="13"/>
      <c r="I1232" s="13"/>
      <c r="J1232" s="13"/>
      <c r="K1232" s="13"/>
      <c r="L1232" s="13"/>
      <c r="M1232" s="13"/>
      <c r="N1232" s="13"/>
      <c r="O1232" s="13"/>
      <c r="P1232" s="13"/>
    </row>
    <row r="1233" spans="7:16">
      <c r="G1233" s="13"/>
      <c r="H1233" s="13"/>
      <c r="I1233" s="13"/>
      <c r="J1233" s="13"/>
      <c r="K1233" s="13"/>
      <c r="L1233" s="13"/>
      <c r="M1233" s="13"/>
      <c r="N1233" s="13"/>
      <c r="O1233" s="13"/>
      <c r="P1233" s="13"/>
    </row>
    <row r="1234" spans="7:16">
      <c r="G1234" s="13"/>
      <c r="H1234" s="13"/>
      <c r="I1234" s="13"/>
      <c r="J1234" s="13"/>
      <c r="K1234" s="13"/>
      <c r="L1234" s="13"/>
      <c r="M1234" s="13"/>
      <c r="N1234" s="13"/>
      <c r="O1234" s="13"/>
      <c r="P1234" s="13"/>
    </row>
    <row r="1235" spans="7:16">
      <c r="G1235" s="13"/>
      <c r="H1235" s="13"/>
      <c r="I1235" s="13"/>
      <c r="J1235" s="13"/>
      <c r="K1235" s="13"/>
      <c r="L1235" s="13"/>
      <c r="M1235" s="13"/>
      <c r="N1235" s="13"/>
      <c r="O1235" s="13"/>
      <c r="P1235" s="13"/>
    </row>
    <row r="1236" spans="7:16">
      <c r="G1236" s="13"/>
      <c r="H1236" s="13"/>
      <c r="I1236" s="13"/>
      <c r="J1236" s="13"/>
      <c r="K1236" s="13"/>
      <c r="L1236" s="13"/>
      <c r="M1236" s="13"/>
      <c r="N1236" s="13"/>
      <c r="O1236" s="13"/>
      <c r="P1236" s="13"/>
    </row>
    <row r="1237" spans="7:16">
      <c r="G1237" s="13"/>
      <c r="H1237" s="13"/>
      <c r="I1237" s="13"/>
      <c r="J1237" s="13"/>
      <c r="K1237" s="13"/>
      <c r="L1237" s="13"/>
      <c r="M1237" s="13"/>
      <c r="N1237" s="13"/>
      <c r="O1237" s="13"/>
      <c r="P1237" s="13"/>
    </row>
    <row r="1238" spans="7:16">
      <c r="G1238" s="13"/>
      <c r="H1238" s="13"/>
      <c r="I1238" s="13"/>
      <c r="J1238" s="13"/>
      <c r="K1238" s="13"/>
      <c r="L1238" s="13"/>
      <c r="M1238" s="13"/>
      <c r="N1238" s="13"/>
      <c r="O1238" s="13"/>
      <c r="P1238" s="13"/>
    </row>
    <row r="1239" spans="7:16">
      <c r="G1239" s="13"/>
      <c r="H1239" s="13"/>
      <c r="I1239" s="13"/>
      <c r="J1239" s="13"/>
      <c r="K1239" s="13"/>
      <c r="L1239" s="13"/>
      <c r="M1239" s="13"/>
      <c r="N1239" s="13"/>
      <c r="O1239" s="13"/>
      <c r="P1239" s="13"/>
    </row>
    <row r="1240" spans="7:16">
      <c r="G1240" s="13"/>
      <c r="H1240" s="13"/>
      <c r="I1240" s="13"/>
      <c r="J1240" s="13"/>
      <c r="K1240" s="13"/>
      <c r="L1240" s="13"/>
      <c r="M1240" s="13"/>
      <c r="N1240" s="13"/>
      <c r="O1240" s="13"/>
      <c r="P1240" s="13"/>
    </row>
    <row r="1241" spans="7:16">
      <c r="G1241" s="13"/>
      <c r="H1241" s="13"/>
      <c r="I1241" s="13"/>
      <c r="J1241" s="13"/>
      <c r="K1241" s="13"/>
      <c r="L1241" s="13"/>
      <c r="M1241" s="13"/>
      <c r="N1241" s="13"/>
      <c r="O1241" s="13"/>
      <c r="P1241" s="13"/>
    </row>
    <row r="1242" spans="7:16">
      <c r="G1242" s="13"/>
      <c r="H1242" s="13"/>
      <c r="I1242" s="13"/>
      <c r="J1242" s="13"/>
      <c r="K1242" s="13"/>
      <c r="L1242" s="13"/>
      <c r="M1242" s="13"/>
      <c r="N1242" s="13"/>
      <c r="O1242" s="13"/>
      <c r="P1242" s="13"/>
    </row>
    <row r="1243" spans="7:16">
      <c r="G1243" s="13"/>
      <c r="H1243" s="13"/>
      <c r="I1243" s="13"/>
      <c r="J1243" s="13"/>
      <c r="K1243" s="13"/>
      <c r="L1243" s="13"/>
      <c r="M1243" s="13"/>
      <c r="N1243" s="13"/>
      <c r="O1243" s="13"/>
      <c r="P1243" s="13"/>
    </row>
    <row r="1244" spans="7:16">
      <c r="G1244" s="13"/>
      <c r="H1244" s="13"/>
      <c r="I1244" s="13"/>
      <c r="J1244" s="13"/>
      <c r="K1244" s="13"/>
      <c r="L1244" s="13"/>
      <c r="M1244" s="13"/>
      <c r="N1244" s="13"/>
      <c r="O1244" s="13"/>
      <c r="P1244" s="13"/>
    </row>
    <row r="1245" spans="7:16">
      <c r="G1245" s="13"/>
      <c r="H1245" s="13"/>
      <c r="I1245" s="13"/>
      <c r="J1245" s="13"/>
      <c r="K1245" s="13"/>
      <c r="L1245" s="13"/>
      <c r="M1245" s="13"/>
      <c r="N1245" s="13"/>
      <c r="O1245" s="13"/>
      <c r="P1245" s="13"/>
    </row>
    <row r="1246" spans="7:16">
      <c r="G1246" s="13"/>
      <c r="H1246" s="13"/>
      <c r="I1246" s="13"/>
      <c r="J1246" s="13"/>
      <c r="K1246" s="13"/>
      <c r="L1246" s="13"/>
      <c r="M1246" s="13"/>
      <c r="N1246" s="13"/>
      <c r="O1246" s="13"/>
      <c r="P1246" s="13"/>
    </row>
    <row r="1247" spans="7:16">
      <c r="G1247" s="13"/>
      <c r="H1247" s="13"/>
      <c r="I1247" s="13"/>
      <c r="J1247" s="13"/>
      <c r="K1247" s="13"/>
      <c r="L1247" s="13"/>
      <c r="M1247" s="13"/>
      <c r="N1247" s="13"/>
      <c r="O1247" s="13"/>
      <c r="P1247" s="13"/>
    </row>
    <row r="1248" spans="7:16">
      <c r="G1248" s="13"/>
      <c r="H1248" s="13"/>
      <c r="I1248" s="13"/>
      <c r="J1248" s="13"/>
      <c r="K1248" s="13"/>
      <c r="L1248" s="13"/>
      <c r="M1248" s="13"/>
      <c r="N1248" s="13"/>
      <c r="O1248" s="13"/>
      <c r="P1248" s="13"/>
    </row>
    <row r="1249" spans="7:16">
      <c r="G1249" s="13"/>
      <c r="H1249" s="13"/>
      <c r="I1249" s="13"/>
      <c r="J1249" s="13"/>
      <c r="K1249" s="13"/>
      <c r="L1249" s="13"/>
      <c r="M1249" s="13"/>
      <c r="N1249" s="13"/>
      <c r="O1249" s="13"/>
      <c r="P1249" s="13"/>
    </row>
    <row r="1250" spans="7:16">
      <c r="G1250" s="13"/>
      <c r="H1250" s="13"/>
      <c r="I1250" s="13"/>
      <c r="J1250" s="13"/>
      <c r="K1250" s="13"/>
      <c r="L1250" s="13"/>
      <c r="M1250" s="13"/>
      <c r="N1250" s="13"/>
      <c r="O1250" s="13"/>
      <c r="P1250" s="13"/>
    </row>
    <row r="1251" spans="7:16">
      <c r="G1251" s="13"/>
      <c r="H1251" s="13"/>
      <c r="I1251" s="13"/>
      <c r="J1251" s="13"/>
      <c r="K1251" s="13"/>
      <c r="L1251" s="13"/>
      <c r="M1251" s="13"/>
      <c r="N1251" s="13"/>
      <c r="O1251" s="13"/>
      <c r="P1251" s="13"/>
    </row>
    <row r="1252" spans="7:16">
      <c r="G1252" s="13"/>
      <c r="H1252" s="13"/>
      <c r="I1252" s="13"/>
      <c r="J1252" s="13"/>
      <c r="K1252" s="13"/>
      <c r="L1252" s="13"/>
      <c r="M1252" s="13"/>
      <c r="N1252" s="13"/>
      <c r="O1252" s="13"/>
      <c r="P1252" s="13"/>
    </row>
    <row r="1253" spans="7:16">
      <c r="G1253" s="13"/>
      <c r="H1253" s="13"/>
      <c r="I1253" s="13"/>
      <c r="J1253" s="13"/>
      <c r="K1253" s="13"/>
      <c r="L1253" s="13"/>
      <c r="M1253" s="13"/>
      <c r="N1253" s="13"/>
      <c r="O1253" s="13"/>
      <c r="P1253" s="13"/>
    </row>
    <row r="1254" spans="7:16">
      <c r="G1254" s="13"/>
      <c r="H1254" s="13"/>
      <c r="I1254" s="13"/>
      <c r="J1254" s="13"/>
      <c r="K1254" s="13"/>
      <c r="L1254" s="13"/>
      <c r="M1254" s="13"/>
      <c r="N1254" s="13"/>
      <c r="O1254" s="13"/>
      <c r="P1254" s="13"/>
    </row>
    <row r="1255" spans="7:16">
      <c r="G1255" s="13"/>
      <c r="H1255" s="13"/>
      <c r="I1255" s="13"/>
      <c r="J1255" s="13"/>
      <c r="K1255" s="13"/>
      <c r="L1255" s="13"/>
      <c r="M1255" s="13"/>
      <c r="N1255" s="13"/>
      <c r="O1255" s="13"/>
      <c r="P1255" s="13"/>
    </row>
    <row r="1256" spans="7:16">
      <c r="G1256" s="13"/>
      <c r="H1256" s="13"/>
      <c r="I1256" s="13"/>
      <c r="J1256" s="13"/>
      <c r="K1256" s="13"/>
      <c r="L1256" s="13"/>
      <c r="M1256" s="13"/>
      <c r="N1256" s="13"/>
      <c r="O1256" s="13"/>
      <c r="P1256" s="13"/>
    </row>
    <row r="1257" spans="7:16">
      <c r="G1257" s="13"/>
      <c r="H1257" s="13"/>
      <c r="I1257" s="13"/>
      <c r="J1257" s="13"/>
      <c r="K1257" s="13"/>
      <c r="L1257" s="13"/>
      <c r="M1257" s="13"/>
      <c r="N1257" s="13"/>
      <c r="O1257" s="13"/>
      <c r="P1257" s="13"/>
    </row>
    <row r="1258" spans="7:16">
      <c r="G1258" s="13"/>
      <c r="H1258" s="13"/>
      <c r="I1258" s="13"/>
      <c r="J1258" s="13"/>
      <c r="K1258" s="13"/>
      <c r="L1258" s="13"/>
      <c r="M1258" s="13"/>
      <c r="N1258" s="13"/>
      <c r="O1258" s="13"/>
      <c r="P1258" s="13"/>
    </row>
    <row r="1259" spans="7:16">
      <c r="G1259" s="13"/>
      <c r="H1259" s="13"/>
      <c r="I1259" s="13"/>
      <c r="J1259" s="13"/>
      <c r="K1259" s="13"/>
      <c r="L1259" s="13"/>
      <c r="M1259" s="13"/>
      <c r="N1259" s="13"/>
      <c r="O1259" s="13"/>
      <c r="P1259" s="13"/>
    </row>
    <row r="1260" spans="7:16">
      <c r="G1260" s="13"/>
      <c r="H1260" s="13"/>
      <c r="I1260" s="13"/>
      <c r="J1260" s="13"/>
      <c r="K1260" s="13"/>
      <c r="L1260" s="13"/>
      <c r="M1260" s="13"/>
      <c r="N1260" s="13"/>
      <c r="O1260" s="13"/>
      <c r="P1260" s="13"/>
    </row>
    <row r="1261" spans="7:16">
      <c r="G1261" s="13"/>
      <c r="H1261" s="13"/>
      <c r="I1261" s="13"/>
      <c r="J1261" s="13"/>
      <c r="K1261" s="13"/>
      <c r="L1261" s="13"/>
      <c r="M1261" s="13"/>
      <c r="N1261" s="13"/>
      <c r="O1261" s="13"/>
      <c r="P1261" s="13"/>
    </row>
    <row r="1262" spans="7:16">
      <c r="G1262" s="13"/>
      <c r="H1262" s="13"/>
      <c r="I1262" s="13"/>
      <c r="J1262" s="13"/>
      <c r="K1262" s="13"/>
      <c r="L1262" s="13"/>
      <c r="M1262" s="13"/>
      <c r="N1262" s="13"/>
      <c r="O1262" s="13"/>
      <c r="P1262" s="13"/>
    </row>
    <row r="1263" spans="7:16">
      <c r="G1263" s="13"/>
      <c r="H1263" s="13"/>
      <c r="I1263" s="13"/>
      <c r="J1263" s="13"/>
      <c r="K1263" s="13"/>
      <c r="L1263" s="13"/>
      <c r="M1263" s="13"/>
      <c r="N1263" s="13"/>
      <c r="O1263" s="13"/>
      <c r="P1263" s="13"/>
    </row>
    <row r="1264" spans="7:16">
      <c r="G1264" s="13"/>
      <c r="H1264" s="13"/>
      <c r="I1264" s="13"/>
      <c r="J1264" s="13"/>
      <c r="K1264" s="13"/>
      <c r="L1264" s="13"/>
      <c r="M1264" s="13"/>
      <c r="N1264" s="13"/>
      <c r="O1264" s="13"/>
      <c r="P1264" s="13"/>
    </row>
    <row r="1265" spans="7:16">
      <c r="G1265" s="13"/>
      <c r="H1265" s="13"/>
      <c r="I1265" s="13"/>
      <c r="J1265" s="13"/>
      <c r="K1265" s="13"/>
      <c r="L1265" s="13"/>
      <c r="M1265" s="13"/>
      <c r="N1265" s="13"/>
      <c r="O1265" s="13"/>
      <c r="P1265" s="13"/>
    </row>
    <row r="1266" spans="7:16">
      <c r="G1266" s="13"/>
      <c r="H1266" s="13"/>
      <c r="I1266" s="13"/>
      <c r="J1266" s="13"/>
      <c r="K1266" s="13"/>
      <c r="L1266" s="13"/>
      <c r="M1266" s="13"/>
      <c r="N1266" s="13"/>
      <c r="O1266" s="13"/>
      <c r="P1266" s="13"/>
    </row>
    <row r="1267" spans="7:16">
      <c r="G1267" s="13"/>
      <c r="H1267" s="13"/>
      <c r="I1267" s="13"/>
      <c r="J1267" s="13"/>
      <c r="K1267" s="13"/>
      <c r="L1267" s="13"/>
      <c r="M1267" s="13"/>
      <c r="N1267" s="13"/>
      <c r="O1267" s="13"/>
      <c r="P1267" s="13"/>
    </row>
    <row r="1268" spans="7:16">
      <c r="G1268" s="13"/>
      <c r="H1268" s="13"/>
      <c r="I1268" s="13"/>
      <c r="J1268" s="13"/>
      <c r="K1268" s="13"/>
      <c r="L1268" s="13"/>
      <c r="M1268" s="13"/>
      <c r="N1268" s="13"/>
      <c r="O1268" s="13"/>
      <c r="P1268" s="13"/>
    </row>
    <row r="1269" spans="7:16">
      <c r="G1269" s="13"/>
      <c r="H1269" s="13"/>
      <c r="I1269" s="13"/>
      <c r="J1269" s="13"/>
      <c r="K1269" s="13"/>
      <c r="L1269" s="13"/>
      <c r="M1269" s="13"/>
      <c r="N1269" s="13"/>
      <c r="O1269" s="13"/>
      <c r="P1269" s="13"/>
    </row>
    <row r="1270" spans="7:16">
      <c r="G1270" s="13"/>
      <c r="H1270" s="13"/>
      <c r="I1270" s="13"/>
      <c r="J1270" s="13"/>
      <c r="K1270" s="13"/>
      <c r="L1270" s="13"/>
      <c r="M1270" s="13"/>
      <c r="N1270" s="13"/>
      <c r="O1270" s="13"/>
      <c r="P1270" s="13"/>
    </row>
    <row r="1271" spans="7:16">
      <c r="G1271" s="13"/>
      <c r="H1271" s="13"/>
      <c r="I1271" s="13"/>
      <c r="J1271" s="13"/>
      <c r="K1271" s="13"/>
      <c r="L1271" s="13"/>
      <c r="M1271" s="13"/>
      <c r="N1271" s="13"/>
      <c r="O1271" s="13"/>
      <c r="P1271" s="13"/>
    </row>
    <row r="1272" spans="7:16">
      <c r="G1272" s="13"/>
      <c r="H1272" s="13"/>
      <c r="I1272" s="13"/>
      <c r="J1272" s="13"/>
      <c r="K1272" s="13"/>
      <c r="L1272" s="13"/>
      <c r="M1272" s="13"/>
      <c r="N1272" s="13"/>
      <c r="O1272" s="13"/>
      <c r="P1272" s="13"/>
    </row>
    <row r="1273" spans="7:16">
      <c r="G1273" s="13"/>
      <c r="H1273" s="13"/>
      <c r="I1273" s="13"/>
      <c r="J1273" s="13"/>
      <c r="K1273" s="13"/>
      <c r="L1273" s="13"/>
      <c r="M1273" s="13"/>
      <c r="N1273" s="13"/>
      <c r="O1273" s="13"/>
      <c r="P1273" s="13"/>
    </row>
    <row r="1274" spans="7:16">
      <c r="G1274" s="13"/>
      <c r="H1274" s="13"/>
      <c r="I1274" s="13"/>
      <c r="J1274" s="13"/>
      <c r="K1274" s="13"/>
      <c r="L1274" s="13"/>
      <c r="M1274" s="13"/>
      <c r="N1274" s="13"/>
      <c r="O1274" s="13"/>
      <c r="P1274" s="13"/>
    </row>
    <row r="1275" spans="7:16">
      <c r="G1275" s="13"/>
      <c r="H1275" s="13"/>
      <c r="I1275" s="13"/>
      <c r="J1275" s="13"/>
      <c r="K1275" s="13"/>
      <c r="L1275" s="13"/>
      <c r="M1275" s="13"/>
      <c r="N1275" s="13"/>
      <c r="O1275" s="13"/>
      <c r="P1275" s="13"/>
    </row>
    <row r="1276" spans="7:16">
      <c r="G1276" s="13"/>
      <c r="H1276" s="13"/>
      <c r="I1276" s="13"/>
      <c r="J1276" s="13"/>
      <c r="K1276" s="13"/>
      <c r="L1276" s="13"/>
      <c r="M1276" s="13"/>
      <c r="N1276" s="13"/>
      <c r="O1276" s="13"/>
      <c r="P1276" s="13"/>
    </row>
    <row r="1277" spans="7:16">
      <c r="G1277" s="13"/>
      <c r="H1277" s="13"/>
      <c r="I1277" s="13"/>
      <c r="J1277" s="13"/>
      <c r="K1277" s="13"/>
      <c r="L1277" s="13"/>
      <c r="M1277" s="13"/>
      <c r="N1277" s="13"/>
      <c r="O1277" s="13"/>
      <c r="P1277" s="13"/>
    </row>
    <row r="1278" spans="7:16">
      <c r="G1278" s="13"/>
      <c r="H1278" s="13"/>
      <c r="I1278" s="13"/>
      <c r="J1278" s="13"/>
      <c r="K1278" s="13"/>
      <c r="L1278" s="13"/>
      <c r="M1278" s="13"/>
      <c r="N1278" s="13"/>
      <c r="O1278" s="13"/>
      <c r="P1278" s="13"/>
    </row>
    <row r="1279" spans="7:16">
      <c r="G1279" s="13"/>
      <c r="H1279" s="13"/>
      <c r="I1279" s="13"/>
      <c r="J1279" s="13"/>
      <c r="K1279" s="13"/>
      <c r="L1279" s="13"/>
      <c r="M1279" s="13"/>
      <c r="N1279" s="13"/>
      <c r="O1279" s="13"/>
      <c r="P1279" s="13"/>
    </row>
    <row r="1280" spans="7:16">
      <c r="G1280" s="13"/>
      <c r="H1280" s="13"/>
      <c r="I1280" s="13"/>
      <c r="J1280" s="13"/>
      <c r="K1280" s="13"/>
      <c r="L1280" s="13"/>
      <c r="M1280" s="13"/>
      <c r="N1280" s="13"/>
      <c r="O1280" s="13"/>
      <c r="P1280" s="13"/>
    </row>
    <row r="1281" spans="7:16">
      <c r="G1281" s="13"/>
      <c r="H1281" s="13"/>
      <c r="I1281" s="13"/>
      <c r="J1281" s="13"/>
      <c r="K1281" s="13"/>
      <c r="L1281" s="13"/>
      <c r="M1281" s="13"/>
      <c r="N1281" s="13"/>
      <c r="O1281" s="13"/>
      <c r="P1281" s="13"/>
    </row>
    <row r="1282" spans="7:16">
      <c r="G1282" s="13"/>
      <c r="H1282" s="13"/>
      <c r="I1282" s="13"/>
      <c r="J1282" s="13"/>
      <c r="K1282" s="13"/>
      <c r="L1282" s="13"/>
      <c r="M1282" s="13"/>
      <c r="N1282" s="13"/>
      <c r="O1282" s="13"/>
      <c r="P1282" s="13"/>
    </row>
    <row r="1283" spans="7:16">
      <c r="G1283" s="13"/>
      <c r="H1283" s="13"/>
      <c r="I1283" s="13"/>
      <c r="J1283" s="13"/>
      <c r="K1283" s="13"/>
      <c r="L1283" s="13"/>
      <c r="M1283" s="13"/>
      <c r="N1283" s="13"/>
      <c r="O1283" s="13"/>
      <c r="P1283" s="13"/>
    </row>
    <row r="1284" spans="7:16">
      <c r="G1284" s="13"/>
      <c r="H1284" s="13"/>
      <c r="I1284" s="13"/>
      <c r="J1284" s="13"/>
      <c r="K1284" s="13"/>
      <c r="L1284" s="13"/>
      <c r="M1284" s="13"/>
      <c r="N1284" s="13"/>
      <c r="O1284" s="13"/>
      <c r="P1284" s="13"/>
    </row>
    <row r="1285" spans="7:16">
      <c r="G1285" s="13"/>
      <c r="H1285" s="13"/>
      <c r="I1285" s="13"/>
      <c r="J1285" s="13"/>
      <c r="K1285" s="13"/>
      <c r="L1285" s="13"/>
      <c r="M1285" s="13"/>
      <c r="N1285" s="13"/>
      <c r="O1285" s="13"/>
      <c r="P1285" s="13"/>
    </row>
    <row r="1286" spans="7:16">
      <c r="G1286" s="13"/>
      <c r="H1286" s="13"/>
      <c r="I1286" s="13"/>
      <c r="J1286" s="13"/>
      <c r="K1286" s="13"/>
      <c r="L1286" s="13"/>
      <c r="M1286" s="13"/>
      <c r="N1286" s="13"/>
      <c r="O1286" s="13"/>
      <c r="P1286" s="13"/>
    </row>
    <row r="1287" spans="7:16">
      <c r="G1287" s="13"/>
      <c r="H1287" s="13"/>
      <c r="I1287" s="13"/>
      <c r="J1287" s="13"/>
      <c r="K1287" s="13"/>
      <c r="L1287" s="13"/>
      <c r="M1287" s="13"/>
      <c r="N1287" s="13"/>
      <c r="O1287" s="13"/>
      <c r="P1287" s="13"/>
    </row>
    <row r="1288" spans="7:16">
      <c r="G1288" s="13"/>
      <c r="H1288" s="13"/>
      <c r="I1288" s="13"/>
      <c r="J1288" s="13"/>
      <c r="K1288" s="13"/>
      <c r="L1288" s="13"/>
      <c r="M1288" s="13"/>
      <c r="N1288" s="13"/>
      <c r="O1288" s="13"/>
      <c r="P1288" s="13"/>
    </row>
    <row r="1289" spans="7:16">
      <c r="G1289" s="13"/>
      <c r="H1289" s="13"/>
      <c r="I1289" s="13"/>
      <c r="J1289" s="13"/>
      <c r="K1289" s="13"/>
      <c r="L1289" s="13"/>
      <c r="M1289" s="13"/>
      <c r="N1289" s="13"/>
      <c r="O1289" s="13"/>
      <c r="P1289" s="13"/>
    </row>
    <row r="1290" spans="7:16">
      <c r="G1290" s="13"/>
      <c r="H1290" s="13"/>
      <c r="I1290" s="13"/>
      <c r="J1290" s="13"/>
      <c r="K1290" s="13"/>
      <c r="L1290" s="13"/>
      <c r="M1290" s="13"/>
      <c r="N1290" s="13"/>
      <c r="O1290" s="13"/>
      <c r="P1290" s="13"/>
    </row>
    <row r="1291" spans="7:16">
      <c r="G1291" s="13"/>
      <c r="H1291" s="13"/>
      <c r="I1291" s="13"/>
      <c r="J1291" s="13"/>
      <c r="K1291" s="13"/>
      <c r="L1291" s="13"/>
      <c r="M1291" s="13"/>
      <c r="N1291" s="13"/>
      <c r="O1291" s="13"/>
      <c r="P1291" s="13"/>
    </row>
    <row r="1292" spans="7:16">
      <c r="G1292" s="13"/>
      <c r="H1292" s="13"/>
      <c r="I1292" s="13"/>
      <c r="J1292" s="13"/>
      <c r="K1292" s="13"/>
      <c r="L1292" s="13"/>
      <c r="M1292" s="13"/>
      <c r="N1292" s="13"/>
      <c r="O1292" s="13"/>
      <c r="P1292" s="13"/>
    </row>
    <row r="1293" spans="7:16">
      <c r="G1293" s="13"/>
      <c r="H1293" s="13"/>
      <c r="I1293" s="13"/>
      <c r="J1293" s="13"/>
      <c r="K1293" s="13"/>
      <c r="L1293" s="13"/>
      <c r="M1293" s="13"/>
      <c r="N1293" s="13"/>
      <c r="O1293" s="13"/>
      <c r="P1293" s="13"/>
    </row>
    <row r="1294" spans="7:16">
      <c r="G1294" s="13"/>
      <c r="H1294" s="13"/>
      <c r="I1294" s="13"/>
      <c r="J1294" s="13"/>
      <c r="K1294" s="13"/>
      <c r="L1294" s="13"/>
      <c r="M1294" s="13"/>
      <c r="N1294" s="13"/>
      <c r="O1294" s="13"/>
      <c r="P1294" s="13"/>
    </row>
    <row r="1295" spans="7:16">
      <c r="G1295" s="13"/>
      <c r="H1295" s="13"/>
      <c r="I1295" s="13"/>
      <c r="J1295" s="13"/>
      <c r="K1295" s="13"/>
      <c r="L1295" s="13"/>
      <c r="M1295" s="13"/>
      <c r="N1295" s="13"/>
      <c r="O1295" s="13"/>
      <c r="P1295" s="13"/>
    </row>
    <row r="1296" spans="7:16">
      <c r="G1296" s="13"/>
      <c r="H1296" s="13"/>
      <c r="I1296" s="13"/>
      <c r="J1296" s="13"/>
      <c r="K1296" s="13"/>
      <c r="L1296" s="13"/>
      <c r="M1296" s="13"/>
      <c r="N1296" s="13"/>
      <c r="O1296" s="13"/>
      <c r="P1296" s="13"/>
    </row>
    <row r="1297" spans="7:16">
      <c r="G1297" s="13"/>
      <c r="H1297" s="13"/>
      <c r="I1297" s="13"/>
      <c r="J1297" s="13"/>
      <c r="K1297" s="13"/>
      <c r="L1297" s="13"/>
      <c r="M1297" s="13"/>
      <c r="N1297" s="13"/>
      <c r="O1297" s="13"/>
      <c r="P1297" s="13"/>
    </row>
    <row r="1298" spans="7:16">
      <c r="G1298" s="13"/>
      <c r="H1298" s="13"/>
      <c r="I1298" s="13"/>
      <c r="J1298" s="13"/>
      <c r="K1298" s="13"/>
      <c r="L1298" s="13"/>
      <c r="M1298" s="13"/>
      <c r="N1298" s="13"/>
      <c r="O1298" s="13"/>
      <c r="P1298" s="13"/>
    </row>
    <row r="1299" spans="7:16">
      <c r="G1299" s="13"/>
      <c r="H1299" s="13"/>
      <c r="I1299" s="13"/>
      <c r="J1299" s="13"/>
      <c r="K1299" s="13"/>
      <c r="L1299" s="13"/>
      <c r="M1299" s="13"/>
      <c r="N1299" s="13"/>
      <c r="O1299" s="13"/>
      <c r="P1299" s="13"/>
    </row>
    <row r="1300" spans="7:16">
      <c r="G1300" s="13"/>
      <c r="H1300" s="13"/>
      <c r="I1300" s="13"/>
      <c r="J1300" s="13"/>
      <c r="K1300" s="13"/>
      <c r="L1300" s="13"/>
      <c r="M1300" s="13"/>
      <c r="N1300" s="13"/>
      <c r="O1300" s="13"/>
      <c r="P1300" s="13"/>
    </row>
    <row r="1301" spans="7:16">
      <c r="G1301" s="13"/>
      <c r="H1301" s="13"/>
      <c r="I1301" s="13"/>
      <c r="J1301" s="13"/>
      <c r="K1301" s="13"/>
      <c r="L1301" s="13"/>
      <c r="M1301" s="13"/>
      <c r="N1301" s="13"/>
      <c r="O1301" s="13"/>
      <c r="P1301" s="13"/>
    </row>
    <row r="1302" spans="7:16">
      <c r="G1302" s="13"/>
      <c r="H1302" s="13"/>
      <c r="I1302" s="13"/>
      <c r="J1302" s="13"/>
      <c r="K1302" s="13"/>
      <c r="L1302" s="13"/>
      <c r="M1302" s="13"/>
      <c r="N1302" s="13"/>
      <c r="O1302" s="13"/>
      <c r="P1302" s="13"/>
    </row>
    <row r="1303" spans="7:16">
      <c r="G1303" s="13"/>
      <c r="H1303" s="13"/>
      <c r="I1303" s="13"/>
      <c r="J1303" s="13"/>
      <c r="K1303" s="13"/>
      <c r="L1303" s="13"/>
      <c r="M1303" s="13"/>
      <c r="N1303" s="13"/>
      <c r="O1303" s="13"/>
      <c r="P1303" s="13"/>
    </row>
    <row r="1304" spans="7:16">
      <c r="G1304" s="13"/>
      <c r="H1304" s="13"/>
      <c r="I1304" s="13"/>
      <c r="J1304" s="13"/>
      <c r="K1304" s="13"/>
      <c r="L1304" s="13"/>
      <c r="M1304" s="13"/>
      <c r="N1304" s="13"/>
      <c r="O1304" s="13"/>
      <c r="P1304" s="13"/>
    </row>
    <row r="1305" spans="7:16">
      <c r="G1305" s="13"/>
      <c r="H1305" s="13"/>
      <c r="I1305" s="13"/>
      <c r="J1305" s="13"/>
      <c r="K1305" s="13"/>
      <c r="L1305" s="13"/>
      <c r="M1305" s="13"/>
      <c r="N1305" s="13"/>
      <c r="O1305" s="13"/>
      <c r="P1305" s="13"/>
    </row>
    <row r="1306" spans="7:16">
      <c r="G1306" s="13"/>
      <c r="H1306" s="13"/>
      <c r="I1306" s="13"/>
      <c r="J1306" s="13"/>
      <c r="K1306" s="13"/>
      <c r="L1306" s="13"/>
      <c r="M1306" s="13"/>
      <c r="N1306" s="13"/>
      <c r="O1306" s="13"/>
      <c r="P1306" s="13"/>
    </row>
    <row r="1307" spans="7:16">
      <c r="G1307" s="13"/>
      <c r="H1307" s="13"/>
      <c r="I1307" s="13"/>
      <c r="J1307" s="13"/>
      <c r="K1307" s="13"/>
      <c r="L1307" s="13"/>
      <c r="M1307" s="13"/>
      <c r="N1307" s="13"/>
      <c r="O1307" s="13"/>
      <c r="P1307" s="13"/>
    </row>
    <row r="1308" spans="7:16">
      <c r="G1308" s="13"/>
      <c r="H1308" s="13"/>
      <c r="I1308" s="13"/>
      <c r="J1308" s="13"/>
      <c r="K1308" s="13"/>
      <c r="L1308" s="13"/>
      <c r="M1308" s="13"/>
      <c r="N1308" s="13"/>
      <c r="O1308" s="13"/>
      <c r="P1308" s="13"/>
    </row>
    <row r="1309" spans="7:16">
      <c r="G1309" s="13"/>
      <c r="H1309" s="13"/>
      <c r="I1309" s="13"/>
      <c r="J1309" s="13"/>
      <c r="K1309" s="13"/>
      <c r="L1309" s="13"/>
      <c r="M1309" s="13"/>
      <c r="N1309" s="13"/>
      <c r="O1309" s="13"/>
      <c r="P1309" s="13"/>
    </row>
    <row r="1310" spans="7:16">
      <c r="G1310" s="13"/>
      <c r="H1310" s="13"/>
      <c r="I1310" s="13"/>
      <c r="J1310" s="13"/>
      <c r="K1310" s="13"/>
      <c r="L1310" s="13"/>
      <c r="M1310" s="13"/>
      <c r="N1310" s="13"/>
      <c r="O1310" s="13"/>
      <c r="P1310" s="13"/>
    </row>
    <row r="1311" spans="7:16">
      <c r="G1311" s="13"/>
      <c r="H1311" s="13"/>
      <c r="I1311" s="13"/>
      <c r="J1311" s="13"/>
      <c r="K1311" s="13"/>
      <c r="L1311" s="13"/>
      <c r="M1311" s="13"/>
      <c r="N1311" s="13"/>
      <c r="O1311" s="13"/>
      <c r="P1311" s="13"/>
    </row>
    <row r="1312" spans="7:16">
      <c r="G1312" s="13"/>
      <c r="H1312" s="13"/>
      <c r="I1312" s="13"/>
      <c r="J1312" s="13"/>
      <c r="K1312" s="13"/>
      <c r="L1312" s="13"/>
      <c r="M1312" s="13"/>
      <c r="N1312" s="13"/>
      <c r="O1312" s="13"/>
      <c r="P1312" s="13"/>
    </row>
    <row r="1313" spans="7:16">
      <c r="G1313" s="13"/>
      <c r="H1313" s="13"/>
      <c r="I1313" s="13"/>
      <c r="J1313" s="13"/>
      <c r="K1313" s="13"/>
      <c r="L1313" s="13"/>
      <c r="M1313" s="13"/>
      <c r="N1313" s="13"/>
      <c r="O1313" s="13"/>
      <c r="P1313" s="13"/>
    </row>
    <row r="1314" spans="7:16">
      <c r="G1314" s="13"/>
      <c r="H1314" s="13"/>
      <c r="I1314" s="13"/>
      <c r="J1314" s="13"/>
      <c r="K1314" s="13"/>
      <c r="L1314" s="13"/>
      <c r="M1314" s="13"/>
      <c r="N1314" s="13"/>
      <c r="O1314" s="13"/>
      <c r="P1314" s="13"/>
    </row>
    <row r="1315" spans="7:16">
      <c r="G1315" s="13"/>
      <c r="H1315" s="13"/>
      <c r="I1315" s="13"/>
      <c r="J1315" s="13"/>
      <c r="K1315" s="13"/>
      <c r="L1315" s="13"/>
      <c r="M1315" s="13"/>
      <c r="N1315" s="13"/>
      <c r="O1315" s="13"/>
      <c r="P1315" s="13"/>
    </row>
    <row r="1316" spans="7:16">
      <c r="G1316" s="13"/>
      <c r="H1316" s="13"/>
      <c r="I1316" s="13"/>
      <c r="J1316" s="13"/>
      <c r="K1316" s="13"/>
      <c r="L1316" s="13"/>
      <c r="M1316" s="13"/>
      <c r="N1316" s="13"/>
      <c r="O1316" s="13"/>
      <c r="P1316" s="13"/>
    </row>
    <row r="1317" spans="7:16">
      <c r="G1317" s="13"/>
      <c r="H1317" s="13"/>
      <c r="I1317" s="13"/>
      <c r="J1317" s="13"/>
      <c r="K1317" s="13"/>
      <c r="L1317" s="13"/>
      <c r="M1317" s="13"/>
      <c r="N1317" s="13"/>
      <c r="O1317" s="13"/>
      <c r="P1317" s="13"/>
    </row>
    <row r="1318" spans="7:16">
      <c r="G1318" s="13"/>
      <c r="H1318" s="13"/>
      <c r="I1318" s="13"/>
      <c r="J1318" s="13"/>
      <c r="K1318" s="13"/>
      <c r="L1318" s="13"/>
      <c r="M1318" s="13"/>
      <c r="N1318" s="13"/>
      <c r="O1318" s="13"/>
      <c r="P1318" s="13"/>
    </row>
    <row r="1319" spans="7:16">
      <c r="G1319" s="13"/>
      <c r="H1319" s="13"/>
      <c r="I1319" s="13"/>
      <c r="J1319" s="13"/>
      <c r="K1319" s="13"/>
      <c r="L1319" s="13"/>
      <c r="M1319" s="13"/>
      <c r="N1319" s="13"/>
      <c r="O1319" s="13"/>
      <c r="P1319" s="13"/>
    </row>
    <row r="1320" spans="7:16">
      <c r="G1320" s="13"/>
      <c r="H1320" s="13"/>
      <c r="I1320" s="13"/>
      <c r="J1320" s="13"/>
      <c r="K1320" s="13"/>
      <c r="L1320" s="13"/>
      <c r="M1320" s="13"/>
      <c r="N1320" s="13"/>
      <c r="O1320" s="13"/>
      <c r="P1320" s="13"/>
    </row>
    <row r="1321" spans="7:16">
      <c r="G1321" s="13"/>
      <c r="H1321" s="13"/>
      <c r="I1321" s="13"/>
      <c r="J1321" s="13"/>
      <c r="K1321" s="13"/>
      <c r="L1321" s="13"/>
      <c r="M1321" s="13"/>
      <c r="N1321" s="13"/>
      <c r="O1321" s="13"/>
      <c r="P1321" s="13"/>
    </row>
    <row r="1322" spans="7:16">
      <c r="G1322" s="13"/>
      <c r="H1322" s="13"/>
      <c r="I1322" s="13"/>
      <c r="J1322" s="13"/>
      <c r="K1322" s="13"/>
      <c r="L1322" s="13"/>
      <c r="M1322" s="13"/>
      <c r="N1322" s="13"/>
      <c r="O1322" s="13"/>
      <c r="P1322" s="13"/>
    </row>
    <row r="1323" spans="7:16">
      <c r="G1323" s="13"/>
      <c r="H1323" s="13"/>
      <c r="I1323" s="13"/>
      <c r="J1323" s="13"/>
      <c r="K1323" s="13"/>
      <c r="L1323" s="13"/>
      <c r="M1323" s="13"/>
      <c r="N1323" s="13"/>
      <c r="O1323" s="13"/>
      <c r="P1323" s="13"/>
    </row>
    <row r="1324" spans="7:16">
      <c r="G1324" s="13"/>
      <c r="H1324" s="13"/>
      <c r="I1324" s="13"/>
      <c r="J1324" s="13"/>
      <c r="K1324" s="13"/>
      <c r="L1324" s="13"/>
      <c r="M1324" s="13"/>
      <c r="N1324" s="13"/>
      <c r="O1324" s="13"/>
      <c r="P1324" s="13"/>
    </row>
    <row r="1325" spans="7:16">
      <c r="G1325" s="13"/>
      <c r="H1325" s="13"/>
      <c r="I1325" s="13"/>
      <c r="J1325" s="13"/>
      <c r="K1325" s="13"/>
      <c r="L1325" s="13"/>
      <c r="M1325" s="13"/>
      <c r="N1325" s="13"/>
      <c r="O1325" s="13"/>
      <c r="P1325" s="13"/>
    </row>
    <row r="1326" spans="7:16">
      <c r="G1326" s="13"/>
      <c r="H1326" s="13"/>
      <c r="I1326" s="13"/>
      <c r="J1326" s="13"/>
      <c r="K1326" s="13"/>
      <c r="L1326" s="13"/>
      <c r="M1326" s="13"/>
      <c r="N1326" s="13"/>
      <c r="O1326" s="13"/>
      <c r="P1326" s="13"/>
    </row>
    <row r="1327" spans="7:16">
      <c r="G1327" s="13"/>
      <c r="H1327" s="13"/>
      <c r="I1327" s="13"/>
      <c r="J1327" s="13"/>
      <c r="K1327" s="13"/>
      <c r="L1327" s="13"/>
      <c r="M1327" s="13"/>
      <c r="N1327" s="13"/>
      <c r="O1327" s="13"/>
      <c r="P1327" s="13"/>
    </row>
    <row r="1328" spans="7:16">
      <c r="G1328" s="13"/>
      <c r="H1328" s="13"/>
      <c r="I1328" s="13"/>
      <c r="J1328" s="13"/>
      <c r="K1328" s="13"/>
      <c r="L1328" s="13"/>
      <c r="M1328" s="13"/>
      <c r="N1328" s="13"/>
      <c r="O1328" s="13"/>
      <c r="P1328" s="13"/>
    </row>
    <row r="1329" spans="7:16">
      <c r="G1329" s="13"/>
      <c r="H1329" s="13"/>
      <c r="I1329" s="13"/>
      <c r="J1329" s="13"/>
      <c r="K1329" s="13"/>
      <c r="L1329" s="13"/>
      <c r="M1329" s="13"/>
      <c r="N1329" s="13"/>
      <c r="O1329" s="13"/>
      <c r="P1329" s="13"/>
    </row>
    <row r="1330" spans="7:16">
      <c r="G1330" s="13"/>
      <c r="H1330" s="13"/>
      <c r="I1330" s="13"/>
      <c r="J1330" s="13"/>
      <c r="K1330" s="13"/>
      <c r="L1330" s="13"/>
      <c r="M1330" s="13"/>
      <c r="N1330" s="13"/>
      <c r="O1330" s="13"/>
      <c r="P1330" s="13"/>
    </row>
    <row r="1331" spans="7:16">
      <c r="G1331" s="13"/>
      <c r="H1331" s="13"/>
      <c r="I1331" s="13"/>
      <c r="J1331" s="13"/>
      <c r="K1331" s="13"/>
      <c r="L1331" s="13"/>
      <c r="M1331" s="13"/>
      <c r="N1331" s="13"/>
      <c r="O1331" s="13"/>
      <c r="P1331" s="13"/>
    </row>
    <row r="1332" spans="7:16">
      <c r="G1332" s="13"/>
      <c r="H1332" s="13"/>
      <c r="I1332" s="13"/>
      <c r="J1332" s="13"/>
      <c r="K1332" s="13"/>
      <c r="L1332" s="13"/>
      <c r="M1332" s="13"/>
      <c r="N1332" s="13"/>
      <c r="O1332" s="13"/>
      <c r="P1332" s="13"/>
    </row>
    <row r="1333" spans="7:16">
      <c r="G1333" s="13"/>
      <c r="H1333" s="13"/>
      <c r="I1333" s="13"/>
      <c r="J1333" s="13"/>
      <c r="K1333" s="13"/>
      <c r="L1333" s="13"/>
      <c r="M1333" s="13"/>
      <c r="N1333" s="13"/>
      <c r="O1333" s="13"/>
      <c r="P1333" s="13"/>
    </row>
    <row r="1334" spans="7:16">
      <c r="G1334" s="13"/>
      <c r="H1334" s="13"/>
      <c r="I1334" s="13"/>
      <c r="J1334" s="13"/>
      <c r="K1334" s="13"/>
      <c r="L1334" s="13"/>
      <c r="M1334" s="13"/>
      <c r="N1334" s="13"/>
      <c r="O1334" s="13"/>
      <c r="P1334" s="13"/>
    </row>
    <row r="1335" spans="7:16">
      <c r="G1335" s="13"/>
      <c r="H1335" s="13"/>
      <c r="I1335" s="13"/>
      <c r="J1335" s="13"/>
      <c r="K1335" s="13"/>
      <c r="L1335" s="13"/>
      <c r="M1335" s="13"/>
      <c r="N1335" s="13"/>
      <c r="O1335" s="13"/>
      <c r="P1335" s="13"/>
    </row>
    <row r="1336" spans="7:16">
      <c r="G1336" s="13"/>
      <c r="H1336" s="13"/>
      <c r="I1336" s="13"/>
      <c r="J1336" s="13"/>
      <c r="K1336" s="13"/>
      <c r="L1336" s="13"/>
      <c r="M1336" s="13"/>
      <c r="N1336" s="13"/>
      <c r="O1336" s="13"/>
      <c r="P1336" s="13"/>
    </row>
    <row r="1337" spans="7:16">
      <c r="G1337" s="13"/>
      <c r="H1337" s="13"/>
      <c r="I1337" s="13"/>
      <c r="J1337" s="13"/>
      <c r="K1337" s="13"/>
      <c r="L1337" s="13"/>
      <c r="M1337" s="13"/>
      <c r="N1337" s="13"/>
      <c r="O1337" s="13"/>
      <c r="P1337" s="13"/>
    </row>
    <row r="1338" spans="7:16">
      <c r="G1338" s="13"/>
      <c r="H1338" s="13"/>
      <c r="I1338" s="13"/>
      <c r="J1338" s="13"/>
      <c r="K1338" s="13"/>
      <c r="L1338" s="13"/>
      <c r="M1338" s="13"/>
      <c r="N1338" s="13"/>
      <c r="O1338" s="13"/>
      <c r="P1338" s="13"/>
    </row>
    <row r="1339" spans="7:16">
      <c r="G1339" s="13"/>
      <c r="H1339" s="13"/>
      <c r="I1339" s="13"/>
      <c r="J1339" s="13"/>
      <c r="K1339" s="13"/>
      <c r="L1339" s="13"/>
      <c r="M1339" s="13"/>
      <c r="N1339" s="13"/>
      <c r="O1339" s="13"/>
      <c r="P1339" s="13"/>
    </row>
    <row r="1340" spans="7:16">
      <c r="G1340" s="13"/>
      <c r="H1340" s="13"/>
      <c r="I1340" s="13"/>
      <c r="J1340" s="13"/>
      <c r="K1340" s="13"/>
      <c r="L1340" s="13"/>
      <c r="M1340" s="13"/>
      <c r="N1340" s="13"/>
      <c r="O1340" s="13"/>
      <c r="P1340" s="13"/>
    </row>
    <row r="1341" spans="7:16">
      <c r="G1341" s="13"/>
      <c r="H1341" s="13"/>
      <c r="I1341" s="13"/>
      <c r="J1341" s="13"/>
      <c r="K1341" s="13"/>
      <c r="L1341" s="13"/>
      <c r="M1341" s="13"/>
      <c r="N1341" s="13"/>
      <c r="O1341" s="13"/>
      <c r="P1341" s="13"/>
    </row>
    <row r="1342" spans="7:16">
      <c r="G1342" s="13"/>
      <c r="H1342" s="13"/>
      <c r="I1342" s="13"/>
      <c r="J1342" s="13"/>
      <c r="K1342" s="13"/>
      <c r="L1342" s="13"/>
      <c r="M1342" s="13"/>
      <c r="N1342" s="13"/>
      <c r="O1342" s="13"/>
      <c r="P1342" s="13"/>
    </row>
    <row r="1343" spans="7:16">
      <c r="G1343" s="13"/>
      <c r="H1343" s="13"/>
      <c r="I1343" s="13"/>
      <c r="J1343" s="13"/>
      <c r="K1343" s="13"/>
      <c r="L1343" s="13"/>
      <c r="M1343" s="13"/>
      <c r="N1343" s="13"/>
      <c r="O1343" s="13"/>
      <c r="P1343" s="13"/>
    </row>
    <row r="1344" spans="7:16">
      <c r="G1344" s="13"/>
      <c r="H1344" s="13"/>
      <c r="I1344" s="13"/>
      <c r="J1344" s="13"/>
      <c r="K1344" s="13"/>
      <c r="L1344" s="13"/>
      <c r="M1344" s="13"/>
      <c r="N1344" s="13"/>
      <c r="O1344" s="13"/>
      <c r="P1344" s="13"/>
    </row>
    <row r="1345" spans="7:16">
      <c r="G1345" s="13"/>
      <c r="H1345" s="13"/>
      <c r="I1345" s="13"/>
      <c r="J1345" s="13"/>
      <c r="K1345" s="13"/>
      <c r="L1345" s="13"/>
      <c r="M1345" s="13"/>
      <c r="N1345" s="13"/>
      <c r="O1345" s="13"/>
      <c r="P1345" s="13"/>
    </row>
    <row r="1346" spans="7:16">
      <c r="G1346" s="13"/>
      <c r="H1346" s="13"/>
      <c r="I1346" s="13"/>
      <c r="J1346" s="13"/>
      <c r="K1346" s="13"/>
      <c r="L1346" s="13"/>
      <c r="M1346" s="13"/>
      <c r="N1346" s="13"/>
      <c r="O1346" s="13"/>
      <c r="P1346" s="13"/>
    </row>
    <row r="1347" spans="7:16">
      <c r="G1347" s="13"/>
      <c r="H1347" s="13"/>
      <c r="I1347" s="13"/>
      <c r="J1347" s="13"/>
      <c r="K1347" s="13"/>
      <c r="L1347" s="13"/>
      <c r="M1347" s="13"/>
      <c r="N1347" s="13"/>
      <c r="O1347" s="13"/>
      <c r="P1347" s="13"/>
    </row>
    <row r="1348" spans="7:16">
      <c r="G1348" s="13"/>
      <c r="H1348" s="13"/>
      <c r="I1348" s="13"/>
      <c r="J1348" s="13"/>
      <c r="K1348" s="13"/>
      <c r="L1348" s="13"/>
      <c r="M1348" s="13"/>
      <c r="N1348" s="13"/>
      <c r="O1348" s="13"/>
      <c r="P1348" s="13"/>
    </row>
    <row r="1349" spans="7:16">
      <c r="G1349" s="13"/>
      <c r="H1349" s="13"/>
      <c r="I1349" s="13"/>
      <c r="J1349" s="13"/>
      <c r="K1349" s="13"/>
      <c r="L1349" s="13"/>
      <c r="M1349" s="13"/>
      <c r="N1349" s="13"/>
      <c r="O1349" s="13"/>
      <c r="P1349" s="13"/>
    </row>
    <row r="1350" spans="7:16">
      <c r="G1350" s="13"/>
      <c r="H1350" s="13"/>
      <c r="I1350" s="13"/>
      <c r="J1350" s="13"/>
      <c r="K1350" s="13"/>
      <c r="L1350" s="13"/>
      <c r="M1350" s="13"/>
      <c r="N1350" s="13"/>
      <c r="O1350" s="13"/>
      <c r="P1350" s="13"/>
    </row>
    <row r="1351" spans="7:16">
      <c r="G1351" s="13"/>
      <c r="H1351" s="13"/>
      <c r="I1351" s="13"/>
      <c r="J1351" s="13"/>
      <c r="K1351" s="13"/>
      <c r="L1351" s="13"/>
      <c r="M1351" s="13"/>
      <c r="N1351" s="13"/>
      <c r="O1351" s="13"/>
      <c r="P1351" s="13"/>
    </row>
    <row r="1352" spans="7:16">
      <c r="G1352" s="13"/>
      <c r="H1352" s="13"/>
      <c r="I1352" s="13"/>
      <c r="J1352" s="13"/>
      <c r="K1352" s="13"/>
      <c r="L1352" s="13"/>
      <c r="M1352" s="13"/>
      <c r="N1352" s="13"/>
      <c r="O1352" s="13"/>
      <c r="P1352" s="13"/>
    </row>
    <row r="1353" spans="7:16">
      <c r="G1353" s="13"/>
      <c r="H1353" s="13"/>
      <c r="I1353" s="13"/>
      <c r="J1353" s="13"/>
      <c r="K1353" s="13"/>
      <c r="L1353" s="13"/>
      <c r="M1353" s="13"/>
      <c r="N1353" s="13"/>
      <c r="O1353" s="13"/>
      <c r="P1353" s="13"/>
    </row>
    <row r="1354" spans="7:16">
      <c r="G1354" s="13"/>
      <c r="H1354" s="13"/>
      <c r="I1354" s="13"/>
      <c r="J1354" s="13"/>
      <c r="K1354" s="13"/>
      <c r="L1354" s="13"/>
      <c r="M1354" s="13"/>
      <c r="N1354" s="13"/>
      <c r="O1354" s="13"/>
      <c r="P1354" s="13"/>
    </row>
    <row r="1355" spans="7:16">
      <c r="G1355" s="13"/>
      <c r="H1355" s="13"/>
      <c r="I1355" s="13"/>
      <c r="J1355" s="13"/>
      <c r="K1355" s="13"/>
      <c r="L1355" s="13"/>
      <c r="M1355" s="13"/>
      <c r="N1355" s="13"/>
      <c r="O1355" s="13"/>
      <c r="P1355" s="13"/>
    </row>
    <row r="1356" spans="7:16">
      <c r="G1356" s="13"/>
      <c r="H1356" s="13"/>
      <c r="I1356" s="13"/>
      <c r="J1356" s="13"/>
      <c r="K1356" s="13"/>
      <c r="L1356" s="13"/>
      <c r="M1356" s="13"/>
      <c r="N1356" s="13"/>
      <c r="O1356" s="13"/>
      <c r="P1356" s="13"/>
    </row>
    <row r="1357" spans="7:16">
      <c r="G1357" s="13"/>
      <c r="H1357" s="13"/>
      <c r="I1357" s="13"/>
      <c r="J1357" s="13"/>
      <c r="K1357" s="13"/>
      <c r="L1357" s="13"/>
      <c r="M1357" s="13"/>
      <c r="N1357" s="13"/>
      <c r="O1357" s="13"/>
      <c r="P1357" s="13"/>
    </row>
    <row r="1358" spans="7:16">
      <c r="G1358" s="13"/>
      <c r="H1358" s="13"/>
      <c r="I1358" s="13"/>
      <c r="J1358" s="13"/>
      <c r="K1358" s="13"/>
      <c r="L1358" s="13"/>
      <c r="M1358" s="13"/>
      <c r="N1358" s="13"/>
      <c r="O1358" s="13"/>
      <c r="P1358" s="13"/>
    </row>
    <row r="1359" spans="7:16">
      <c r="G1359" s="13"/>
      <c r="H1359" s="13"/>
      <c r="I1359" s="13"/>
      <c r="J1359" s="13"/>
      <c r="K1359" s="13"/>
      <c r="L1359" s="13"/>
      <c r="M1359" s="13"/>
      <c r="N1359" s="13"/>
      <c r="O1359" s="13"/>
      <c r="P1359" s="13"/>
    </row>
    <row r="1360" spans="7:16">
      <c r="G1360" s="13"/>
      <c r="H1360" s="13"/>
      <c r="I1360" s="13"/>
      <c r="J1360" s="13"/>
      <c r="K1360" s="13"/>
      <c r="L1360" s="13"/>
      <c r="M1360" s="13"/>
      <c r="N1360" s="13"/>
      <c r="O1360" s="13"/>
      <c r="P1360" s="13"/>
    </row>
    <row r="1361" spans="7:16">
      <c r="G1361" s="13"/>
      <c r="H1361" s="13"/>
      <c r="I1361" s="13"/>
      <c r="J1361" s="13"/>
      <c r="K1361" s="13"/>
      <c r="L1361" s="13"/>
      <c r="M1361" s="13"/>
      <c r="N1361" s="13"/>
      <c r="O1361" s="13"/>
      <c r="P1361" s="13"/>
    </row>
    <row r="1362" spans="7:16">
      <c r="G1362" s="13"/>
      <c r="H1362" s="13"/>
      <c r="I1362" s="13"/>
      <c r="J1362" s="13"/>
      <c r="K1362" s="13"/>
      <c r="L1362" s="13"/>
      <c r="M1362" s="13"/>
      <c r="N1362" s="13"/>
      <c r="O1362" s="13"/>
      <c r="P1362" s="13"/>
    </row>
    <row r="1363" spans="7:16">
      <c r="G1363" s="13"/>
      <c r="H1363" s="13"/>
      <c r="I1363" s="13"/>
      <c r="J1363" s="13"/>
      <c r="K1363" s="13"/>
      <c r="L1363" s="13"/>
      <c r="M1363" s="13"/>
      <c r="N1363" s="13"/>
      <c r="O1363" s="13"/>
      <c r="P1363" s="13"/>
    </row>
    <row r="1364" spans="7:16">
      <c r="G1364" s="13"/>
      <c r="H1364" s="13"/>
      <c r="I1364" s="13"/>
      <c r="J1364" s="13"/>
      <c r="K1364" s="13"/>
      <c r="L1364" s="13"/>
      <c r="M1364" s="13"/>
      <c r="N1364" s="13"/>
      <c r="O1364" s="13"/>
      <c r="P1364" s="13"/>
    </row>
    <row r="1365" spans="7:16">
      <c r="G1365" s="13"/>
      <c r="H1365" s="13"/>
      <c r="I1365" s="13"/>
      <c r="J1365" s="13"/>
      <c r="K1365" s="13"/>
      <c r="L1365" s="13"/>
      <c r="M1365" s="13"/>
      <c r="N1365" s="13"/>
      <c r="O1365" s="13"/>
      <c r="P1365" s="13"/>
    </row>
    <row r="1366" spans="7:16">
      <c r="G1366" s="13"/>
      <c r="H1366" s="13"/>
      <c r="I1366" s="13"/>
      <c r="J1366" s="13"/>
      <c r="K1366" s="13"/>
      <c r="L1366" s="13"/>
      <c r="M1366" s="13"/>
      <c r="N1366" s="13"/>
      <c r="O1366" s="13"/>
      <c r="P1366" s="13"/>
    </row>
    <row r="1367" spans="7:16">
      <c r="G1367" s="13"/>
      <c r="H1367" s="13"/>
      <c r="I1367" s="13"/>
      <c r="J1367" s="13"/>
      <c r="K1367" s="13"/>
      <c r="L1367" s="13"/>
      <c r="M1367" s="13"/>
      <c r="N1367" s="13"/>
      <c r="O1367" s="13"/>
      <c r="P1367" s="13"/>
    </row>
    <row r="1368" spans="7:16">
      <c r="G1368" s="13"/>
      <c r="H1368" s="13"/>
      <c r="I1368" s="13"/>
      <c r="J1368" s="13"/>
      <c r="K1368" s="13"/>
      <c r="L1368" s="13"/>
      <c r="M1368" s="13"/>
      <c r="N1368" s="13"/>
      <c r="O1368" s="13"/>
      <c r="P1368" s="13"/>
    </row>
    <row r="1369" spans="7:16">
      <c r="G1369" s="13"/>
      <c r="H1369" s="13"/>
      <c r="I1369" s="13"/>
      <c r="J1369" s="13"/>
      <c r="K1369" s="13"/>
      <c r="L1369" s="13"/>
      <c r="M1369" s="13"/>
      <c r="N1369" s="13"/>
      <c r="O1369" s="13"/>
      <c r="P1369" s="13"/>
    </row>
    <row r="1370" spans="7:16">
      <c r="G1370" s="13"/>
      <c r="H1370" s="13"/>
      <c r="I1370" s="13"/>
      <c r="J1370" s="13"/>
      <c r="K1370" s="13"/>
      <c r="L1370" s="13"/>
      <c r="M1370" s="13"/>
      <c r="N1370" s="13"/>
      <c r="O1370" s="13"/>
      <c r="P1370" s="13"/>
    </row>
    <row r="1371" spans="7:16">
      <c r="G1371" s="13"/>
      <c r="H1371" s="13"/>
      <c r="I1371" s="13"/>
      <c r="J1371" s="13"/>
      <c r="K1371" s="13"/>
      <c r="L1371" s="13"/>
      <c r="M1371" s="13"/>
      <c r="N1371" s="13"/>
      <c r="O1371" s="13"/>
      <c r="P1371" s="13"/>
    </row>
    <row r="1372" spans="7:16">
      <c r="G1372" s="13"/>
      <c r="H1372" s="13"/>
      <c r="I1372" s="13"/>
      <c r="J1372" s="13"/>
      <c r="K1372" s="13"/>
      <c r="L1372" s="13"/>
      <c r="M1372" s="13"/>
      <c r="N1372" s="13"/>
      <c r="O1372" s="13"/>
      <c r="P1372" s="13"/>
    </row>
    <row r="1373" spans="7:16">
      <c r="G1373" s="13"/>
      <c r="H1373" s="13"/>
      <c r="I1373" s="13"/>
      <c r="J1373" s="13"/>
      <c r="K1373" s="13"/>
      <c r="L1373" s="13"/>
      <c r="M1373" s="13"/>
      <c r="N1373" s="13"/>
      <c r="O1373" s="13"/>
      <c r="P1373" s="13"/>
    </row>
    <row r="1374" spans="7:16">
      <c r="G1374" s="13"/>
      <c r="H1374" s="13"/>
      <c r="I1374" s="13"/>
      <c r="J1374" s="13"/>
      <c r="K1374" s="13"/>
      <c r="L1374" s="13"/>
      <c r="M1374" s="13"/>
      <c r="N1374" s="13"/>
      <c r="O1374" s="13"/>
      <c r="P1374" s="13"/>
    </row>
    <row r="1375" spans="7:16">
      <c r="G1375" s="13"/>
      <c r="H1375" s="13"/>
      <c r="I1375" s="13"/>
      <c r="J1375" s="13"/>
      <c r="K1375" s="13"/>
      <c r="L1375" s="13"/>
      <c r="M1375" s="13"/>
      <c r="N1375" s="13"/>
      <c r="O1375" s="13"/>
      <c r="P1375" s="13"/>
    </row>
    <row r="1376" spans="7:16">
      <c r="G1376" s="13"/>
      <c r="H1376" s="13"/>
      <c r="I1376" s="13"/>
      <c r="J1376" s="13"/>
      <c r="K1376" s="13"/>
      <c r="L1376" s="13"/>
      <c r="M1376" s="13"/>
      <c r="N1376" s="13"/>
      <c r="O1376" s="13"/>
      <c r="P1376" s="13"/>
    </row>
    <row r="1377" spans="7:16">
      <c r="G1377" s="13"/>
      <c r="H1377" s="13"/>
      <c r="I1377" s="13"/>
      <c r="J1377" s="13"/>
      <c r="K1377" s="13"/>
      <c r="L1377" s="13"/>
      <c r="M1377" s="13"/>
      <c r="N1377" s="13"/>
      <c r="O1377" s="13"/>
      <c r="P1377" s="13"/>
    </row>
    <row r="1378" spans="7:16">
      <c r="G1378" s="13"/>
      <c r="H1378" s="13"/>
      <c r="I1378" s="13"/>
      <c r="J1378" s="13"/>
      <c r="K1378" s="13"/>
      <c r="L1378" s="13"/>
      <c r="M1378" s="13"/>
      <c r="N1378" s="13"/>
      <c r="O1378" s="13"/>
      <c r="P1378" s="13"/>
    </row>
    <row r="1379" spans="7:16">
      <c r="G1379" s="13"/>
      <c r="H1379" s="13"/>
      <c r="I1379" s="13"/>
      <c r="J1379" s="13"/>
      <c r="K1379" s="13"/>
      <c r="L1379" s="13"/>
      <c r="M1379" s="13"/>
      <c r="N1379" s="13"/>
      <c r="O1379" s="13"/>
      <c r="P1379" s="13"/>
    </row>
    <row r="1380" spans="7:16">
      <c r="G1380" s="13"/>
      <c r="H1380" s="13"/>
      <c r="I1380" s="13"/>
      <c r="J1380" s="13"/>
      <c r="K1380" s="13"/>
      <c r="L1380" s="13"/>
      <c r="M1380" s="13"/>
      <c r="N1380" s="13"/>
      <c r="O1380" s="13"/>
      <c r="P1380" s="13"/>
    </row>
    <row r="1381" spans="7:16">
      <c r="G1381" s="13"/>
      <c r="H1381" s="13"/>
      <c r="I1381" s="13"/>
      <c r="J1381" s="13"/>
      <c r="K1381" s="13"/>
      <c r="L1381" s="13"/>
      <c r="M1381" s="13"/>
      <c r="N1381" s="13"/>
      <c r="O1381" s="13"/>
      <c r="P1381" s="13"/>
    </row>
    <row r="1382" spans="7:16">
      <c r="G1382" s="13"/>
      <c r="H1382" s="13"/>
      <c r="I1382" s="13"/>
      <c r="J1382" s="13"/>
      <c r="K1382" s="13"/>
      <c r="L1382" s="13"/>
      <c r="M1382" s="13"/>
      <c r="N1382" s="13"/>
      <c r="O1382" s="13"/>
      <c r="P1382" s="13"/>
    </row>
    <row r="1383" spans="7:16">
      <c r="G1383" s="13"/>
      <c r="H1383" s="13"/>
      <c r="I1383" s="13"/>
      <c r="J1383" s="13"/>
      <c r="K1383" s="13"/>
      <c r="L1383" s="13"/>
      <c r="M1383" s="13"/>
      <c r="N1383" s="13"/>
      <c r="O1383" s="13"/>
      <c r="P1383" s="13"/>
    </row>
    <row r="1384" spans="7:16">
      <c r="G1384" s="13"/>
      <c r="H1384" s="13"/>
      <c r="I1384" s="13"/>
      <c r="J1384" s="13"/>
      <c r="K1384" s="13"/>
      <c r="L1384" s="13"/>
      <c r="M1384" s="13"/>
      <c r="N1384" s="13"/>
      <c r="O1384" s="13"/>
      <c r="P1384" s="13"/>
    </row>
    <row r="1385" spans="7:16">
      <c r="G1385" s="13"/>
      <c r="H1385" s="13"/>
      <c r="I1385" s="13"/>
      <c r="J1385" s="13"/>
      <c r="K1385" s="13"/>
      <c r="L1385" s="13"/>
      <c r="M1385" s="13"/>
      <c r="N1385" s="13"/>
      <c r="O1385" s="13"/>
      <c r="P1385" s="13"/>
    </row>
    <row r="1386" spans="7:16">
      <c r="G1386" s="13"/>
      <c r="H1386" s="13"/>
      <c r="I1386" s="13"/>
      <c r="J1386" s="13"/>
      <c r="K1386" s="13"/>
      <c r="L1386" s="13"/>
      <c r="M1386" s="13"/>
      <c r="N1386" s="13"/>
      <c r="O1386" s="13"/>
      <c r="P1386" s="13"/>
    </row>
    <row r="1387" spans="7:16">
      <c r="G1387" s="13"/>
      <c r="H1387" s="13"/>
      <c r="I1387" s="13"/>
      <c r="J1387" s="13"/>
      <c r="K1387" s="13"/>
      <c r="L1387" s="13"/>
      <c r="M1387" s="13"/>
      <c r="N1387" s="13"/>
      <c r="O1387" s="13"/>
      <c r="P1387" s="13"/>
    </row>
    <row r="1388" spans="7:16">
      <c r="G1388" s="13"/>
      <c r="H1388" s="13"/>
      <c r="I1388" s="13"/>
      <c r="J1388" s="13"/>
      <c r="K1388" s="13"/>
      <c r="L1388" s="13"/>
      <c r="M1388" s="13"/>
      <c r="N1388" s="13"/>
      <c r="O1388" s="13"/>
      <c r="P1388" s="13"/>
    </row>
    <row r="1389" spans="7:16">
      <c r="G1389" s="13"/>
      <c r="H1389" s="13"/>
      <c r="I1389" s="13"/>
      <c r="J1389" s="13"/>
      <c r="K1389" s="13"/>
      <c r="L1389" s="13"/>
      <c r="M1389" s="13"/>
      <c r="N1389" s="13"/>
      <c r="O1389" s="13"/>
      <c r="P1389" s="13"/>
    </row>
    <row r="1390" spans="7:16">
      <c r="G1390" s="13"/>
      <c r="H1390" s="13"/>
      <c r="I1390" s="13"/>
      <c r="J1390" s="13"/>
      <c r="K1390" s="13"/>
      <c r="L1390" s="13"/>
      <c r="M1390" s="13"/>
      <c r="N1390" s="13"/>
      <c r="O1390" s="13"/>
      <c r="P1390" s="13"/>
    </row>
    <row r="1391" spans="7:16">
      <c r="G1391" s="13"/>
      <c r="H1391" s="13"/>
      <c r="I1391" s="13"/>
      <c r="J1391" s="13"/>
      <c r="K1391" s="13"/>
      <c r="L1391" s="13"/>
      <c r="M1391" s="13"/>
      <c r="N1391" s="13"/>
      <c r="O1391" s="13"/>
      <c r="P1391" s="13"/>
    </row>
    <row r="1392" spans="7:16">
      <c r="G1392" s="13"/>
      <c r="H1392" s="13"/>
      <c r="I1392" s="13"/>
      <c r="J1392" s="13"/>
      <c r="K1392" s="13"/>
      <c r="L1392" s="13"/>
      <c r="M1392" s="13"/>
      <c r="N1392" s="13"/>
      <c r="O1392" s="13"/>
      <c r="P1392" s="13"/>
    </row>
    <row r="1393" spans="7:16">
      <c r="G1393" s="13"/>
      <c r="H1393" s="13"/>
      <c r="I1393" s="13"/>
      <c r="J1393" s="13"/>
      <c r="K1393" s="13"/>
      <c r="L1393" s="13"/>
      <c r="M1393" s="13"/>
      <c r="N1393" s="13"/>
      <c r="O1393" s="13"/>
      <c r="P1393" s="13"/>
    </row>
    <row r="1394" spans="7:16">
      <c r="G1394" s="13"/>
      <c r="H1394" s="13"/>
      <c r="I1394" s="13"/>
      <c r="J1394" s="13"/>
      <c r="K1394" s="13"/>
      <c r="L1394" s="13"/>
      <c r="M1394" s="13"/>
      <c r="N1394" s="13"/>
      <c r="O1394" s="13"/>
      <c r="P1394" s="13"/>
    </row>
    <row r="1395" spans="7:16">
      <c r="G1395" s="13"/>
      <c r="H1395" s="13"/>
      <c r="I1395" s="13"/>
      <c r="J1395" s="13"/>
      <c r="K1395" s="13"/>
      <c r="L1395" s="13"/>
      <c r="M1395" s="13"/>
      <c r="N1395" s="13"/>
      <c r="O1395" s="13"/>
      <c r="P1395" s="13"/>
    </row>
    <row r="1396" spans="7:16">
      <c r="G1396" s="13"/>
      <c r="H1396" s="13"/>
      <c r="I1396" s="13"/>
      <c r="J1396" s="13"/>
      <c r="K1396" s="13"/>
      <c r="L1396" s="13"/>
      <c r="M1396" s="13"/>
      <c r="N1396" s="13"/>
      <c r="O1396" s="13"/>
      <c r="P1396" s="13"/>
    </row>
    <row r="1397" spans="7:16">
      <c r="G1397" s="13"/>
      <c r="H1397" s="13"/>
      <c r="I1397" s="13"/>
      <c r="J1397" s="13"/>
      <c r="K1397" s="13"/>
      <c r="L1397" s="13"/>
      <c r="M1397" s="13"/>
      <c r="N1397" s="13"/>
      <c r="O1397" s="13"/>
      <c r="P1397" s="13"/>
    </row>
    <row r="1398" spans="7:16">
      <c r="G1398" s="13"/>
      <c r="H1398" s="13"/>
      <c r="I1398" s="13"/>
      <c r="J1398" s="13"/>
      <c r="K1398" s="13"/>
      <c r="L1398" s="13"/>
      <c r="M1398" s="13"/>
      <c r="N1398" s="13"/>
      <c r="O1398" s="13"/>
      <c r="P1398" s="13"/>
    </row>
    <row r="1399" spans="7:16">
      <c r="G1399" s="13"/>
      <c r="H1399" s="13"/>
      <c r="I1399" s="13"/>
      <c r="J1399" s="13"/>
      <c r="K1399" s="13"/>
      <c r="L1399" s="13"/>
      <c r="M1399" s="13"/>
      <c r="N1399" s="13"/>
      <c r="O1399" s="13"/>
      <c r="P1399" s="13"/>
    </row>
    <row r="1400" spans="7:16">
      <c r="G1400" s="13"/>
      <c r="H1400" s="13"/>
      <c r="I1400" s="13"/>
      <c r="J1400" s="13"/>
      <c r="K1400" s="13"/>
      <c r="L1400" s="13"/>
      <c r="M1400" s="13"/>
      <c r="N1400" s="13"/>
      <c r="O1400" s="13"/>
      <c r="P1400" s="13"/>
    </row>
    <row r="1401" spans="7:16">
      <c r="G1401" s="13"/>
      <c r="H1401" s="13"/>
      <c r="I1401" s="13"/>
      <c r="J1401" s="13"/>
      <c r="K1401" s="13"/>
      <c r="L1401" s="13"/>
      <c r="M1401" s="13"/>
      <c r="N1401" s="13"/>
      <c r="O1401" s="13"/>
      <c r="P1401" s="13"/>
    </row>
    <row r="1402" spans="7:16">
      <c r="G1402" s="13"/>
      <c r="H1402" s="13"/>
      <c r="I1402" s="13"/>
      <c r="J1402" s="13"/>
      <c r="K1402" s="13"/>
      <c r="L1402" s="13"/>
      <c r="M1402" s="13"/>
      <c r="N1402" s="13"/>
      <c r="O1402" s="13"/>
      <c r="P1402" s="13"/>
    </row>
    <row r="1403" spans="7:16">
      <c r="G1403" s="13"/>
      <c r="H1403" s="13"/>
      <c r="I1403" s="13"/>
      <c r="J1403" s="13"/>
      <c r="K1403" s="13"/>
      <c r="L1403" s="13"/>
      <c r="M1403" s="13"/>
      <c r="N1403" s="13"/>
      <c r="O1403" s="13"/>
      <c r="P1403" s="13"/>
    </row>
    <row r="1404" spans="7:16">
      <c r="G1404" s="13"/>
      <c r="H1404" s="13"/>
      <c r="I1404" s="13"/>
      <c r="J1404" s="13"/>
      <c r="K1404" s="13"/>
      <c r="L1404" s="13"/>
      <c r="M1404" s="13"/>
      <c r="N1404" s="13"/>
      <c r="O1404" s="13"/>
      <c r="P1404" s="13"/>
    </row>
    <row r="1405" spans="7:16">
      <c r="G1405" s="13"/>
      <c r="H1405" s="13"/>
      <c r="I1405" s="13"/>
      <c r="J1405" s="13"/>
      <c r="K1405" s="13"/>
      <c r="L1405" s="13"/>
      <c r="M1405" s="13"/>
      <c r="N1405" s="13"/>
      <c r="O1405" s="13"/>
      <c r="P1405" s="13"/>
    </row>
    <row r="1406" spans="7:16">
      <c r="G1406" s="13"/>
      <c r="H1406" s="13"/>
      <c r="I1406" s="13"/>
      <c r="J1406" s="13"/>
      <c r="K1406" s="13"/>
      <c r="L1406" s="13"/>
      <c r="M1406" s="13"/>
      <c r="N1406" s="13"/>
      <c r="O1406" s="13"/>
      <c r="P1406" s="13"/>
    </row>
    <row r="1407" spans="7:16">
      <c r="G1407" s="13"/>
      <c r="H1407" s="13"/>
      <c r="I1407" s="13"/>
      <c r="J1407" s="13"/>
      <c r="K1407" s="13"/>
      <c r="L1407" s="13"/>
      <c r="M1407" s="13"/>
      <c r="N1407" s="13"/>
      <c r="O1407" s="13"/>
      <c r="P1407" s="13"/>
    </row>
    <row r="1408" spans="7:16">
      <c r="G1408" s="13"/>
      <c r="H1408" s="13"/>
      <c r="I1408" s="13"/>
      <c r="J1408" s="13"/>
      <c r="K1408" s="13"/>
      <c r="L1408" s="13"/>
      <c r="M1408" s="13"/>
      <c r="N1408" s="13"/>
      <c r="O1408" s="13"/>
      <c r="P1408" s="13"/>
    </row>
    <row r="1409" spans="7:16">
      <c r="G1409" s="13"/>
      <c r="H1409" s="13"/>
      <c r="I1409" s="13"/>
      <c r="J1409" s="13"/>
      <c r="K1409" s="13"/>
      <c r="L1409" s="13"/>
      <c r="M1409" s="13"/>
      <c r="N1409" s="13"/>
      <c r="O1409" s="13"/>
      <c r="P1409" s="13"/>
    </row>
    <row r="1410" spans="7:16">
      <c r="G1410" s="13"/>
      <c r="H1410" s="13"/>
      <c r="I1410" s="13"/>
      <c r="J1410" s="13"/>
      <c r="K1410" s="13"/>
      <c r="L1410" s="13"/>
      <c r="M1410" s="13"/>
      <c r="N1410" s="13"/>
      <c r="O1410" s="13"/>
      <c r="P1410" s="13"/>
    </row>
    <row r="1411" spans="7:16">
      <c r="G1411" s="13"/>
      <c r="H1411" s="13"/>
      <c r="I1411" s="13"/>
      <c r="J1411" s="13"/>
      <c r="K1411" s="13"/>
      <c r="L1411" s="13"/>
      <c r="M1411" s="13"/>
      <c r="N1411" s="13"/>
      <c r="O1411" s="13"/>
      <c r="P1411" s="13"/>
    </row>
    <row r="1412" spans="7:16">
      <c r="G1412" s="13"/>
      <c r="H1412" s="13"/>
      <c r="I1412" s="13"/>
      <c r="J1412" s="13"/>
      <c r="K1412" s="13"/>
      <c r="L1412" s="13"/>
      <c r="M1412" s="13"/>
      <c r="N1412" s="13"/>
      <c r="O1412" s="13"/>
      <c r="P1412" s="13"/>
    </row>
    <row r="1413" spans="7:16">
      <c r="G1413" s="13"/>
      <c r="H1413" s="13"/>
      <c r="I1413" s="13"/>
      <c r="J1413" s="13"/>
      <c r="K1413" s="13"/>
      <c r="L1413" s="13"/>
      <c r="M1413" s="13"/>
      <c r="N1413" s="13"/>
      <c r="O1413" s="13"/>
      <c r="P1413" s="13"/>
    </row>
    <row r="1414" spans="7:16">
      <c r="G1414" s="13"/>
      <c r="H1414" s="13"/>
      <c r="I1414" s="13"/>
      <c r="J1414" s="13"/>
      <c r="K1414" s="13"/>
      <c r="L1414" s="13"/>
      <c r="M1414" s="13"/>
      <c r="N1414" s="13"/>
      <c r="O1414" s="13"/>
      <c r="P1414" s="13"/>
    </row>
    <row r="1415" spans="7:16">
      <c r="G1415" s="13"/>
      <c r="H1415" s="13"/>
      <c r="I1415" s="13"/>
      <c r="J1415" s="13"/>
      <c r="K1415" s="13"/>
      <c r="L1415" s="13"/>
      <c r="M1415" s="13"/>
      <c r="N1415" s="13"/>
      <c r="O1415" s="13"/>
      <c r="P1415" s="13"/>
    </row>
    <row r="1416" spans="7:16">
      <c r="G1416" s="13"/>
      <c r="H1416" s="13"/>
      <c r="I1416" s="13"/>
      <c r="J1416" s="13"/>
      <c r="K1416" s="13"/>
      <c r="L1416" s="13"/>
      <c r="M1416" s="13"/>
      <c r="N1416" s="13"/>
      <c r="O1416" s="13"/>
      <c r="P1416" s="13"/>
    </row>
    <row r="1417" spans="7:16">
      <c r="G1417" s="13"/>
      <c r="H1417" s="13"/>
      <c r="I1417" s="13"/>
      <c r="J1417" s="13"/>
      <c r="K1417" s="13"/>
      <c r="L1417" s="13"/>
      <c r="M1417" s="13"/>
      <c r="N1417" s="13"/>
      <c r="O1417" s="13"/>
      <c r="P1417" s="13"/>
    </row>
    <row r="1418" spans="7:16">
      <c r="G1418" s="13"/>
      <c r="H1418" s="13"/>
      <c r="I1418" s="13"/>
      <c r="J1418" s="13"/>
      <c r="K1418" s="13"/>
      <c r="L1418" s="13"/>
      <c r="M1418" s="13"/>
      <c r="N1418" s="13"/>
      <c r="O1418" s="13"/>
      <c r="P1418" s="13"/>
    </row>
    <row r="1419" spans="7:16">
      <c r="G1419" s="13"/>
      <c r="H1419" s="13"/>
      <c r="I1419" s="13"/>
      <c r="J1419" s="13"/>
      <c r="K1419" s="13"/>
      <c r="L1419" s="13"/>
      <c r="M1419" s="13"/>
      <c r="N1419" s="13"/>
      <c r="O1419" s="13"/>
      <c r="P1419" s="13"/>
    </row>
    <row r="1420" spans="7:16">
      <c r="G1420" s="13"/>
      <c r="H1420" s="13"/>
      <c r="I1420" s="13"/>
      <c r="J1420" s="13"/>
      <c r="K1420" s="13"/>
      <c r="L1420" s="13"/>
      <c r="M1420" s="13"/>
      <c r="N1420" s="13"/>
      <c r="O1420" s="13"/>
      <c r="P1420" s="13"/>
    </row>
    <row r="1421" spans="7:16">
      <c r="G1421" s="13"/>
      <c r="H1421" s="13"/>
      <c r="I1421" s="13"/>
      <c r="J1421" s="13"/>
      <c r="K1421" s="13"/>
      <c r="L1421" s="13"/>
      <c r="M1421" s="13"/>
      <c r="N1421" s="13"/>
      <c r="O1421" s="13"/>
      <c r="P1421" s="13"/>
    </row>
    <row r="1422" spans="7:16">
      <c r="G1422" s="13"/>
      <c r="H1422" s="13"/>
      <c r="I1422" s="13"/>
      <c r="J1422" s="13"/>
      <c r="K1422" s="13"/>
      <c r="L1422" s="13"/>
      <c r="M1422" s="13"/>
      <c r="N1422" s="13"/>
      <c r="O1422" s="13"/>
      <c r="P1422" s="13"/>
    </row>
    <row r="1423" spans="7:16">
      <c r="G1423" s="13"/>
      <c r="H1423" s="13"/>
      <c r="I1423" s="13"/>
      <c r="J1423" s="13"/>
      <c r="K1423" s="13"/>
      <c r="L1423" s="13"/>
      <c r="M1423" s="13"/>
      <c r="N1423" s="13"/>
      <c r="O1423" s="13"/>
      <c r="P1423" s="13"/>
    </row>
    <row r="1424" spans="7:16">
      <c r="G1424" s="13"/>
      <c r="H1424" s="13"/>
      <c r="I1424" s="13"/>
      <c r="J1424" s="13"/>
      <c r="K1424" s="13"/>
      <c r="L1424" s="13"/>
      <c r="M1424" s="13"/>
      <c r="N1424" s="13"/>
      <c r="O1424" s="13"/>
      <c r="P1424" s="13"/>
    </row>
    <row r="1425" spans="7:16">
      <c r="G1425" s="13"/>
      <c r="H1425" s="13"/>
      <c r="I1425" s="13"/>
      <c r="J1425" s="13"/>
      <c r="K1425" s="13"/>
      <c r="L1425" s="13"/>
      <c r="M1425" s="13"/>
      <c r="N1425" s="13"/>
      <c r="O1425" s="13"/>
      <c r="P1425" s="13"/>
    </row>
    <row r="1426" spans="7:16">
      <c r="G1426" s="13"/>
      <c r="H1426" s="13"/>
      <c r="I1426" s="13"/>
      <c r="J1426" s="13"/>
      <c r="K1426" s="13"/>
      <c r="L1426" s="13"/>
      <c r="M1426" s="13"/>
      <c r="N1426" s="13"/>
      <c r="O1426" s="13"/>
      <c r="P1426" s="13"/>
    </row>
    <row r="1427" spans="7:16">
      <c r="G1427" s="13"/>
      <c r="H1427" s="13"/>
      <c r="I1427" s="13"/>
      <c r="J1427" s="13"/>
      <c r="K1427" s="13"/>
      <c r="L1427" s="13"/>
      <c r="M1427" s="13"/>
      <c r="N1427" s="13"/>
      <c r="O1427" s="13"/>
      <c r="P1427" s="13"/>
    </row>
    <row r="1428" spans="7:16">
      <c r="G1428" s="13"/>
      <c r="H1428" s="13"/>
      <c r="I1428" s="13"/>
      <c r="J1428" s="13"/>
      <c r="K1428" s="13"/>
      <c r="L1428" s="13"/>
      <c r="M1428" s="13"/>
      <c r="N1428" s="13"/>
      <c r="O1428" s="13"/>
      <c r="P1428" s="13"/>
    </row>
    <row r="1429" spans="7:16">
      <c r="G1429" s="13"/>
      <c r="H1429" s="13"/>
      <c r="I1429" s="13"/>
      <c r="J1429" s="13"/>
      <c r="K1429" s="13"/>
      <c r="L1429" s="13"/>
      <c r="M1429" s="13"/>
      <c r="N1429" s="13"/>
      <c r="O1429" s="13"/>
      <c r="P1429" s="13"/>
    </row>
    <row r="1430" spans="7:16">
      <c r="G1430" s="13"/>
      <c r="H1430" s="13"/>
      <c r="I1430" s="13"/>
      <c r="J1430" s="13"/>
      <c r="K1430" s="13"/>
      <c r="L1430" s="13"/>
      <c r="M1430" s="13"/>
      <c r="N1430" s="13"/>
      <c r="O1430" s="13"/>
      <c r="P1430" s="13"/>
    </row>
    <row r="1431" spans="7:16">
      <c r="G1431" s="13"/>
      <c r="H1431" s="13"/>
      <c r="I1431" s="13"/>
      <c r="J1431" s="13"/>
      <c r="K1431" s="13"/>
      <c r="L1431" s="13"/>
      <c r="M1431" s="13"/>
      <c r="N1431" s="13"/>
      <c r="O1431" s="13"/>
      <c r="P1431" s="13"/>
    </row>
    <row r="1432" spans="7:16">
      <c r="G1432" s="13"/>
      <c r="H1432" s="13"/>
      <c r="I1432" s="13"/>
      <c r="J1432" s="13"/>
      <c r="K1432" s="13"/>
      <c r="L1432" s="13"/>
      <c r="M1432" s="13"/>
      <c r="N1432" s="13"/>
      <c r="O1432" s="13"/>
      <c r="P1432" s="13"/>
    </row>
    <row r="1433" spans="7:16">
      <c r="G1433" s="13"/>
      <c r="H1433" s="13"/>
      <c r="I1433" s="13"/>
      <c r="J1433" s="13"/>
      <c r="K1433" s="13"/>
      <c r="L1433" s="13"/>
      <c r="M1433" s="13"/>
      <c r="N1433" s="13"/>
      <c r="O1433" s="13"/>
      <c r="P1433" s="13"/>
    </row>
    <row r="1434" spans="7:16">
      <c r="G1434" s="13"/>
      <c r="H1434" s="13"/>
      <c r="I1434" s="13"/>
      <c r="J1434" s="13"/>
      <c r="K1434" s="13"/>
      <c r="L1434" s="13"/>
      <c r="M1434" s="13"/>
      <c r="N1434" s="13"/>
      <c r="O1434" s="13"/>
      <c r="P1434" s="13"/>
    </row>
    <row r="1435" spans="7:16">
      <c r="G1435" s="13"/>
      <c r="H1435" s="13"/>
      <c r="I1435" s="13"/>
      <c r="J1435" s="13"/>
      <c r="K1435" s="13"/>
      <c r="L1435" s="13"/>
      <c r="M1435" s="13"/>
      <c r="N1435" s="13"/>
      <c r="O1435" s="13"/>
      <c r="P1435" s="13"/>
    </row>
    <row r="1436" spans="7:16">
      <c r="G1436" s="13"/>
      <c r="H1436" s="13"/>
      <c r="I1436" s="13"/>
      <c r="J1436" s="13"/>
      <c r="K1436" s="13"/>
      <c r="L1436" s="13"/>
      <c r="M1436" s="13"/>
      <c r="N1436" s="13"/>
      <c r="O1436" s="13"/>
      <c r="P1436" s="13"/>
    </row>
    <row r="1437" spans="7:16">
      <c r="G1437" s="13"/>
      <c r="H1437" s="13"/>
      <c r="I1437" s="13"/>
      <c r="J1437" s="13"/>
      <c r="K1437" s="13"/>
      <c r="L1437" s="13"/>
      <c r="M1437" s="13"/>
      <c r="N1437" s="13"/>
      <c r="O1437" s="13"/>
      <c r="P1437" s="13"/>
    </row>
    <row r="1438" spans="7:16">
      <c r="G1438" s="13"/>
      <c r="H1438" s="13"/>
      <c r="I1438" s="13"/>
      <c r="J1438" s="13"/>
      <c r="K1438" s="13"/>
      <c r="L1438" s="13"/>
      <c r="M1438" s="13"/>
      <c r="N1438" s="13"/>
      <c r="O1438" s="13"/>
      <c r="P1438" s="13"/>
    </row>
    <row r="1439" spans="7:16">
      <c r="G1439" s="13"/>
      <c r="H1439" s="13"/>
      <c r="I1439" s="13"/>
      <c r="J1439" s="13"/>
      <c r="K1439" s="13"/>
      <c r="L1439" s="13"/>
      <c r="M1439" s="13"/>
      <c r="N1439" s="13"/>
      <c r="O1439" s="13"/>
      <c r="P1439" s="13"/>
    </row>
    <row r="1440" spans="7:16">
      <c r="G1440" s="13"/>
      <c r="H1440" s="13"/>
      <c r="I1440" s="13"/>
      <c r="J1440" s="13"/>
      <c r="K1440" s="13"/>
      <c r="L1440" s="13"/>
      <c r="M1440" s="13"/>
      <c r="N1440" s="13"/>
      <c r="O1440" s="13"/>
      <c r="P1440" s="13"/>
    </row>
    <row r="1441" spans="7:16">
      <c r="G1441" s="13"/>
      <c r="H1441" s="13"/>
      <c r="I1441" s="13"/>
      <c r="J1441" s="13"/>
      <c r="K1441" s="13"/>
      <c r="L1441" s="13"/>
      <c r="M1441" s="13"/>
      <c r="N1441" s="13"/>
      <c r="O1441" s="13"/>
      <c r="P1441" s="13"/>
    </row>
    <row r="1442" spans="7:16">
      <c r="G1442" s="13"/>
      <c r="H1442" s="13"/>
      <c r="I1442" s="13"/>
      <c r="J1442" s="13"/>
      <c r="K1442" s="13"/>
      <c r="L1442" s="13"/>
      <c r="M1442" s="13"/>
      <c r="N1442" s="13"/>
      <c r="O1442" s="13"/>
      <c r="P1442" s="13"/>
    </row>
    <row r="1443" spans="7:16">
      <c r="G1443" s="13"/>
      <c r="H1443" s="13"/>
      <c r="I1443" s="13"/>
      <c r="J1443" s="13"/>
      <c r="K1443" s="13"/>
      <c r="L1443" s="13"/>
      <c r="M1443" s="13"/>
      <c r="N1443" s="13"/>
      <c r="O1443" s="13"/>
      <c r="P1443" s="13"/>
    </row>
    <row r="1444" spans="7:16">
      <c r="G1444" s="13"/>
      <c r="H1444" s="13"/>
      <c r="I1444" s="13"/>
      <c r="J1444" s="13"/>
      <c r="K1444" s="13"/>
      <c r="L1444" s="13"/>
      <c r="M1444" s="13"/>
      <c r="N1444" s="13"/>
      <c r="O1444" s="13"/>
      <c r="P1444" s="13"/>
    </row>
    <row r="1445" spans="7:16">
      <c r="G1445" s="13"/>
      <c r="H1445" s="13"/>
      <c r="I1445" s="13"/>
      <c r="J1445" s="13"/>
      <c r="K1445" s="13"/>
      <c r="L1445" s="13"/>
      <c r="M1445" s="13"/>
      <c r="N1445" s="13"/>
      <c r="O1445" s="13"/>
      <c r="P1445" s="13"/>
    </row>
    <row r="1446" spans="7:16">
      <c r="G1446" s="13"/>
      <c r="H1446" s="13"/>
      <c r="I1446" s="13"/>
      <c r="J1446" s="13"/>
      <c r="K1446" s="13"/>
      <c r="L1446" s="13"/>
      <c r="M1446" s="13"/>
      <c r="N1446" s="13"/>
      <c r="O1446" s="13"/>
      <c r="P1446" s="13"/>
    </row>
    <row r="1447" spans="7:16">
      <c r="G1447" s="13"/>
      <c r="H1447" s="13"/>
      <c r="I1447" s="13"/>
      <c r="J1447" s="13"/>
      <c r="K1447" s="13"/>
      <c r="L1447" s="13"/>
      <c r="M1447" s="13"/>
      <c r="N1447" s="13"/>
      <c r="O1447" s="13"/>
      <c r="P1447" s="13"/>
    </row>
    <row r="1448" spans="7:16">
      <c r="G1448" s="13"/>
      <c r="H1448" s="13"/>
      <c r="I1448" s="13"/>
      <c r="J1448" s="13"/>
      <c r="K1448" s="13"/>
      <c r="L1448" s="13"/>
      <c r="M1448" s="13"/>
      <c r="N1448" s="13"/>
      <c r="O1448" s="13"/>
      <c r="P1448" s="13"/>
    </row>
    <row r="1449" spans="7:16">
      <c r="G1449" s="13"/>
      <c r="H1449" s="13"/>
      <c r="I1449" s="13"/>
      <c r="J1449" s="13"/>
      <c r="K1449" s="13"/>
      <c r="L1449" s="13"/>
      <c r="M1449" s="13"/>
      <c r="N1449" s="13"/>
      <c r="O1449" s="13"/>
      <c r="P1449" s="13"/>
    </row>
    <row r="1450" spans="7:16">
      <c r="G1450" s="13"/>
      <c r="H1450" s="13"/>
      <c r="I1450" s="13"/>
      <c r="J1450" s="13"/>
      <c r="K1450" s="13"/>
      <c r="L1450" s="13"/>
      <c r="M1450" s="13"/>
      <c r="N1450" s="13"/>
      <c r="O1450" s="13"/>
      <c r="P1450" s="13"/>
    </row>
    <row r="1451" spans="7:16">
      <c r="G1451" s="13"/>
      <c r="H1451" s="13"/>
      <c r="I1451" s="13"/>
      <c r="J1451" s="13"/>
      <c r="K1451" s="13"/>
      <c r="L1451" s="13"/>
      <c r="M1451" s="13"/>
      <c r="N1451" s="13"/>
      <c r="O1451" s="13"/>
      <c r="P1451" s="13"/>
    </row>
    <row r="1452" spans="7:16">
      <c r="G1452" s="13"/>
      <c r="H1452" s="13"/>
      <c r="I1452" s="13"/>
      <c r="J1452" s="13"/>
      <c r="K1452" s="13"/>
      <c r="L1452" s="13"/>
      <c r="M1452" s="13"/>
      <c r="N1452" s="13"/>
      <c r="O1452" s="13"/>
      <c r="P1452" s="13"/>
    </row>
    <row r="1453" spans="7:16">
      <c r="G1453" s="13"/>
      <c r="H1453" s="13"/>
      <c r="I1453" s="13"/>
      <c r="J1453" s="13"/>
      <c r="K1453" s="13"/>
      <c r="L1453" s="13"/>
      <c r="M1453" s="13"/>
      <c r="N1453" s="13"/>
      <c r="O1453" s="13"/>
      <c r="P1453" s="13"/>
    </row>
    <row r="1454" spans="7:16">
      <c r="G1454" s="13"/>
      <c r="H1454" s="13"/>
      <c r="I1454" s="13"/>
      <c r="J1454" s="13"/>
      <c r="K1454" s="13"/>
      <c r="L1454" s="13"/>
      <c r="M1454" s="13"/>
      <c r="N1454" s="13"/>
      <c r="O1454" s="13"/>
      <c r="P1454" s="13"/>
    </row>
    <row r="1455" spans="7:16">
      <c r="G1455" s="13"/>
      <c r="H1455" s="13"/>
      <c r="I1455" s="13"/>
      <c r="J1455" s="13"/>
      <c r="K1455" s="13"/>
      <c r="L1455" s="13"/>
      <c r="M1455" s="13"/>
      <c r="N1455" s="13"/>
      <c r="O1455" s="13"/>
      <c r="P1455" s="13"/>
    </row>
    <row r="1456" spans="7:16">
      <c r="G1456" s="13"/>
      <c r="H1456" s="13"/>
      <c r="I1456" s="13"/>
      <c r="J1456" s="13"/>
      <c r="K1456" s="13"/>
      <c r="L1456" s="13"/>
      <c r="M1456" s="13"/>
      <c r="N1456" s="13"/>
      <c r="O1456" s="13"/>
      <c r="P1456" s="13"/>
    </row>
    <row r="1457" spans="7:16">
      <c r="G1457" s="13"/>
      <c r="H1457" s="13"/>
      <c r="I1457" s="13"/>
      <c r="J1457" s="13"/>
      <c r="K1457" s="13"/>
      <c r="L1457" s="13"/>
      <c r="M1457" s="13"/>
      <c r="N1457" s="13"/>
      <c r="O1457" s="13"/>
      <c r="P1457" s="13"/>
    </row>
    <row r="1458" spans="7:16">
      <c r="G1458" s="13"/>
      <c r="H1458" s="13"/>
      <c r="I1458" s="13"/>
      <c r="J1458" s="13"/>
      <c r="K1458" s="13"/>
      <c r="L1458" s="13"/>
      <c r="M1458" s="13"/>
      <c r="N1458" s="13"/>
      <c r="O1458" s="13"/>
      <c r="P1458" s="13"/>
    </row>
    <row r="1459" spans="7:16">
      <c r="G1459" s="13"/>
      <c r="H1459" s="13"/>
      <c r="I1459" s="13"/>
      <c r="J1459" s="13"/>
      <c r="K1459" s="13"/>
      <c r="L1459" s="13"/>
      <c r="M1459" s="13"/>
      <c r="N1459" s="13"/>
      <c r="O1459" s="13"/>
      <c r="P1459" s="13"/>
    </row>
    <row r="1460" spans="7:16">
      <c r="G1460" s="13"/>
      <c r="H1460" s="13"/>
      <c r="I1460" s="13"/>
      <c r="J1460" s="13"/>
      <c r="K1460" s="13"/>
      <c r="L1460" s="13"/>
      <c r="M1460" s="13"/>
      <c r="N1460" s="13"/>
      <c r="O1460" s="13"/>
      <c r="P1460" s="13"/>
    </row>
    <row r="1461" spans="7:16">
      <c r="G1461" s="13"/>
      <c r="H1461" s="13"/>
      <c r="I1461" s="13"/>
      <c r="J1461" s="13"/>
      <c r="K1461" s="13"/>
      <c r="L1461" s="13"/>
      <c r="M1461" s="13"/>
      <c r="N1461" s="13"/>
      <c r="O1461" s="13"/>
      <c r="P1461" s="13"/>
    </row>
    <row r="1462" spans="7:16">
      <c r="G1462" s="13"/>
      <c r="H1462" s="13"/>
      <c r="I1462" s="13"/>
      <c r="J1462" s="13"/>
      <c r="K1462" s="13"/>
      <c r="L1462" s="13"/>
      <c r="M1462" s="13"/>
      <c r="N1462" s="13"/>
      <c r="O1462" s="13"/>
      <c r="P1462" s="13"/>
    </row>
    <row r="1463" spans="7:16">
      <c r="G1463" s="13"/>
      <c r="H1463" s="13"/>
      <c r="I1463" s="13"/>
      <c r="J1463" s="13"/>
      <c r="K1463" s="13"/>
      <c r="L1463" s="13"/>
      <c r="M1463" s="13"/>
      <c r="N1463" s="13"/>
      <c r="O1463" s="13"/>
      <c r="P1463" s="13"/>
    </row>
    <row r="1464" spans="7:16">
      <c r="G1464" s="13"/>
      <c r="H1464" s="13"/>
      <c r="I1464" s="13"/>
      <c r="J1464" s="13"/>
      <c r="K1464" s="13"/>
      <c r="L1464" s="13"/>
      <c r="M1464" s="13"/>
      <c r="N1464" s="13"/>
      <c r="O1464" s="13"/>
      <c r="P1464" s="13"/>
    </row>
    <row r="1465" spans="7:16">
      <c r="G1465" s="13"/>
      <c r="H1465" s="13"/>
      <c r="I1465" s="13"/>
      <c r="J1465" s="13"/>
      <c r="K1465" s="13"/>
      <c r="L1465" s="13"/>
      <c r="M1465" s="13"/>
      <c r="N1465" s="13"/>
      <c r="O1465" s="13"/>
      <c r="P1465" s="13"/>
    </row>
    <row r="1466" spans="7:16">
      <c r="G1466" s="13"/>
      <c r="H1466" s="13"/>
      <c r="I1466" s="13"/>
      <c r="J1466" s="13"/>
      <c r="K1466" s="13"/>
      <c r="L1466" s="13"/>
      <c r="M1466" s="13"/>
      <c r="N1466" s="13"/>
      <c r="O1466" s="13"/>
      <c r="P1466" s="13"/>
    </row>
    <row r="1467" spans="7:16">
      <c r="G1467" s="13"/>
      <c r="H1467" s="13"/>
      <c r="I1467" s="13"/>
      <c r="J1467" s="13"/>
      <c r="K1467" s="13"/>
      <c r="L1467" s="13"/>
      <c r="M1467" s="13"/>
      <c r="N1467" s="13"/>
      <c r="O1467" s="13"/>
      <c r="P1467" s="13"/>
    </row>
    <row r="1468" spans="7:16">
      <c r="G1468" s="13"/>
      <c r="H1468" s="13"/>
      <c r="I1468" s="13"/>
      <c r="J1468" s="13"/>
      <c r="K1468" s="13"/>
      <c r="L1468" s="13"/>
      <c r="M1468" s="13"/>
      <c r="N1468" s="13"/>
      <c r="O1468" s="13"/>
      <c r="P1468" s="13"/>
    </row>
    <row r="1469" spans="7:16">
      <c r="G1469" s="13"/>
      <c r="H1469" s="13"/>
      <c r="I1469" s="13"/>
      <c r="J1469" s="13"/>
      <c r="K1469" s="13"/>
      <c r="L1469" s="13"/>
      <c r="M1469" s="13"/>
      <c r="N1469" s="13"/>
      <c r="O1469" s="13"/>
      <c r="P1469" s="13"/>
    </row>
    <row r="1470" spans="7:16">
      <c r="G1470" s="13"/>
      <c r="H1470" s="13"/>
      <c r="I1470" s="13"/>
      <c r="J1470" s="13"/>
      <c r="K1470" s="13"/>
      <c r="L1470" s="13"/>
      <c r="M1470" s="13"/>
      <c r="N1470" s="13"/>
      <c r="O1470" s="13"/>
      <c r="P1470" s="13"/>
    </row>
    <row r="1471" spans="7:16">
      <c r="G1471" s="13"/>
      <c r="H1471" s="13"/>
      <c r="I1471" s="13"/>
      <c r="J1471" s="13"/>
      <c r="K1471" s="13"/>
      <c r="L1471" s="13"/>
      <c r="M1471" s="13"/>
      <c r="N1471" s="13"/>
      <c r="O1471" s="13"/>
      <c r="P1471" s="13"/>
    </row>
    <row r="1472" spans="7:16">
      <c r="G1472" s="13"/>
      <c r="H1472" s="13"/>
      <c r="I1472" s="13"/>
      <c r="J1472" s="13"/>
      <c r="K1472" s="13"/>
      <c r="L1472" s="13"/>
      <c r="M1472" s="13"/>
      <c r="N1472" s="13"/>
      <c r="O1472" s="13"/>
      <c r="P1472" s="13"/>
    </row>
    <row r="1473" spans="7:16">
      <c r="G1473" s="13"/>
      <c r="H1473" s="13"/>
      <c r="I1473" s="13"/>
      <c r="J1473" s="13"/>
      <c r="K1473" s="13"/>
      <c r="L1473" s="13"/>
      <c r="M1473" s="13"/>
      <c r="N1473" s="13"/>
      <c r="O1473" s="13"/>
      <c r="P1473" s="13"/>
    </row>
    <row r="1474" spans="7:16">
      <c r="G1474" s="13"/>
      <c r="H1474" s="13"/>
      <c r="I1474" s="13"/>
      <c r="J1474" s="13"/>
      <c r="K1474" s="13"/>
      <c r="L1474" s="13"/>
      <c r="M1474" s="13"/>
      <c r="N1474" s="13"/>
      <c r="O1474" s="13"/>
      <c r="P1474" s="13"/>
    </row>
    <row r="1475" spans="7:16">
      <c r="G1475" s="13"/>
      <c r="H1475" s="13"/>
      <c r="I1475" s="13"/>
      <c r="J1475" s="13"/>
      <c r="K1475" s="13"/>
      <c r="L1475" s="13"/>
      <c r="M1475" s="13"/>
      <c r="N1475" s="13"/>
      <c r="O1475" s="13"/>
      <c r="P1475" s="13"/>
    </row>
    <row r="1476" spans="7:16">
      <c r="G1476" s="13"/>
      <c r="H1476" s="13"/>
      <c r="I1476" s="13"/>
      <c r="J1476" s="13"/>
      <c r="K1476" s="13"/>
      <c r="L1476" s="13"/>
      <c r="M1476" s="13"/>
      <c r="N1476" s="13"/>
      <c r="O1476" s="13"/>
      <c r="P1476" s="13"/>
    </row>
    <row r="1477" spans="7:16">
      <c r="G1477" s="13"/>
      <c r="H1477" s="13"/>
      <c r="I1477" s="13"/>
      <c r="J1477" s="13"/>
      <c r="K1477" s="13"/>
      <c r="L1477" s="13"/>
      <c r="M1477" s="13"/>
      <c r="N1477" s="13"/>
      <c r="O1477" s="13"/>
      <c r="P1477" s="13"/>
    </row>
    <row r="1478" spans="7:16">
      <c r="G1478" s="13"/>
      <c r="H1478" s="13"/>
      <c r="I1478" s="13"/>
      <c r="J1478" s="13"/>
      <c r="K1478" s="13"/>
      <c r="L1478" s="13"/>
      <c r="M1478" s="13"/>
      <c r="N1478" s="13"/>
      <c r="O1478" s="13"/>
      <c r="P1478" s="13"/>
    </row>
    <row r="1479" spans="7:16">
      <c r="G1479" s="13"/>
      <c r="H1479" s="13"/>
      <c r="I1479" s="13"/>
      <c r="J1479" s="13"/>
      <c r="K1479" s="13"/>
      <c r="L1479" s="13"/>
      <c r="M1479" s="13"/>
      <c r="N1479" s="13"/>
      <c r="O1479" s="13"/>
      <c r="P1479" s="13"/>
    </row>
    <row r="1480" spans="7:16">
      <c r="G1480" s="13"/>
      <c r="H1480" s="13"/>
      <c r="I1480" s="13"/>
      <c r="J1480" s="13"/>
      <c r="K1480" s="13"/>
      <c r="L1480" s="13"/>
      <c r="M1480" s="13"/>
      <c r="N1480" s="13"/>
      <c r="O1480" s="13"/>
      <c r="P1480" s="13"/>
    </row>
    <row r="1481" spans="7:16">
      <c r="G1481" s="13"/>
      <c r="H1481" s="13"/>
      <c r="I1481" s="13"/>
      <c r="J1481" s="13"/>
      <c r="K1481" s="13"/>
      <c r="L1481" s="13"/>
      <c r="M1481" s="13"/>
      <c r="N1481" s="13"/>
      <c r="O1481" s="13"/>
      <c r="P1481" s="13"/>
    </row>
    <row r="1482" spans="7:16">
      <c r="G1482" s="13"/>
      <c r="H1482" s="13"/>
      <c r="I1482" s="13"/>
      <c r="J1482" s="13"/>
      <c r="K1482" s="13"/>
      <c r="L1482" s="13"/>
      <c r="M1482" s="13"/>
      <c r="N1482" s="13"/>
      <c r="O1482" s="13"/>
      <c r="P1482" s="13"/>
    </row>
    <row r="1483" spans="7:16">
      <c r="G1483" s="13"/>
      <c r="H1483" s="13"/>
      <c r="I1483" s="13"/>
      <c r="J1483" s="13"/>
      <c r="K1483" s="13"/>
      <c r="L1483" s="13"/>
      <c r="M1483" s="13"/>
      <c r="N1483" s="13"/>
      <c r="O1483" s="13"/>
      <c r="P1483" s="13"/>
    </row>
    <row r="1484" spans="7:16">
      <c r="G1484" s="13"/>
      <c r="H1484" s="13"/>
      <c r="I1484" s="13"/>
      <c r="J1484" s="13"/>
      <c r="K1484" s="13"/>
      <c r="L1484" s="13"/>
      <c r="M1484" s="13"/>
      <c r="N1484" s="13"/>
      <c r="O1484" s="13"/>
      <c r="P1484" s="13"/>
    </row>
    <row r="1485" spans="7:16">
      <c r="G1485" s="13"/>
      <c r="H1485" s="13"/>
      <c r="I1485" s="13"/>
      <c r="J1485" s="13"/>
      <c r="K1485" s="13"/>
      <c r="L1485" s="13"/>
      <c r="M1485" s="13"/>
      <c r="N1485" s="13"/>
      <c r="O1485" s="13"/>
      <c r="P1485" s="13"/>
    </row>
    <row r="1486" spans="7:16">
      <c r="G1486" s="13"/>
      <c r="H1486" s="13"/>
      <c r="I1486" s="13"/>
      <c r="J1486" s="13"/>
      <c r="K1486" s="13"/>
      <c r="L1486" s="13"/>
      <c r="M1486" s="13"/>
      <c r="N1486" s="13"/>
      <c r="O1486" s="13"/>
      <c r="P1486" s="13"/>
    </row>
    <row r="1487" spans="7:16">
      <c r="G1487" s="13"/>
      <c r="H1487" s="13"/>
      <c r="I1487" s="13"/>
      <c r="J1487" s="13"/>
      <c r="K1487" s="13"/>
      <c r="L1487" s="13"/>
      <c r="M1487" s="13"/>
      <c r="N1487" s="13"/>
      <c r="O1487" s="13"/>
      <c r="P1487" s="13"/>
    </row>
    <row r="1488" spans="7:16">
      <c r="G1488" s="13"/>
      <c r="H1488" s="13"/>
      <c r="I1488" s="13"/>
      <c r="J1488" s="13"/>
      <c r="K1488" s="13"/>
      <c r="L1488" s="13"/>
      <c r="M1488" s="13"/>
      <c r="N1488" s="13"/>
      <c r="O1488" s="13"/>
      <c r="P1488" s="13"/>
    </row>
    <row r="1489" spans="7:16">
      <c r="G1489" s="13"/>
      <c r="H1489" s="13"/>
      <c r="I1489" s="13"/>
      <c r="J1489" s="13"/>
      <c r="K1489" s="13"/>
      <c r="L1489" s="13"/>
      <c r="M1489" s="13"/>
      <c r="N1489" s="13"/>
      <c r="O1489" s="13"/>
      <c r="P1489" s="13"/>
    </row>
    <row r="1490" spans="7:16">
      <c r="G1490" s="13"/>
      <c r="H1490" s="13"/>
      <c r="I1490" s="13"/>
      <c r="J1490" s="13"/>
      <c r="K1490" s="13"/>
      <c r="L1490" s="13"/>
      <c r="M1490" s="13"/>
      <c r="N1490" s="13"/>
      <c r="O1490" s="13"/>
      <c r="P1490" s="13"/>
    </row>
    <row r="1491" spans="7:16">
      <c r="G1491" s="13"/>
      <c r="H1491" s="13"/>
      <c r="I1491" s="13"/>
      <c r="J1491" s="13"/>
      <c r="K1491" s="13"/>
      <c r="L1491" s="13"/>
      <c r="M1491" s="13"/>
      <c r="N1491" s="13"/>
      <c r="O1491" s="13"/>
      <c r="P1491" s="13"/>
    </row>
    <row r="1492" spans="7:16">
      <c r="G1492" s="13"/>
      <c r="H1492" s="13"/>
      <c r="I1492" s="13"/>
      <c r="J1492" s="13"/>
      <c r="K1492" s="13"/>
      <c r="L1492" s="13"/>
      <c r="M1492" s="13"/>
      <c r="N1492" s="13"/>
      <c r="O1492" s="13"/>
      <c r="P1492" s="13"/>
    </row>
    <row r="1493" spans="7:16">
      <c r="G1493" s="13"/>
      <c r="H1493" s="13"/>
      <c r="I1493" s="13"/>
      <c r="J1493" s="13"/>
      <c r="K1493" s="13"/>
      <c r="L1493" s="13"/>
      <c r="M1493" s="13"/>
      <c r="N1493" s="13"/>
      <c r="O1493" s="13"/>
      <c r="P1493" s="13"/>
    </row>
    <row r="1494" spans="7:16">
      <c r="G1494" s="13"/>
      <c r="H1494" s="13"/>
      <c r="I1494" s="13"/>
      <c r="J1494" s="13"/>
      <c r="K1494" s="13"/>
      <c r="L1494" s="13"/>
      <c r="M1494" s="13"/>
      <c r="N1494" s="13"/>
      <c r="O1494" s="13"/>
      <c r="P1494" s="13"/>
    </row>
    <row r="1495" spans="7:16">
      <c r="G1495" s="13"/>
      <c r="H1495" s="13"/>
      <c r="I1495" s="13"/>
      <c r="J1495" s="13"/>
      <c r="K1495" s="13"/>
      <c r="L1495" s="13"/>
      <c r="M1495" s="13"/>
      <c r="N1495" s="13"/>
      <c r="O1495" s="13"/>
      <c r="P1495" s="13"/>
    </row>
    <row r="1496" spans="7:16">
      <c r="G1496" s="13"/>
      <c r="H1496" s="13"/>
      <c r="I1496" s="13"/>
      <c r="J1496" s="13"/>
      <c r="K1496" s="13"/>
      <c r="L1496" s="13"/>
      <c r="M1496" s="13"/>
      <c r="N1496" s="13"/>
      <c r="O1496" s="13"/>
      <c r="P1496" s="13"/>
    </row>
    <row r="1497" spans="7:16">
      <c r="G1497" s="13"/>
      <c r="H1497" s="13"/>
      <c r="I1497" s="13"/>
      <c r="J1497" s="13"/>
      <c r="K1497" s="13"/>
      <c r="L1497" s="13"/>
      <c r="M1497" s="13"/>
      <c r="N1497" s="13"/>
      <c r="O1497" s="13"/>
      <c r="P1497" s="13"/>
    </row>
    <row r="1498" spans="7:16">
      <c r="G1498" s="13"/>
      <c r="H1498" s="13"/>
      <c r="I1498" s="13"/>
      <c r="J1498" s="13"/>
      <c r="K1498" s="13"/>
      <c r="L1498" s="13"/>
      <c r="M1498" s="13"/>
      <c r="N1498" s="13"/>
      <c r="O1498" s="13"/>
      <c r="P1498" s="13"/>
    </row>
    <row r="1499" spans="7:16">
      <c r="G1499" s="13"/>
      <c r="H1499" s="13"/>
      <c r="I1499" s="13"/>
      <c r="J1499" s="13"/>
      <c r="K1499" s="13"/>
      <c r="L1499" s="13"/>
      <c r="M1499" s="13"/>
      <c r="N1499" s="13"/>
      <c r="O1499" s="13"/>
      <c r="P1499" s="13"/>
    </row>
    <row r="1500" spans="7:16">
      <c r="G1500" s="13"/>
      <c r="H1500" s="13"/>
      <c r="I1500" s="13"/>
      <c r="J1500" s="13"/>
      <c r="K1500" s="13"/>
      <c r="L1500" s="13"/>
      <c r="M1500" s="13"/>
      <c r="N1500" s="13"/>
      <c r="O1500" s="13"/>
      <c r="P1500" s="13"/>
    </row>
    <row r="1501" spans="7:16">
      <c r="G1501" s="13"/>
      <c r="H1501" s="13"/>
      <c r="I1501" s="13"/>
      <c r="J1501" s="13"/>
      <c r="K1501" s="13"/>
      <c r="L1501" s="13"/>
      <c r="M1501" s="13"/>
      <c r="N1501" s="13"/>
      <c r="O1501" s="13"/>
      <c r="P1501" s="13"/>
    </row>
    <row r="1502" spans="7:16">
      <c r="G1502" s="13"/>
      <c r="H1502" s="13"/>
      <c r="I1502" s="13"/>
      <c r="J1502" s="13"/>
      <c r="K1502" s="13"/>
      <c r="L1502" s="13"/>
      <c r="M1502" s="13"/>
      <c r="N1502" s="13"/>
      <c r="O1502" s="13"/>
      <c r="P1502" s="13"/>
    </row>
    <row r="1503" spans="7:16">
      <c r="G1503" s="13"/>
      <c r="H1503" s="13"/>
      <c r="I1503" s="13"/>
      <c r="J1503" s="13"/>
      <c r="K1503" s="13"/>
      <c r="L1503" s="13"/>
      <c r="M1503" s="13"/>
      <c r="N1503" s="13"/>
      <c r="O1503" s="13"/>
      <c r="P1503" s="13"/>
    </row>
    <row r="1504" spans="7:16">
      <c r="G1504" s="13"/>
      <c r="H1504" s="13"/>
      <c r="I1504" s="13"/>
      <c r="J1504" s="13"/>
      <c r="K1504" s="13"/>
      <c r="L1504" s="13"/>
      <c r="M1504" s="13"/>
      <c r="N1504" s="13"/>
      <c r="O1504" s="13"/>
      <c r="P1504" s="13"/>
    </row>
    <row r="1505" spans="7:16">
      <c r="G1505" s="13"/>
      <c r="H1505" s="13"/>
      <c r="I1505" s="13"/>
      <c r="J1505" s="13"/>
      <c r="K1505" s="13"/>
      <c r="L1505" s="13"/>
      <c r="M1505" s="13"/>
      <c r="N1505" s="13"/>
      <c r="O1505" s="13"/>
      <c r="P1505" s="13"/>
    </row>
    <row r="1506" spans="7:16">
      <c r="G1506" s="13"/>
      <c r="H1506" s="13"/>
      <c r="I1506" s="13"/>
      <c r="J1506" s="13"/>
      <c r="K1506" s="13"/>
      <c r="L1506" s="13"/>
      <c r="M1506" s="13"/>
      <c r="N1506" s="13"/>
      <c r="O1506" s="13"/>
      <c r="P1506" s="13"/>
    </row>
    <row r="1507" spans="7:16">
      <c r="G1507" s="13"/>
      <c r="H1507" s="13"/>
      <c r="I1507" s="13"/>
      <c r="J1507" s="13"/>
      <c r="K1507" s="13"/>
      <c r="L1507" s="13"/>
      <c r="M1507" s="13"/>
      <c r="N1507" s="13"/>
      <c r="O1507" s="13"/>
      <c r="P1507" s="13"/>
    </row>
    <row r="1508" spans="7:16">
      <c r="G1508" s="13"/>
      <c r="H1508" s="13"/>
      <c r="I1508" s="13"/>
      <c r="J1508" s="13"/>
      <c r="K1508" s="13"/>
      <c r="L1508" s="13"/>
      <c r="M1508" s="13"/>
      <c r="N1508" s="13"/>
      <c r="O1508" s="13"/>
      <c r="P1508" s="13"/>
    </row>
    <row r="1509" spans="7:16">
      <c r="G1509" s="13"/>
      <c r="H1509" s="13"/>
      <c r="I1509" s="13"/>
      <c r="J1509" s="13"/>
      <c r="K1509" s="13"/>
      <c r="L1509" s="13"/>
      <c r="M1509" s="13"/>
      <c r="N1509" s="13"/>
      <c r="O1509" s="13"/>
      <c r="P1509" s="13"/>
    </row>
    <row r="1510" spans="7:16">
      <c r="G1510" s="13"/>
      <c r="H1510" s="13"/>
      <c r="I1510" s="13"/>
      <c r="J1510" s="13"/>
      <c r="K1510" s="13"/>
      <c r="L1510" s="13"/>
      <c r="M1510" s="13"/>
      <c r="N1510" s="13"/>
      <c r="O1510" s="13"/>
      <c r="P1510" s="13"/>
    </row>
    <row r="1511" spans="7:16">
      <c r="G1511" s="13"/>
      <c r="H1511" s="13"/>
      <c r="I1511" s="13"/>
      <c r="J1511" s="13"/>
      <c r="K1511" s="13"/>
      <c r="L1511" s="13"/>
      <c r="M1511" s="13"/>
      <c r="N1511" s="13"/>
      <c r="O1511" s="13"/>
      <c r="P1511" s="13"/>
    </row>
    <row r="1512" spans="7:16">
      <c r="G1512" s="13"/>
      <c r="H1512" s="13"/>
      <c r="I1512" s="13"/>
      <c r="J1512" s="13"/>
      <c r="K1512" s="13"/>
      <c r="L1512" s="13"/>
      <c r="M1512" s="13"/>
      <c r="N1512" s="13"/>
      <c r="O1512" s="13"/>
      <c r="P1512" s="13"/>
    </row>
    <row r="1513" spans="7:16">
      <c r="G1513" s="13"/>
      <c r="H1513" s="13"/>
      <c r="I1513" s="13"/>
      <c r="J1513" s="13"/>
      <c r="K1513" s="13"/>
      <c r="L1513" s="13"/>
      <c r="M1513" s="13"/>
      <c r="N1513" s="13"/>
      <c r="O1513" s="13"/>
      <c r="P1513" s="13"/>
    </row>
    <row r="1514" spans="7:16">
      <c r="G1514" s="13"/>
      <c r="H1514" s="13"/>
      <c r="I1514" s="13"/>
      <c r="J1514" s="13"/>
      <c r="K1514" s="13"/>
      <c r="L1514" s="13"/>
      <c r="M1514" s="13"/>
      <c r="N1514" s="13"/>
      <c r="O1514" s="13"/>
      <c r="P1514" s="13"/>
    </row>
    <row r="1515" spans="7:16">
      <c r="G1515" s="13"/>
      <c r="H1515" s="13"/>
      <c r="I1515" s="13"/>
      <c r="J1515" s="13"/>
      <c r="K1515" s="13"/>
      <c r="L1515" s="13"/>
      <c r="M1515" s="13"/>
      <c r="N1515" s="13"/>
      <c r="O1515" s="13"/>
      <c r="P1515" s="13"/>
    </row>
    <row r="1516" spans="7:16">
      <c r="G1516" s="13"/>
      <c r="H1516" s="13"/>
      <c r="I1516" s="13"/>
      <c r="J1516" s="13"/>
      <c r="K1516" s="13"/>
      <c r="L1516" s="13"/>
      <c r="M1516" s="13"/>
      <c r="N1516" s="13"/>
      <c r="O1516" s="13"/>
      <c r="P1516" s="13"/>
    </row>
    <row r="1517" spans="7:16">
      <c r="G1517" s="13"/>
      <c r="H1517" s="13"/>
      <c r="I1517" s="13"/>
      <c r="J1517" s="13"/>
      <c r="K1517" s="13"/>
      <c r="L1517" s="13"/>
      <c r="M1517" s="13"/>
      <c r="N1517" s="13"/>
      <c r="O1517" s="13"/>
      <c r="P1517" s="13"/>
    </row>
    <row r="1518" spans="7:16">
      <c r="G1518" s="13"/>
      <c r="H1518" s="13"/>
      <c r="I1518" s="13"/>
      <c r="J1518" s="13"/>
      <c r="K1518" s="13"/>
      <c r="L1518" s="13"/>
      <c r="M1518" s="13"/>
      <c r="N1518" s="13"/>
      <c r="O1518" s="13"/>
      <c r="P1518" s="13"/>
    </row>
    <row r="1519" spans="7:16">
      <c r="G1519" s="13"/>
      <c r="H1519" s="13"/>
      <c r="I1519" s="13"/>
      <c r="J1519" s="13"/>
      <c r="K1519" s="13"/>
      <c r="L1519" s="13"/>
      <c r="M1519" s="13"/>
      <c r="N1519" s="13"/>
      <c r="O1519" s="13"/>
      <c r="P1519" s="13"/>
    </row>
    <row r="1520" spans="7:16">
      <c r="G1520" s="13"/>
      <c r="H1520" s="13"/>
      <c r="I1520" s="13"/>
      <c r="J1520" s="13"/>
      <c r="K1520" s="13"/>
      <c r="L1520" s="13"/>
      <c r="M1520" s="13"/>
      <c r="N1520" s="13"/>
      <c r="O1520" s="13"/>
      <c r="P1520" s="13"/>
    </row>
    <row r="1521" spans="7:16">
      <c r="G1521" s="13"/>
      <c r="H1521" s="13"/>
      <c r="I1521" s="13"/>
      <c r="J1521" s="13"/>
      <c r="K1521" s="13"/>
      <c r="L1521" s="13"/>
      <c r="M1521" s="13"/>
      <c r="N1521" s="13"/>
      <c r="O1521" s="13"/>
      <c r="P1521" s="13"/>
    </row>
    <row r="1522" spans="7:16">
      <c r="G1522" s="13"/>
      <c r="H1522" s="13"/>
      <c r="I1522" s="13"/>
      <c r="J1522" s="13"/>
      <c r="K1522" s="13"/>
      <c r="L1522" s="13"/>
      <c r="M1522" s="13"/>
      <c r="N1522" s="13"/>
      <c r="O1522" s="13"/>
      <c r="P1522" s="13"/>
    </row>
    <row r="1523" spans="7:16">
      <c r="G1523" s="13"/>
      <c r="H1523" s="13"/>
      <c r="I1523" s="13"/>
      <c r="J1523" s="13"/>
      <c r="K1523" s="13"/>
      <c r="L1523" s="13"/>
      <c r="M1523" s="13"/>
      <c r="N1523" s="13"/>
      <c r="O1523" s="13"/>
      <c r="P1523" s="13"/>
    </row>
    <row r="1524" spans="7:16">
      <c r="G1524" s="13"/>
      <c r="H1524" s="13"/>
      <c r="I1524" s="13"/>
      <c r="J1524" s="13"/>
      <c r="K1524" s="13"/>
      <c r="L1524" s="13"/>
      <c r="M1524" s="13"/>
      <c r="N1524" s="13"/>
      <c r="O1524" s="13"/>
      <c r="P1524" s="13"/>
    </row>
    <row r="1525" spans="7:16">
      <c r="G1525" s="13"/>
      <c r="H1525" s="13"/>
      <c r="I1525" s="13"/>
      <c r="J1525" s="13"/>
      <c r="K1525" s="13"/>
      <c r="L1525" s="13"/>
      <c r="M1525" s="13"/>
      <c r="N1525" s="13"/>
      <c r="O1525" s="13"/>
      <c r="P1525" s="13"/>
    </row>
    <row r="1526" spans="7:16">
      <c r="G1526" s="13"/>
      <c r="H1526" s="13"/>
      <c r="I1526" s="13"/>
      <c r="J1526" s="13"/>
      <c r="K1526" s="13"/>
      <c r="L1526" s="13"/>
      <c r="M1526" s="13"/>
      <c r="N1526" s="13"/>
      <c r="O1526" s="13"/>
      <c r="P1526" s="13"/>
    </row>
    <row r="1527" spans="7:16">
      <c r="G1527" s="13"/>
      <c r="H1527" s="13"/>
      <c r="I1527" s="13"/>
      <c r="J1527" s="13"/>
      <c r="K1527" s="13"/>
      <c r="L1527" s="13"/>
      <c r="M1527" s="13"/>
      <c r="N1527" s="13"/>
      <c r="O1527" s="13"/>
      <c r="P1527" s="13"/>
    </row>
    <row r="1528" spans="7:16">
      <c r="G1528" s="13"/>
      <c r="H1528" s="13"/>
      <c r="I1528" s="13"/>
      <c r="J1528" s="13"/>
      <c r="K1528" s="13"/>
      <c r="L1528" s="13"/>
      <c r="M1528" s="13"/>
      <c r="N1528" s="13"/>
      <c r="O1528" s="13"/>
      <c r="P1528" s="13"/>
    </row>
    <row r="1529" spans="7:16">
      <c r="G1529" s="13"/>
      <c r="H1529" s="13"/>
      <c r="I1529" s="13"/>
      <c r="J1529" s="13"/>
      <c r="K1529" s="13"/>
      <c r="L1529" s="13"/>
      <c r="M1529" s="13"/>
      <c r="N1529" s="13"/>
      <c r="O1529" s="13"/>
      <c r="P1529" s="13"/>
    </row>
    <row r="1530" spans="7:16">
      <c r="G1530" s="13"/>
      <c r="H1530" s="13"/>
      <c r="I1530" s="13"/>
      <c r="J1530" s="13"/>
      <c r="K1530" s="13"/>
      <c r="L1530" s="13"/>
      <c r="M1530" s="13"/>
      <c r="N1530" s="13"/>
      <c r="O1530" s="13"/>
      <c r="P1530" s="13"/>
    </row>
    <row r="1531" spans="7:16">
      <c r="G1531" s="13"/>
      <c r="H1531" s="13"/>
      <c r="I1531" s="13"/>
      <c r="J1531" s="13"/>
      <c r="K1531" s="13"/>
      <c r="L1531" s="13"/>
      <c r="M1531" s="13"/>
      <c r="N1531" s="13"/>
      <c r="O1531" s="13"/>
      <c r="P1531" s="13"/>
    </row>
    <row r="1532" spans="7:16">
      <c r="G1532" s="13"/>
      <c r="H1532" s="13"/>
      <c r="I1532" s="13"/>
      <c r="J1532" s="13"/>
      <c r="K1532" s="13"/>
      <c r="L1532" s="13"/>
      <c r="M1532" s="13"/>
      <c r="N1532" s="13"/>
      <c r="O1532" s="13"/>
      <c r="P1532" s="13"/>
    </row>
    <row r="1533" spans="7:16">
      <c r="G1533" s="13"/>
      <c r="H1533" s="13"/>
      <c r="I1533" s="13"/>
      <c r="J1533" s="13"/>
      <c r="K1533" s="13"/>
      <c r="L1533" s="13"/>
      <c r="M1533" s="13"/>
      <c r="N1533" s="13"/>
      <c r="O1533" s="13"/>
      <c r="P1533" s="13"/>
    </row>
    <row r="1534" spans="7:16">
      <c r="G1534" s="13"/>
      <c r="H1534" s="13"/>
      <c r="I1534" s="13"/>
      <c r="J1534" s="13"/>
      <c r="K1534" s="13"/>
      <c r="L1534" s="13"/>
      <c r="M1534" s="13"/>
      <c r="N1534" s="13"/>
      <c r="O1534" s="13"/>
      <c r="P1534" s="13"/>
    </row>
    <row r="1535" spans="7:16">
      <c r="G1535" s="13"/>
      <c r="H1535" s="13"/>
      <c r="I1535" s="13"/>
      <c r="J1535" s="13"/>
      <c r="K1535" s="13"/>
      <c r="L1535" s="13"/>
      <c r="M1535" s="13"/>
      <c r="N1535" s="13"/>
      <c r="O1535" s="13"/>
      <c r="P1535" s="13"/>
    </row>
    <row r="1536" spans="7:16">
      <c r="G1536" s="13"/>
      <c r="H1536" s="13"/>
      <c r="I1536" s="13"/>
      <c r="J1536" s="13"/>
      <c r="K1536" s="13"/>
      <c r="L1536" s="13"/>
      <c r="M1536" s="13"/>
      <c r="N1536" s="13"/>
      <c r="O1536" s="13"/>
      <c r="P1536" s="13"/>
    </row>
    <row r="1537" spans="7:16">
      <c r="G1537" s="13"/>
      <c r="H1537" s="13"/>
      <c r="I1537" s="13"/>
      <c r="J1537" s="13"/>
      <c r="K1537" s="13"/>
      <c r="L1537" s="13"/>
      <c r="M1537" s="13"/>
      <c r="N1537" s="13"/>
      <c r="O1537" s="13"/>
      <c r="P1537" s="13"/>
    </row>
    <row r="1538" spans="7:16">
      <c r="G1538" s="13"/>
      <c r="H1538" s="13"/>
      <c r="I1538" s="13"/>
      <c r="J1538" s="13"/>
      <c r="K1538" s="13"/>
      <c r="L1538" s="13"/>
      <c r="M1538" s="13"/>
      <c r="N1538" s="13"/>
      <c r="O1538" s="13"/>
      <c r="P1538" s="13"/>
    </row>
    <row r="1539" spans="7:16">
      <c r="G1539" s="13"/>
      <c r="H1539" s="13"/>
      <c r="I1539" s="13"/>
      <c r="J1539" s="13"/>
      <c r="K1539" s="13"/>
      <c r="L1539" s="13"/>
      <c r="M1539" s="13"/>
      <c r="N1539" s="13"/>
      <c r="O1539" s="13"/>
      <c r="P1539" s="13"/>
    </row>
    <row r="1540" spans="7:16">
      <c r="G1540" s="13"/>
      <c r="H1540" s="13"/>
      <c r="I1540" s="13"/>
      <c r="J1540" s="13"/>
      <c r="K1540" s="13"/>
      <c r="L1540" s="13"/>
      <c r="M1540" s="13"/>
      <c r="N1540" s="13"/>
      <c r="O1540" s="13"/>
      <c r="P1540" s="13"/>
    </row>
    <row r="1541" spans="7:16">
      <c r="G1541" s="13"/>
      <c r="H1541" s="13"/>
      <c r="I1541" s="13"/>
      <c r="J1541" s="13"/>
      <c r="K1541" s="13"/>
      <c r="L1541" s="13"/>
      <c r="M1541" s="13"/>
      <c r="N1541" s="13"/>
      <c r="O1541" s="13"/>
      <c r="P1541" s="13"/>
    </row>
    <row r="1542" spans="7:16">
      <c r="G1542" s="13"/>
      <c r="H1542" s="13"/>
      <c r="I1542" s="13"/>
      <c r="J1542" s="13"/>
      <c r="K1542" s="13"/>
      <c r="L1542" s="13"/>
      <c r="M1542" s="13"/>
      <c r="N1542" s="13"/>
      <c r="O1542" s="13"/>
      <c r="P1542" s="13"/>
    </row>
    <row r="1543" spans="7:16">
      <c r="G1543" s="13"/>
      <c r="H1543" s="13"/>
      <c r="I1543" s="13"/>
      <c r="J1543" s="13"/>
      <c r="K1543" s="13"/>
      <c r="L1543" s="13"/>
      <c r="M1543" s="13"/>
      <c r="N1543" s="13"/>
      <c r="O1543" s="13"/>
      <c r="P1543" s="13"/>
    </row>
    <row r="1544" spans="7:16">
      <c r="G1544" s="13"/>
      <c r="H1544" s="13"/>
      <c r="I1544" s="13"/>
      <c r="J1544" s="13"/>
      <c r="K1544" s="13"/>
      <c r="L1544" s="13"/>
      <c r="M1544" s="13"/>
      <c r="N1544" s="13"/>
      <c r="O1544" s="13"/>
      <c r="P1544" s="13"/>
    </row>
    <row r="1545" spans="7:16">
      <c r="G1545" s="13"/>
      <c r="H1545" s="13"/>
      <c r="I1545" s="13"/>
      <c r="J1545" s="13"/>
      <c r="K1545" s="13"/>
      <c r="L1545" s="13"/>
      <c r="M1545" s="13"/>
      <c r="N1545" s="13"/>
      <c r="O1545" s="13"/>
      <c r="P1545" s="13"/>
    </row>
    <row r="1546" spans="7:16">
      <c r="G1546" s="13"/>
      <c r="H1546" s="13"/>
      <c r="I1546" s="13"/>
      <c r="J1546" s="13"/>
      <c r="K1546" s="13"/>
      <c r="L1546" s="13"/>
      <c r="M1546" s="13"/>
      <c r="N1546" s="13"/>
      <c r="O1546" s="13"/>
      <c r="P1546" s="13"/>
    </row>
    <row r="1547" spans="7:16">
      <c r="G1547" s="13"/>
      <c r="H1547" s="13"/>
      <c r="I1547" s="13"/>
      <c r="J1547" s="13"/>
      <c r="K1547" s="13"/>
      <c r="L1547" s="13"/>
      <c r="M1547" s="13"/>
      <c r="N1547" s="13"/>
      <c r="O1547" s="13"/>
      <c r="P1547" s="13"/>
    </row>
    <row r="1548" spans="7:16">
      <c r="G1548" s="13"/>
      <c r="H1548" s="13"/>
      <c r="I1548" s="13"/>
      <c r="J1548" s="13"/>
      <c r="K1548" s="13"/>
      <c r="L1548" s="13"/>
      <c r="M1548" s="13"/>
      <c r="N1548" s="13"/>
      <c r="O1548" s="13"/>
      <c r="P1548" s="13"/>
    </row>
    <row r="1549" spans="7:16">
      <c r="G1549" s="13"/>
      <c r="H1549" s="13"/>
      <c r="I1549" s="13"/>
      <c r="J1549" s="13"/>
      <c r="K1549" s="13"/>
      <c r="L1549" s="13"/>
      <c r="M1549" s="13"/>
      <c r="N1549" s="13"/>
      <c r="O1549" s="13"/>
      <c r="P1549" s="13"/>
    </row>
    <row r="1550" spans="7:16">
      <c r="G1550" s="13"/>
      <c r="H1550" s="13"/>
      <c r="I1550" s="13"/>
      <c r="J1550" s="13"/>
      <c r="K1550" s="13"/>
      <c r="L1550" s="13"/>
      <c r="M1550" s="13"/>
      <c r="N1550" s="13"/>
      <c r="O1550" s="13"/>
      <c r="P1550" s="13"/>
    </row>
    <row r="1551" spans="7:16">
      <c r="G1551" s="13"/>
      <c r="H1551" s="13"/>
      <c r="I1551" s="13"/>
      <c r="J1551" s="13"/>
      <c r="K1551" s="13"/>
      <c r="L1551" s="13"/>
      <c r="M1551" s="13"/>
      <c r="N1551" s="13"/>
      <c r="O1551" s="13"/>
      <c r="P1551" s="13"/>
    </row>
    <row r="1552" spans="7:16">
      <c r="G1552" s="13"/>
      <c r="H1552" s="13"/>
      <c r="I1552" s="13"/>
      <c r="J1552" s="13"/>
      <c r="K1552" s="13"/>
      <c r="L1552" s="13"/>
      <c r="M1552" s="13"/>
      <c r="N1552" s="13"/>
      <c r="O1552" s="13"/>
      <c r="P1552" s="13"/>
    </row>
    <row r="1553" spans="7:16">
      <c r="G1553" s="13"/>
      <c r="H1553" s="13"/>
      <c r="I1553" s="13"/>
      <c r="J1553" s="13"/>
      <c r="K1553" s="13"/>
      <c r="L1553" s="13"/>
      <c r="M1553" s="13"/>
      <c r="N1553" s="13"/>
      <c r="O1553" s="13"/>
      <c r="P1553" s="13"/>
    </row>
    <row r="1554" spans="7:16">
      <c r="G1554" s="13"/>
      <c r="H1554" s="13"/>
      <c r="I1554" s="13"/>
      <c r="J1554" s="13"/>
      <c r="K1554" s="13"/>
      <c r="L1554" s="13"/>
      <c r="M1554" s="13"/>
      <c r="N1554" s="13"/>
      <c r="O1554" s="13"/>
      <c r="P1554" s="13"/>
    </row>
    <row r="1555" spans="7:16">
      <c r="G1555" s="13"/>
      <c r="H1555" s="13"/>
      <c r="I1555" s="13"/>
      <c r="J1555" s="13"/>
      <c r="K1555" s="13"/>
      <c r="L1555" s="13"/>
      <c r="M1555" s="13"/>
      <c r="N1555" s="13"/>
      <c r="O1555" s="13"/>
      <c r="P1555" s="13"/>
    </row>
    <row r="1556" spans="7:16">
      <c r="G1556" s="13"/>
      <c r="H1556" s="13"/>
      <c r="I1556" s="13"/>
      <c r="J1556" s="13"/>
      <c r="K1556" s="13"/>
      <c r="L1556" s="13"/>
      <c r="M1556" s="13"/>
      <c r="N1556" s="13"/>
      <c r="O1556" s="13"/>
      <c r="P1556" s="13"/>
    </row>
    <row r="1557" spans="7:16">
      <c r="G1557" s="13"/>
      <c r="H1557" s="13"/>
      <c r="I1557" s="13"/>
      <c r="J1557" s="13"/>
      <c r="K1557" s="13"/>
      <c r="L1557" s="13"/>
      <c r="M1557" s="13"/>
      <c r="N1557" s="13"/>
      <c r="O1557" s="13"/>
      <c r="P1557" s="13"/>
    </row>
    <row r="1558" spans="7:16">
      <c r="G1558" s="13"/>
      <c r="H1558" s="13"/>
      <c r="I1558" s="13"/>
      <c r="J1558" s="13"/>
      <c r="K1558" s="13"/>
      <c r="L1558" s="13"/>
      <c r="M1558" s="13"/>
      <c r="N1558" s="13"/>
      <c r="O1558" s="13"/>
      <c r="P1558" s="13"/>
    </row>
    <row r="1559" spans="7:16">
      <c r="G1559" s="13"/>
      <c r="H1559" s="13"/>
      <c r="I1559" s="13"/>
      <c r="J1559" s="13"/>
      <c r="K1559" s="13"/>
      <c r="L1559" s="13"/>
      <c r="M1559" s="13"/>
      <c r="N1559" s="13"/>
      <c r="O1559" s="13"/>
      <c r="P1559" s="13"/>
    </row>
    <row r="1560" spans="7:16">
      <c r="G1560" s="13"/>
      <c r="H1560" s="13"/>
      <c r="I1560" s="13"/>
      <c r="J1560" s="13"/>
      <c r="K1560" s="13"/>
      <c r="L1560" s="13"/>
      <c r="M1560" s="13"/>
      <c r="N1560" s="13"/>
      <c r="O1560" s="13"/>
      <c r="P1560" s="13"/>
    </row>
    <row r="1561" spans="7:16">
      <c r="G1561" s="13"/>
      <c r="H1561" s="13"/>
      <c r="I1561" s="13"/>
      <c r="J1561" s="13"/>
      <c r="K1561" s="13"/>
      <c r="L1561" s="13"/>
      <c r="M1561" s="13"/>
      <c r="N1561" s="13"/>
      <c r="O1561" s="13"/>
      <c r="P1561" s="13"/>
    </row>
    <row r="1562" spans="7:16">
      <c r="G1562" s="13"/>
      <c r="H1562" s="13"/>
      <c r="I1562" s="13"/>
      <c r="J1562" s="13"/>
      <c r="K1562" s="13"/>
      <c r="L1562" s="13"/>
      <c r="M1562" s="13"/>
      <c r="N1562" s="13"/>
      <c r="O1562" s="13"/>
      <c r="P1562" s="13"/>
    </row>
    <row r="1563" spans="7:16">
      <c r="G1563" s="13"/>
      <c r="H1563" s="13"/>
      <c r="I1563" s="13"/>
      <c r="J1563" s="13"/>
      <c r="K1563" s="13"/>
      <c r="L1563" s="13"/>
      <c r="M1563" s="13"/>
      <c r="N1563" s="13"/>
      <c r="O1563" s="13"/>
      <c r="P1563" s="13"/>
    </row>
    <row r="1564" spans="7:16">
      <c r="G1564" s="13"/>
      <c r="H1564" s="13"/>
      <c r="I1564" s="13"/>
      <c r="J1564" s="13"/>
      <c r="K1564" s="13"/>
      <c r="L1564" s="13"/>
      <c r="M1564" s="13"/>
      <c r="N1564" s="13"/>
      <c r="O1564" s="13"/>
      <c r="P1564" s="13"/>
    </row>
    <row r="1565" spans="7:16">
      <c r="G1565" s="13"/>
      <c r="H1565" s="13"/>
      <c r="I1565" s="13"/>
      <c r="J1565" s="13"/>
      <c r="K1565" s="13"/>
      <c r="L1565" s="13"/>
      <c r="M1565" s="13"/>
      <c r="N1565" s="13"/>
      <c r="O1565" s="13"/>
      <c r="P1565" s="13"/>
    </row>
    <row r="1566" spans="7:16">
      <c r="G1566" s="13"/>
      <c r="H1566" s="13"/>
      <c r="I1566" s="13"/>
      <c r="J1566" s="13"/>
      <c r="K1566" s="13"/>
      <c r="L1566" s="13"/>
      <c r="M1566" s="13"/>
      <c r="N1566" s="13"/>
      <c r="O1566" s="13"/>
      <c r="P1566" s="13"/>
    </row>
    <row r="1567" spans="7:16">
      <c r="G1567" s="13"/>
      <c r="H1567" s="13"/>
      <c r="I1567" s="13"/>
      <c r="J1567" s="13"/>
      <c r="K1567" s="13"/>
      <c r="L1567" s="13"/>
      <c r="M1567" s="13"/>
      <c r="N1567" s="13"/>
      <c r="O1567" s="13"/>
      <c r="P1567" s="13"/>
    </row>
    <row r="1568" spans="7:16">
      <c r="G1568" s="13"/>
      <c r="H1568" s="13"/>
      <c r="I1568" s="13"/>
      <c r="J1568" s="13"/>
      <c r="K1568" s="13"/>
      <c r="L1568" s="13"/>
      <c r="M1568" s="13"/>
      <c r="N1568" s="13"/>
      <c r="O1568" s="13"/>
      <c r="P1568" s="13"/>
    </row>
    <row r="1569" spans="7:16">
      <c r="G1569" s="13"/>
      <c r="H1569" s="13"/>
      <c r="I1569" s="13"/>
      <c r="J1569" s="13"/>
      <c r="K1569" s="13"/>
      <c r="L1569" s="13"/>
      <c r="M1569" s="13"/>
      <c r="N1569" s="13"/>
      <c r="O1569" s="13"/>
      <c r="P1569" s="13"/>
    </row>
    <row r="1570" spans="7:16">
      <c r="G1570" s="13"/>
      <c r="H1570" s="13"/>
      <c r="I1570" s="13"/>
      <c r="J1570" s="13"/>
      <c r="K1570" s="13"/>
      <c r="L1570" s="13"/>
      <c r="M1570" s="13"/>
      <c r="N1570" s="13"/>
      <c r="O1570" s="13"/>
      <c r="P1570" s="13"/>
    </row>
    <row r="1571" spans="7:16">
      <c r="G1571" s="13"/>
      <c r="H1571" s="13"/>
      <c r="I1571" s="13"/>
      <c r="J1571" s="13"/>
      <c r="K1571" s="13"/>
      <c r="L1571" s="13"/>
      <c r="M1571" s="13"/>
      <c r="N1571" s="13"/>
      <c r="O1571" s="13"/>
      <c r="P1571" s="13"/>
    </row>
    <row r="1572" spans="7:16">
      <c r="G1572" s="13"/>
      <c r="H1572" s="13"/>
      <c r="I1572" s="13"/>
      <c r="J1572" s="13"/>
      <c r="K1572" s="13"/>
      <c r="L1572" s="13"/>
      <c r="M1572" s="13"/>
      <c r="N1572" s="13"/>
      <c r="O1572" s="13"/>
      <c r="P1572" s="13"/>
    </row>
    <row r="1573" spans="7:16">
      <c r="G1573" s="13"/>
      <c r="H1573" s="13"/>
      <c r="I1573" s="13"/>
      <c r="J1573" s="13"/>
      <c r="K1573" s="13"/>
      <c r="L1573" s="13"/>
      <c r="M1573" s="13"/>
      <c r="N1573" s="13"/>
      <c r="O1573" s="13"/>
      <c r="P1573" s="13"/>
    </row>
    <row r="1574" spans="7:16">
      <c r="G1574" s="13"/>
      <c r="H1574" s="13"/>
      <c r="I1574" s="13"/>
      <c r="J1574" s="13"/>
      <c r="K1574" s="13"/>
      <c r="L1574" s="13"/>
      <c r="M1574" s="13"/>
      <c r="N1574" s="13"/>
      <c r="O1574" s="13"/>
      <c r="P1574" s="13"/>
    </row>
    <row r="1575" spans="7:16">
      <c r="G1575" s="13"/>
      <c r="H1575" s="13"/>
      <c r="I1575" s="13"/>
      <c r="J1575" s="13"/>
      <c r="K1575" s="13"/>
      <c r="L1575" s="13"/>
      <c r="M1575" s="13"/>
      <c r="N1575" s="13"/>
      <c r="O1575" s="13"/>
      <c r="P1575" s="13"/>
    </row>
    <row r="1576" spans="7:16">
      <c r="G1576" s="13"/>
      <c r="H1576" s="13"/>
      <c r="I1576" s="13"/>
      <c r="J1576" s="13"/>
      <c r="K1576" s="13"/>
      <c r="L1576" s="13"/>
      <c r="M1576" s="13"/>
      <c r="N1576" s="13"/>
      <c r="O1576" s="13"/>
      <c r="P1576" s="13"/>
    </row>
    <row r="1577" spans="7:16">
      <c r="G1577" s="13"/>
      <c r="H1577" s="13"/>
      <c r="I1577" s="13"/>
      <c r="J1577" s="13"/>
      <c r="K1577" s="13"/>
      <c r="L1577" s="13"/>
      <c r="M1577" s="13"/>
      <c r="N1577" s="13"/>
      <c r="O1577" s="13"/>
      <c r="P1577" s="13"/>
    </row>
    <row r="1578" spans="7:16">
      <c r="G1578" s="13"/>
      <c r="H1578" s="13"/>
      <c r="I1578" s="13"/>
      <c r="J1578" s="13"/>
      <c r="K1578" s="13"/>
      <c r="L1578" s="13"/>
      <c r="M1578" s="13"/>
      <c r="N1578" s="13"/>
      <c r="O1578" s="13"/>
      <c r="P1578" s="13"/>
    </row>
    <row r="1579" spans="7:16">
      <c r="G1579" s="13"/>
      <c r="H1579" s="13"/>
      <c r="I1579" s="13"/>
      <c r="J1579" s="13"/>
      <c r="K1579" s="13"/>
      <c r="L1579" s="13"/>
      <c r="M1579" s="13"/>
      <c r="N1579" s="13"/>
      <c r="O1579" s="13"/>
      <c r="P1579" s="13"/>
    </row>
    <row r="1580" spans="7:16">
      <c r="G1580" s="13"/>
      <c r="H1580" s="13"/>
      <c r="I1580" s="13"/>
      <c r="J1580" s="13"/>
      <c r="K1580" s="13"/>
      <c r="L1580" s="13"/>
      <c r="M1580" s="13"/>
      <c r="N1580" s="13"/>
      <c r="O1580" s="13"/>
      <c r="P1580" s="13"/>
    </row>
    <row r="1581" spans="7:16">
      <c r="G1581" s="13"/>
      <c r="H1581" s="13"/>
      <c r="I1581" s="13"/>
      <c r="J1581" s="13"/>
      <c r="K1581" s="13"/>
      <c r="L1581" s="13"/>
      <c r="M1581" s="13"/>
      <c r="N1581" s="13"/>
      <c r="O1581" s="13"/>
      <c r="P1581" s="13"/>
    </row>
    <row r="1582" spans="7:16">
      <c r="G1582" s="13"/>
      <c r="H1582" s="13"/>
      <c r="I1582" s="13"/>
      <c r="J1582" s="13"/>
      <c r="K1582" s="13"/>
      <c r="L1582" s="13"/>
      <c r="M1582" s="13"/>
      <c r="N1582" s="13"/>
      <c r="O1582" s="13"/>
      <c r="P1582" s="13"/>
    </row>
    <row r="1583" spans="7:16">
      <c r="G1583" s="13"/>
      <c r="H1583" s="13"/>
      <c r="I1583" s="13"/>
      <c r="J1583" s="13"/>
      <c r="K1583" s="13"/>
      <c r="L1583" s="13"/>
      <c r="M1583" s="13"/>
      <c r="N1583" s="13"/>
      <c r="O1583" s="13"/>
      <c r="P1583" s="13"/>
    </row>
    <row r="1584" spans="7:16">
      <c r="G1584" s="13"/>
      <c r="H1584" s="13"/>
      <c r="I1584" s="13"/>
      <c r="J1584" s="13"/>
      <c r="K1584" s="13"/>
      <c r="L1584" s="13"/>
      <c r="M1584" s="13"/>
      <c r="N1584" s="13"/>
      <c r="O1584" s="13"/>
      <c r="P1584" s="13"/>
    </row>
    <row r="1585" spans="7:16">
      <c r="G1585" s="13"/>
      <c r="H1585" s="13"/>
      <c r="I1585" s="13"/>
      <c r="J1585" s="13"/>
      <c r="K1585" s="13"/>
      <c r="L1585" s="13"/>
      <c r="M1585" s="13"/>
      <c r="N1585" s="13"/>
      <c r="O1585" s="13"/>
      <c r="P1585" s="13"/>
    </row>
    <row r="1586" spans="7:16">
      <c r="G1586" s="13"/>
      <c r="H1586" s="13"/>
      <c r="I1586" s="13"/>
      <c r="J1586" s="13"/>
      <c r="K1586" s="13"/>
      <c r="L1586" s="13"/>
      <c r="M1586" s="13"/>
      <c r="N1586" s="13"/>
      <c r="O1586" s="13"/>
      <c r="P1586" s="13"/>
    </row>
    <row r="1587" spans="7:16">
      <c r="G1587" s="13"/>
      <c r="H1587" s="13"/>
      <c r="I1587" s="13"/>
      <c r="J1587" s="13"/>
      <c r="K1587" s="13"/>
      <c r="L1587" s="13"/>
      <c r="M1587" s="13"/>
      <c r="N1587" s="13"/>
      <c r="O1587" s="13"/>
      <c r="P1587" s="13"/>
    </row>
    <row r="1588" spans="7:16">
      <c r="G1588" s="13"/>
      <c r="H1588" s="13"/>
      <c r="I1588" s="13"/>
      <c r="J1588" s="13"/>
      <c r="K1588" s="13"/>
      <c r="L1588" s="13"/>
      <c r="M1588" s="13"/>
      <c r="N1588" s="13"/>
      <c r="O1588" s="13"/>
      <c r="P1588" s="13"/>
    </row>
    <row r="1589" spans="7:16">
      <c r="G1589" s="13"/>
      <c r="H1589" s="13"/>
      <c r="I1589" s="13"/>
      <c r="J1589" s="13"/>
      <c r="K1589" s="13"/>
      <c r="L1589" s="13"/>
      <c r="M1589" s="13"/>
      <c r="N1589" s="13"/>
      <c r="O1589" s="13"/>
      <c r="P1589" s="13"/>
    </row>
    <row r="1590" spans="7:16">
      <c r="G1590" s="13"/>
      <c r="H1590" s="13"/>
      <c r="I1590" s="13"/>
      <c r="J1590" s="13"/>
      <c r="K1590" s="13"/>
      <c r="L1590" s="13"/>
      <c r="M1590" s="13"/>
      <c r="N1590" s="13"/>
      <c r="O1590" s="13"/>
      <c r="P1590" s="13"/>
    </row>
    <row r="1591" spans="7:16">
      <c r="G1591" s="13"/>
      <c r="H1591" s="13"/>
      <c r="I1591" s="13"/>
      <c r="J1591" s="13"/>
      <c r="K1591" s="13"/>
      <c r="L1591" s="13"/>
      <c r="M1591" s="13"/>
      <c r="N1591" s="13"/>
      <c r="O1591" s="13"/>
      <c r="P1591" s="13"/>
    </row>
    <row r="1592" spans="7:16">
      <c r="G1592" s="13"/>
      <c r="H1592" s="13"/>
      <c r="I1592" s="13"/>
      <c r="J1592" s="13"/>
      <c r="K1592" s="13"/>
      <c r="L1592" s="13"/>
      <c r="M1592" s="13"/>
      <c r="N1592" s="13"/>
      <c r="O1592" s="13"/>
      <c r="P1592" s="13"/>
    </row>
    <row r="1593" spans="7:16">
      <c r="G1593" s="13"/>
      <c r="H1593" s="13"/>
      <c r="I1593" s="13"/>
      <c r="J1593" s="13"/>
      <c r="K1593" s="13"/>
      <c r="L1593" s="13"/>
      <c r="M1593" s="13"/>
      <c r="N1593" s="13"/>
      <c r="O1593" s="13"/>
      <c r="P1593" s="13"/>
    </row>
    <row r="1594" spans="7:16">
      <c r="G1594" s="13"/>
      <c r="H1594" s="13"/>
      <c r="I1594" s="13"/>
      <c r="J1594" s="13"/>
      <c r="K1594" s="13"/>
      <c r="L1594" s="13"/>
      <c r="M1594" s="13"/>
      <c r="N1594" s="13"/>
      <c r="O1594" s="13"/>
      <c r="P1594" s="13"/>
    </row>
    <row r="1595" spans="7:16">
      <c r="G1595" s="13"/>
      <c r="H1595" s="13"/>
      <c r="I1595" s="13"/>
      <c r="J1595" s="13"/>
      <c r="K1595" s="13"/>
      <c r="L1595" s="13"/>
      <c r="M1595" s="13"/>
      <c r="N1595" s="13"/>
      <c r="O1595" s="13"/>
      <c r="P1595" s="13"/>
    </row>
    <row r="1596" spans="7:16">
      <c r="G1596" s="13"/>
      <c r="H1596" s="13"/>
      <c r="I1596" s="13"/>
      <c r="J1596" s="13"/>
      <c r="K1596" s="13"/>
      <c r="L1596" s="13"/>
      <c r="M1596" s="13"/>
      <c r="N1596" s="13"/>
      <c r="O1596" s="13"/>
      <c r="P1596" s="13"/>
    </row>
    <row r="1597" spans="7:16">
      <c r="G1597" s="13"/>
      <c r="H1597" s="13"/>
      <c r="I1597" s="13"/>
      <c r="J1597" s="13"/>
      <c r="K1597" s="13"/>
      <c r="L1597" s="13"/>
      <c r="M1597" s="13"/>
      <c r="N1597" s="13"/>
      <c r="O1597" s="13"/>
      <c r="P1597" s="13"/>
    </row>
    <row r="1598" spans="7:16">
      <c r="G1598" s="13"/>
      <c r="H1598" s="13"/>
      <c r="I1598" s="13"/>
      <c r="J1598" s="13"/>
      <c r="K1598" s="13"/>
      <c r="L1598" s="13"/>
      <c r="M1598" s="13"/>
      <c r="N1598" s="13"/>
      <c r="O1598" s="13"/>
      <c r="P1598" s="13"/>
    </row>
    <row r="1599" spans="7:16">
      <c r="G1599" s="13"/>
      <c r="H1599" s="13"/>
      <c r="I1599" s="13"/>
      <c r="J1599" s="13"/>
      <c r="K1599" s="13"/>
      <c r="L1599" s="13"/>
      <c r="M1599" s="13"/>
      <c r="N1599" s="13"/>
      <c r="O1599" s="13"/>
      <c r="P1599" s="13"/>
    </row>
    <row r="1600" spans="7:16">
      <c r="G1600" s="13"/>
      <c r="H1600" s="13"/>
      <c r="I1600" s="13"/>
      <c r="J1600" s="13"/>
      <c r="K1600" s="13"/>
      <c r="L1600" s="13"/>
      <c r="M1600" s="13"/>
      <c r="N1600" s="13"/>
      <c r="O1600" s="13"/>
      <c r="P1600" s="13"/>
    </row>
    <row r="1601" spans="7:16">
      <c r="G1601" s="13"/>
      <c r="H1601" s="13"/>
      <c r="I1601" s="13"/>
      <c r="J1601" s="13"/>
      <c r="K1601" s="13"/>
      <c r="L1601" s="13"/>
      <c r="M1601" s="13"/>
      <c r="N1601" s="13"/>
      <c r="O1601" s="13"/>
      <c r="P1601" s="13"/>
    </row>
    <row r="1602" spans="7:16">
      <c r="G1602" s="13"/>
      <c r="H1602" s="13"/>
      <c r="I1602" s="13"/>
      <c r="J1602" s="13"/>
      <c r="K1602" s="13"/>
      <c r="L1602" s="13"/>
      <c r="M1602" s="13"/>
      <c r="N1602" s="13"/>
      <c r="O1602" s="13"/>
      <c r="P1602" s="13"/>
    </row>
    <row r="1603" spans="7:16">
      <c r="G1603" s="13"/>
      <c r="H1603" s="13"/>
      <c r="I1603" s="13"/>
      <c r="J1603" s="13"/>
      <c r="K1603" s="13"/>
      <c r="L1603" s="13"/>
      <c r="M1603" s="13"/>
      <c r="N1603" s="13"/>
      <c r="O1603" s="13"/>
      <c r="P1603" s="13"/>
    </row>
    <row r="1604" spans="7:16">
      <c r="G1604" s="13"/>
      <c r="H1604" s="13"/>
      <c r="I1604" s="13"/>
      <c r="J1604" s="13"/>
      <c r="K1604" s="13"/>
      <c r="L1604" s="13"/>
      <c r="M1604" s="13"/>
      <c r="N1604" s="13"/>
      <c r="O1604" s="13"/>
      <c r="P1604" s="13"/>
    </row>
    <row r="1605" spans="7:16">
      <c r="G1605" s="13"/>
      <c r="H1605" s="13"/>
      <c r="I1605" s="13"/>
      <c r="J1605" s="13"/>
      <c r="K1605" s="13"/>
      <c r="L1605" s="13"/>
      <c r="M1605" s="13"/>
      <c r="N1605" s="13"/>
      <c r="O1605" s="13"/>
      <c r="P1605" s="13"/>
    </row>
    <row r="1606" spans="7:16">
      <c r="G1606" s="13"/>
      <c r="H1606" s="13"/>
      <c r="I1606" s="13"/>
      <c r="J1606" s="13"/>
      <c r="K1606" s="13"/>
      <c r="L1606" s="13"/>
      <c r="M1606" s="13"/>
      <c r="N1606" s="13"/>
      <c r="O1606" s="13"/>
      <c r="P1606" s="13"/>
    </row>
    <row r="1607" spans="7:16">
      <c r="G1607" s="13"/>
      <c r="H1607" s="13"/>
      <c r="I1607" s="13"/>
      <c r="J1607" s="13"/>
      <c r="K1607" s="13"/>
      <c r="L1607" s="13"/>
      <c r="M1607" s="13"/>
      <c r="N1607" s="13"/>
      <c r="O1607" s="13"/>
      <c r="P1607" s="13"/>
    </row>
    <row r="1608" spans="7:16">
      <c r="G1608" s="13"/>
      <c r="H1608" s="13"/>
      <c r="I1608" s="13"/>
      <c r="J1608" s="13"/>
      <c r="K1608" s="13"/>
      <c r="L1608" s="13"/>
      <c r="M1608" s="13"/>
      <c r="N1608" s="13"/>
      <c r="O1608" s="13"/>
      <c r="P1608" s="13"/>
    </row>
    <row r="1609" spans="7:16">
      <c r="G1609" s="13"/>
      <c r="H1609" s="13"/>
      <c r="I1609" s="13"/>
      <c r="J1609" s="13"/>
      <c r="K1609" s="13"/>
      <c r="L1609" s="13"/>
      <c r="M1609" s="13"/>
      <c r="N1609" s="13"/>
      <c r="O1609" s="13"/>
      <c r="P1609" s="13"/>
    </row>
    <row r="1610" spans="7:16">
      <c r="G1610" s="13"/>
      <c r="H1610" s="13"/>
      <c r="I1610" s="13"/>
      <c r="J1610" s="13"/>
      <c r="K1610" s="13"/>
      <c r="L1610" s="13"/>
      <c r="M1610" s="13"/>
      <c r="N1610" s="13"/>
      <c r="O1610" s="13"/>
      <c r="P1610" s="13"/>
    </row>
    <row r="1611" spans="7:16">
      <c r="G1611" s="13"/>
      <c r="H1611" s="13"/>
      <c r="I1611" s="13"/>
      <c r="J1611" s="13"/>
      <c r="K1611" s="13"/>
      <c r="L1611" s="13"/>
      <c r="M1611" s="13"/>
      <c r="N1611" s="13"/>
      <c r="O1611" s="13"/>
      <c r="P1611" s="13"/>
    </row>
    <row r="1612" spans="7:16">
      <c r="G1612" s="13"/>
      <c r="H1612" s="13"/>
      <c r="I1612" s="13"/>
      <c r="J1612" s="13"/>
      <c r="K1612" s="13"/>
      <c r="L1612" s="13"/>
      <c r="M1612" s="13"/>
      <c r="N1612" s="13"/>
      <c r="O1612" s="13"/>
      <c r="P1612" s="13"/>
    </row>
    <row r="1613" spans="7:16">
      <c r="G1613" s="13"/>
      <c r="H1613" s="13"/>
      <c r="I1613" s="13"/>
      <c r="J1613" s="13"/>
      <c r="K1613" s="13"/>
      <c r="L1613" s="13"/>
      <c r="M1613" s="13"/>
      <c r="N1613" s="13"/>
      <c r="O1613" s="13"/>
      <c r="P1613" s="13"/>
    </row>
    <row r="1614" spans="7:16">
      <c r="G1614" s="13"/>
      <c r="H1614" s="13"/>
      <c r="I1614" s="13"/>
      <c r="J1614" s="13"/>
      <c r="K1614" s="13"/>
      <c r="L1614" s="13"/>
      <c r="M1614" s="13"/>
      <c r="N1614" s="13"/>
      <c r="O1614" s="13"/>
      <c r="P1614" s="13"/>
    </row>
    <row r="1615" spans="7:16">
      <c r="G1615" s="13"/>
      <c r="H1615" s="13"/>
      <c r="I1615" s="13"/>
      <c r="J1615" s="13"/>
      <c r="K1615" s="13"/>
      <c r="L1615" s="13"/>
      <c r="M1615" s="13"/>
      <c r="N1615" s="13"/>
      <c r="O1615" s="13"/>
      <c r="P1615" s="13"/>
    </row>
    <row r="1616" spans="7:16">
      <c r="G1616" s="13"/>
      <c r="H1616" s="13"/>
      <c r="I1616" s="13"/>
      <c r="J1616" s="13"/>
      <c r="K1616" s="13"/>
      <c r="L1616" s="13"/>
      <c r="M1616" s="13"/>
      <c r="N1616" s="13"/>
      <c r="O1616" s="13"/>
      <c r="P1616" s="13"/>
    </row>
    <row r="1617" spans="7:16">
      <c r="G1617" s="13"/>
      <c r="H1617" s="13"/>
      <c r="I1617" s="13"/>
      <c r="J1617" s="13"/>
      <c r="K1617" s="13"/>
      <c r="L1617" s="13"/>
      <c r="M1617" s="13"/>
      <c r="N1617" s="13"/>
      <c r="O1617" s="13"/>
      <c r="P1617" s="13"/>
    </row>
    <row r="1618" spans="7:16">
      <c r="G1618" s="13"/>
      <c r="H1618" s="13"/>
      <c r="I1618" s="13"/>
      <c r="J1618" s="13"/>
      <c r="K1618" s="13"/>
      <c r="L1618" s="13"/>
      <c r="M1618" s="13"/>
      <c r="N1618" s="13"/>
      <c r="O1618" s="13"/>
      <c r="P1618" s="13"/>
    </row>
    <row r="1619" spans="7:16">
      <c r="G1619" s="13"/>
      <c r="H1619" s="13"/>
      <c r="I1619" s="13"/>
      <c r="J1619" s="13"/>
      <c r="K1619" s="13"/>
      <c r="L1619" s="13"/>
      <c r="M1619" s="13"/>
      <c r="N1619" s="13"/>
      <c r="O1619" s="13"/>
      <c r="P1619" s="13"/>
    </row>
    <row r="1620" spans="7:16">
      <c r="G1620" s="13"/>
      <c r="H1620" s="13"/>
      <c r="I1620" s="13"/>
      <c r="J1620" s="13"/>
      <c r="K1620" s="13"/>
      <c r="L1620" s="13"/>
      <c r="M1620" s="13"/>
      <c r="N1620" s="13"/>
      <c r="O1620" s="13"/>
      <c r="P1620" s="13"/>
    </row>
    <row r="1621" spans="7:16">
      <c r="G1621" s="13"/>
      <c r="H1621" s="13"/>
      <c r="I1621" s="13"/>
      <c r="J1621" s="13"/>
      <c r="K1621" s="13"/>
      <c r="L1621" s="13"/>
      <c r="M1621" s="13"/>
      <c r="N1621" s="13"/>
      <c r="O1621" s="13"/>
      <c r="P1621" s="13"/>
    </row>
    <row r="1622" spans="7:16">
      <c r="G1622" s="13"/>
      <c r="H1622" s="13"/>
      <c r="I1622" s="13"/>
      <c r="J1622" s="13"/>
      <c r="K1622" s="13"/>
      <c r="L1622" s="13"/>
      <c r="M1622" s="13"/>
      <c r="N1622" s="13"/>
      <c r="O1622" s="13"/>
      <c r="P1622" s="13"/>
    </row>
    <row r="1623" spans="7:16">
      <c r="G1623" s="13"/>
      <c r="H1623" s="13"/>
      <c r="I1623" s="13"/>
      <c r="J1623" s="13"/>
      <c r="K1623" s="13"/>
      <c r="L1623" s="13"/>
      <c r="M1623" s="13"/>
      <c r="N1623" s="13"/>
      <c r="O1623" s="13"/>
      <c r="P1623" s="13"/>
    </row>
    <row r="1624" spans="7:16">
      <c r="G1624" s="13"/>
      <c r="H1624" s="13"/>
      <c r="I1624" s="13"/>
      <c r="J1624" s="13"/>
      <c r="K1624" s="13"/>
      <c r="L1624" s="13"/>
      <c r="M1624" s="13"/>
      <c r="N1624" s="13"/>
      <c r="O1624" s="13"/>
      <c r="P1624" s="13"/>
    </row>
    <row r="1625" spans="7:16">
      <c r="G1625" s="13"/>
      <c r="H1625" s="13"/>
      <c r="I1625" s="13"/>
      <c r="J1625" s="13"/>
      <c r="K1625" s="13"/>
      <c r="L1625" s="13"/>
      <c r="M1625" s="13"/>
      <c r="N1625" s="13"/>
      <c r="O1625" s="13"/>
      <c r="P1625" s="13"/>
    </row>
    <row r="1626" spans="7:16">
      <c r="G1626" s="13"/>
      <c r="H1626" s="13"/>
      <c r="I1626" s="13"/>
      <c r="J1626" s="13"/>
      <c r="K1626" s="13"/>
      <c r="L1626" s="13"/>
      <c r="M1626" s="13"/>
      <c r="N1626" s="13"/>
      <c r="O1626" s="13"/>
      <c r="P1626" s="13"/>
    </row>
    <row r="1627" spans="7:16">
      <c r="G1627" s="13"/>
      <c r="H1627" s="13"/>
      <c r="I1627" s="13"/>
      <c r="J1627" s="13"/>
      <c r="K1627" s="13"/>
      <c r="L1627" s="13"/>
      <c r="M1627" s="13"/>
      <c r="N1627" s="13"/>
      <c r="O1627" s="13"/>
      <c r="P1627" s="13"/>
    </row>
    <row r="1628" spans="7:16">
      <c r="G1628" s="13"/>
      <c r="H1628" s="13"/>
      <c r="I1628" s="13"/>
      <c r="J1628" s="13"/>
      <c r="K1628" s="13"/>
      <c r="L1628" s="13"/>
      <c r="M1628" s="13"/>
      <c r="N1628" s="13"/>
      <c r="O1628" s="13"/>
      <c r="P1628" s="13"/>
    </row>
    <row r="1629" spans="7:16">
      <c r="G1629" s="13"/>
      <c r="H1629" s="13"/>
      <c r="I1629" s="13"/>
      <c r="J1629" s="13"/>
      <c r="K1629" s="13"/>
      <c r="L1629" s="13"/>
      <c r="M1629" s="13"/>
      <c r="N1629" s="13"/>
      <c r="O1629" s="13"/>
      <c r="P1629" s="13"/>
    </row>
    <row r="1630" spans="7:16">
      <c r="G1630" s="13"/>
      <c r="H1630" s="13"/>
      <c r="I1630" s="13"/>
      <c r="J1630" s="13"/>
      <c r="K1630" s="13"/>
      <c r="L1630" s="13"/>
      <c r="M1630" s="13"/>
      <c r="N1630" s="13"/>
      <c r="O1630" s="13"/>
      <c r="P1630" s="13"/>
    </row>
    <row r="1631" spans="7:16">
      <c r="G1631" s="13"/>
      <c r="H1631" s="13"/>
      <c r="I1631" s="13"/>
      <c r="J1631" s="13"/>
      <c r="K1631" s="13"/>
      <c r="L1631" s="13"/>
      <c r="M1631" s="13"/>
      <c r="N1631" s="13"/>
      <c r="O1631" s="13"/>
      <c r="P1631" s="13"/>
    </row>
    <row r="1632" spans="7:16">
      <c r="G1632" s="13"/>
      <c r="H1632" s="13"/>
      <c r="I1632" s="13"/>
      <c r="J1632" s="13"/>
      <c r="K1632" s="13"/>
      <c r="L1632" s="13"/>
      <c r="M1632" s="13"/>
      <c r="N1632" s="13"/>
      <c r="O1632" s="13"/>
      <c r="P1632" s="13"/>
    </row>
    <row r="1633" spans="7:16">
      <c r="G1633" s="13"/>
      <c r="H1633" s="13"/>
      <c r="I1633" s="13"/>
      <c r="J1633" s="13"/>
      <c r="K1633" s="13"/>
      <c r="L1633" s="13"/>
      <c r="M1633" s="13"/>
      <c r="N1633" s="13"/>
      <c r="O1633" s="13"/>
      <c r="P1633" s="13"/>
    </row>
    <row r="1634" spans="7:16">
      <c r="G1634" s="13"/>
      <c r="H1634" s="13"/>
      <c r="I1634" s="13"/>
      <c r="J1634" s="13"/>
      <c r="K1634" s="13"/>
      <c r="L1634" s="13"/>
      <c r="M1634" s="13"/>
      <c r="N1634" s="13"/>
      <c r="O1634" s="13"/>
      <c r="P1634" s="13"/>
    </row>
    <row r="1635" spans="7:16">
      <c r="G1635" s="13"/>
      <c r="H1635" s="13"/>
      <c r="I1635" s="13"/>
      <c r="J1635" s="13"/>
      <c r="K1635" s="13"/>
      <c r="L1635" s="13"/>
      <c r="M1635" s="13"/>
      <c r="N1635" s="13"/>
      <c r="O1635" s="13"/>
      <c r="P1635" s="13"/>
    </row>
    <row r="1636" spans="7:16">
      <c r="G1636" s="13"/>
      <c r="H1636" s="13"/>
      <c r="I1636" s="13"/>
      <c r="J1636" s="13"/>
      <c r="K1636" s="13"/>
      <c r="L1636" s="13"/>
      <c r="M1636" s="13"/>
      <c r="N1636" s="13"/>
      <c r="O1636" s="13"/>
      <c r="P1636" s="13"/>
    </row>
    <row r="1637" spans="7:16">
      <c r="G1637" s="13"/>
      <c r="H1637" s="13"/>
      <c r="I1637" s="13"/>
      <c r="J1637" s="13"/>
      <c r="K1637" s="13"/>
      <c r="L1637" s="13"/>
      <c r="M1637" s="13"/>
      <c r="N1637" s="13"/>
      <c r="O1637" s="13"/>
      <c r="P1637" s="13"/>
    </row>
    <row r="1638" spans="7:16">
      <c r="G1638" s="13"/>
      <c r="H1638" s="13"/>
      <c r="I1638" s="13"/>
      <c r="J1638" s="13"/>
      <c r="K1638" s="13"/>
      <c r="L1638" s="13"/>
      <c r="M1638" s="13"/>
      <c r="N1638" s="13"/>
      <c r="O1638" s="13"/>
      <c r="P1638" s="13"/>
    </row>
    <row r="1639" spans="7:16">
      <c r="G1639" s="13"/>
      <c r="H1639" s="13"/>
      <c r="I1639" s="13"/>
      <c r="J1639" s="13"/>
      <c r="K1639" s="13"/>
      <c r="L1639" s="13"/>
      <c r="M1639" s="13"/>
      <c r="N1639" s="13"/>
      <c r="O1639" s="13"/>
      <c r="P1639" s="13"/>
    </row>
    <row r="1640" spans="7:16">
      <c r="G1640" s="13"/>
      <c r="H1640" s="13"/>
      <c r="I1640" s="13"/>
      <c r="J1640" s="13"/>
      <c r="K1640" s="13"/>
      <c r="L1640" s="13"/>
      <c r="M1640" s="13"/>
      <c r="N1640" s="13"/>
      <c r="O1640" s="13"/>
      <c r="P1640" s="13"/>
    </row>
    <row r="1641" spans="7:16">
      <c r="G1641" s="13"/>
      <c r="H1641" s="13"/>
      <c r="I1641" s="13"/>
      <c r="J1641" s="13"/>
      <c r="K1641" s="13"/>
      <c r="L1641" s="13"/>
      <c r="M1641" s="13"/>
      <c r="N1641" s="13"/>
      <c r="O1641" s="13"/>
      <c r="P1641" s="13"/>
    </row>
    <row r="1642" spans="7:16">
      <c r="G1642" s="13"/>
      <c r="H1642" s="13"/>
      <c r="I1642" s="13"/>
      <c r="J1642" s="13"/>
      <c r="K1642" s="13"/>
      <c r="L1642" s="13"/>
      <c r="M1642" s="13"/>
      <c r="N1642" s="13"/>
      <c r="O1642" s="13"/>
      <c r="P1642" s="13"/>
    </row>
    <row r="1643" spans="7:16">
      <c r="G1643" s="13"/>
      <c r="H1643" s="13"/>
      <c r="I1643" s="13"/>
      <c r="J1643" s="13"/>
      <c r="K1643" s="13"/>
      <c r="L1643" s="13"/>
      <c r="M1643" s="13"/>
      <c r="N1643" s="13"/>
      <c r="O1643" s="13"/>
      <c r="P1643" s="13"/>
    </row>
    <row r="1644" spans="7:16">
      <c r="G1644" s="13"/>
      <c r="H1644" s="13"/>
      <c r="I1644" s="13"/>
      <c r="J1644" s="13"/>
      <c r="K1644" s="13"/>
      <c r="L1644" s="13"/>
      <c r="M1644" s="13"/>
      <c r="N1644" s="13"/>
      <c r="O1644" s="13"/>
      <c r="P1644" s="13"/>
    </row>
    <row r="1645" spans="7:16">
      <c r="G1645" s="13"/>
      <c r="H1645" s="13"/>
      <c r="I1645" s="13"/>
      <c r="J1645" s="13"/>
      <c r="K1645" s="13"/>
      <c r="L1645" s="13"/>
      <c r="M1645" s="13"/>
      <c r="N1645" s="13"/>
      <c r="O1645" s="13"/>
      <c r="P1645" s="13"/>
    </row>
    <row r="1646" spans="7:16">
      <c r="G1646" s="13"/>
      <c r="H1646" s="13"/>
      <c r="I1646" s="13"/>
      <c r="J1646" s="13"/>
      <c r="K1646" s="13"/>
      <c r="L1646" s="13"/>
      <c r="M1646" s="13"/>
      <c r="N1646" s="13"/>
      <c r="O1646" s="13"/>
      <c r="P1646" s="13"/>
    </row>
    <row r="1647" spans="7:16">
      <c r="G1647" s="13"/>
      <c r="H1647" s="13"/>
      <c r="I1647" s="13"/>
      <c r="J1647" s="13"/>
      <c r="K1647" s="13"/>
      <c r="L1647" s="13"/>
      <c r="M1647" s="13"/>
      <c r="N1647" s="13"/>
      <c r="O1647" s="13"/>
      <c r="P1647" s="13"/>
    </row>
    <row r="1648" spans="7:16">
      <c r="G1648" s="13"/>
      <c r="H1648" s="13"/>
      <c r="I1648" s="13"/>
      <c r="J1648" s="13"/>
      <c r="K1648" s="13"/>
      <c r="L1648" s="13"/>
      <c r="M1648" s="13"/>
      <c r="N1648" s="13"/>
      <c r="O1648" s="13"/>
      <c r="P1648" s="13"/>
    </row>
    <row r="1649" spans="7:16">
      <c r="G1649" s="13"/>
      <c r="H1649" s="13"/>
      <c r="I1649" s="13"/>
      <c r="J1649" s="13"/>
      <c r="K1649" s="13"/>
      <c r="L1649" s="13"/>
      <c r="M1649" s="13"/>
      <c r="N1649" s="13"/>
      <c r="O1649" s="13"/>
      <c r="P1649" s="13"/>
    </row>
    <row r="1650" spans="7:16">
      <c r="G1650" s="13"/>
      <c r="H1650" s="13"/>
      <c r="I1650" s="13"/>
      <c r="J1650" s="13"/>
      <c r="K1650" s="13"/>
      <c r="L1650" s="13"/>
      <c r="M1650" s="13"/>
      <c r="N1650" s="13"/>
      <c r="O1650" s="13"/>
      <c r="P1650" s="13"/>
    </row>
    <row r="1651" spans="7:16">
      <c r="G1651" s="13"/>
      <c r="H1651" s="13"/>
      <c r="I1651" s="13"/>
      <c r="J1651" s="13"/>
      <c r="K1651" s="13"/>
      <c r="L1651" s="13"/>
      <c r="M1651" s="13"/>
      <c r="N1651" s="13"/>
      <c r="O1651" s="13"/>
      <c r="P1651" s="13"/>
    </row>
    <row r="1652" spans="7:16">
      <c r="G1652" s="13"/>
      <c r="H1652" s="13"/>
      <c r="I1652" s="13"/>
      <c r="J1652" s="13"/>
      <c r="K1652" s="13"/>
      <c r="L1652" s="13"/>
      <c r="M1652" s="13"/>
      <c r="N1652" s="13"/>
      <c r="O1652" s="13"/>
      <c r="P1652" s="13"/>
    </row>
    <row r="1653" spans="7:16">
      <c r="G1653" s="13"/>
      <c r="H1653" s="13"/>
      <c r="I1653" s="13"/>
      <c r="J1653" s="13"/>
      <c r="K1653" s="13"/>
      <c r="L1653" s="13"/>
      <c r="M1653" s="13"/>
      <c r="N1653" s="13"/>
      <c r="O1653" s="13"/>
      <c r="P1653" s="13"/>
    </row>
    <row r="1654" spans="7:16">
      <c r="G1654" s="13"/>
      <c r="H1654" s="13"/>
      <c r="I1654" s="13"/>
      <c r="J1654" s="13"/>
      <c r="K1654" s="13"/>
      <c r="L1654" s="13"/>
      <c r="M1654" s="13"/>
      <c r="N1654" s="13"/>
      <c r="O1654" s="13"/>
      <c r="P1654" s="13"/>
    </row>
    <row r="1655" spans="7:16">
      <c r="G1655" s="13"/>
      <c r="H1655" s="13"/>
      <c r="I1655" s="13"/>
      <c r="J1655" s="13"/>
      <c r="K1655" s="13"/>
      <c r="L1655" s="13"/>
      <c r="M1655" s="13"/>
      <c r="N1655" s="13"/>
      <c r="O1655" s="13"/>
      <c r="P1655" s="13"/>
    </row>
    <row r="1656" spans="7:16">
      <c r="G1656" s="13"/>
      <c r="H1656" s="13"/>
      <c r="I1656" s="13"/>
      <c r="J1656" s="13"/>
      <c r="K1656" s="13"/>
      <c r="L1656" s="13"/>
      <c r="M1656" s="13"/>
      <c r="N1656" s="13"/>
      <c r="O1656" s="13"/>
      <c r="P1656" s="13"/>
    </row>
    <row r="1657" spans="7:16">
      <c r="G1657" s="13"/>
      <c r="H1657" s="13"/>
      <c r="I1657" s="13"/>
      <c r="J1657" s="13"/>
      <c r="K1657" s="13"/>
      <c r="L1657" s="13"/>
      <c r="M1657" s="13"/>
      <c r="N1657" s="13"/>
      <c r="O1657" s="13"/>
      <c r="P1657" s="13"/>
    </row>
    <row r="1658" spans="7:16">
      <c r="G1658" s="13"/>
      <c r="H1658" s="13"/>
      <c r="I1658" s="13"/>
      <c r="J1658" s="13"/>
      <c r="K1658" s="13"/>
      <c r="L1658" s="13"/>
      <c r="M1658" s="13"/>
      <c r="N1658" s="13"/>
      <c r="O1658" s="13"/>
      <c r="P1658" s="13"/>
    </row>
    <row r="1659" spans="7:16">
      <c r="G1659" s="13"/>
      <c r="H1659" s="13"/>
      <c r="I1659" s="13"/>
      <c r="J1659" s="13"/>
      <c r="K1659" s="13"/>
      <c r="L1659" s="13"/>
      <c r="M1659" s="13"/>
      <c r="N1659" s="13"/>
      <c r="O1659" s="13"/>
      <c r="P1659" s="13"/>
    </row>
    <row r="1660" spans="7:16">
      <c r="G1660" s="13"/>
      <c r="H1660" s="13"/>
      <c r="I1660" s="13"/>
      <c r="J1660" s="13"/>
      <c r="K1660" s="13"/>
      <c r="L1660" s="13"/>
      <c r="M1660" s="13"/>
      <c r="N1660" s="13"/>
      <c r="O1660" s="13"/>
      <c r="P1660" s="13"/>
    </row>
    <row r="1661" spans="7:16">
      <c r="G1661" s="13"/>
      <c r="H1661" s="13"/>
      <c r="I1661" s="13"/>
      <c r="J1661" s="13"/>
      <c r="K1661" s="13"/>
      <c r="L1661" s="13"/>
      <c r="M1661" s="13"/>
      <c r="N1661" s="13"/>
      <c r="O1661" s="13"/>
      <c r="P1661" s="13"/>
    </row>
    <row r="1662" spans="7:16">
      <c r="G1662" s="13"/>
      <c r="H1662" s="13"/>
      <c r="I1662" s="13"/>
      <c r="J1662" s="13"/>
      <c r="K1662" s="13"/>
      <c r="L1662" s="13"/>
      <c r="M1662" s="13"/>
      <c r="N1662" s="13"/>
      <c r="O1662" s="13"/>
      <c r="P1662" s="13"/>
    </row>
    <row r="1663" spans="7:16">
      <c r="G1663" s="13"/>
      <c r="H1663" s="13"/>
      <c r="I1663" s="13"/>
      <c r="J1663" s="13"/>
      <c r="K1663" s="13"/>
      <c r="L1663" s="13"/>
      <c r="M1663" s="13"/>
      <c r="N1663" s="13"/>
      <c r="O1663" s="13"/>
      <c r="P1663" s="13"/>
    </row>
    <row r="1664" spans="7:16">
      <c r="G1664" s="13"/>
      <c r="H1664" s="13"/>
      <c r="I1664" s="13"/>
      <c r="J1664" s="13"/>
      <c r="K1664" s="13"/>
      <c r="L1664" s="13"/>
      <c r="M1664" s="13"/>
      <c r="N1664" s="13"/>
      <c r="O1664" s="13"/>
      <c r="P1664" s="13"/>
    </row>
    <row r="1665" spans="7:16">
      <c r="G1665" s="13"/>
      <c r="H1665" s="13"/>
      <c r="I1665" s="13"/>
      <c r="J1665" s="13"/>
      <c r="K1665" s="13"/>
      <c r="L1665" s="13"/>
      <c r="M1665" s="13"/>
      <c r="N1665" s="13"/>
      <c r="O1665" s="13"/>
      <c r="P1665" s="13"/>
    </row>
    <row r="1666" spans="7:16">
      <c r="G1666" s="13"/>
      <c r="H1666" s="13"/>
      <c r="I1666" s="13"/>
      <c r="J1666" s="13"/>
      <c r="K1666" s="13"/>
      <c r="L1666" s="13"/>
      <c r="M1666" s="13"/>
      <c r="N1666" s="13"/>
      <c r="O1666" s="13"/>
      <c r="P1666" s="13"/>
    </row>
    <row r="1667" spans="7:16">
      <c r="G1667" s="13"/>
      <c r="H1667" s="13"/>
      <c r="I1667" s="13"/>
      <c r="J1667" s="13"/>
      <c r="K1667" s="13"/>
      <c r="L1667" s="13"/>
      <c r="M1667" s="13"/>
      <c r="N1667" s="13"/>
      <c r="O1667" s="13"/>
      <c r="P1667" s="13"/>
    </row>
    <row r="1668" spans="7:16">
      <c r="G1668" s="13"/>
      <c r="H1668" s="13"/>
      <c r="I1668" s="13"/>
      <c r="J1668" s="13"/>
      <c r="K1668" s="13"/>
      <c r="L1668" s="13"/>
      <c r="M1668" s="13"/>
      <c r="N1668" s="13"/>
      <c r="O1668" s="13"/>
      <c r="P1668" s="13"/>
    </row>
    <row r="1669" spans="7:16">
      <c r="G1669" s="13"/>
      <c r="H1669" s="13"/>
      <c r="I1669" s="13"/>
      <c r="J1669" s="13"/>
      <c r="K1669" s="13"/>
      <c r="L1669" s="13"/>
      <c r="M1669" s="13"/>
      <c r="N1669" s="13"/>
      <c r="O1669" s="13"/>
      <c r="P1669" s="13"/>
    </row>
    <row r="1670" spans="7:16">
      <c r="G1670" s="13"/>
      <c r="H1670" s="13"/>
      <c r="I1670" s="13"/>
      <c r="J1670" s="13"/>
      <c r="K1670" s="13"/>
      <c r="L1670" s="13"/>
      <c r="M1670" s="13"/>
      <c r="N1670" s="13"/>
      <c r="O1670" s="13"/>
      <c r="P1670" s="13"/>
    </row>
    <row r="1671" spans="7:16">
      <c r="G1671" s="13"/>
      <c r="H1671" s="13"/>
      <c r="I1671" s="13"/>
      <c r="J1671" s="13"/>
      <c r="K1671" s="13"/>
      <c r="L1671" s="13"/>
      <c r="M1671" s="13"/>
      <c r="N1671" s="13"/>
      <c r="O1671" s="13"/>
      <c r="P1671" s="13"/>
    </row>
    <row r="1672" spans="7:16">
      <c r="G1672" s="13"/>
      <c r="H1672" s="13"/>
      <c r="I1672" s="13"/>
      <c r="J1672" s="13"/>
      <c r="K1672" s="13"/>
      <c r="L1672" s="13"/>
      <c r="M1672" s="13"/>
      <c r="N1672" s="13"/>
      <c r="O1672" s="13"/>
      <c r="P1672" s="13"/>
    </row>
    <row r="1673" spans="7:16">
      <c r="G1673" s="13"/>
      <c r="H1673" s="13"/>
      <c r="I1673" s="13"/>
      <c r="J1673" s="13"/>
      <c r="K1673" s="13"/>
      <c r="L1673" s="13"/>
      <c r="M1673" s="13"/>
      <c r="N1673" s="13"/>
      <c r="O1673" s="13"/>
      <c r="P1673" s="13"/>
    </row>
    <row r="1674" spans="7:16">
      <c r="G1674" s="13"/>
      <c r="H1674" s="13"/>
      <c r="I1674" s="13"/>
      <c r="J1674" s="13"/>
      <c r="K1674" s="13"/>
      <c r="L1674" s="13"/>
      <c r="M1674" s="13"/>
      <c r="N1674" s="13"/>
      <c r="O1674" s="13"/>
      <c r="P1674" s="13"/>
    </row>
    <row r="1675" spans="7:16">
      <c r="G1675" s="13"/>
      <c r="H1675" s="13"/>
      <c r="I1675" s="13"/>
      <c r="J1675" s="13"/>
      <c r="K1675" s="13"/>
      <c r="L1675" s="13"/>
      <c r="M1675" s="13"/>
      <c r="N1675" s="13"/>
      <c r="O1675" s="13"/>
      <c r="P1675" s="13"/>
    </row>
    <row r="1676" spans="7:16">
      <c r="G1676" s="13"/>
      <c r="H1676" s="13"/>
      <c r="I1676" s="13"/>
      <c r="J1676" s="13"/>
      <c r="K1676" s="13"/>
      <c r="L1676" s="13"/>
      <c r="M1676" s="13"/>
      <c r="N1676" s="13"/>
      <c r="O1676" s="13"/>
      <c r="P1676" s="13"/>
    </row>
    <row r="1677" spans="7:16">
      <c r="G1677" s="13"/>
      <c r="H1677" s="13"/>
      <c r="I1677" s="13"/>
      <c r="J1677" s="13"/>
      <c r="K1677" s="13"/>
      <c r="L1677" s="13"/>
      <c r="M1677" s="13"/>
      <c r="N1677" s="13"/>
      <c r="O1677" s="13"/>
      <c r="P1677" s="13"/>
    </row>
    <row r="1678" spans="7:16">
      <c r="G1678" s="13"/>
      <c r="H1678" s="13"/>
      <c r="I1678" s="13"/>
      <c r="J1678" s="13"/>
      <c r="K1678" s="13"/>
      <c r="L1678" s="13"/>
      <c r="M1678" s="13"/>
      <c r="N1678" s="13"/>
      <c r="O1678" s="13"/>
      <c r="P1678" s="13"/>
    </row>
    <row r="1679" spans="7:16">
      <c r="G1679" s="13"/>
      <c r="H1679" s="13"/>
      <c r="I1679" s="13"/>
      <c r="J1679" s="13"/>
      <c r="K1679" s="13"/>
      <c r="L1679" s="13"/>
      <c r="M1679" s="13"/>
      <c r="N1679" s="13"/>
      <c r="O1679" s="13"/>
      <c r="P1679" s="13"/>
    </row>
    <row r="1680" spans="7:16">
      <c r="G1680" s="13"/>
      <c r="H1680" s="13"/>
      <c r="I1680" s="13"/>
      <c r="J1680" s="13"/>
      <c r="K1680" s="13"/>
      <c r="L1680" s="13"/>
      <c r="M1680" s="13"/>
      <c r="N1680" s="13"/>
      <c r="O1680" s="13"/>
      <c r="P1680" s="13"/>
    </row>
    <row r="1681" spans="7:16">
      <c r="G1681" s="13"/>
      <c r="H1681" s="13"/>
      <c r="I1681" s="13"/>
      <c r="J1681" s="13"/>
      <c r="K1681" s="13"/>
      <c r="L1681" s="13"/>
      <c r="M1681" s="13"/>
      <c r="N1681" s="13"/>
      <c r="O1681" s="13"/>
      <c r="P1681" s="13"/>
    </row>
    <row r="1682" spans="7:16">
      <c r="G1682" s="13"/>
      <c r="H1682" s="13"/>
      <c r="I1682" s="13"/>
      <c r="J1682" s="13"/>
      <c r="K1682" s="13"/>
      <c r="L1682" s="13"/>
      <c r="M1682" s="13"/>
      <c r="N1682" s="13"/>
      <c r="O1682" s="13"/>
      <c r="P1682" s="13"/>
    </row>
    <row r="1683" spans="7:16">
      <c r="G1683" s="13"/>
      <c r="H1683" s="13"/>
      <c r="I1683" s="13"/>
      <c r="J1683" s="13"/>
      <c r="K1683" s="13"/>
      <c r="L1683" s="13"/>
      <c r="M1683" s="13"/>
      <c r="N1683" s="13"/>
      <c r="O1683" s="13"/>
      <c r="P1683" s="13"/>
    </row>
    <row r="1684" spans="7:16">
      <c r="G1684" s="13"/>
      <c r="H1684" s="13"/>
      <c r="I1684" s="13"/>
      <c r="J1684" s="13"/>
      <c r="K1684" s="13"/>
      <c r="L1684" s="13"/>
      <c r="M1684" s="13"/>
      <c r="N1684" s="13"/>
      <c r="O1684" s="13"/>
      <c r="P1684" s="13"/>
    </row>
    <row r="1685" spans="7:16">
      <c r="G1685" s="13"/>
      <c r="H1685" s="13"/>
      <c r="I1685" s="13"/>
      <c r="J1685" s="13"/>
      <c r="K1685" s="13"/>
      <c r="L1685" s="13"/>
      <c r="M1685" s="13"/>
      <c r="N1685" s="13"/>
      <c r="O1685" s="13"/>
      <c r="P1685" s="13"/>
    </row>
    <row r="1686" spans="7:16">
      <c r="G1686" s="13"/>
      <c r="H1686" s="13"/>
      <c r="I1686" s="13"/>
      <c r="J1686" s="13"/>
      <c r="K1686" s="13"/>
      <c r="L1686" s="13"/>
      <c r="M1686" s="13"/>
      <c r="N1686" s="13"/>
      <c r="O1686" s="13"/>
      <c r="P1686" s="13"/>
    </row>
    <row r="1687" spans="7:16">
      <c r="G1687" s="13"/>
      <c r="H1687" s="13"/>
      <c r="I1687" s="13"/>
      <c r="J1687" s="13"/>
      <c r="K1687" s="13"/>
      <c r="L1687" s="13"/>
      <c r="M1687" s="13"/>
      <c r="N1687" s="13"/>
      <c r="O1687" s="13"/>
      <c r="P1687" s="13"/>
    </row>
    <row r="1688" spans="7:16">
      <c r="G1688" s="13"/>
      <c r="H1688" s="13"/>
      <c r="I1688" s="13"/>
      <c r="J1688" s="13"/>
      <c r="K1688" s="13"/>
      <c r="L1688" s="13"/>
      <c r="M1688" s="13"/>
      <c r="N1688" s="13"/>
      <c r="O1688" s="13"/>
      <c r="P1688" s="13"/>
    </row>
    <row r="1689" spans="7:16">
      <c r="G1689" s="13"/>
      <c r="H1689" s="13"/>
      <c r="I1689" s="13"/>
      <c r="J1689" s="13"/>
      <c r="K1689" s="13"/>
      <c r="L1689" s="13"/>
      <c r="M1689" s="13"/>
      <c r="N1689" s="13"/>
      <c r="O1689" s="13"/>
      <c r="P1689" s="13"/>
    </row>
    <row r="1690" spans="7:16">
      <c r="G1690" s="13"/>
      <c r="H1690" s="13"/>
      <c r="I1690" s="13"/>
      <c r="J1690" s="13"/>
      <c r="K1690" s="13"/>
      <c r="L1690" s="13"/>
      <c r="M1690" s="13"/>
      <c r="N1690" s="13"/>
      <c r="O1690" s="13"/>
      <c r="P1690" s="13"/>
    </row>
    <row r="1691" spans="7:16">
      <c r="G1691" s="13"/>
      <c r="H1691" s="13"/>
      <c r="I1691" s="13"/>
      <c r="J1691" s="13"/>
      <c r="K1691" s="13"/>
      <c r="L1691" s="13"/>
      <c r="M1691" s="13"/>
      <c r="N1691" s="13"/>
      <c r="O1691" s="13"/>
      <c r="P1691" s="13"/>
    </row>
    <row r="1692" spans="7:16">
      <c r="G1692" s="13"/>
      <c r="H1692" s="13"/>
      <c r="I1692" s="13"/>
      <c r="J1692" s="13"/>
      <c r="K1692" s="13"/>
      <c r="L1692" s="13"/>
      <c r="M1692" s="13"/>
      <c r="N1692" s="13"/>
      <c r="O1692" s="13"/>
      <c r="P1692" s="13"/>
    </row>
    <row r="1693" spans="7:16">
      <c r="G1693" s="13"/>
      <c r="H1693" s="13"/>
      <c r="I1693" s="13"/>
      <c r="J1693" s="13"/>
      <c r="K1693" s="13"/>
      <c r="L1693" s="13"/>
      <c r="M1693" s="13"/>
      <c r="N1693" s="13"/>
      <c r="O1693" s="13"/>
      <c r="P1693" s="13"/>
    </row>
    <row r="1694" spans="7:16">
      <c r="G1694" s="13"/>
      <c r="H1694" s="13"/>
      <c r="I1694" s="13"/>
      <c r="J1694" s="13"/>
      <c r="K1694" s="13"/>
      <c r="L1694" s="13"/>
      <c r="M1694" s="13"/>
      <c r="N1694" s="13"/>
      <c r="O1694" s="13"/>
      <c r="P1694" s="13"/>
    </row>
    <row r="1695" spans="7:16">
      <c r="G1695" s="13"/>
      <c r="H1695" s="13"/>
      <c r="I1695" s="13"/>
      <c r="J1695" s="13"/>
      <c r="K1695" s="13"/>
      <c r="L1695" s="13"/>
      <c r="M1695" s="13"/>
      <c r="N1695" s="13"/>
      <c r="O1695" s="13"/>
      <c r="P1695" s="13"/>
    </row>
    <row r="1696" spans="7:16">
      <c r="G1696" s="13"/>
      <c r="H1696" s="13"/>
      <c r="I1696" s="13"/>
      <c r="J1696" s="13"/>
      <c r="K1696" s="13"/>
      <c r="L1696" s="13"/>
      <c r="M1696" s="13"/>
      <c r="N1696" s="13"/>
      <c r="O1696" s="13"/>
      <c r="P1696" s="13"/>
    </row>
    <row r="1697" spans="7:16">
      <c r="G1697" s="13"/>
      <c r="H1697" s="13"/>
      <c r="I1697" s="13"/>
      <c r="J1697" s="13"/>
      <c r="K1697" s="13"/>
      <c r="L1697" s="13"/>
      <c r="M1697" s="13"/>
      <c r="N1697" s="13"/>
      <c r="O1697" s="13"/>
      <c r="P1697" s="13"/>
    </row>
    <row r="1698" spans="7:16">
      <c r="G1698" s="13"/>
      <c r="H1698" s="13"/>
      <c r="I1698" s="13"/>
      <c r="J1698" s="13"/>
      <c r="K1698" s="13"/>
      <c r="L1698" s="13"/>
      <c r="M1698" s="13"/>
      <c r="N1698" s="13"/>
      <c r="O1698" s="13"/>
      <c r="P1698" s="13"/>
    </row>
    <row r="1699" spans="7:16">
      <c r="G1699" s="13"/>
      <c r="H1699" s="13"/>
      <c r="I1699" s="13"/>
      <c r="J1699" s="13"/>
      <c r="K1699" s="13"/>
      <c r="L1699" s="13"/>
      <c r="M1699" s="13"/>
      <c r="N1699" s="13"/>
      <c r="O1699" s="13"/>
      <c r="P1699" s="13"/>
    </row>
    <row r="1700" spans="7:16">
      <c r="G1700" s="13"/>
      <c r="H1700" s="13"/>
      <c r="I1700" s="13"/>
      <c r="J1700" s="13"/>
      <c r="K1700" s="13"/>
      <c r="L1700" s="13"/>
      <c r="M1700" s="13"/>
      <c r="N1700" s="13"/>
      <c r="O1700" s="13"/>
      <c r="P1700" s="13"/>
    </row>
    <row r="1701" spans="7:16">
      <c r="G1701" s="13"/>
      <c r="H1701" s="13"/>
      <c r="I1701" s="13"/>
      <c r="J1701" s="13"/>
      <c r="K1701" s="13"/>
      <c r="L1701" s="13"/>
      <c r="M1701" s="13"/>
      <c r="N1701" s="13"/>
      <c r="O1701" s="13"/>
      <c r="P1701" s="13"/>
    </row>
    <row r="1702" spans="7:16">
      <c r="G1702" s="13"/>
      <c r="H1702" s="13"/>
      <c r="I1702" s="13"/>
      <c r="J1702" s="13"/>
      <c r="K1702" s="13"/>
      <c r="L1702" s="13"/>
      <c r="M1702" s="13"/>
      <c r="N1702" s="13"/>
      <c r="O1702" s="13"/>
      <c r="P1702" s="13"/>
    </row>
    <row r="1703" spans="7:16">
      <c r="G1703" s="13"/>
      <c r="H1703" s="13"/>
      <c r="I1703" s="13"/>
      <c r="J1703" s="13"/>
      <c r="K1703" s="13"/>
      <c r="L1703" s="13"/>
      <c r="M1703" s="13"/>
      <c r="N1703" s="13"/>
      <c r="O1703" s="13"/>
      <c r="P1703" s="13"/>
    </row>
    <row r="1704" spans="7:16">
      <c r="G1704" s="13"/>
      <c r="H1704" s="13"/>
      <c r="I1704" s="13"/>
      <c r="J1704" s="13"/>
      <c r="K1704" s="13"/>
      <c r="L1704" s="13"/>
      <c r="M1704" s="13"/>
      <c r="N1704" s="13"/>
      <c r="O1704" s="13"/>
      <c r="P1704" s="13"/>
    </row>
    <row r="1705" spans="7:16">
      <c r="G1705" s="13"/>
      <c r="H1705" s="13"/>
      <c r="I1705" s="13"/>
      <c r="J1705" s="13"/>
      <c r="K1705" s="13"/>
      <c r="L1705" s="13"/>
      <c r="M1705" s="13"/>
      <c r="N1705" s="13"/>
      <c r="O1705" s="13"/>
      <c r="P1705" s="13"/>
    </row>
    <row r="1706" spans="7:16">
      <c r="G1706" s="13"/>
      <c r="H1706" s="13"/>
      <c r="I1706" s="13"/>
      <c r="J1706" s="13"/>
      <c r="K1706" s="13"/>
      <c r="L1706" s="13"/>
      <c r="M1706" s="13"/>
      <c r="N1706" s="13"/>
      <c r="O1706" s="13"/>
      <c r="P1706" s="13"/>
    </row>
    <row r="1707" spans="7:16">
      <c r="G1707" s="13"/>
      <c r="H1707" s="13"/>
      <c r="I1707" s="13"/>
      <c r="J1707" s="13"/>
      <c r="K1707" s="13"/>
      <c r="L1707" s="13"/>
      <c r="M1707" s="13"/>
      <c r="N1707" s="13"/>
      <c r="O1707" s="13"/>
      <c r="P1707" s="13"/>
    </row>
    <row r="1708" spans="7:16">
      <c r="G1708" s="13"/>
      <c r="H1708" s="13"/>
      <c r="I1708" s="13"/>
      <c r="J1708" s="13"/>
      <c r="K1708" s="13"/>
      <c r="L1708" s="13"/>
      <c r="M1708" s="13"/>
      <c r="N1708" s="13"/>
      <c r="O1708" s="13"/>
      <c r="P1708" s="13"/>
    </row>
    <row r="1709" spans="7:16">
      <c r="G1709" s="13"/>
      <c r="H1709" s="13"/>
      <c r="I1709" s="13"/>
      <c r="J1709" s="13"/>
      <c r="K1709" s="13"/>
      <c r="L1709" s="13"/>
      <c r="M1709" s="13"/>
      <c r="N1709" s="13"/>
      <c r="O1709" s="13"/>
      <c r="P1709" s="13"/>
    </row>
    <row r="1710" spans="7:16">
      <c r="G1710" s="13"/>
      <c r="H1710" s="13"/>
      <c r="I1710" s="13"/>
      <c r="J1710" s="13"/>
      <c r="K1710" s="13"/>
      <c r="L1710" s="13"/>
      <c r="M1710" s="13"/>
      <c r="N1710" s="13"/>
      <c r="O1710" s="13"/>
      <c r="P1710" s="13"/>
    </row>
    <row r="1711" spans="7:16">
      <c r="G1711" s="13"/>
      <c r="H1711" s="13"/>
      <c r="I1711" s="13"/>
      <c r="J1711" s="13"/>
      <c r="K1711" s="13"/>
      <c r="L1711" s="13"/>
      <c r="M1711" s="13"/>
      <c r="N1711" s="13"/>
      <c r="O1711" s="13"/>
      <c r="P1711" s="13"/>
    </row>
    <row r="1712" spans="7:16">
      <c r="G1712" s="13"/>
      <c r="H1712" s="13"/>
      <c r="I1712" s="13"/>
      <c r="J1712" s="13"/>
      <c r="K1712" s="13"/>
      <c r="L1712" s="13"/>
      <c r="M1712" s="13"/>
      <c r="N1712" s="13"/>
      <c r="O1712" s="13"/>
      <c r="P1712" s="13"/>
    </row>
    <row r="1713" spans="7:16">
      <c r="G1713" s="13"/>
      <c r="H1713" s="13"/>
      <c r="I1713" s="13"/>
      <c r="J1713" s="13"/>
      <c r="K1713" s="13"/>
      <c r="L1713" s="13"/>
      <c r="M1713" s="13"/>
      <c r="N1713" s="13"/>
      <c r="O1713" s="13"/>
      <c r="P1713" s="13"/>
    </row>
    <row r="1714" spans="7:16">
      <c r="G1714" s="13"/>
      <c r="H1714" s="13"/>
      <c r="I1714" s="13"/>
      <c r="J1714" s="13"/>
      <c r="K1714" s="13"/>
      <c r="L1714" s="13"/>
      <c r="M1714" s="13"/>
      <c r="N1714" s="13"/>
      <c r="O1714" s="13"/>
      <c r="P1714" s="13"/>
    </row>
    <row r="1715" spans="7:16">
      <c r="G1715" s="13"/>
      <c r="H1715" s="13"/>
      <c r="I1715" s="13"/>
      <c r="J1715" s="13"/>
      <c r="K1715" s="13"/>
      <c r="L1715" s="13"/>
      <c r="M1715" s="13"/>
      <c r="N1715" s="13"/>
      <c r="O1715" s="13"/>
      <c r="P1715" s="13"/>
    </row>
    <row r="1716" spans="7:16">
      <c r="G1716" s="13"/>
      <c r="H1716" s="13"/>
      <c r="I1716" s="13"/>
      <c r="J1716" s="13"/>
      <c r="K1716" s="13"/>
      <c r="L1716" s="13"/>
      <c r="M1716" s="13"/>
      <c r="N1716" s="13"/>
      <c r="O1716" s="13"/>
      <c r="P1716" s="13"/>
    </row>
    <row r="1717" spans="7:16">
      <c r="G1717" s="13"/>
      <c r="H1717" s="13"/>
      <c r="I1717" s="13"/>
      <c r="J1717" s="13"/>
      <c r="K1717" s="13"/>
      <c r="L1717" s="13"/>
      <c r="M1717" s="13"/>
      <c r="N1717" s="13"/>
      <c r="O1717" s="13"/>
      <c r="P1717" s="13"/>
    </row>
    <row r="1718" spans="7:16">
      <c r="G1718" s="13"/>
      <c r="H1718" s="13"/>
      <c r="I1718" s="13"/>
      <c r="J1718" s="13"/>
      <c r="K1718" s="13"/>
      <c r="L1718" s="13"/>
      <c r="M1718" s="13"/>
      <c r="N1718" s="13"/>
      <c r="O1718" s="13"/>
      <c r="P1718" s="13"/>
    </row>
    <row r="1719" spans="7:16">
      <c r="G1719" s="13"/>
      <c r="H1719" s="13"/>
      <c r="I1719" s="13"/>
      <c r="J1719" s="13"/>
      <c r="K1719" s="13"/>
      <c r="L1719" s="13"/>
      <c r="M1719" s="13"/>
      <c r="N1719" s="13"/>
      <c r="O1719" s="13"/>
      <c r="P1719" s="13"/>
    </row>
    <row r="1720" spans="7:16">
      <c r="G1720" s="13"/>
      <c r="H1720" s="13"/>
      <c r="I1720" s="13"/>
      <c r="J1720" s="13"/>
      <c r="K1720" s="13"/>
      <c r="L1720" s="13"/>
      <c r="M1720" s="13"/>
      <c r="N1720" s="13"/>
      <c r="O1720" s="13"/>
      <c r="P1720" s="13"/>
    </row>
    <row r="1721" spans="7:16">
      <c r="G1721" s="13"/>
      <c r="H1721" s="13"/>
      <c r="I1721" s="13"/>
      <c r="J1721" s="13"/>
      <c r="K1721" s="13"/>
      <c r="L1721" s="13"/>
      <c r="M1721" s="13"/>
      <c r="N1721" s="13"/>
      <c r="O1721" s="13"/>
      <c r="P1721" s="13"/>
    </row>
    <row r="1722" spans="7:16">
      <c r="G1722" s="13"/>
      <c r="H1722" s="13"/>
      <c r="I1722" s="13"/>
      <c r="J1722" s="13"/>
      <c r="K1722" s="13"/>
      <c r="L1722" s="13"/>
      <c r="M1722" s="13"/>
      <c r="N1722" s="13"/>
      <c r="O1722" s="13"/>
      <c r="P1722" s="13"/>
    </row>
    <row r="1723" spans="7:16">
      <c r="G1723" s="13"/>
      <c r="H1723" s="13"/>
      <c r="I1723" s="13"/>
      <c r="J1723" s="13"/>
      <c r="K1723" s="13"/>
      <c r="L1723" s="13"/>
      <c r="M1723" s="13"/>
      <c r="N1723" s="13"/>
      <c r="O1723" s="13"/>
      <c r="P1723" s="13"/>
    </row>
    <row r="1724" spans="7:16">
      <c r="G1724" s="13"/>
      <c r="H1724" s="13"/>
      <c r="I1724" s="13"/>
      <c r="J1724" s="13"/>
      <c r="K1724" s="13"/>
      <c r="L1724" s="13"/>
      <c r="M1724" s="13"/>
      <c r="N1724" s="13"/>
      <c r="O1724" s="13"/>
      <c r="P1724" s="13"/>
    </row>
    <row r="1725" spans="7:16">
      <c r="G1725" s="13"/>
      <c r="H1725" s="13"/>
      <c r="I1725" s="13"/>
      <c r="J1725" s="13"/>
      <c r="K1725" s="13"/>
      <c r="L1725" s="13"/>
      <c r="M1725" s="13"/>
      <c r="N1725" s="13"/>
      <c r="O1725" s="13"/>
      <c r="P1725" s="13"/>
    </row>
    <row r="1726" spans="7:16">
      <c r="G1726" s="13"/>
      <c r="H1726" s="13"/>
      <c r="I1726" s="13"/>
      <c r="J1726" s="13"/>
      <c r="K1726" s="13"/>
      <c r="L1726" s="13"/>
      <c r="M1726" s="13"/>
      <c r="N1726" s="13"/>
      <c r="O1726" s="13"/>
      <c r="P1726" s="13"/>
    </row>
    <row r="1727" spans="7:16">
      <c r="G1727" s="13"/>
      <c r="H1727" s="13"/>
      <c r="I1727" s="13"/>
      <c r="J1727" s="13"/>
      <c r="K1727" s="13"/>
      <c r="L1727" s="13"/>
      <c r="M1727" s="13"/>
      <c r="N1727" s="13"/>
      <c r="O1727" s="13"/>
      <c r="P1727" s="13"/>
    </row>
    <row r="1728" spans="7:16">
      <c r="G1728" s="13"/>
      <c r="H1728" s="13"/>
      <c r="I1728" s="13"/>
      <c r="J1728" s="13"/>
      <c r="K1728" s="13"/>
      <c r="L1728" s="13"/>
      <c r="M1728" s="13"/>
      <c r="N1728" s="13"/>
      <c r="O1728" s="13"/>
      <c r="P1728" s="13"/>
    </row>
    <row r="1729" spans="7:16">
      <c r="G1729" s="13"/>
      <c r="H1729" s="13"/>
      <c r="I1729" s="13"/>
      <c r="J1729" s="13"/>
      <c r="K1729" s="13"/>
      <c r="L1729" s="13"/>
      <c r="M1729" s="13"/>
      <c r="N1729" s="13"/>
      <c r="O1729" s="13"/>
      <c r="P1729" s="13"/>
    </row>
    <row r="1730" spans="7:16">
      <c r="G1730" s="13"/>
      <c r="H1730" s="13"/>
      <c r="I1730" s="13"/>
      <c r="J1730" s="13"/>
      <c r="K1730" s="13"/>
      <c r="L1730" s="13"/>
      <c r="M1730" s="13"/>
      <c r="N1730" s="13"/>
      <c r="O1730" s="13"/>
      <c r="P1730" s="13"/>
    </row>
    <row r="1731" spans="7:16">
      <c r="G1731" s="13"/>
      <c r="H1731" s="13"/>
      <c r="I1731" s="13"/>
      <c r="J1731" s="13"/>
      <c r="K1731" s="13"/>
      <c r="L1731" s="13"/>
      <c r="M1731" s="13"/>
      <c r="N1731" s="13"/>
      <c r="O1731" s="13"/>
      <c r="P1731" s="13"/>
    </row>
    <row r="1732" spans="7:16">
      <c r="G1732" s="13"/>
      <c r="H1732" s="13"/>
      <c r="I1732" s="13"/>
      <c r="J1732" s="13"/>
      <c r="K1732" s="13"/>
      <c r="L1732" s="13"/>
      <c r="M1732" s="13"/>
      <c r="N1732" s="13"/>
      <c r="O1732" s="13"/>
      <c r="P1732" s="13"/>
    </row>
    <row r="1733" spans="7:16">
      <c r="G1733" s="13"/>
      <c r="H1733" s="13"/>
      <c r="I1733" s="13"/>
      <c r="J1733" s="13"/>
      <c r="K1733" s="13"/>
      <c r="L1733" s="13"/>
      <c r="M1733" s="13"/>
      <c r="N1733" s="13"/>
      <c r="O1733" s="13"/>
      <c r="P1733" s="13"/>
    </row>
    <row r="1734" spans="7:16">
      <c r="G1734" s="13"/>
      <c r="H1734" s="13"/>
      <c r="I1734" s="13"/>
      <c r="J1734" s="13"/>
      <c r="K1734" s="13"/>
      <c r="L1734" s="13"/>
      <c r="M1734" s="13"/>
      <c r="N1734" s="13"/>
      <c r="O1734" s="13"/>
      <c r="P1734" s="13"/>
    </row>
    <row r="1735" spans="7:16">
      <c r="G1735" s="13"/>
      <c r="H1735" s="13"/>
      <c r="I1735" s="13"/>
      <c r="J1735" s="13"/>
      <c r="K1735" s="13"/>
      <c r="L1735" s="13"/>
      <c r="M1735" s="13"/>
      <c r="N1735" s="13"/>
      <c r="O1735" s="13"/>
      <c r="P1735" s="13"/>
    </row>
    <row r="1736" spans="7:16">
      <c r="G1736" s="13"/>
      <c r="H1736" s="13"/>
      <c r="I1736" s="13"/>
      <c r="J1736" s="13"/>
      <c r="K1736" s="13"/>
      <c r="L1736" s="13"/>
      <c r="M1736" s="13"/>
      <c r="N1736" s="13"/>
      <c r="O1736" s="13"/>
      <c r="P1736" s="13"/>
    </row>
    <row r="1737" spans="7:16">
      <c r="G1737" s="13"/>
      <c r="H1737" s="13"/>
      <c r="I1737" s="13"/>
      <c r="J1737" s="13"/>
      <c r="K1737" s="13"/>
      <c r="L1737" s="13"/>
      <c r="M1737" s="13"/>
      <c r="N1737" s="13"/>
      <c r="O1737" s="13"/>
      <c r="P1737" s="13"/>
    </row>
    <row r="1738" spans="7:16">
      <c r="G1738" s="13"/>
      <c r="H1738" s="13"/>
      <c r="I1738" s="13"/>
      <c r="J1738" s="13"/>
      <c r="K1738" s="13"/>
      <c r="L1738" s="13"/>
      <c r="M1738" s="13"/>
      <c r="N1738" s="13"/>
      <c r="O1738" s="13"/>
      <c r="P1738" s="13"/>
    </row>
    <row r="1739" spans="7:16">
      <c r="G1739" s="13"/>
      <c r="H1739" s="13"/>
      <c r="I1739" s="13"/>
      <c r="J1739" s="13"/>
      <c r="K1739" s="13"/>
      <c r="L1739" s="13"/>
      <c r="M1739" s="13"/>
      <c r="N1739" s="13"/>
      <c r="O1739" s="13"/>
      <c r="P1739" s="13"/>
    </row>
    <row r="1740" spans="7:16">
      <c r="G1740" s="13"/>
      <c r="H1740" s="13"/>
      <c r="I1740" s="13"/>
      <c r="J1740" s="13"/>
      <c r="K1740" s="13"/>
      <c r="L1740" s="13"/>
      <c r="M1740" s="13"/>
      <c r="N1740" s="13"/>
      <c r="O1740" s="13"/>
      <c r="P1740" s="13"/>
    </row>
    <row r="1741" spans="7:16">
      <c r="G1741" s="13"/>
      <c r="H1741" s="13"/>
      <c r="I1741" s="13"/>
      <c r="J1741" s="13"/>
      <c r="K1741" s="13"/>
      <c r="L1741" s="13"/>
      <c r="M1741" s="13"/>
      <c r="N1741" s="13"/>
      <c r="O1741" s="13"/>
      <c r="P1741" s="13"/>
    </row>
    <row r="1742" spans="7:16">
      <c r="G1742" s="13"/>
      <c r="H1742" s="13"/>
      <c r="I1742" s="13"/>
      <c r="J1742" s="13"/>
      <c r="K1742" s="13"/>
      <c r="L1742" s="13"/>
      <c r="M1742" s="13"/>
      <c r="N1742" s="13"/>
      <c r="O1742" s="13"/>
      <c r="P1742" s="13"/>
    </row>
    <row r="1743" spans="7:16">
      <c r="G1743" s="13"/>
      <c r="H1743" s="13"/>
      <c r="I1743" s="13"/>
      <c r="J1743" s="13"/>
      <c r="K1743" s="13"/>
      <c r="L1743" s="13"/>
      <c r="M1743" s="13"/>
      <c r="N1743" s="13"/>
      <c r="O1743" s="13"/>
      <c r="P1743" s="13"/>
    </row>
    <row r="1744" spans="7:16">
      <c r="G1744" s="13"/>
      <c r="H1744" s="13"/>
      <c r="I1744" s="13"/>
      <c r="J1744" s="13"/>
      <c r="K1744" s="13"/>
      <c r="L1744" s="13"/>
      <c r="M1744" s="13"/>
      <c r="N1744" s="13"/>
      <c r="O1744" s="13"/>
      <c r="P1744" s="13"/>
    </row>
    <row r="1745" spans="7:16">
      <c r="G1745" s="13"/>
      <c r="H1745" s="13"/>
      <c r="I1745" s="13"/>
      <c r="J1745" s="13"/>
      <c r="K1745" s="13"/>
      <c r="L1745" s="13"/>
      <c r="M1745" s="13"/>
      <c r="N1745" s="13"/>
      <c r="O1745" s="13"/>
      <c r="P1745" s="13"/>
    </row>
    <row r="1746" spans="7:16">
      <c r="G1746" s="13"/>
      <c r="H1746" s="13"/>
      <c r="I1746" s="13"/>
      <c r="J1746" s="13"/>
      <c r="K1746" s="13"/>
      <c r="L1746" s="13"/>
      <c r="M1746" s="13"/>
      <c r="N1746" s="13"/>
      <c r="O1746" s="13"/>
      <c r="P1746" s="13"/>
    </row>
    <row r="1747" spans="7:16">
      <c r="G1747" s="13"/>
      <c r="H1747" s="13"/>
      <c r="I1747" s="13"/>
      <c r="J1747" s="13"/>
      <c r="K1747" s="13"/>
      <c r="L1747" s="13"/>
      <c r="M1747" s="13"/>
      <c r="N1747" s="13"/>
      <c r="O1747" s="13"/>
      <c r="P1747" s="13"/>
    </row>
    <row r="1748" spans="7:16">
      <c r="G1748" s="13"/>
      <c r="H1748" s="13"/>
      <c r="I1748" s="13"/>
      <c r="J1748" s="13"/>
      <c r="K1748" s="13"/>
      <c r="L1748" s="13"/>
      <c r="M1748" s="13"/>
      <c r="N1748" s="13"/>
      <c r="O1748" s="13"/>
      <c r="P1748" s="13"/>
    </row>
    <row r="1749" spans="7:16">
      <c r="G1749" s="13"/>
      <c r="H1749" s="13"/>
      <c r="I1749" s="13"/>
      <c r="J1749" s="13"/>
      <c r="K1749" s="13"/>
      <c r="L1749" s="13"/>
      <c r="M1749" s="13"/>
      <c r="N1749" s="13"/>
      <c r="O1749" s="13"/>
      <c r="P1749" s="13"/>
    </row>
    <row r="1750" spans="7:16">
      <c r="G1750" s="13"/>
      <c r="H1750" s="13"/>
      <c r="I1750" s="13"/>
      <c r="J1750" s="13"/>
      <c r="K1750" s="13"/>
      <c r="L1750" s="13"/>
      <c r="M1750" s="13"/>
      <c r="N1750" s="13"/>
      <c r="O1750" s="13"/>
      <c r="P1750" s="13"/>
    </row>
    <row r="1751" spans="7:16">
      <c r="G1751" s="13"/>
      <c r="H1751" s="13"/>
      <c r="I1751" s="13"/>
      <c r="J1751" s="13"/>
      <c r="K1751" s="13"/>
      <c r="L1751" s="13"/>
      <c r="M1751" s="13"/>
      <c r="N1751" s="13"/>
      <c r="O1751" s="13"/>
      <c r="P1751" s="13"/>
    </row>
    <row r="1752" spans="7:16">
      <c r="G1752" s="13"/>
      <c r="H1752" s="13"/>
      <c r="I1752" s="13"/>
      <c r="J1752" s="13"/>
      <c r="K1752" s="13"/>
      <c r="L1752" s="13"/>
      <c r="M1752" s="13"/>
      <c r="N1752" s="13"/>
      <c r="O1752" s="13"/>
      <c r="P1752" s="13"/>
    </row>
    <row r="1753" spans="7:16">
      <c r="G1753" s="13"/>
      <c r="H1753" s="13"/>
      <c r="I1753" s="13"/>
      <c r="J1753" s="13"/>
      <c r="K1753" s="13"/>
      <c r="L1753" s="13"/>
      <c r="M1753" s="13"/>
      <c r="N1753" s="13"/>
      <c r="O1753" s="13"/>
      <c r="P1753" s="13"/>
    </row>
    <row r="1754" spans="7:16">
      <c r="G1754" s="13"/>
      <c r="H1754" s="13"/>
      <c r="I1754" s="13"/>
      <c r="J1754" s="13"/>
      <c r="K1754" s="13"/>
      <c r="L1754" s="13"/>
      <c r="M1754" s="13"/>
      <c r="N1754" s="13"/>
      <c r="O1754" s="13"/>
      <c r="P1754" s="13"/>
    </row>
    <row r="1755" spans="7:16">
      <c r="G1755" s="13"/>
      <c r="H1755" s="13"/>
      <c r="I1755" s="13"/>
      <c r="J1755" s="13"/>
      <c r="K1755" s="13"/>
      <c r="L1755" s="13"/>
      <c r="M1755" s="13"/>
      <c r="N1755" s="13"/>
      <c r="O1755" s="13"/>
      <c r="P1755" s="13"/>
    </row>
    <row r="1756" spans="7:16">
      <c r="G1756" s="13"/>
      <c r="H1756" s="13"/>
      <c r="I1756" s="13"/>
      <c r="J1756" s="13"/>
      <c r="K1756" s="13"/>
      <c r="L1756" s="13"/>
      <c r="M1756" s="13"/>
      <c r="N1756" s="13"/>
      <c r="O1756" s="13"/>
      <c r="P1756" s="13"/>
    </row>
    <row r="1757" spans="7:16">
      <c r="G1757" s="13"/>
      <c r="H1757" s="13"/>
      <c r="I1757" s="13"/>
      <c r="J1757" s="13"/>
      <c r="K1757" s="13"/>
      <c r="L1757" s="13"/>
      <c r="M1757" s="13"/>
      <c r="N1757" s="13"/>
      <c r="O1757" s="13"/>
      <c r="P1757" s="13"/>
    </row>
    <row r="1758" spans="7:16">
      <c r="G1758" s="13"/>
      <c r="H1758" s="13"/>
      <c r="I1758" s="13"/>
      <c r="J1758" s="13"/>
      <c r="K1758" s="13"/>
      <c r="L1758" s="13"/>
      <c r="M1758" s="13"/>
      <c r="N1758" s="13"/>
      <c r="O1758" s="13"/>
      <c r="P1758" s="13"/>
    </row>
    <row r="1759" spans="7:16">
      <c r="G1759" s="13"/>
      <c r="H1759" s="13"/>
      <c r="I1759" s="13"/>
      <c r="J1759" s="13"/>
      <c r="K1759" s="13"/>
      <c r="L1759" s="13"/>
      <c r="M1759" s="13"/>
      <c r="N1759" s="13"/>
      <c r="O1759" s="13"/>
      <c r="P1759" s="13"/>
    </row>
    <row r="1760" spans="7:16">
      <c r="G1760" s="13"/>
      <c r="H1760" s="13"/>
      <c r="I1760" s="13"/>
      <c r="J1760" s="13"/>
      <c r="K1760" s="13"/>
      <c r="L1760" s="13"/>
      <c r="M1760" s="13"/>
      <c r="N1760" s="13"/>
      <c r="O1760" s="13"/>
      <c r="P1760" s="13"/>
    </row>
    <row r="1761" spans="7:16">
      <c r="G1761" s="13"/>
      <c r="H1761" s="13"/>
      <c r="I1761" s="13"/>
      <c r="J1761" s="13"/>
      <c r="K1761" s="13"/>
      <c r="L1761" s="13"/>
      <c r="M1761" s="13"/>
      <c r="N1761" s="13"/>
      <c r="O1761" s="13"/>
      <c r="P1761" s="13"/>
    </row>
    <row r="1762" spans="7:16">
      <c r="G1762" s="13"/>
      <c r="H1762" s="13"/>
      <c r="I1762" s="13"/>
      <c r="J1762" s="13"/>
      <c r="K1762" s="13"/>
      <c r="L1762" s="13"/>
      <c r="M1762" s="13"/>
      <c r="N1762" s="13"/>
      <c r="O1762" s="13"/>
      <c r="P1762" s="13"/>
    </row>
    <row r="1763" spans="7:16">
      <c r="G1763" s="13"/>
      <c r="H1763" s="13"/>
      <c r="I1763" s="13"/>
      <c r="J1763" s="13"/>
      <c r="K1763" s="13"/>
      <c r="L1763" s="13"/>
      <c r="M1763" s="13"/>
      <c r="N1763" s="13"/>
      <c r="O1763" s="13"/>
      <c r="P1763" s="13"/>
    </row>
    <row r="1764" spans="7:16">
      <c r="G1764" s="13"/>
      <c r="H1764" s="13"/>
      <c r="I1764" s="13"/>
      <c r="J1764" s="13"/>
      <c r="K1764" s="13"/>
      <c r="L1764" s="13"/>
      <c r="M1764" s="13"/>
      <c r="N1764" s="13"/>
      <c r="O1764" s="13"/>
      <c r="P1764" s="13"/>
    </row>
    <row r="1765" spans="7:16">
      <c r="G1765" s="13"/>
      <c r="H1765" s="13"/>
      <c r="I1765" s="13"/>
      <c r="J1765" s="13"/>
      <c r="K1765" s="13"/>
      <c r="L1765" s="13"/>
      <c r="M1765" s="13"/>
      <c r="N1765" s="13"/>
      <c r="O1765" s="13"/>
      <c r="P1765" s="13"/>
    </row>
    <row r="1766" spans="7:16">
      <c r="G1766" s="13"/>
      <c r="H1766" s="13"/>
      <c r="I1766" s="13"/>
      <c r="J1766" s="13"/>
      <c r="K1766" s="13"/>
      <c r="L1766" s="13"/>
      <c r="M1766" s="13"/>
      <c r="N1766" s="13"/>
      <c r="O1766" s="13"/>
      <c r="P1766" s="13"/>
    </row>
    <row r="1767" spans="7:16">
      <c r="G1767" s="13"/>
      <c r="H1767" s="13"/>
      <c r="I1767" s="13"/>
      <c r="J1767" s="13"/>
      <c r="K1767" s="13"/>
      <c r="L1767" s="13"/>
      <c r="M1767" s="13"/>
      <c r="N1767" s="13"/>
      <c r="O1767" s="13"/>
      <c r="P1767" s="13"/>
    </row>
    <row r="1768" spans="7:16">
      <c r="G1768" s="13"/>
      <c r="H1768" s="13"/>
      <c r="I1768" s="13"/>
      <c r="J1768" s="13"/>
      <c r="K1768" s="13"/>
      <c r="L1768" s="13"/>
      <c r="M1768" s="13"/>
      <c r="N1768" s="13"/>
      <c r="O1768" s="13"/>
      <c r="P1768" s="13"/>
    </row>
    <row r="1769" spans="7:16">
      <c r="G1769" s="13"/>
      <c r="H1769" s="13"/>
      <c r="I1769" s="13"/>
      <c r="J1769" s="13"/>
      <c r="K1769" s="13"/>
      <c r="L1769" s="13"/>
      <c r="M1769" s="13"/>
      <c r="N1769" s="13"/>
      <c r="O1769" s="13"/>
      <c r="P1769" s="13"/>
    </row>
    <row r="1770" spans="7:16">
      <c r="G1770" s="13"/>
      <c r="H1770" s="13"/>
      <c r="I1770" s="13"/>
      <c r="J1770" s="13"/>
      <c r="K1770" s="13"/>
      <c r="L1770" s="13"/>
      <c r="M1770" s="13"/>
      <c r="N1770" s="13"/>
      <c r="O1770" s="13"/>
      <c r="P1770" s="13"/>
    </row>
    <row r="1771" spans="7:16">
      <c r="G1771" s="13"/>
      <c r="H1771" s="13"/>
      <c r="I1771" s="13"/>
      <c r="J1771" s="13"/>
      <c r="K1771" s="13"/>
      <c r="L1771" s="13"/>
      <c r="M1771" s="13"/>
      <c r="N1771" s="13"/>
      <c r="O1771" s="13"/>
      <c r="P1771" s="13"/>
    </row>
    <row r="1772" spans="7:16">
      <c r="G1772" s="13"/>
      <c r="H1772" s="13"/>
      <c r="I1772" s="13"/>
      <c r="J1772" s="13"/>
      <c r="K1772" s="13"/>
      <c r="L1772" s="13"/>
      <c r="M1772" s="13"/>
      <c r="N1772" s="13"/>
      <c r="O1772" s="13"/>
      <c r="P1772" s="13"/>
    </row>
    <row r="1773" spans="7:16">
      <c r="G1773" s="13"/>
      <c r="H1773" s="13"/>
      <c r="I1773" s="13"/>
      <c r="J1773" s="13"/>
      <c r="K1773" s="13"/>
      <c r="L1773" s="13"/>
      <c r="M1773" s="13"/>
      <c r="N1773" s="13"/>
      <c r="O1773" s="13"/>
      <c r="P1773" s="13"/>
    </row>
    <row r="1774" spans="7:16">
      <c r="G1774" s="13"/>
      <c r="H1774" s="13"/>
      <c r="I1774" s="13"/>
      <c r="J1774" s="13"/>
      <c r="K1774" s="13"/>
      <c r="L1774" s="13"/>
      <c r="M1774" s="13"/>
      <c r="N1774" s="13"/>
      <c r="O1774" s="13"/>
      <c r="P1774" s="13"/>
    </row>
    <row r="1775" spans="7:16">
      <c r="G1775" s="13"/>
      <c r="H1775" s="13"/>
      <c r="I1775" s="13"/>
      <c r="J1775" s="13"/>
      <c r="K1775" s="13"/>
      <c r="L1775" s="13"/>
      <c r="M1775" s="13"/>
      <c r="N1775" s="13"/>
      <c r="O1775" s="13"/>
      <c r="P1775" s="13"/>
    </row>
    <row r="1776" spans="7:16">
      <c r="G1776" s="13"/>
      <c r="H1776" s="13"/>
      <c r="I1776" s="13"/>
      <c r="J1776" s="13"/>
      <c r="K1776" s="13"/>
      <c r="L1776" s="13"/>
      <c r="M1776" s="13"/>
      <c r="N1776" s="13"/>
      <c r="O1776" s="13"/>
      <c r="P1776" s="13"/>
    </row>
    <row r="1777" spans="7:16">
      <c r="G1777" s="13"/>
      <c r="H1777" s="13"/>
      <c r="I1777" s="13"/>
      <c r="J1777" s="13"/>
      <c r="K1777" s="13"/>
      <c r="L1777" s="13"/>
      <c r="M1777" s="13"/>
      <c r="N1777" s="13"/>
      <c r="O1777" s="13"/>
      <c r="P1777" s="13"/>
    </row>
    <row r="1778" spans="7:16">
      <c r="G1778" s="13"/>
      <c r="H1778" s="13"/>
      <c r="I1778" s="13"/>
      <c r="J1778" s="13"/>
      <c r="K1778" s="13"/>
      <c r="L1778" s="13"/>
      <c r="M1778" s="13"/>
      <c r="N1778" s="13"/>
      <c r="O1778" s="13"/>
      <c r="P1778" s="13"/>
    </row>
    <row r="1779" spans="7:16">
      <c r="G1779" s="13"/>
      <c r="H1779" s="13"/>
      <c r="I1779" s="13"/>
      <c r="J1779" s="13"/>
      <c r="K1779" s="13"/>
      <c r="L1779" s="13"/>
      <c r="M1779" s="13"/>
      <c r="N1779" s="13"/>
      <c r="O1779" s="13"/>
      <c r="P1779" s="13"/>
    </row>
    <row r="1780" spans="7:16">
      <c r="G1780" s="13"/>
      <c r="H1780" s="13"/>
      <c r="I1780" s="13"/>
      <c r="J1780" s="13"/>
      <c r="K1780" s="13"/>
      <c r="L1780" s="13"/>
      <c r="M1780" s="13"/>
      <c r="N1780" s="13"/>
      <c r="O1780" s="13"/>
      <c r="P1780" s="13"/>
    </row>
    <row r="1781" spans="7:16">
      <c r="G1781" s="13"/>
      <c r="H1781" s="13"/>
      <c r="I1781" s="13"/>
      <c r="J1781" s="13"/>
      <c r="K1781" s="13"/>
      <c r="L1781" s="13"/>
      <c r="M1781" s="13"/>
      <c r="N1781" s="13"/>
      <c r="O1781" s="13"/>
      <c r="P1781" s="13"/>
    </row>
    <row r="1782" spans="7:16">
      <c r="G1782" s="13"/>
      <c r="H1782" s="13"/>
      <c r="I1782" s="13"/>
      <c r="J1782" s="13"/>
      <c r="K1782" s="13"/>
      <c r="L1782" s="13"/>
      <c r="M1782" s="13"/>
      <c r="N1782" s="13"/>
      <c r="O1782" s="13"/>
      <c r="P1782" s="13"/>
    </row>
    <row r="1783" spans="7:16">
      <c r="G1783" s="13"/>
      <c r="H1783" s="13"/>
      <c r="I1783" s="13"/>
      <c r="J1783" s="13"/>
      <c r="K1783" s="13"/>
      <c r="L1783" s="13"/>
      <c r="M1783" s="13"/>
      <c r="N1783" s="13"/>
      <c r="O1783" s="13"/>
      <c r="P1783" s="13"/>
    </row>
    <row r="1784" spans="7:16">
      <c r="G1784" s="13"/>
      <c r="H1784" s="13"/>
      <c r="I1784" s="13"/>
      <c r="J1784" s="13"/>
      <c r="K1784" s="13"/>
      <c r="L1784" s="13"/>
      <c r="M1784" s="13"/>
      <c r="N1784" s="13"/>
      <c r="O1784" s="13"/>
      <c r="P1784" s="13"/>
    </row>
    <row r="1785" spans="7:16">
      <c r="G1785" s="13"/>
      <c r="H1785" s="13"/>
      <c r="I1785" s="13"/>
      <c r="J1785" s="13"/>
      <c r="K1785" s="13"/>
      <c r="L1785" s="13"/>
      <c r="M1785" s="13"/>
      <c r="N1785" s="13"/>
      <c r="O1785" s="13"/>
      <c r="P1785" s="13"/>
    </row>
    <row r="1786" spans="7:16">
      <c r="G1786" s="13"/>
      <c r="H1786" s="13"/>
      <c r="I1786" s="13"/>
      <c r="J1786" s="13"/>
      <c r="K1786" s="13"/>
      <c r="L1786" s="13"/>
      <c r="M1786" s="13"/>
      <c r="N1786" s="13"/>
      <c r="O1786" s="13"/>
      <c r="P1786" s="13"/>
    </row>
    <row r="1787" spans="7:16">
      <c r="G1787" s="13"/>
      <c r="H1787" s="13"/>
      <c r="I1787" s="13"/>
      <c r="J1787" s="13"/>
      <c r="K1787" s="13"/>
      <c r="L1787" s="13"/>
      <c r="M1787" s="13"/>
      <c r="N1787" s="13"/>
      <c r="O1787" s="13"/>
      <c r="P1787" s="13"/>
    </row>
    <row r="1788" spans="7:16">
      <c r="G1788" s="13"/>
      <c r="H1788" s="13"/>
      <c r="I1788" s="13"/>
      <c r="J1788" s="13"/>
      <c r="K1788" s="13"/>
      <c r="L1788" s="13"/>
      <c r="M1788" s="13"/>
      <c r="N1788" s="13"/>
      <c r="O1788" s="13"/>
      <c r="P1788" s="13"/>
    </row>
    <row r="1789" spans="7:16">
      <c r="G1789" s="13"/>
      <c r="H1789" s="13"/>
      <c r="I1789" s="13"/>
      <c r="J1789" s="13"/>
      <c r="K1789" s="13"/>
      <c r="L1789" s="13"/>
      <c r="M1789" s="13"/>
      <c r="N1789" s="13"/>
      <c r="O1789" s="13"/>
      <c r="P1789" s="13"/>
    </row>
    <row r="1790" spans="7:16">
      <c r="G1790" s="13"/>
      <c r="H1790" s="13"/>
      <c r="I1790" s="13"/>
      <c r="J1790" s="13"/>
      <c r="K1790" s="13"/>
      <c r="L1790" s="13"/>
      <c r="M1790" s="13"/>
      <c r="N1790" s="13"/>
      <c r="O1790" s="13"/>
      <c r="P1790" s="13"/>
    </row>
  </sheetData>
  <mergeCells count="32">
    <mergeCell ref="B1:Q1"/>
    <mergeCell ref="B2:Q2"/>
    <mergeCell ref="B3:Q3"/>
    <mergeCell ref="A5:A6"/>
    <mergeCell ref="B5:B6"/>
    <mergeCell ref="C5:C6"/>
    <mergeCell ref="D5:D6"/>
    <mergeCell ref="E5:P5"/>
    <mergeCell ref="Q5:Q6"/>
    <mergeCell ref="Q52:Q61"/>
    <mergeCell ref="E8:P8"/>
    <mergeCell ref="Q9:Q16"/>
    <mergeCell ref="B18:C18"/>
    <mergeCell ref="E18:P18"/>
    <mergeCell ref="Q19:Q22"/>
    <mergeCell ref="B24:C24"/>
    <mergeCell ref="E24:P24"/>
    <mergeCell ref="Q25:Q28"/>
    <mergeCell ref="B29:C29"/>
    <mergeCell ref="Q30:Q37"/>
    <mergeCell ref="Q39:Q50"/>
    <mergeCell ref="E51:P51"/>
    <mergeCell ref="Q173:Q210"/>
    <mergeCell ref="Q211:Q229"/>
    <mergeCell ref="B212:C212"/>
    <mergeCell ref="Q230:Q233"/>
    <mergeCell ref="Q64:Q72"/>
    <mergeCell ref="Q73:Q80"/>
    <mergeCell ref="Q89:Q125"/>
    <mergeCell ref="Q126:Q164"/>
    <mergeCell ref="Q165:Q172"/>
    <mergeCell ref="B166:C166"/>
  </mergeCells>
  <conditionalFormatting sqref="B128">
    <cfRule type="duplicateValues" dxfId="59" priority="25"/>
  </conditionalFormatting>
  <conditionalFormatting sqref="B129">
    <cfRule type="duplicateValues" dxfId="58" priority="20"/>
  </conditionalFormatting>
  <conditionalFormatting sqref="B133:B135">
    <cfRule type="duplicateValues" dxfId="57" priority="15"/>
    <cfRule type="duplicateValues" dxfId="56" priority="16"/>
  </conditionalFormatting>
  <conditionalFormatting sqref="B136">
    <cfRule type="duplicateValues" dxfId="55" priority="11"/>
    <cfRule type="duplicateValues" dxfId="54" priority="12"/>
  </conditionalFormatting>
  <conditionalFormatting sqref="B137">
    <cfRule type="duplicateValues" dxfId="53" priority="2"/>
    <cfRule type="duplicateValues" dxfId="52" priority="3"/>
  </conditionalFormatting>
  <conditionalFormatting sqref="B138:B139">
    <cfRule type="duplicateValues" dxfId="51" priority="7"/>
  </conditionalFormatting>
  <conditionalFormatting sqref="B141">
    <cfRule type="duplicateValues" dxfId="50" priority="19"/>
  </conditionalFormatting>
  <conditionalFormatting sqref="B142">
    <cfRule type="duplicateValues" dxfId="49" priority="10"/>
  </conditionalFormatting>
  <conditionalFormatting sqref="B143">
    <cfRule type="duplicateValues" dxfId="48" priority="9"/>
  </conditionalFormatting>
  <conditionalFormatting sqref="B145:B146">
    <cfRule type="duplicateValues" dxfId="47" priority="22"/>
  </conditionalFormatting>
  <conditionalFormatting sqref="B145:B147">
    <cfRule type="duplicateValues" dxfId="46" priority="21"/>
  </conditionalFormatting>
  <conditionalFormatting sqref="B147">
    <cfRule type="duplicateValues" dxfId="45" priority="24"/>
  </conditionalFormatting>
  <conditionalFormatting sqref="B148:B149">
    <cfRule type="duplicateValues" dxfId="44" priority="27"/>
  </conditionalFormatting>
  <conditionalFormatting sqref="B149">
    <cfRule type="duplicateValues" dxfId="43" priority="23"/>
    <cfRule type="duplicateValues" dxfId="42" priority="26"/>
  </conditionalFormatting>
  <conditionalFormatting sqref="B150">
    <cfRule type="duplicateValues" dxfId="41" priority="1"/>
  </conditionalFormatting>
  <conditionalFormatting sqref="B151:B152">
    <cfRule type="duplicateValues" dxfId="40" priority="30"/>
  </conditionalFormatting>
  <conditionalFormatting sqref="B153:B155">
    <cfRule type="duplicateValues" dxfId="39" priority="13"/>
    <cfRule type="duplicateValues" dxfId="38" priority="14"/>
  </conditionalFormatting>
  <conditionalFormatting sqref="B156:B157">
    <cfRule type="duplicateValues" dxfId="37" priority="6"/>
  </conditionalFormatting>
  <conditionalFormatting sqref="B158">
    <cfRule type="duplicateValues" dxfId="36" priority="18"/>
  </conditionalFormatting>
  <conditionalFormatting sqref="B159">
    <cfRule type="duplicateValues" dxfId="35" priority="17"/>
  </conditionalFormatting>
  <conditionalFormatting sqref="B160">
    <cfRule type="duplicateValues" dxfId="34" priority="8"/>
  </conditionalFormatting>
  <conditionalFormatting sqref="B161">
    <cfRule type="duplicateValues" dxfId="33" priority="4"/>
    <cfRule type="duplicateValues" dxfId="32" priority="5"/>
  </conditionalFormatting>
  <conditionalFormatting sqref="B163">
    <cfRule type="duplicateValues" dxfId="31" priority="29"/>
  </conditionalFormatting>
  <conditionalFormatting sqref="B164">
    <cfRule type="duplicateValues" dxfId="30" priority="28"/>
  </conditionalFormatting>
  <pageMargins left="0.5" right="0.2" top="0.5" bottom="0.25" header="0.3" footer="0.3"/>
  <pageSetup paperSize="9" scale="50" orientation="landscape"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737"/>
  <sheetViews>
    <sheetView workbookViewId="0">
      <pane xSplit="3" ySplit="8" topLeftCell="D177" activePane="bottomRight" state="frozen"/>
      <selection pane="topRight" activeCell="D1" sqref="D1"/>
      <selection pane="bottomLeft" activeCell="A9" sqref="A9"/>
      <selection pane="bottomRight" activeCell="N185" sqref="N185"/>
    </sheetView>
  </sheetViews>
  <sheetFormatPr defaultColWidth="9.140625" defaultRowHeight="16.5"/>
  <cols>
    <col min="1" max="1" width="7.85546875" style="1" customWidth="1"/>
    <col min="2" max="2" width="34.7109375" style="2" customWidth="1"/>
    <col min="3" max="3" width="9.28515625" style="3" customWidth="1"/>
    <col min="4" max="4" width="22.85546875" style="4" customWidth="1"/>
    <col min="5" max="5" width="15.42578125" style="13" customWidth="1"/>
    <col min="6" max="6" width="15.7109375" style="13" customWidth="1"/>
    <col min="7" max="7" width="15.7109375" style="1" customWidth="1"/>
    <col min="8" max="8" width="14.28515625" style="1" customWidth="1"/>
    <col min="9" max="9" width="15.5703125" style="1" customWidth="1"/>
    <col min="10" max="10" width="16.85546875" style="1" customWidth="1"/>
    <col min="11" max="11" width="17.42578125" style="3" customWidth="1"/>
    <col min="12" max="12" width="16.42578125" style="3" customWidth="1"/>
    <col min="13" max="15" width="15.7109375" style="1" customWidth="1"/>
    <col min="16" max="16" width="14.42578125" style="3" customWidth="1"/>
    <col min="17" max="17" width="15.28515625" style="13" customWidth="1"/>
    <col min="18" max="25" width="9.140625" style="13"/>
    <col min="26" max="26" width="2" style="13" customWidth="1"/>
    <col min="27" max="16384" width="9.140625" style="13"/>
  </cols>
  <sheetData>
    <row r="1" spans="1:17">
      <c r="A1" s="20"/>
      <c r="B1" s="1833" t="s">
        <v>1149</v>
      </c>
      <c r="C1" s="1833"/>
      <c r="D1" s="1833"/>
      <c r="E1" s="1833"/>
      <c r="F1" s="1833"/>
      <c r="G1" s="1833"/>
      <c r="H1" s="1833"/>
      <c r="I1" s="1833"/>
      <c r="J1" s="1833"/>
      <c r="K1" s="1833"/>
      <c r="L1" s="1833"/>
      <c r="M1" s="1833"/>
      <c r="N1" s="1833"/>
      <c r="O1" s="1833"/>
      <c r="P1" s="1833"/>
      <c r="Q1" s="1833"/>
    </row>
    <row r="2" spans="1:17" ht="24.75" customHeight="1">
      <c r="A2" s="21"/>
      <c r="B2" s="1740" t="s">
        <v>1490</v>
      </c>
      <c r="C2" s="1740"/>
      <c r="D2" s="1740"/>
      <c r="E2" s="1740"/>
      <c r="F2" s="1740"/>
      <c r="G2" s="1740"/>
      <c r="H2" s="1740"/>
      <c r="I2" s="1740"/>
      <c r="J2" s="1740"/>
      <c r="K2" s="1740"/>
      <c r="L2" s="1740"/>
      <c r="M2" s="1740"/>
      <c r="N2" s="1740"/>
      <c r="O2" s="1740"/>
      <c r="P2" s="1740"/>
      <c r="Q2" s="1740"/>
    </row>
    <row r="3" spans="1:17">
      <c r="A3" s="21"/>
      <c r="B3" s="1886" t="s">
        <v>1493</v>
      </c>
      <c r="C3" s="1886"/>
      <c r="D3" s="1886"/>
      <c r="E3" s="1886"/>
      <c r="F3" s="1886"/>
      <c r="G3" s="1886"/>
      <c r="H3" s="1886"/>
      <c r="I3" s="1886"/>
      <c r="J3" s="1886"/>
      <c r="K3" s="1886"/>
      <c r="L3" s="1886"/>
      <c r="M3" s="1886"/>
      <c r="N3" s="1886"/>
      <c r="O3" s="1886"/>
      <c r="P3" s="1886"/>
      <c r="Q3" s="1886"/>
    </row>
    <row r="4" spans="1:17">
      <c r="A4" s="21"/>
      <c r="B4" s="22"/>
      <c r="C4" s="23"/>
      <c r="D4" s="23"/>
      <c r="E4" s="100"/>
      <c r="F4" s="100"/>
      <c r="G4" s="101"/>
      <c r="H4" s="101"/>
      <c r="I4" s="101"/>
      <c r="J4" s="101"/>
      <c r="K4" s="23"/>
      <c r="L4" s="23"/>
      <c r="M4" s="101"/>
      <c r="N4" s="101"/>
      <c r="O4" s="101"/>
      <c r="P4" s="23"/>
      <c r="Q4" s="100"/>
    </row>
    <row r="5" spans="1:17" ht="69.95" customHeight="1">
      <c r="A5" s="1846" t="s">
        <v>1152</v>
      </c>
      <c r="B5" s="1846" t="s">
        <v>1153</v>
      </c>
      <c r="C5" s="1846" t="s">
        <v>1154</v>
      </c>
      <c r="D5" s="1846" t="s">
        <v>1155</v>
      </c>
      <c r="E5" s="1865" t="s">
        <v>1486</v>
      </c>
      <c r="F5" s="1865"/>
      <c r="G5" s="1865"/>
      <c r="H5" s="1865"/>
      <c r="I5" s="1865"/>
      <c r="J5" s="1865"/>
      <c r="K5" s="1865"/>
      <c r="L5" s="1865"/>
      <c r="M5" s="1865"/>
      <c r="N5" s="1865"/>
      <c r="O5" s="1865"/>
      <c r="P5" s="1865"/>
      <c r="Q5" s="1846" t="s">
        <v>10</v>
      </c>
    </row>
    <row r="6" spans="1:17" ht="69.95" customHeight="1">
      <c r="A6" s="1846"/>
      <c r="B6" s="1846"/>
      <c r="C6" s="1846"/>
      <c r="D6" s="1846"/>
      <c r="E6" s="159" t="s">
        <v>1157</v>
      </c>
      <c r="F6" s="170" t="s">
        <v>1158</v>
      </c>
      <c r="G6" s="159" t="s">
        <v>1159</v>
      </c>
      <c r="H6" s="171" t="s">
        <v>1160</v>
      </c>
      <c r="I6" s="159" t="s">
        <v>1161</v>
      </c>
      <c r="J6" s="171" t="s">
        <v>1162</v>
      </c>
      <c r="K6" s="171" t="s">
        <v>1163</v>
      </c>
      <c r="L6" s="171" t="s">
        <v>1164</v>
      </c>
      <c r="M6" s="171" t="s">
        <v>1165</v>
      </c>
      <c r="N6" s="171" t="s">
        <v>1166</v>
      </c>
      <c r="O6" s="171" t="s">
        <v>1167</v>
      </c>
      <c r="P6" s="170" t="s">
        <v>1168</v>
      </c>
      <c r="Q6" s="1846"/>
    </row>
    <row r="7" spans="1:17" ht="27" customHeight="1">
      <c r="A7" s="28"/>
      <c r="B7" s="28" t="s">
        <v>1169</v>
      </c>
      <c r="C7" s="28" t="s">
        <v>1170</v>
      </c>
      <c r="D7" s="28" t="s">
        <v>1171</v>
      </c>
      <c r="E7" s="28">
        <v>1</v>
      </c>
      <c r="F7" s="28">
        <v>2</v>
      </c>
      <c r="G7" s="28">
        <v>3</v>
      </c>
      <c r="H7" s="28">
        <v>4</v>
      </c>
      <c r="I7" s="28">
        <v>5</v>
      </c>
      <c r="J7" s="28">
        <v>6</v>
      </c>
      <c r="K7" s="28">
        <v>7</v>
      </c>
      <c r="L7" s="28">
        <v>8</v>
      </c>
      <c r="M7" s="28">
        <v>9</v>
      </c>
      <c r="N7" s="28">
        <v>10</v>
      </c>
      <c r="O7" s="28">
        <v>11</v>
      </c>
      <c r="P7" s="28">
        <v>12</v>
      </c>
      <c r="Q7" s="107"/>
    </row>
    <row r="8" spans="1:17" ht="30" customHeight="1">
      <c r="A8" s="35" t="s">
        <v>1172</v>
      </c>
      <c r="B8" s="69" t="s">
        <v>1173</v>
      </c>
      <c r="C8" s="69"/>
      <c r="D8" s="57"/>
      <c r="E8" s="1846"/>
      <c r="F8" s="1846"/>
      <c r="G8" s="1846"/>
      <c r="H8" s="1846"/>
      <c r="I8" s="1846"/>
      <c r="J8" s="1846"/>
      <c r="K8" s="1846"/>
      <c r="L8" s="1846"/>
      <c r="M8" s="1846"/>
      <c r="N8" s="1846"/>
      <c r="O8" s="1846"/>
      <c r="P8" s="1846"/>
      <c r="Q8" s="164"/>
    </row>
    <row r="9" spans="1:17" ht="72.75" customHeight="1">
      <c r="A9" s="38">
        <v>1</v>
      </c>
      <c r="B9" s="39" t="s">
        <v>1461</v>
      </c>
      <c r="C9" s="38" t="s">
        <v>15</v>
      </c>
      <c r="D9" s="57" t="s">
        <v>1462</v>
      </c>
      <c r="E9" s="172"/>
      <c r="F9" s="172">
        <v>2300000</v>
      </c>
      <c r="G9" s="172">
        <v>2200000</v>
      </c>
      <c r="H9" s="172">
        <v>2300000</v>
      </c>
      <c r="I9" s="1657">
        <v>2400000</v>
      </c>
      <c r="J9" s="172">
        <v>2400000</v>
      </c>
      <c r="K9" s="172">
        <v>2300000</v>
      </c>
      <c r="L9" s="172">
        <v>2198800</v>
      </c>
      <c r="M9" s="172">
        <v>2300000</v>
      </c>
      <c r="N9" s="172">
        <v>2000000</v>
      </c>
      <c r="O9" s="172">
        <v>2040000</v>
      </c>
      <c r="P9" s="172">
        <v>2100000</v>
      </c>
      <c r="Q9" s="1864"/>
    </row>
    <row r="10" spans="1:17" ht="69" customHeight="1">
      <c r="A10" s="38">
        <v>2</v>
      </c>
      <c r="B10" s="46" t="s">
        <v>1463</v>
      </c>
      <c r="C10" s="38" t="s">
        <v>15</v>
      </c>
      <c r="D10" s="57" t="s">
        <v>1462</v>
      </c>
      <c r="E10" s="172"/>
      <c r="F10" s="172"/>
      <c r="G10" s="172"/>
      <c r="H10" s="172"/>
      <c r="I10" s="172"/>
      <c r="J10" s="172"/>
      <c r="K10" s="172"/>
      <c r="L10" s="172"/>
      <c r="M10" s="172"/>
      <c r="N10" s="172"/>
      <c r="O10" s="172"/>
      <c r="P10" s="176"/>
      <c r="Q10" s="1864"/>
    </row>
    <row r="11" spans="1:17" ht="70.5" customHeight="1">
      <c r="A11" s="38">
        <v>3</v>
      </c>
      <c r="B11" s="46" t="s">
        <v>1464</v>
      </c>
      <c r="C11" s="38" t="s">
        <v>15</v>
      </c>
      <c r="D11" s="57" t="s">
        <v>1462</v>
      </c>
      <c r="E11" s="172"/>
      <c r="F11" s="172">
        <v>2350000</v>
      </c>
      <c r="G11" s="172">
        <v>2200000</v>
      </c>
      <c r="H11" s="172"/>
      <c r="I11" s="1657">
        <v>2300000</v>
      </c>
      <c r="J11" s="172"/>
      <c r="K11" s="172"/>
      <c r="L11" s="172">
        <v>2208000</v>
      </c>
      <c r="M11" s="172">
        <v>2018518.5190000001</v>
      </c>
      <c r="N11" s="172">
        <v>1950000</v>
      </c>
      <c r="O11" s="172">
        <v>2000000</v>
      </c>
      <c r="P11" s="172">
        <v>2100000</v>
      </c>
      <c r="Q11" s="1864"/>
    </row>
    <row r="12" spans="1:17" ht="69.75" customHeight="1">
      <c r="A12" s="38">
        <v>4</v>
      </c>
      <c r="B12" s="46" t="s">
        <v>1465</v>
      </c>
      <c r="C12" s="38" t="s">
        <v>15</v>
      </c>
      <c r="D12" s="57" t="s">
        <v>1462</v>
      </c>
      <c r="E12" s="172">
        <v>2260000</v>
      </c>
      <c r="F12" s="172">
        <v>2260000</v>
      </c>
      <c r="G12" s="172">
        <v>2200000</v>
      </c>
      <c r="H12" s="172"/>
      <c r="I12" s="172"/>
      <c r="J12" s="172">
        <v>2400000</v>
      </c>
      <c r="K12" s="172"/>
      <c r="L12" s="172"/>
      <c r="M12" s="172"/>
      <c r="N12" s="172"/>
      <c r="O12" s="172"/>
      <c r="P12" s="176"/>
      <c r="Q12" s="1864"/>
    </row>
    <row r="13" spans="1:17" ht="69" customHeight="1">
      <c r="A13" s="38">
        <v>5</v>
      </c>
      <c r="B13" s="46" t="s">
        <v>1466</v>
      </c>
      <c r="C13" s="38" t="s">
        <v>15</v>
      </c>
      <c r="D13" s="57" t="s">
        <v>1462</v>
      </c>
      <c r="E13" s="172">
        <v>2140000</v>
      </c>
      <c r="F13" s="172"/>
      <c r="G13" s="172">
        <v>2100000</v>
      </c>
      <c r="H13" s="172"/>
      <c r="I13" s="172"/>
      <c r="J13" s="172"/>
      <c r="K13" s="172"/>
      <c r="L13" s="172">
        <v>1959600</v>
      </c>
      <c r="M13" s="172">
        <v>2100000</v>
      </c>
      <c r="N13" s="172"/>
      <c r="O13" s="172">
        <v>1900000</v>
      </c>
      <c r="P13" s="172">
        <v>1960000</v>
      </c>
      <c r="Q13" s="1864"/>
    </row>
    <row r="14" spans="1:17" ht="69" customHeight="1">
      <c r="A14" s="38">
        <v>6</v>
      </c>
      <c r="B14" s="46" t="s">
        <v>1467</v>
      </c>
      <c r="C14" s="38" t="s">
        <v>15</v>
      </c>
      <c r="D14" s="57" t="s">
        <v>1462</v>
      </c>
      <c r="E14" s="172"/>
      <c r="F14" s="172"/>
      <c r="G14" s="172"/>
      <c r="H14" s="172"/>
      <c r="I14" s="172"/>
      <c r="J14" s="172"/>
      <c r="K14" s="172">
        <v>2100000</v>
      </c>
      <c r="L14" s="172"/>
      <c r="M14" s="172">
        <v>1851851.852</v>
      </c>
      <c r="N14" s="172"/>
      <c r="O14" s="172"/>
      <c r="P14" s="172"/>
      <c r="Q14" s="1864"/>
    </row>
    <row r="15" spans="1:17" ht="67.5" customHeight="1">
      <c r="A15" s="38">
        <v>7</v>
      </c>
      <c r="B15" s="46" t="s">
        <v>1468</v>
      </c>
      <c r="C15" s="38" t="s">
        <v>15</v>
      </c>
      <c r="D15" s="57" t="s">
        <v>1462</v>
      </c>
      <c r="E15" s="172"/>
      <c r="F15" s="172"/>
      <c r="G15" s="172"/>
      <c r="H15" s="172"/>
      <c r="I15" s="172"/>
      <c r="J15" s="172"/>
      <c r="K15" s="172"/>
      <c r="L15" s="172"/>
      <c r="M15" s="172">
        <v>1900000</v>
      </c>
      <c r="N15" s="172"/>
      <c r="O15" s="172"/>
      <c r="P15" s="172"/>
      <c r="Q15" s="1864"/>
    </row>
    <row r="16" spans="1:17" ht="65.25" customHeight="1">
      <c r="A16" s="38">
        <v>8</v>
      </c>
      <c r="B16" s="46" t="s">
        <v>1469</v>
      </c>
      <c r="C16" s="38" t="s">
        <v>15</v>
      </c>
      <c r="D16" s="57" t="s">
        <v>1462</v>
      </c>
      <c r="E16" s="172"/>
      <c r="F16" s="172"/>
      <c r="G16" s="172"/>
      <c r="H16" s="172">
        <v>2100000</v>
      </c>
      <c r="I16" s="172"/>
      <c r="J16" s="172">
        <v>2300000</v>
      </c>
      <c r="K16" s="172"/>
      <c r="L16" s="172"/>
      <c r="M16" s="172"/>
      <c r="N16" s="172"/>
      <c r="O16" s="172"/>
      <c r="P16" s="172"/>
      <c r="Q16" s="1864"/>
    </row>
    <row r="17" spans="1:17" ht="34.5" customHeight="1">
      <c r="A17" s="35" t="s">
        <v>1184</v>
      </c>
      <c r="B17" s="134" t="s">
        <v>1185</v>
      </c>
      <c r="C17" s="38"/>
      <c r="D17" s="57"/>
      <c r="E17" s="38"/>
      <c r="F17" s="38"/>
      <c r="G17" s="38"/>
      <c r="H17" s="38"/>
      <c r="I17" s="38"/>
      <c r="J17" s="38"/>
      <c r="K17" s="38"/>
      <c r="L17" s="38"/>
      <c r="M17" s="38"/>
      <c r="N17" s="38"/>
      <c r="O17" s="38"/>
      <c r="P17" s="38"/>
      <c r="Q17" s="161"/>
    </row>
    <row r="18" spans="1:17" ht="23.25" customHeight="1">
      <c r="A18" s="35"/>
      <c r="B18" s="1867" t="s">
        <v>1186</v>
      </c>
      <c r="C18" s="1867"/>
      <c r="D18" s="28"/>
      <c r="E18" s="1887"/>
      <c r="F18" s="1887"/>
      <c r="G18" s="1887"/>
      <c r="H18" s="1887"/>
      <c r="I18" s="1887"/>
      <c r="J18" s="1887"/>
      <c r="K18" s="1887"/>
      <c r="L18" s="1887"/>
      <c r="M18" s="1887"/>
      <c r="N18" s="1887"/>
      <c r="O18" s="1887"/>
      <c r="P18" s="1887"/>
      <c r="Q18" s="165"/>
    </row>
    <row r="19" spans="1:17" ht="30" customHeight="1">
      <c r="A19" s="38">
        <v>1</v>
      </c>
      <c r="B19" s="65" t="s">
        <v>1187</v>
      </c>
      <c r="C19" s="38" t="s">
        <v>1479</v>
      </c>
      <c r="D19" s="57"/>
      <c r="E19" s="173">
        <v>580000</v>
      </c>
      <c r="F19" s="173">
        <v>580000</v>
      </c>
      <c r="G19" s="173">
        <v>450000</v>
      </c>
      <c r="H19" s="173">
        <v>500000</v>
      </c>
      <c r="I19" s="1658">
        <v>500000</v>
      </c>
      <c r="J19" s="173">
        <v>500000</v>
      </c>
      <c r="K19" s="173">
        <v>480000</v>
      </c>
      <c r="L19" s="173">
        <v>520000</v>
      </c>
      <c r="M19" s="1647">
        <v>480000</v>
      </c>
      <c r="N19" s="1654">
        <v>380000</v>
      </c>
      <c r="O19" s="173">
        <v>360000</v>
      </c>
      <c r="P19" s="173">
        <v>350000</v>
      </c>
      <c r="Q19" s="1864"/>
    </row>
    <row r="20" spans="1:17" ht="30" customHeight="1">
      <c r="A20" s="38">
        <v>2</v>
      </c>
      <c r="B20" s="65" t="s">
        <v>1189</v>
      </c>
      <c r="C20" s="38" t="s">
        <v>1479</v>
      </c>
      <c r="D20" s="57"/>
      <c r="E20" s="173">
        <v>580000</v>
      </c>
      <c r="F20" s="173">
        <v>580000</v>
      </c>
      <c r="G20" s="173">
        <v>450000</v>
      </c>
      <c r="H20" s="174"/>
      <c r="I20" s="1658">
        <v>500000</v>
      </c>
      <c r="J20" s="173">
        <v>450000</v>
      </c>
      <c r="K20" s="173">
        <v>480000</v>
      </c>
      <c r="L20" s="174"/>
      <c r="M20" s="173"/>
      <c r="N20" s="1654">
        <v>380000</v>
      </c>
      <c r="O20" s="173">
        <v>360000</v>
      </c>
      <c r="P20" s="173"/>
      <c r="Q20" s="1864"/>
    </row>
    <row r="21" spans="1:17" ht="30" customHeight="1">
      <c r="A21" s="38">
        <v>3</v>
      </c>
      <c r="B21" s="65" t="s">
        <v>1190</v>
      </c>
      <c r="C21" s="38" t="s">
        <v>1479</v>
      </c>
      <c r="D21" s="57"/>
      <c r="E21" s="173"/>
      <c r="F21" s="173"/>
      <c r="G21" s="173">
        <v>300000</v>
      </c>
      <c r="H21" s="174"/>
      <c r="I21" s="1658"/>
      <c r="J21" s="173">
        <v>250000</v>
      </c>
      <c r="K21" s="173"/>
      <c r="L21" s="174"/>
      <c r="M21" s="173"/>
      <c r="N21" s="174"/>
      <c r="O21" s="173"/>
      <c r="P21" s="173"/>
      <c r="Q21" s="1864"/>
    </row>
    <row r="22" spans="1:17" ht="30" customHeight="1">
      <c r="A22" s="38">
        <v>4</v>
      </c>
      <c r="B22" s="65" t="s">
        <v>1416</v>
      </c>
      <c r="C22" s="38" t="s">
        <v>1479</v>
      </c>
      <c r="D22" s="57"/>
      <c r="E22" s="173"/>
      <c r="F22" s="173"/>
      <c r="G22" s="173"/>
      <c r="H22" s="173">
        <v>500000</v>
      </c>
      <c r="I22" s="173"/>
      <c r="J22" s="174"/>
      <c r="K22" s="173"/>
      <c r="L22" s="174"/>
      <c r="M22" s="173"/>
      <c r="N22" s="174"/>
      <c r="O22" s="173"/>
      <c r="P22" s="173"/>
      <c r="Q22" s="1864"/>
    </row>
    <row r="23" spans="1:17" ht="39.950000000000003" customHeight="1">
      <c r="A23" s="35" t="s">
        <v>1191</v>
      </c>
      <c r="B23" s="69" t="s">
        <v>1192</v>
      </c>
      <c r="C23" s="161"/>
      <c r="D23" s="46"/>
      <c r="E23" s="38"/>
      <c r="F23" s="38"/>
      <c r="G23" s="38"/>
      <c r="H23" s="38"/>
      <c r="I23" s="38"/>
      <c r="J23" s="38"/>
      <c r="K23" s="38"/>
      <c r="L23" s="38"/>
      <c r="M23" s="38"/>
      <c r="N23" s="38"/>
      <c r="O23" s="38"/>
      <c r="P23" s="38"/>
      <c r="Q23" s="161"/>
    </row>
    <row r="24" spans="1:17" ht="39.950000000000003" customHeight="1">
      <c r="A24" s="28"/>
      <c r="B24" s="1870" t="s">
        <v>1193</v>
      </c>
      <c r="C24" s="1870"/>
      <c r="D24" s="28"/>
      <c r="E24" s="1846"/>
      <c r="F24" s="1846"/>
      <c r="G24" s="1846"/>
      <c r="H24" s="1846"/>
      <c r="I24" s="1846"/>
      <c r="J24" s="1846"/>
      <c r="K24" s="1846"/>
      <c r="L24" s="1846"/>
      <c r="M24" s="1846"/>
      <c r="N24" s="1846"/>
      <c r="O24" s="1846"/>
      <c r="P24" s="1846"/>
      <c r="Q24" s="161"/>
    </row>
    <row r="25" spans="1:17" ht="39.950000000000003" customHeight="1">
      <c r="A25" s="57">
        <v>1</v>
      </c>
      <c r="B25" s="65" t="s">
        <v>1194</v>
      </c>
      <c r="C25" s="57" t="s">
        <v>152</v>
      </c>
      <c r="D25" s="57" t="s">
        <v>1195</v>
      </c>
      <c r="E25" s="175">
        <v>2450</v>
      </c>
      <c r="F25" s="175">
        <v>2450</v>
      </c>
      <c r="G25" s="175">
        <v>1800</v>
      </c>
      <c r="H25" s="175"/>
      <c r="I25" s="1659"/>
      <c r="J25" s="175">
        <v>1300</v>
      </c>
      <c r="K25" s="175">
        <v>1950</v>
      </c>
      <c r="L25" s="173">
        <v>1780</v>
      </c>
      <c r="M25" s="175">
        <v>1880</v>
      </c>
      <c r="N25" s="175"/>
      <c r="O25" s="175">
        <v>1350</v>
      </c>
      <c r="P25" s="175"/>
      <c r="Q25" s="1872"/>
    </row>
    <row r="26" spans="1:17" ht="39.950000000000003" customHeight="1">
      <c r="A26" s="57">
        <v>2</v>
      </c>
      <c r="B26" s="65" t="s">
        <v>1196</v>
      </c>
      <c r="C26" s="57" t="s">
        <v>152</v>
      </c>
      <c r="D26" s="57" t="s">
        <v>1197</v>
      </c>
      <c r="E26" s="175"/>
      <c r="F26" s="175"/>
      <c r="G26" s="175">
        <v>1800</v>
      </c>
      <c r="H26" s="175">
        <v>2000</v>
      </c>
      <c r="I26" s="1659">
        <v>2000</v>
      </c>
      <c r="J26" s="175">
        <v>1300</v>
      </c>
      <c r="K26" s="175">
        <v>1950</v>
      </c>
      <c r="L26" s="175"/>
      <c r="M26" s="175"/>
      <c r="N26" s="175"/>
      <c r="O26" s="175"/>
      <c r="P26" s="175"/>
      <c r="Q26" s="1872"/>
    </row>
    <row r="27" spans="1:17" ht="39.950000000000003" customHeight="1">
      <c r="A27" s="57">
        <v>3</v>
      </c>
      <c r="B27" s="65" t="s">
        <v>1198</v>
      </c>
      <c r="C27" s="57" t="s">
        <v>152</v>
      </c>
      <c r="D27" s="57" t="s">
        <v>1408</v>
      </c>
      <c r="E27" s="175"/>
      <c r="F27" s="175">
        <v>2100</v>
      </c>
      <c r="G27" s="175">
        <v>1500</v>
      </c>
      <c r="H27" s="175">
        <v>1800</v>
      </c>
      <c r="I27" s="1659"/>
      <c r="J27" s="175"/>
      <c r="K27" s="175">
        <v>1260</v>
      </c>
      <c r="L27" s="175">
        <v>1450</v>
      </c>
      <c r="M27" s="175"/>
      <c r="N27" s="175"/>
      <c r="O27" s="175">
        <v>1500</v>
      </c>
      <c r="P27" s="175"/>
      <c r="Q27" s="1872"/>
    </row>
    <row r="28" spans="1:17" ht="49.5" customHeight="1">
      <c r="A28" s="57">
        <v>4</v>
      </c>
      <c r="B28" s="65" t="s">
        <v>1200</v>
      </c>
      <c r="C28" s="57" t="s">
        <v>152</v>
      </c>
      <c r="D28" s="57" t="s">
        <v>1201</v>
      </c>
      <c r="E28" s="175"/>
      <c r="F28" s="175">
        <v>2000</v>
      </c>
      <c r="G28" s="175">
        <v>1200</v>
      </c>
      <c r="H28" s="175">
        <v>1500</v>
      </c>
      <c r="I28" s="175"/>
      <c r="J28" s="175"/>
      <c r="K28" s="175">
        <v>1018</v>
      </c>
      <c r="L28" s="175"/>
      <c r="M28" s="175"/>
      <c r="N28" s="175"/>
      <c r="O28" s="175"/>
      <c r="P28" s="175"/>
      <c r="Q28" s="1872"/>
    </row>
    <row r="29" spans="1:17" ht="39.950000000000003" customHeight="1">
      <c r="A29" s="28"/>
      <c r="B29" s="1870" t="s">
        <v>1202</v>
      </c>
      <c r="C29" s="1870"/>
      <c r="D29" s="28"/>
      <c r="E29" s="28"/>
      <c r="F29" s="28"/>
      <c r="G29" s="28"/>
      <c r="H29" s="28"/>
      <c r="I29" s="28"/>
      <c r="J29" s="28"/>
      <c r="K29" s="57"/>
      <c r="L29" s="28"/>
      <c r="M29" s="28"/>
      <c r="N29" s="28"/>
      <c r="O29" s="28"/>
      <c r="P29" s="28"/>
      <c r="Q29" s="166"/>
    </row>
    <row r="30" spans="1:17" ht="39.950000000000003" customHeight="1">
      <c r="A30" s="38">
        <v>1</v>
      </c>
      <c r="B30" s="65" t="s">
        <v>1203</v>
      </c>
      <c r="C30" s="38" t="s">
        <v>152</v>
      </c>
      <c r="D30" s="57" t="s">
        <v>1204</v>
      </c>
      <c r="E30" s="38"/>
      <c r="F30" s="38"/>
      <c r="G30" s="173"/>
      <c r="H30" s="175">
        <v>1500</v>
      </c>
      <c r="I30" s="1658"/>
      <c r="J30" s="173"/>
      <c r="K30" s="173"/>
      <c r="L30" s="173"/>
      <c r="M30" s="173"/>
      <c r="N30" s="173"/>
      <c r="O30" s="173">
        <v>1560</v>
      </c>
      <c r="P30" s="173"/>
      <c r="Q30" s="1864" t="s">
        <v>1494</v>
      </c>
    </row>
    <row r="31" spans="1:17" ht="39.950000000000003" customHeight="1">
      <c r="A31" s="38">
        <v>2</v>
      </c>
      <c r="B31" s="65" t="s">
        <v>1206</v>
      </c>
      <c r="C31" s="38" t="s">
        <v>152</v>
      </c>
      <c r="D31" s="57" t="s">
        <v>1437</v>
      </c>
      <c r="E31" s="38"/>
      <c r="F31" s="38"/>
      <c r="G31" s="173"/>
      <c r="H31" s="173">
        <v>1800</v>
      </c>
      <c r="I31" s="1658">
        <v>1525</v>
      </c>
      <c r="J31" s="38"/>
      <c r="K31" s="173"/>
      <c r="L31" s="173"/>
      <c r="M31" s="173"/>
      <c r="N31" s="173"/>
      <c r="O31" s="173"/>
      <c r="P31" s="173"/>
      <c r="Q31" s="1864"/>
    </row>
    <row r="32" spans="1:17" ht="39.950000000000003" customHeight="1">
      <c r="A32" s="38">
        <v>3</v>
      </c>
      <c r="B32" s="65" t="s">
        <v>1208</v>
      </c>
      <c r="C32" s="38" t="s">
        <v>152</v>
      </c>
      <c r="D32" s="57" t="s">
        <v>1433</v>
      </c>
      <c r="E32" s="173"/>
      <c r="F32" s="173"/>
      <c r="G32" s="173"/>
      <c r="H32" s="173">
        <v>2250</v>
      </c>
      <c r="I32" s="1658">
        <v>2250</v>
      </c>
      <c r="J32" s="173"/>
      <c r="K32" s="173"/>
      <c r="L32" s="173"/>
      <c r="M32" s="173"/>
      <c r="N32" s="173"/>
      <c r="O32" s="173"/>
      <c r="P32" s="173"/>
      <c r="Q32" s="1864"/>
    </row>
    <row r="33" spans="1:17" ht="39.950000000000003" customHeight="1">
      <c r="A33" s="38">
        <v>4</v>
      </c>
      <c r="B33" s="65" t="s">
        <v>1210</v>
      </c>
      <c r="C33" s="38" t="s">
        <v>152</v>
      </c>
      <c r="D33" s="57" t="s">
        <v>1211</v>
      </c>
      <c r="E33" s="173"/>
      <c r="F33" s="173">
        <v>2500</v>
      </c>
      <c r="G33" s="173"/>
      <c r="H33" s="173">
        <v>1850</v>
      </c>
      <c r="I33" s="173"/>
      <c r="J33" s="173"/>
      <c r="K33" s="173"/>
      <c r="L33" s="173"/>
      <c r="M33" s="173">
        <v>1545</v>
      </c>
      <c r="N33" s="173"/>
      <c r="O33" s="173">
        <v>1705</v>
      </c>
      <c r="P33" s="173"/>
      <c r="Q33" s="1864"/>
    </row>
    <row r="34" spans="1:17" ht="39.950000000000003" customHeight="1">
      <c r="A34" s="38">
        <v>5</v>
      </c>
      <c r="B34" s="65" t="s">
        <v>1212</v>
      </c>
      <c r="C34" s="38" t="s">
        <v>152</v>
      </c>
      <c r="D34" s="57" t="s">
        <v>1213</v>
      </c>
      <c r="E34" s="173"/>
      <c r="F34" s="173"/>
      <c r="G34" s="173"/>
      <c r="H34" s="173"/>
      <c r="I34" s="173"/>
      <c r="J34" s="173"/>
      <c r="K34" s="173"/>
      <c r="L34" s="173"/>
      <c r="M34" s="173"/>
      <c r="N34" s="173"/>
      <c r="O34" s="173">
        <v>2450</v>
      </c>
      <c r="P34" s="173"/>
      <c r="Q34" s="1864"/>
    </row>
    <row r="35" spans="1:17" ht="39.950000000000003" customHeight="1">
      <c r="A35" s="38">
        <v>6</v>
      </c>
      <c r="B35" s="65" t="s">
        <v>1214</v>
      </c>
      <c r="C35" s="38" t="s">
        <v>152</v>
      </c>
      <c r="D35" s="57" t="s">
        <v>1215</v>
      </c>
      <c r="E35" s="173"/>
      <c r="F35" s="173"/>
      <c r="G35" s="173"/>
      <c r="H35" s="173"/>
      <c r="I35" s="1658">
        <v>6550</v>
      </c>
      <c r="J35" s="173"/>
      <c r="K35" s="173"/>
      <c r="L35" s="173"/>
      <c r="M35" s="173"/>
      <c r="N35" s="173"/>
      <c r="O35" s="173">
        <v>9185</v>
      </c>
      <c r="P35" s="173"/>
      <c r="Q35" s="1864"/>
    </row>
    <row r="36" spans="1:17" ht="39.950000000000003" customHeight="1">
      <c r="A36" s="38">
        <v>7</v>
      </c>
      <c r="B36" s="65" t="s">
        <v>1428</v>
      </c>
      <c r="C36" s="38" t="s">
        <v>152</v>
      </c>
      <c r="D36" s="57" t="s">
        <v>1217</v>
      </c>
      <c r="E36" s="173"/>
      <c r="F36" s="173"/>
      <c r="G36" s="173"/>
      <c r="H36" s="173"/>
      <c r="I36" s="1658">
        <v>13100</v>
      </c>
      <c r="J36" s="173"/>
      <c r="K36" s="173"/>
      <c r="L36" s="173"/>
      <c r="M36" s="173"/>
      <c r="N36" s="173"/>
      <c r="O36" s="173"/>
      <c r="P36" s="173"/>
      <c r="Q36" s="1864"/>
    </row>
    <row r="37" spans="1:17" ht="39.950000000000003" customHeight="1">
      <c r="A37" s="38">
        <v>8</v>
      </c>
      <c r="B37" s="65" t="s">
        <v>1218</v>
      </c>
      <c r="C37" s="38" t="s">
        <v>152</v>
      </c>
      <c r="D37" s="57" t="s">
        <v>1219</v>
      </c>
      <c r="E37" s="173"/>
      <c r="F37" s="173"/>
      <c r="G37" s="173"/>
      <c r="H37" s="173"/>
      <c r="I37" s="1658"/>
      <c r="J37" s="173"/>
      <c r="K37" s="173"/>
      <c r="L37" s="173"/>
      <c r="M37" s="173"/>
      <c r="N37" s="173"/>
      <c r="O37" s="173">
        <v>15902</v>
      </c>
      <c r="P37" s="173"/>
      <c r="Q37" s="1864"/>
    </row>
    <row r="38" spans="1:17" ht="35.1" customHeight="1">
      <c r="A38" s="35" t="s">
        <v>1220</v>
      </c>
      <c r="B38" s="69" t="s">
        <v>1221</v>
      </c>
      <c r="C38" s="161"/>
      <c r="D38" s="46"/>
      <c r="E38" s="38"/>
      <c r="F38" s="38"/>
      <c r="G38" s="38"/>
      <c r="H38" s="38"/>
      <c r="I38" s="38"/>
      <c r="J38" s="38"/>
      <c r="K38" s="38"/>
      <c r="L38" s="38"/>
      <c r="M38" s="38"/>
      <c r="N38" s="38"/>
      <c r="O38" s="38"/>
      <c r="P38" s="38"/>
      <c r="Q38" s="161"/>
    </row>
    <row r="39" spans="1:17" ht="35.1" customHeight="1">
      <c r="A39" s="38">
        <v>1</v>
      </c>
      <c r="B39" s="65" t="s">
        <v>1222</v>
      </c>
      <c r="C39" s="38" t="s">
        <v>152</v>
      </c>
      <c r="D39" s="57" t="s">
        <v>1223</v>
      </c>
      <c r="E39" s="1646">
        <v>6800</v>
      </c>
      <c r="F39" s="172">
        <v>6800</v>
      </c>
      <c r="G39" s="172">
        <v>8500</v>
      </c>
      <c r="H39" s="172">
        <v>8500</v>
      </c>
      <c r="I39" s="1657">
        <v>6000</v>
      </c>
      <c r="J39" s="172">
        <v>6500</v>
      </c>
      <c r="K39" s="172">
        <v>5500</v>
      </c>
      <c r="L39" s="172">
        <v>4000</v>
      </c>
      <c r="M39" s="172">
        <v>3900</v>
      </c>
      <c r="N39" s="172">
        <v>6500</v>
      </c>
      <c r="O39" s="172"/>
      <c r="P39" s="172">
        <v>10300</v>
      </c>
      <c r="Q39" s="1864" t="s">
        <v>1458</v>
      </c>
    </row>
    <row r="40" spans="1:17" ht="35.1" customHeight="1">
      <c r="A40" s="38">
        <v>2</v>
      </c>
      <c r="B40" s="65" t="s">
        <v>1225</v>
      </c>
      <c r="C40" s="38" t="s">
        <v>1479</v>
      </c>
      <c r="D40" s="57" t="s">
        <v>1227</v>
      </c>
      <c r="E40" s="172">
        <v>550000</v>
      </c>
      <c r="F40" s="172"/>
      <c r="G40" s="172">
        <v>400000</v>
      </c>
      <c r="H40" s="172">
        <v>380000</v>
      </c>
      <c r="I40" s="1657"/>
      <c r="J40" s="172">
        <v>310000</v>
      </c>
      <c r="K40" s="172">
        <v>300000</v>
      </c>
      <c r="L40" s="172"/>
      <c r="M40" s="172">
        <v>330000</v>
      </c>
      <c r="N40" s="172"/>
      <c r="O40" s="172"/>
      <c r="P40" s="172"/>
      <c r="Q40" s="1864"/>
    </row>
    <row r="41" spans="1:17" ht="35.1" customHeight="1">
      <c r="A41" s="38">
        <v>3</v>
      </c>
      <c r="B41" s="65" t="s">
        <v>1228</v>
      </c>
      <c r="C41" s="38" t="s">
        <v>1479</v>
      </c>
      <c r="D41" s="57" t="s">
        <v>1229</v>
      </c>
      <c r="E41" s="172"/>
      <c r="F41" s="172"/>
      <c r="G41" s="172"/>
      <c r="H41" s="172"/>
      <c r="I41" s="1657">
        <v>380000</v>
      </c>
      <c r="J41" s="172"/>
      <c r="K41" s="172">
        <v>390000</v>
      </c>
      <c r="L41" s="172"/>
      <c r="M41" s="172"/>
      <c r="N41" s="172"/>
      <c r="O41" s="172"/>
      <c r="P41" s="172"/>
      <c r="Q41" s="1864"/>
    </row>
    <row r="42" spans="1:17" ht="35.1" customHeight="1">
      <c r="A42" s="38">
        <v>4</v>
      </c>
      <c r="B42" s="65" t="s">
        <v>1230</v>
      </c>
      <c r="C42" s="38" t="s">
        <v>1479</v>
      </c>
      <c r="D42" s="57"/>
      <c r="E42" s="172"/>
      <c r="F42" s="172"/>
      <c r="G42" s="172">
        <v>400000</v>
      </c>
      <c r="H42" s="172"/>
      <c r="I42" s="1657"/>
      <c r="J42" s="172"/>
      <c r="K42" s="172"/>
      <c r="L42" s="172"/>
      <c r="M42" s="172">
        <v>320000</v>
      </c>
      <c r="N42" s="172"/>
      <c r="O42" s="172"/>
      <c r="P42" s="172"/>
      <c r="Q42" s="1864"/>
    </row>
    <row r="43" spans="1:17" ht="35.1" customHeight="1">
      <c r="A43" s="38">
        <v>5</v>
      </c>
      <c r="B43" s="65" t="s">
        <v>1231</v>
      </c>
      <c r="C43" s="38" t="s">
        <v>1479</v>
      </c>
      <c r="D43" s="57" t="s">
        <v>1232</v>
      </c>
      <c r="E43" s="172">
        <v>580000</v>
      </c>
      <c r="F43" s="172">
        <v>600000</v>
      </c>
      <c r="G43" s="172">
        <v>450000</v>
      </c>
      <c r="H43" s="172">
        <v>450000</v>
      </c>
      <c r="I43" s="1657">
        <v>450000</v>
      </c>
      <c r="J43" s="1646">
        <v>530000</v>
      </c>
      <c r="K43" s="172">
        <v>470000</v>
      </c>
      <c r="L43" s="172">
        <v>480000</v>
      </c>
      <c r="M43" s="172">
        <v>450000</v>
      </c>
      <c r="N43" s="172">
        <v>380000</v>
      </c>
      <c r="O43" s="172">
        <v>495000</v>
      </c>
      <c r="P43" s="172">
        <v>550000</v>
      </c>
      <c r="Q43" s="1864"/>
    </row>
    <row r="44" spans="1:17" ht="35.1" customHeight="1">
      <c r="A44" s="38">
        <v>6</v>
      </c>
      <c r="B44" s="65" t="s">
        <v>1233</v>
      </c>
      <c r="C44" s="38" t="s">
        <v>1479</v>
      </c>
      <c r="D44" s="57" t="s">
        <v>1234</v>
      </c>
      <c r="E44" s="172"/>
      <c r="F44" s="172"/>
      <c r="G44" s="172">
        <v>450000</v>
      </c>
      <c r="H44" s="172">
        <v>380000</v>
      </c>
      <c r="I44" s="1657">
        <v>420000</v>
      </c>
      <c r="J44" s="172"/>
      <c r="K44" s="172"/>
      <c r="L44" s="172"/>
      <c r="M44" s="172">
        <v>350000</v>
      </c>
      <c r="N44" s="172"/>
      <c r="O44" s="172"/>
      <c r="P44" s="172"/>
      <c r="Q44" s="1864"/>
    </row>
    <row r="45" spans="1:17" ht="35.1" customHeight="1">
      <c r="A45" s="38">
        <v>7</v>
      </c>
      <c r="B45" s="65" t="s">
        <v>1235</v>
      </c>
      <c r="C45" s="38" t="s">
        <v>1479</v>
      </c>
      <c r="D45" s="57" t="s">
        <v>1236</v>
      </c>
      <c r="E45" s="172"/>
      <c r="F45" s="172">
        <v>550000</v>
      </c>
      <c r="G45" s="172">
        <v>400000</v>
      </c>
      <c r="H45" s="172">
        <v>380000</v>
      </c>
      <c r="I45" s="1657">
        <v>320000</v>
      </c>
      <c r="J45" s="172">
        <v>380000</v>
      </c>
      <c r="K45" s="172">
        <v>420000</v>
      </c>
      <c r="L45" s="172">
        <v>400000</v>
      </c>
      <c r="M45" s="172">
        <v>350000</v>
      </c>
      <c r="N45" s="1649">
        <v>350000</v>
      </c>
      <c r="O45" s="172">
        <v>440000</v>
      </c>
      <c r="P45" s="172">
        <v>440000</v>
      </c>
      <c r="Q45" s="1864"/>
    </row>
    <row r="46" spans="1:17" ht="35.1" customHeight="1">
      <c r="A46" s="38">
        <v>8</v>
      </c>
      <c r="B46" s="65" t="s">
        <v>1237</v>
      </c>
      <c r="C46" s="38" t="s">
        <v>1479</v>
      </c>
      <c r="D46" s="57" t="s">
        <v>1238</v>
      </c>
      <c r="E46" s="172">
        <v>570000</v>
      </c>
      <c r="F46" s="172">
        <v>570000</v>
      </c>
      <c r="G46" s="172">
        <v>400000</v>
      </c>
      <c r="H46" s="172">
        <v>380000</v>
      </c>
      <c r="I46" s="1657">
        <f>I45</f>
        <v>320000</v>
      </c>
      <c r="J46" s="172">
        <v>380000</v>
      </c>
      <c r="K46" s="172"/>
      <c r="L46" s="172">
        <v>400000</v>
      </c>
      <c r="M46" s="172">
        <v>360000</v>
      </c>
      <c r="N46" s="1649">
        <v>320000</v>
      </c>
      <c r="O46" s="172"/>
      <c r="P46" s="172"/>
      <c r="Q46" s="1864"/>
    </row>
    <row r="47" spans="1:17" ht="30.75" customHeight="1">
      <c r="A47" s="38"/>
      <c r="B47" s="162" t="s">
        <v>1239</v>
      </c>
      <c r="C47" s="38"/>
      <c r="D47" s="57"/>
      <c r="E47" s="38"/>
      <c r="F47" s="38"/>
      <c r="G47" s="38"/>
      <c r="H47" s="38"/>
      <c r="I47" s="1660"/>
      <c r="J47" s="38"/>
      <c r="K47" s="38"/>
      <c r="L47" s="172"/>
      <c r="M47" s="38"/>
      <c r="N47" s="38"/>
      <c r="O47" s="38"/>
      <c r="P47" s="38"/>
      <c r="Q47" s="1864"/>
    </row>
    <row r="48" spans="1:17" ht="30.75" customHeight="1">
      <c r="A48" s="38">
        <v>1</v>
      </c>
      <c r="B48" s="39" t="s">
        <v>1240</v>
      </c>
      <c r="C48" s="38" t="s">
        <v>1479</v>
      </c>
      <c r="D48" s="57" t="s">
        <v>1241</v>
      </c>
      <c r="E48" s="38"/>
      <c r="F48" s="38"/>
      <c r="G48" s="38"/>
      <c r="H48" s="38"/>
      <c r="I48" s="1660"/>
      <c r="J48" s="38"/>
      <c r="K48" s="38"/>
      <c r="L48" s="172"/>
      <c r="M48" s="38"/>
      <c r="N48" s="38"/>
      <c r="O48" s="172">
        <v>400000</v>
      </c>
      <c r="P48" s="38"/>
      <c r="Q48" s="1864"/>
    </row>
    <row r="49" spans="1:17" ht="30.75" customHeight="1">
      <c r="A49" s="38">
        <v>2</v>
      </c>
      <c r="B49" s="39" t="s">
        <v>1242</v>
      </c>
      <c r="C49" s="38" t="s">
        <v>1479</v>
      </c>
      <c r="D49" s="57" t="s">
        <v>1243</v>
      </c>
      <c r="E49" s="38"/>
      <c r="F49" s="38"/>
      <c r="G49" s="38"/>
      <c r="H49" s="38"/>
      <c r="I49" s="38"/>
      <c r="J49" s="38"/>
      <c r="K49" s="38"/>
      <c r="L49" s="172"/>
      <c r="M49" s="38"/>
      <c r="N49" s="38"/>
      <c r="O49" s="172">
        <v>400000</v>
      </c>
      <c r="P49" s="38"/>
      <c r="Q49" s="1864"/>
    </row>
    <row r="50" spans="1:17" ht="30.75" customHeight="1">
      <c r="A50" s="38">
        <v>3</v>
      </c>
      <c r="B50" s="39" t="s">
        <v>1244</v>
      </c>
      <c r="C50" s="38" t="s">
        <v>1479</v>
      </c>
      <c r="D50" s="57" t="s">
        <v>1245</v>
      </c>
      <c r="E50" s="38"/>
      <c r="F50" s="38"/>
      <c r="G50" s="38"/>
      <c r="H50" s="38"/>
      <c r="I50" s="38"/>
      <c r="J50" s="38"/>
      <c r="K50" s="38"/>
      <c r="L50" s="172"/>
      <c r="M50" s="38"/>
      <c r="N50" s="38"/>
      <c r="O50" s="172">
        <v>400000</v>
      </c>
      <c r="P50" s="38"/>
      <c r="Q50" s="1864"/>
    </row>
    <row r="51" spans="1:17" ht="39.950000000000003" customHeight="1">
      <c r="A51" s="35" t="s">
        <v>1246</v>
      </c>
      <c r="B51" s="134" t="s">
        <v>1247</v>
      </c>
      <c r="C51" s="35"/>
      <c r="D51" s="28"/>
      <c r="E51" s="1887"/>
      <c r="F51" s="1887"/>
      <c r="G51" s="1887"/>
      <c r="H51" s="1887"/>
      <c r="I51" s="1887"/>
      <c r="J51" s="1887"/>
      <c r="K51" s="1887"/>
      <c r="L51" s="1887"/>
      <c r="M51" s="1887"/>
      <c r="N51" s="1887"/>
      <c r="O51" s="1887"/>
      <c r="P51" s="1887"/>
      <c r="Q51" s="167"/>
    </row>
    <row r="52" spans="1:17" ht="39.950000000000003" customHeight="1">
      <c r="A52" s="85"/>
      <c r="B52" s="163" t="s">
        <v>70</v>
      </c>
      <c r="C52" s="38"/>
      <c r="D52" s="57"/>
      <c r="E52" s="172"/>
      <c r="F52" s="172"/>
      <c r="G52" s="172"/>
      <c r="H52" s="172"/>
      <c r="I52" s="172"/>
      <c r="J52" s="172"/>
      <c r="K52" s="172"/>
      <c r="L52" s="172"/>
      <c r="M52" s="172"/>
      <c r="N52" s="172"/>
      <c r="O52" s="172"/>
      <c r="P52" s="172"/>
      <c r="Q52" s="1864"/>
    </row>
    <row r="53" spans="1:17" ht="39.950000000000003" customHeight="1">
      <c r="A53" s="38">
        <v>1</v>
      </c>
      <c r="B53" s="65" t="s">
        <v>54</v>
      </c>
      <c r="C53" s="38" t="s">
        <v>419</v>
      </c>
      <c r="D53" s="57" t="s">
        <v>1248</v>
      </c>
      <c r="E53" s="172"/>
      <c r="F53" s="172">
        <v>19200</v>
      </c>
      <c r="G53" s="172">
        <v>16800</v>
      </c>
      <c r="H53" s="172"/>
      <c r="I53" s="172"/>
      <c r="J53" s="172"/>
      <c r="K53" s="172">
        <v>20500</v>
      </c>
      <c r="L53" s="172"/>
      <c r="M53" s="1646">
        <v>17700</v>
      </c>
      <c r="N53" s="172">
        <v>15500</v>
      </c>
      <c r="O53" s="1646">
        <v>18000</v>
      </c>
      <c r="P53" s="172">
        <v>19000</v>
      </c>
      <c r="Q53" s="1864"/>
    </row>
    <row r="54" spans="1:17" ht="39.950000000000003" customHeight="1">
      <c r="A54" s="38">
        <v>2</v>
      </c>
      <c r="B54" s="65" t="s">
        <v>58</v>
      </c>
      <c r="C54" s="38" t="s">
        <v>419</v>
      </c>
      <c r="D54" s="57" t="s">
        <v>16</v>
      </c>
      <c r="E54" s="172"/>
      <c r="F54" s="172">
        <f>F53</f>
        <v>19200</v>
      </c>
      <c r="G54" s="172">
        <v>16800</v>
      </c>
      <c r="H54" s="172"/>
      <c r="I54" s="172"/>
      <c r="J54" s="172"/>
      <c r="K54" s="172">
        <v>20500</v>
      </c>
      <c r="L54" s="172"/>
      <c r="M54" s="1646">
        <f>M53</f>
        <v>17700</v>
      </c>
      <c r="N54" s="172">
        <v>15500</v>
      </c>
      <c r="O54" s="1646">
        <f>O53</f>
        <v>18000</v>
      </c>
      <c r="P54" s="172">
        <v>19000</v>
      </c>
      <c r="Q54" s="1864"/>
    </row>
    <row r="55" spans="1:17" ht="39.950000000000003" customHeight="1">
      <c r="A55" s="38">
        <v>3</v>
      </c>
      <c r="B55" s="65" t="s">
        <v>59</v>
      </c>
      <c r="C55" s="38" t="s">
        <v>1249</v>
      </c>
      <c r="D55" s="57" t="s">
        <v>16</v>
      </c>
      <c r="E55" s="172"/>
      <c r="F55" s="172">
        <v>142000</v>
      </c>
      <c r="G55" s="172">
        <v>118000</v>
      </c>
      <c r="H55" s="172"/>
      <c r="I55" s="172"/>
      <c r="J55" s="172"/>
      <c r="K55" s="172">
        <v>115000</v>
      </c>
      <c r="L55" s="1649">
        <v>114000</v>
      </c>
      <c r="M55" s="1646">
        <v>118500</v>
      </c>
      <c r="N55" s="172">
        <v>105000</v>
      </c>
      <c r="O55" s="1646">
        <v>119000</v>
      </c>
      <c r="P55" s="172">
        <v>124000</v>
      </c>
      <c r="Q55" s="1864"/>
    </row>
    <row r="56" spans="1:17" ht="39.950000000000003" customHeight="1">
      <c r="A56" s="38">
        <v>4</v>
      </c>
      <c r="B56" s="39" t="s">
        <v>83</v>
      </c>
      <c r="C56" s="38" t="s">
        <v>1249</v>
      </c>
      <c r="D56" s="57" t="s">
        <v>16</v>
      </c>
      <c r="E56" s="172"/>
      <c r="F56" s="172">
        <v>200000</v>
      </c>
      <c r="G56" s="172">
        <v>168000</v>
      </c>
      <c r="H56" s="172"/>
      <c r="I56" s="172"/>
      <c r="J56" s="172"/>
      <c r="K56" s="172">
        <v>170000</v>
      </c>
      <c r="L56" s="1649">
        <v>162500</v>
      </c>
      <c r="M56" s="1646">
        <v>169000</v>
      </c>
      <c r="N56" s="172">
        <v>153000</v>
      </c>
      <c r="O56" s="1646">
        <v>167000</v>
      </c>
      <c r="P56" s="1646">
        <v>174000</v>
      </c>
      <c r="Q56" s="1864"/>
    </row>
    <row r="57" spans="1:17" ht="39.950000000000003" customHeight="1">
      <c r="A57" s="38">
        <v>5</v>
      </c>
      <c r="B57" s="39" t="s">
        <v>84</v>
      </c>
      <c r="C57" s="38" t="s">
        <v>1249</v>
      </c>
      <c r="D57" s="57" t="s">
        <v>16</v>
      </c>
      <c r="E57" s="172"/>
      <c r="F57" s="172">
        <v>265000</v>
      </c>
      <c r="G57" s="172">
        <v>228000</v>
      </c>
      <c r="H57" s="172"/>
      <c r="I57" s="172"/>
      <c r="J57" s="172"/>
      <c r="K57" s="172">
        <v>230000</v>
      </c>
      <c r="L57" s="1649">
        <v>219500</v>
      </c>
      <c r="M57" s="1646">
        <v>229000</v>
      </c>
      <c r="N57" s="172">
        <v>209000</v>
      </c>
      <c r="O57" s="1646">
        <v>226000</v>
      </c>
      <c r="P57" s="1646">
        <v>233000</v>
      </c>
      <c r="Q57" s="1864"/>
    </row>
    <row r="58" spans="1:17" ht="39.950000000000003" customHeight="1">
      <c r="A58" s="38">
        <v>6</v>
      </c>
      <c r="B58" s="39" t="s">
        <v>90</v>
      </c>
      <c r="C58" s="38" t="s">
        <v>1249</v>
      </c>
      <c r="D58" s="57" t="s">
        <v>16</v>
      </c>
      <c r="E58" s="172"/>
      <c r="F58" s="172">
        <v>350000</v>
      </c>
      <c r="G58" s="172">
        <v>298000</v>
      </c>
      <c r="H58" s="172"/>
      <c r="I58" s="172"/>
      <c r="J58" s="172"/>
      <c r="K58" s="172">
        <v>340000</v>
      </c>
      <c r="L58" s="1649">
        <v>288500</v>
      </c>
      <c r="M58" s="1646">
        <v>298000</v>
      </c>
      <c r="N58" s="172">
        <v>273000</v>
      </c>
      <c r="O58" s="1646">
        <v>298000</v>
      </c>
      <c r="P58" s="1646">
        <v>303000</v>
      </c>
      <c r="Q58" s="1864"/>
    </row>
    <row r="59" spans="1:17" ht="39.950000000000003" customHeight="1">
      <c r="A59" s="38">
        <v>7</v>
      </c>
      <c r="B59" s="39" t="s">
        <v>91</v>
      </c>
      <c r="C59" s="38" t="s">
        <v>1249</v>
      </c>
      <c r="D59" s="57" t="s">
        <v>16</v>
      </c>
      <c r="E59" s="172"/>
      <c r="F59" s="172">
        <v>425000</v>
      </c>
      <c r="G59" s="172">
        <v>377000</v>
      </c>
      <c r="H59" s="172"/>
      <c r="I59" s="172"/>
      <c r="J59" s="172"/>
      <c r="K59" s="172">
        <v>400000</v>
      </c>
      <c r="L59" s="1649">
        <v>364500</v>
      </c>
      <c r="M59" s="1646">
        <v>377000</v>
      </c>
      <c r="N59" s="172">
        <v>345000</v>
      </c>
      <c r="O59" s="1646">
        <v>386000</v>
      </c>
      <c r="P59" s="1646">
        <v>383000</v>
      </c>
      <c r="Q59" s="1864"/>
    </row>
    <row r="60" spans="1:17" ht="39.950000000000003" customHeight="1">
      <c r="A60" s="38">
        <v>8</v>
      </c>
      <c r="B60" s="39" t="s">
        <v>92</v>
      </c>
      <c r="C60" s="38" t="s">
        <v>1249</v>
      </c>
      <c r="D60" s="57" t="s">
        <v>16</v>
      </c>
      <c r="E60" s="172"/>
      <c r="F60" s="172">
        <v>530000</v>
      </c>
      <c r="G60" s="172">
        <v>465000</v>
      </c>
      <c r="H60" s="172"/>
      <c r="I60" s="172"/>
      <c r="J60" s="172"/>
      <c r="K60" s="172"/>
      <c r="L60" s="1649">
        <v>450500</v>
      </c>
      <c r="M60" s="1646">
        <v>465500</v>
      </c>
      <c r="N60" s="172"/>
      <c r="O60" s="172"/>
      <c r="P60" s="172"/>
      <c r="Q60" s="1864"/>
    </row>
    <row r="61" spans="1:17" ht="39.950000000000003" customHeight="1">
      <c r="A61" s="38">
        <v>9</v>
      </c>
      <c r="B61" s="39" t="s">
        <v>93</v>
      </c>
      <c r="C61" s="38" t="s">
        <v>1249</v>
      </c>
      <c r="D61" s="57" t="s">
        <v>16</v>
      </c>
      <c r="E61" s="172"/>
      <c r="F61" s="172">
        <v>625000</v>
      </c>
      <c r="G61" s="172">
        <v>565000</v>
      </c>
      <c r="H61" s="172"/>
      <c r="I61" s="172"/>
      <c r="J61" s="172"/>
      <c r="K61" s="172"/>
      <c r="L61" s="1649">
        <v>542500</v>
      </c>
      <c r="M61" s="1646">
        <v>562754</v>
      </c>
      <c r="N61" s="172"/>
      <c r="O61" s="172"/>
      <c r="P61" s="172"/>
      <c r="Q61" s="1864"/>
    </row>
    <row r="62" spans="1:17" ht="39.950000000000003" customHeight="1">
      <c r="A62" s="38">
        <v>10</v>
      </c>
      <c r="B62" s="39" t="s">
        <v>1455</v>
      </c>
      <c r="C62" s="38" t="s">
        <v>1249</v>
      </c>
      <c r="D62" s="57" t="s">
        <v>16</v>
      </c>
      <c r="E62" s="172"/>
      <c r="F62" s="172"/>
      <c r="G62" s="172"/>
      <c r="H62" s="172"/>
      <c r="I62" s="172"/>
      <c r="J62" s="172"/>
      <c r="K62" s="172"/>
      <c r="L62" s="1649"/>
      <c r="M62" s="172"/>
      <c r="N62" s="172"/>
      <c r="O62" s="172"/>
      <c r="P62" s="172"/>
      <c r="Q62" s="57"/>
    </row>
    <row r="63" spans="1:17" ht="39.950000000000003" customHeight="1">
      <c r="A63" s="85"/>
      <c r="B63" s="163" t="s">
        <v>80</v>
      </c>
      <c r="C63" s="38"/>
      <c r="D63" s="57"/>
      <c r="E63" s="172"/>
      <c r="F63" s="172"/>
      <c r="G63" s="172"/>
      <c r="H63" s="172"/>
      <c r="I63" s="172"/>
      <c r="J63" s="172"/>
      <c r="K63" s="172"/>
      <c r="L63" s="172"/>
      <c r="M63" s="172"/>
      <c r="N63" s="172"/>
      <c r="O63" s="172"/>
      <c r="P63" s="172"/>
      <c r="Q63" s="168"/>
    </row>
    <row r="64" spans="1:17" ht="39.950000000000003" customHeight="1">
      <c r="A64" s="38">
        <v>1</v>
      </c>
      <c r="B64" s="46" t="s">
        <v>54</v>
      </c>
      <c r="C64" s="38" t="s">
        <v>419</v>
      </c>
      <c r="D64" s="57" t="s">
        <v>1248</v>
      </c>
      <c r="E64" s="172">
        <v>17000</v>
      </c>
      <c r="F64" s="172">
        <v>17000</v>
      </c>
      <c r="G64" s="172">
        <v>16500</v>
      </c>
      <c r="H64" s="1646">
        <v>16800</v>
      </c>
      <c r="I64" s="1657">
        <v>20000</v>
      </c>
      <c r="J64" s="172">
        <v>19500</v>
      </c>
      <c r="K64" s="172"/>
      <c r="L64" s="172">
        <v>16200</v>
      </c>
      <c r="M64" s="172"/>
      <c r="N64" s="172"/>
      <c r="O64" s="172"/>
      <c r="P64" s="172"/>
      <c r="Q64" s="1864"/>
    </row>
    <row r="65" spans="1:17" ht="39.950000000000003" customHeight="1">
      <c r="A65" s="38">
        <v>2</v>
      </c>
      <c r="B65" s="46" t="s">
        <v>58</v>
      </c>
      <c r="C65" s="38" t="s">
        <v>419</v>
      </c>
      <c r="D65" s="57" t="s">
        <v>16</v>
      </c>
      <c r="E65" s="172">
        <v>17000</v>
      </c>
      <c r="F65" s="172">
        <v>17000</v>
      </c>
      <c r="G65" s="172">
        <v>16500</v>
      </c>
      <c r="H65" s="1646">
        <f>H64</f>
        <v>16800</v>
      </c>
      <c r="I65" s="1657">
        <f>I64</f>
        <v>20000</v>
      </c>
      <c r="J65" s="172">
        <v>19500</v>
      </c>
      <c r="K65" s="172"/>
      <c r="L65" s="172">
        <v>16200</v>
      </c>
      <c r="M65" s="172"/>
      <c r="N65" s="172"/>
      <c r="O65" s="172"/>
      <c r="P65" s="172"/>
      <c r="Q65" s="1864"/>
    </row>
    <row r="66" spans="1:17" ht="39.950000000000003" customHeight="1">
      <c r="A66" s="38">
        <v>3</v>
      </c>
      <c r="B66" s="46" t="s">
        <v>59</v>
      </c>
      <c r="C66" s="38" t="s">
        <v>1249</v>
      </c>
      <c r="D66" s="57" t="s">
        <v>16</v>
      </c>
      <c r="E66" s="172">
        <v>122000</v>
      </c>
      <c r="F66" s="172">
        <v>122000</v>
      </c>
      <c r="G66" s="172">
        <v>105000</v>
      </c>
      <c r="H66" s="1646">
        <v>103000</v>
      </c>
      <c r="I66" s="1657">
        <v>125455</v>
      </c>
      <c r="J66" s="1646">
        <v>115000</v>
      </c>
      <c r="K66" s="172"/>
      <c r="L66" s="172"/>
      <c r="M66" s="172"/>
      <c r="N66" s="172"/>
      <c r="O66" s="172"/>
      <c r="P66" s="172"/>
      <c r="Q66" s="1864"/>
    </row>
    <row r="67" spans="1:17" ht="39.950000000000003" customHeight="1">
      <c r="A67" s="38">
        <v>4</v>
      </c>
      <c r="B67" s="46" t="s">
        <v>83</v>
      </c>
      <c r="C67" s="38" t="s">
        <v>1249</v>
      </c>
      <c r="D67" s="57" t="s">
        <v>16</v>
      </c>
      <c r="E67" s="172">
        <v>172000</v>
      </c>
      <c r="F67" s="172">
        <v>172000</v>
      </c>
      <c r="G67" s="172">
        <v>165000</v>
      </c>
      <c r="H67" s="1646">
        <v>163000</v>
      </c>
      <c r="I67" s="1657">
        <v>198182</v>
      </c>
      <c r="J67" s="1646">
        <v>175000</v>
      </c>
      <c r="K67" s="172"/>
      <c r="L67" s="172"/>
      <c r="M67" s="172"/>
      <c r="N67" s="172"/>
      <c r="O67" s="172"/>
      <c r="P67" s="172"/>
      <c r="Q67" s="1864"/>
    </row>
    <row r="68" spans="1:17" ht="39.950000000000003" customHeight="1">
      <c r="A68" s="38">
        <v>5</v>
      </c>
      <c r="B68" s="46" t="s">
        <v>84</v>
      </c>
      <c r="C68" s="38" t="s">
        <v>1249</v>
      </c>
      <c r="D68" s="57" t="s">
        <v>16</v>
      </c>
      <c r="E68" s="172">
        <v>236000</v>
      </c>
      <c r="F68" s="172">
        <v>236000</v>
      </c>
      <c r="G68" s="172">
        <v>222000</v>
      </c>
      <c r="H68" s="1646">
        <v>213000</v>
      </c>
      <c r="I68" s="1657">
        <v>263636</v>
      </c>
      <c r="J68" s="1646">
        <v>255000</v>
      </c>
      <c r="K68" s="172"/>
      <c r="L68" s="172"/>
      <c r="M68" s="172"/>
      <c r="N68" s="172"/>
      <c r="O68" s="172"/>
      <c r="P68" s="172"/>
      <c r="Q68" s="1864"/>
    </row>
    <row r="69" spans="1:17" ht="39.950000000000003" customHeight="1">
      <c r="A69" s="38">
        <v>6</v>
      </c>
      <c r="B69" s="46" t="s">
        <v>85</v>
      </c>
      <c r="C69" s="38" t="s">
        <v>1249</v>
      </c>
      <c r="D69" s="57" t="s">
        <v>16</v>
      </c>
      <c r="E69" s="172">
        <v>309000</v>
      </c>
      <c r="F69" s="172">
        <v>309000</v>
      </c>
      <c r="G69" s="172">
        <v>290000</v>
      </c>
      <c r="H69" s="1646">
        <v>273000</v>
      </c>
      <c r="I69" s="1657">
        <v>350000</v>
      </c>
      <c r="J69" s="172">
        <v>325000</v>
      </c>
      <c r="K69" s="172"/>
      <c r="L69" s="172"/>
      <c r="M69" s="172"/>
      <c r="N69" s="172"/>
      <c r="O69" s="172"/>
      <c r="P69" s="172"/>
      <c r="Q69" s="1864"/>
    </row>
    <row r="70" spans="1:17" ht="39.950000000000003" customHeight="1">
      <c r="A70" s="38">
        <v>7</v>
      </c>
      <c r="B70" s="46" t="s">
        <v>86</v>
      </c>
      <c r="C70" s="38" t="s">
        <v>1249</v>
      </c>
      <c r="D70" s="57" t="s">
        <v>16</v>
      </c>
      <c r="E70" s="172">
        <v>391000</v>
      </c>
      <c r="F70" s="172">
        <v>391000</v>
      </c>
      <c r="G70" s="172">
        <v>366000</v>
      </c>
      <c r="H70" s="1646">
        <v>353000</v>
      </c>
      <c r="I70" s="1657">
        <v>445455</v>
      </c>
      <c r="J70" s="172">
        <v>430000</v>
      </c>
      <c r="K70" s="172"/>
      <c r="L70" s="172"/>
      <c r="M70" s="172"/>
      <c r="N70" s="172"/>
      <c r="O70" s="172"/>
      <c r="P70" s="172"/>
      <c r="Q70" s="1864"/>
    </row>
    <row r="71" spans="1:17" ht="39.950000000000003" customHeight="1">
      <c r="A71" s="38">
        <v>8</v>
      </c>
      <c r="B71" s="46" t="s">
        <v>87</v>
      </c>
      <c r="C71" s="38" t="s">
        <v>1249</v>
      </c>
      <c r="D71" s="57" t="s">
        <v>16</v>
      </c>
      <c r="E71" s="172">
        <v>482000</v>
      </c>
      <c r="F71" s="172">
        <v>482000</v>
      </c>
      <c r="G71" s="172">
        <v>452000</v>
      </c>
      <c r="H71" s="1646">
        <v>433000</v>
      </c>
      <c r="I71" s="172"/>
      <c r="J71" s="172">
        <v>515000</v>
      </c>
      <c r="K71" s="172"/>
      <c r="L71" s="172"/>
      <c r="M71" s="172"/>
      <c r="N71" s="172"/>
      <c r="O71" s="172"/>
      <c r="P71" s="172"/>
      <c r="Q71" s="1864"/>
    </row>
    <row r="72" spans="1:17" ht="39.950000000000003" customHeight="1">
      <c r="A72" s="38">
        <v>9</v>
      </c>
      <c r="B72" s="46" t="s">
        <v>88</v>
      </c>
      <c r="C72" s="38" t="s">
        <v>1249</v>
      </c>
      <c r="D72" s="57" t="s">
        <v>16</v>
      </c>
      <c r="E72" s="172"/>
      <c r="F72" s="172">
        <v>605000</v>
      </c>
      <c r="G72" s="172">
        <v>533000</v>
      </c>
      <c r="H72" s="172"/>
      <c r="I72" s="172"/>
      <c r="J72" s="172">
        <v>620000</v>
      </c>
      <c r="K72" s="172"/>
      <c r="L72" s="172"/>
      <c r="M72" s="172"/>
      <c r="N72" s="172"/>
      <c r="O72" s="172"/>
      <c r="P72" s="172"/>
      <c r="Q72" s="1864"/>
    </row>
    <row r="73" spans="1:17" ht="35.1" customHeight="1">
      <c r="A73" s="35" t="s">
        <v>1295</v>
      </c>
      <c r="B73" s="134" t="s">
        <v>1296</v>
      </c>
      <c r="C73" s="38"/>
      <c r="D73" s="57"/>
      <c r="E73" s="38"/>
      <c r="F73" s="38"/>
      <c r="G73" s="38"/>
      <c r="H73" s="38"/>
      <c r="I73" s="172"/>
      <c r="J73" s="38"/>
      <c r="K73" s="38"/>
      <c r="L73" s="38"/>
      <c r="M73" s="38"/>
      <c r="N73" s="38"/>
      <c r="O73" s="38"/>
      <c r="P73" s="38"/>
      <c r="Q73" s="1864"/>
    </row>
    <row r="74" spans="1:17" ht="35.1" customHeight="1">
      <c r="A74" s="85"/>
      <c r="B74" s="134" t="s">
        <v>1297</v>
      </c>
      <c r="C74" s="38"/>
      <c r="D74" s="57"/>
      <c r="E74" s="172"/>
      <c r="F74" s="172"/>
      <c r="G74" s="172"/>
      <c r="H74" s="172"/>
      <c r="I74" s="172"/>
      <c r="J74" s="172"/>
      <c r="K74" s="172"/>
      <c r="L74" s="172"/>
      <c r="M74" s="172"/>
      <c r="N74" s="172"/>
      <c r="O74" s="172"/>
      <c r="P74" s="172"/>
      <c r="Q74" s="1864"/>
    </row>
    <row r="75" spans="1:17" ht="35.1" customHeight="1">
      <c r="A75" s="85"/>
      <c r="B75" s="141" t="s">
        <v>1298</v>
      </c>
      <c r="C75" s="136" t="s">
        <v>1004</v>
      </c>
      <c r="D75" s="137" t="s">
        <v>1299</v>
      </c>
      <c r="E75" s="177"/>
      <c r="F75" s="177">
        <v>152647</v>
      </c>
      <c r="G75" s="177"/>
      <c r="H75" s="177"/>
      <c r="I75" s="177"/>
      <c r="J75" s="177"/>
      <c r="K75" s="177"/>
      <c r="L75" s="177"/>
      <c r="M75" s="177"/>
      <c r="N75" s="177"/>
      <c r="O75" s="177"/>
      <c r="P75" s="177"/>
      <c r="Q75" s="1864"/>
    </row>
    <row r="76" spans="1:17" ht="35.1" hidden="1" customHeight="1">
      <c r="A76" s="85"/>
      <c r="B76" s="141" t="s">
        <v>1300</v>
      </c>
      <c r="C76" s="136" t="s">
        <v>1004</v>
      </c>
      <c r="D76" s="137" t="s">
        <v>1299</v>
      </c>
      <c r="E76" s="178"/>
      <c r="F76" s="177"/>
      <c r="G76" s="177"/>
      <c r="H76" s="177"/>
      <c r="I76" s="177"/>
      <c r="J76" s="177"/>
      <c r="K76" s="177"/>
      <c r="L76" s="177"/>
      <c r="M76" s="177"/>
      <c r="N76" s="177"/>
      <c r="O76" s="177"/>
      <c r="P76" s="177"/>
      <c r="Q76" s="1864"/>
    </row>
    <row r="77" spans="1:17" ht="35.1" customHeight="1">
      <c r="A77" s="85"/>
      <c r="B77" s="141" t="s">
        <v>1301</v>
      </c>
      <c r="C77" s="136" t="s">
        <v>1004</v>
      </c>
      <c r="D77" s="137" t="s">
        <v>1302</v>
      </c>
      <c r="E77" s="177"/>
      <c r="F77" s="177"/>
      <c r="G77" s="177"/>
      <c r="H77" s="177"/>
      <c r="I77" s="177"/>
      <c r="J77" s="177"/>
      <c r="K77" s="177"/>
      <c r="L77" s="177"/>
      <c r="M77" s="177"/>
      <c r="N77" s="177"/>
      <c r="O77" s="177">
        <v>70097</v>
      </c>
      <c r="P77" s="177"/>
      <c r="Q77" s="1864"/>
    </row>
    <row r="78" spans="1:17" ht="35.1" customHeight="1">
      <c r="A78" s="85"/>
      <c r="B78" s="141" t="s">
        <v>1418</v>
      </c>
      <c r="C78" s="136" t="s">
        <v>1004</v>
      </c>
      <c r="D78" s="137" t="s">
        <v>1304</v>
      </c>
      <c r="E78" s="177"/>
      <c r="F78" s="177"/>
      <c r="G78" s="177"/>
      <c r="H78" s="177"/>
      <c r="I78" s="177"/>
      <c r="J78" s="177"/>
      <c r="K78" s="177"/>
      <c r="L78" s="1650">
        <v>49000</v>
      </c>
      <c r="M78" s="38"/>
      <c r="N78" s="177"/>
      <c r="O78" s="177"/>
      <c r="P78" s="177"/>
      <c r="Q78" s="1864"/>
    </row>
    <row r="79" spans="1:17" ht="35.1" customHeight="1">
      <c r="A79" s="85"/>
      <c r="B79" s="141" t="s">
        <v>1305</v>
      </c>
      <c r="C79" s="136" t="s">
        <v>1004</v>
      </c>
      <c r="D79" s="137" t="s">
        <v>1302</v>
      </c>
      <c r="E79" s="177"/>
      <c r="F79" s="177"/>
      <c r="G79" s="177"/>
      <c r="H79" s="177"/>
      <c r="I79" s="177"/>
      <c r="J79" s="177"/>
      <c r="K79" s="177"/>
      <c r="L79" s="177"/>
      <c r="M79" s="38"/>
      <c r="N79" s="177"/>
      <c r="O79" s="177">
        <v>82972</v>
      </c>
      <c r="P79" s="177"/>
      <c r="Q79" s="1864"/>
    </row>
    <row r="80" spans="1:17" ht="35.1" customHeight="1">
      <c r="A80" s="85"/>
      <c r="B80" s="141" t="s">
        <v>1306</v>
      </c>
      <c r="C80" s="136" t="s">
        <v>1004</v>
      </c>
      <c r="D80" s="137" t="s">
        <v>1302</v>
      </c>
      <c r="E80" s="177"/>
      <c r="F80" s="177"/>
      <c r="G80" s="177">
        <v>94400</v>
      </c>
      <c r="H80" s="177"/>
      <c r="I80" s="177"/>
      <c r="J80" s="177"/>
      <c r="K80" s="177">
        <v>80200</v>
      </c>
      <c r="L80" s="177"/>
      <c r="M80" s="38"/>
      <c r="N80" s="177"/>
      <c r="O80" s="177"/>
      <c r="P80" s="177"/>
      <c r="Q80" s="1864"/>
    </row>
    <row r="81" spans="1:17" ht="35.1" hidden="1" customHeight="1">
      <c r="A81" s="85"/>
      <c r="B81" s="141" t="s">
        <v>1307</v>
      </c>
      <c r="C81" s="136" t="s">
        <v>1004</v>
      </c>
      <c r="D81" s="137" t="s">
        <v>1302</v>
      </c>
      <c r="E81" s="177"/>
      <c r="F81" s="177"/>
      <c r="G81" s="177"/>
      <c r="H81" s="177"/>
      <c r="I81" s="177"/>
      <c r="J81" s="177"/>
      <c r="K81" s="177"/>
      <c r="L81" s="177"/>
      <c r="M81" s="38"/>
      <c r="N81" s="177"/>
      <c r="O81" s="177"/>
      <c r="P81" s="177"/>
      <c r="Q81" s="1864"/>
    </row>
    <row r="82" spans="1:17" ht="35.1" customHeight="1">
      <c r="A82" s="85"/>
      <c r="B82" s="141" t="s">
        <v>1308</v>
      </c>
      <c r="C82" s="136" t="s">
        <v>1004</v>
      </c>
      <c r="D82" s="137" t="s">
        <v>1302</v>
      </c>
      <c r="E82" s="177"/>
      <c r="F82" s="177"/>
      <c r="G82" s="177">
        <v>116700</v>
      </c>
      <c r="H82" s="177"/>
      <c r="I82" s="177"/>
      <c r="J82" s="177"/>
      <c r="K82" s="177"/>
      <c r="L82" s="177"/>
      <c r="M82" s="38"/>
      <c r="N82" s="177"/>
      <c r="O82" s="177"/>
      <c r="P82" s="177"/>
      <c r="Q82" s="1864"/>
    </row>
    <row r="83" spans="1:17" ht="35.1" hidden="1" customHeight="1">
      <c r="A83" s="85"/>
      <c r="B83" s="141" t="s">
        <v>1402</v>
      </c>
      <c r="C83" s="136" t="s">
        <v>419</v>
      </c>
      <c r="D83" s="137"/>
      <c r="E83" s="177"/>
      <c r="F83" s="177"/>
      <c r="G83" s="177"/>
      <c r="H83" s="177"/>
      <c r="I83" s="177"/>
      <c r="J83" s="177"/>
      <c r="K83" s="177"/>
      <c r="L83" s="177"/>
      <c r="M83" s="177"/>
      <c r="N83" s="177"/>
      <c r="O83" s="177"/>
      <c r="P83" s="177"/>
      <c r="Q83" s="1864"/>
    </row>
    <row r="84" spans="1:17" ht="35.1" hidden="1" customHeight="1">
      <c r="A84" s="85"/>
      <c r="B84" s="141" t="s">
        <v>1403</v>
      </c>
      <c r="C84" s="136" t="s">
        <v>419</v>
      </c>
      <c r="D84" s="137"/>
      <c r="E84" s="177"/>
      <c r="F84" s="177"/>
      <c r="G84" s="177"/>
      <c r="H84" s="177"/>
      <c r="I84" s="177"/>
      <c r="J84" s="177"/>
      <c r="K84" s="177"/>
      <c r="L84" s="177"/>
      <c r="M84" s="177"/>
      <c r="N84" s="177"/>
      <c r="O84" s="177"/>
      <c r="P84" s="177"/>
      <c r="Q84" s="1864"/>
    </row>
    <row r="85" spans="1:17" ht="35.1" customHeight="1">
      <c r="A85" s="85"/>
      <c r="B85" s="141" t="s">
        <v>1310</v>
      </c>
      <c r="C85" s="136" t="s">
        <v>1004</v>
      </c>
      <c r="D85" s="137"/>
      <c r="E85" s="177"/>
      <c r="F85" s="177"/>
      <c r="G85" s="177"/>
      <c r="H85" s="177"/>
      <c r="I85" s="177"/>
      <c r="J85" s="177"/>
      <c r="K85" s="177">
        <v>72100</v>
      </c>
      <c r="L85" s="177"/>
      <c r="M85" s="177"/>
      <c r="N85" s="177"/>
      <c r="O85" s="177"/>
      <c r="P85" s="177"/>
      <c r="Q85" s="1864"/>
    </row>
    <row r="86" spans="1:17" ht="35.1" customHeight="1">
      <c r="A86" s="85"/>
      <c r="B86" s="141" t="s">
        <v>1311</v>
      </c>
      <c r="C86" s="136" t="s">
        <v>1004</v>
      </c>
      <c r="D86" s="137"/>
      <c r="E86" s="177"/>
      <c r="F86" s="177"/>
      <c r="G86" s="177"/>
      <c r="H86" s="177"/>
      <c r="I86" s="177"/>
      <c r="J86" s="177"/>
      <c r="K86" s="177">
        <v>62450</v>
      </c>
      <c r="L86" s="177"/>
      <c r="M86" s="177"/>
      <c r="N86" s="177"/>
      <c r="O86" s="177"/>
      <c r="P86" s="177"/>
      <c r="Q86" s="1864"/>
    </row>
    <row r="87" spans="1:17" ht="35.1" hidden="1" customHeight="1">
      <c r="A87" s="85"/>
      <c r="B87" s="141" t="s">
        <v>1312</v>
      </c>
      <c r="C87" s="136" t="s">
        <v>1004</v>
      </c>
      <c r="D87" s="137" t="s">
        <v>1302</v>
      </c>
      <c r="E87" s="177"/>
      <c r="F87" s="177"/>
      <c r="G87" s="177"/>
      <c r="H87" s="177"/>
      <c r="I87" s="177"/>
      <c r="J87" s="177"/>
      <c r="K87" s="177"/>
      <c r="L87" s="177"/>
      <c r="M87" s="38"/>
      <c r="N87" s="177"/>
      <c r="O87" s="177"/>
      <c r="P87" s="177"/>
      <c r="Q87" s="1864"/>
    </row>
    <row r="88" spans="1:17" ht="35.1" hidden="1" customHeight="1">
      <c r="A88" s="85"/>
      <c r="B88" s="141" t="s">
        <v>1313</v>
      </c>
      <c r="C88" s="136" t="s">
        <v>1004</v>
      </c>
      <c r="D88" s="137" t="s">
        <v>1314</v>
      </c>
      <c r="E88" s="177"/>
      <c r="F88" s="177"/>
      <c r="G88" s="177"/>
      <c r="H88" s="177"/>
      <c r="I88" s="177" t="s">
        <v>1448</v>
      </c>
      <c r="J88" s="177"/>
      <c r="K88" s="177"/>
      <c r="L88" s="177"/>
      <c r="M88" s="38"/>
      <c r="N88" s="177"/>
      <c r="O88" s="177"/>
      <c r="P88" s="177"/>
      <c r="Q88" s="1864"/>
    </row>
    <row r="89" spans="1:17" ht="35.1" hidden="1" customHeight="1">
      <c r="A89" s="85"/>
      <c r="B89" s="141" t="s">
        <v>1315</v>
      </c>
      <c r="C89" s="136" t="s">
        <v>1004</v>
      </c>
      <c r="D89" s="137" t="s">
        <v>1316</v>
      </c>
      <c r="E89" s="177"/>
      <c r="F89" s="177"/>
      <c r="G89" s="177"/>
      <c r="H89" s="177"/>
      <c r="I89" s="177"/>
      <c r="J89" s="177"/>
      <c r="K89" s="177"/>
      <c r="L89" s="177"/>
      <c r="M89" s="38"/>
      <c r="N89" s="177"/>
      <c r="O89" s="177"/>
      <c r="P89" s="177"/>
      <c r="Q89" s="1864"/>
    </row>
    <row r="90" spans="1:17" ht="35.1" hidden="1" customHeight="1">
      <c r="A90" s="85"/>
      <c r="B90" s="141" t="s">
        <v>1317</v>
      </c>
      <c r="C90" s="136" t="s">
        <v>1004</v>
      </c>
      <c r="D90" s="137" t="s">
        <v>1318</v>
      </c>
      <c r="E90" s="177"/>
      <c r="F90" s="177"/>
      <c r="G90" s="177"/>
      <c r="H90" s="177"/>
      <c r="I90" s="177"/>
      <c r="J90" s="177"/>
      <c r="K90" s="177"/>
      <c r="L90" s="177"/>
      <c r="M90" s="38"/>
      <c r="N90" s="177"/>
      <c r="O90" s="177"/>
      <c r="P90" s="177"/>
      <c r="Q90" s="1864"/>
    </row>
    <row r="91" spans="1:17" ht="35.1" customHeight="1">
      <c r="A91" s="85"/>
      <c r="B91" s="134" t="s">
        <v>1319</v>
      </c>
      <c r="C91" s="38"/>
      <c r="D91" s="57"/>
      <c r="E91" s="38"/>
      <c r="F91" s="38"/>
      <c r="G91" s="38"/>
      <c r="H91" s="38"/>
      <c r="I91" s="38"/>
      <c r="J91" s="38"/>
      <c r="K91" s="38"/>
      <c r="L91" s="38"/>
      <c r="M91" s="177"/>
      <c r="N91" s="38"/>
      <c r="O91" s="38"/>
      <c r="P91" s="38"/>
      <c r="Q91" s="1864"/>
    </row>
    <row r="92" spans="1:17" ht="35.1" customHeight="1">
      <c r="A92" s="38"/>
      <c r="B92" s="141" t="s">
        <v>1320</v>
      </c>
      <c r="C92" s="136" t="s">
        <v>1004</v>
      </c>
      <c r="D92" s="137" t="s">
        <v>1302</v>
      </c>
      <c r="E92" s="177"/>
      <c r="F92" s="177"/>
      <c r="G92" s="177">
        <v>113900</v>
      </c>
      <c r="H92" s="177"/>
      <c r="I92" s="177"/>
      <c r="J92" s="177"/>
      <c r="K92" s="177">
        <v>70500</v>
      </c>
      <c r="L92" s="177"/>
      <c r="M92" s="178"/>
      <c r="N92" s="177"/>
      <c r="O92" s="177"/>
      <c r="P92" s="177"/>
      <c r="Q92" s="1864"/>
    </row>
    <row r="93" spans="1:17" ht="35.1" customHeight="1">
      <c r="A93" s="38"/>
      <c r="B93" s="141" t="s">
        <v>1321</v>
      </c>
      <c r="C93" s="136" t="s">
        <v>1004</v>
      </c>
      <c r="D93" s="137" t="s">
        <v>1302</v>
      </c>
      <c r="E93" s="177"/>
      <c r="F93" s="177"/>
      <c r="G93" s="177">
        <v>144400</v>
      </c>
      <c r="H93" s="177"/>
      <c r="I93" s="177"/>
      <c r="J93" s="177"/>
      <c r="K93" s="177">
        <v>71500</v>
      </c>
      <c r="L93" s="177"/>
      <c r="M93" s="178"/>
      <c r="N93" s="177"/>
      <c r="O93" s="177"/>
      <c r="P93" s="177"/>
      <c r="Q93" s="1864"/>
    </row>
    <row r="94" spans="1:17" ht="35.1" customHeight="1">
      <c r="A94" s="38"/>
      <c r="B94" s="141" t="s">
        <v>1322</v>
      </c>
      <c r="C94" s="136" t="s">
        <v>1004</v>
      </c>
      <c r="D94" s="137" t="s">
        <v>1299</v>
      </c>
      <c r="E94" s="178"/>
      <c r="F94" s="177">
        <v>152647</v>
      </c>
      <c r="G94" s="177"/>
      <c r="H94" s="177"/>
      <c r="I94" s="177"/>
      <c r="J94" s="177"/>
      <c r="K94" s="177"/>
      <c r="L94" s="177"/>
      <c r="M94" s="178"/>
      <c r="N94" s="177"/>
      <c r="O94" s="177"/>
      <c r="P94" s="177"/>
      <c r="Q94" s="1864"/>
    </row>
    <row r="95" spans="1:17" ht="35.1" hidden="1" customHeight="1">
      <c r="A95" s="38"/>
      <c r="B95" s="141" t="s">
        <v>1323</v>
      </c>
      <c r="C95" s="136" t="s">
        <v>1004</v>
      </c>
      <c r="D95" s="137" t="s">
        <v>1299</v>
      </c>
      <c r="E95" s="178"/>
      <c r="F95" s="178"/>
      <c r="G95" s="178"/>
      <c r="H95" s="178"/>
      <c r="I95" s="178"/>
      <c r="J95" s="178"/>
      <c r="K95" s="178"/>
      <c r="L95" s="178"/>
      <c r="M95" s="178"/>
      <c r="N95" s="178"/>
      <c r="O95" s="178"/>
      <c r="P95" s="178"/>
      <c r="Q95" s="1864"/>
    </row>
    <row r="96" spans="1:17" ht="35.1" customHeight="1">
      <c r="A96" s="38"/>
      <c r="B96" s="141" t="s">
        <v>1324</v>
      </c>
      <c r="C96" s="136" t="s">
        <v>1004</v>
      </c>
      <c r="D96" s="137" t="s">
        <v>1302</v>
      </c>
      <c r="E96" s="178"/>
      <c r="F96" s="178"/>
      <c r="G96" s="178"/>
      <c r="H96" s="178"/>
      <c r="I96" s="178"/>
      <c r="J96" s="178"/>
      <c r="K96" s="178"/>
      <c r="L96" s="178"/>
      <c r="M96" s="178"/>
      <c r="N96" s="178"/>
      <c r="O96" s="178">
        <v>98422</v>
      </c>
      <c r="P96" s="178"/>
      <c r="Q96" s="1864"/>
    </row>
    <row r="97" spans="1:17" ht="35.1" customHeight="1">
      <c r="A97" s="38"/>
      <c r="B97" s="1652" t="s">
        <v>1491</v>
      </c>
      <c r="C97" s="136" t="s">
        <v>1004</v>
      </c>
      <c r="D97" s="137" t="s">
        <v>1304</v>
      </c>
      <c r="E97" s="178"/>
      <c r="F97" s="178"/>
      <c r="G97" s="178"/>
      <c r="H97" s="178"/>
      <c r="I97" s="178"/>
      <c r="J97" s="178"/>
      <c r="K97" s="178"/>
      <c r="L97" s="1651">
        <v>80000</v>
      </c>
      <c r="M97" s="38"/>
      <c r="N97" s="178"/>
      <c r="O97" s="178"/>
      <c r="P97" s="178"/>
      <c r="Q97" s="1864"/>
    </row>
    <row r="98" spans="1:17" ht="35.1" customHeight="1">
      <c r="A98" s="38"/>
      <c r="B98" s="141" t="s">
        <v>1326</v>
      </c>
      <c r="C98" s="136" t="s">
        <v>1004</v>
      </c>
      <c r="D98" s="137" t="s">
        <v>1316</v>
      </c>
      <c r="E98" s="178"/>
      <c r="F98" s="178"/>
      <c r="G98" s="178"/>
      <c r="H98" s="178"/>
      <c r="I98" s="178"/>
      <c r="J98" s="178"/>
      <c r="K98" s="178"/>
      <c r="L98" s="178"/>
      <c r="M98" s="38"/>
      <c r="N98" s="178"/>
      <c r="O98" s="178">
        <v>129322</v>
      </c>
      <c r="P98" s="178"/>
      <c r="Q98" s="1864"/>
    </row>
    <row r="99" spans="1:17" ht="35.1" customHeight="1">
      <c r="A99" s="38"/>
      <c r="B99" s="141" t="s">
        <v>1327</v>
      </c>
      <c r="C99" s="136" t="s">
        <v>1004</v>
      </c>
      <c r="D99" s="137" t="s">
        <v>1302</v>
      </c>
      <c r="E99" s="178"/>
      <c r="F99" s="178"/>
      <c r="G99" s="178"/>
      <c r="H99" s="178"/>
      <c r="I99" s="178"/>
      <c r="J99" s="178"/>
      <c r="K99" s="178"/>
      <c r="L99" s="178"/>
      <c r="M99" s="38"/>
      <c r="N99" s="178"/>
      <c r="O99" s="178">
        <v>82972</v>
      </c>
      <c r="P99" s="178"/>
      <c r="Q99" s="1864"/>
    </row>
    <row r="100" spans="1:17" ht="35.1" customHeight="1">
      <c r="A100" s="38"/>
      <c r="B100" s="141" t="s">
        <v>1328</v>
      </c>
      <c r="C100" s="136" t="s">
        <v>1004</v>
      </c>
      <c r="D100" s="137" t="s">
        <v>1302</v>
      </c>
      <c r="E100" s="178"/>
      <c r="F100" s="178"/>
      <c r="G100" s="178">
        <v>119400</v>
      </c>
      <c r="H100" s="178"/>
      <c r="I100" s="178"/>
      <c r="J100" s="178"/>
      <c r="K100" s="178"/>
      <c r="L100" s="178"/>
      <c r="M100" s="38"/>
      <c r="N100" s="178"/>
      <c r="O100" s="178"/>
      <c r="P100" s="178"/>
      <c r="Q100" s="1864"/>
    </row>
    <row r="101" spans="1:17" ht="35.1" customHeight="1">
      <c r="A101" s="38"/>
      <c r="B101" s="141" t="s">
        <v>1329</v>
      </c>
      <c r="C101" s="136" t="s">
        <v>1004</v>
      </c>
      <c r="D101" s="137" t="s">
        <v>1302</v>
      </c>
      <c r="E101" s="178"/>
      <c r="F101" s="178"/>
      <c r="G101" s="178">
        <v>155600</v>
      </c>
      <c r="H101" s="178"/>
      <c r="I101" s="178"/>
      <c r="J101" s="178"/>
      <c r="K101" s="178"/>
      <c r="L101" s="178"/>
      <c r="M101" s="38"/>
      <c r="N101" s="178"/>
      <c r="O101" s="178"/>
      <c r="P101" s="178"/>
      <c r="Q101" s="1864"/>
    </row>
    <row r="102" spans="1:17" ht="35.1" hidden="1" customHeight="1">
      <c r="A102" s="38"/>
      <c r="B102" s="141" t="s">
        <v>1404</v>
      </c>
      <c r="C102" s="136" t="s">
        <v>419</v>
      </c>
      <c r="D102" s="137"/>
      <c r="E102" s="178"/>
      <c r="F102" s="178"/>
      <c r="G102" s="178"/>
      <c r="H102" s="178"/>
      <c r="I102" s="178"/>
      <c r="J102" s="178"/>
      <c r="K102" s="178"/>
      <c r="L102" s="178"/>
      <c r="M102" s="178"/>
      <c r="N102" s="178"/>
      <c r="O102" s="178"/>
      <c r="P102" s="178"/>
      <c r="Q102" s="1864"/>
    </row>
    <row r="103" spans="1:17" ht="35.1" customHeight="1">
      <c r="A103" s="38"/>
      <c r="B103" s="141" t="s">
        <v>925</v>
      </c>
      <c r="C103" s="136" t="s">
        <v>1004</v>
      </c>
      <c r="D103" s="137"/>
      <c r="E103" s="178"/>
      <c r="F103" s="178"/>
      <c r="G103" s="178"/>
      <c r="H103" s="178"/>
      <c r="I103" s="178"/>
      <c r="J103" s="178"/>
      <c r="K103" s="178">
        <v>80100</v>
      </c>
      <c r="L103" s="178"/>
      <c r="M103" s="178"/>
      <c r="N103" s="178"/>
      <c r="O103" s="178"/>
      <c r="P103" s="178"/>
      <c r="Q103" s="1864"/>
    </row>
    <row r="104" spans="1:17" ht="35.1" customHeight="1">
      <c r="A104" s="38"/>
      <c r="B104" s="141" t="s">
        <v>926</v>
      </c>
      <c r="C104" s="136" t="s">
        <v>1004</v>
      </c>
      <c r="D104" s="137"/>
      <c r="E104" s="178"/>
      <c r="F104" s="178"/>
      <c r="G104" s="178"/>
      <c r="H104" s="178"/>
      <c r="I104" s="178"/>
      <c r="J104" s="178"/>
      <c r="K104" s="178">
        <v>72000</v>
      </c>
      <c r="L104" s="178"/>
      <c r="M104" s="178"/>
      <c r="N104" s="178"/>
      <c r="O104" s="178"/>
      <c r="P104" s="178"/>
      <c r="Q104" s="1864"/>
    </row>
    <row r="105" spans="1:17" ht="35.1" hidden="1" customHeight="1">
      <c r="A105" s="38"/>
      <c r="B105" s="141" t="s">
        <v>1330</v>
      </c>
      <c r="C105" s="136" t="s">
        <v>1004</v>
      </c>
      <c r="D105" s="137" t="s">
        <v>1302</v>
      </c>
      <c r="E105" s="178"/>
      <c r="F105" s="178"/>
      <c r="G105" s="178"/>
      <c r="H105" s="178"/>
      <c r="I105" s="178"/>
      <c r="J105" s="178"/>
      <c r="K105" s="178"/>
      <c r="L105" s="178"/>
      <c r="M105" s="38"/>
      <c r="N105" s="178"/>
      <c r="O105" s="178"/>
      <c r="P105" s="178"/>
      <c r="Q105" s="1864"/>
    </row>
    <row r="106" spans="1:17" ht="35.1" hidden="1" customHeight="1">
      <c r="A106" s="38"/>
      <c r="B106" s="141" t="s">
        <v>1331</v>
      </c>
      <c r="C106" s="136" t="s">
        <v>1004</v>
      </c>
      <c r="D106" s="137" t="s">
        <v>1302</v>
      </c>
      <c r="E106" s="178"/>
      <c r="F106" s="178"/>
      <c r="G106" s="178"/>
      <c r="H106" s="178"/>
      <c r="I106" s="178"/>
      <c r="J106" s="178"/>
      <c r="K106" s="178"/>
      <c r="L106" s="178"/>
      <c r="M106" s="38"/>
      <c r="N106" s="178"/>
      <c r="O106" s="178"/>
      <c r="P106" s="178"/>
      <c r="Q106" s="1864"/>
    </row>
    <row r="107" spans="1:17" ht="35.1" hidden="1" customHeight="1">
      <c r="A107" s="38"/>
      <c r="B107" s="141" t="s">
        <v>1331</v>
      </c>
      <c r="C107" s="136" t="s">
        <v>1004</v>
      </c>
      <c r="D107" s="137" t="s">
        <v>1332</v>
      </c>
      <c r="E107" s="178"/>
      <c r="F107" s="178"/>
      <c r="G107" s="178"/>
      <c r="H107" s="178"/>
      <c r="I107" s="178"/>
      <c r="J107" s="178"/>
      <c r="K107" s="178"/>
      <c r="L107" s="178"/>
      <c r="M107" s="38"/>
      <c r="N107" s="178"/>
      <c r="O107" s="178"/>
      <c r="P107" s="178"/>
      <c r="Q107" s="1864"/>
    </row>
    <row r="108" spans="1:17" ht="35.1" hidden="1" customHeight="1">
      <c r="A108" s="38"/>
      <c r="B108" s="141" t="s">
        <v>1405</v>
      </c>
      <c r="C108" s="136" t="s">
        <v>419</v>
      </c>
      <c r="D108" s="137"/>
      <c r="E108" s="178"/>
      <c r="F108" s="178"/>
      <c r="G108" s="178"/>
      <c r="H108" s="178"/>
      <c r="I108" s="178"/>
      <c r="J108" s="178"/>
      <c r="K108" s="178"/>
      <c r="L108" s="178"/>
      <c r="M108" s="178"/>
      <c r="N108" s="178"/>
      <c r="O108" s="178"/>
      <c r="P108" s="178"/>
      <c r="Q108" s="1864"/>
    </row>
    <row r="109" spans="1:17" ht="35.1" customHeight="1">
      <c r="A109" s="38"/>
      <c r="B109" s="134" t="s">
        <v>1333</v>
      </c>
      <c r="C109" s="38"/>
      <c r="D109" s="57"/>
      <c r="E109" s="38"/>
      <c r="F109" s="38"/>
      <c r="G109" s="38"/>
      <c r="H109" s="38"/>
      <c r="I109" s="38"/>
      <c r="J109" s="38"/>
      <c r="K109" s="38"/>
      <c r="L109" s="38"/>
      <c r="M109" s="178"/>
      <c r="N109" s="38"/>
      <c r="O109" s="38"/>
      <c r="P109" s="38"/>
      <c r="Q109" s="1864"/>
    </row>
    <row r="110" spans="1:17" ht="35.1" customHeight="1">
      <c r="A110" s="85"/>
      <c r="B110" s="141" t="s">
        <v>1334</v>
      </c>
      <c r="C110" s="38" t="s">
        <v>419</v>
      </c>
      <c r="D110" s="57"/>
      <c r="E110" s="178"/>
      <c r="F110" s="178">
        <v>8000</v>
      </c>
      <c r="G110" s="178">
        <v>5900</v>
      </c>
      <c r="H110" s="1651">
        <v>9075</v>
      </c>
      <c r="I110" s="1661">
        <v>9091</v>
      </c>
      <c r="J110" s="178"/>
      <c r="K110" s="178">
        <v>6550</v>
      </c>
      <c r="L110" s="1651">
        <v>6525</v>
      </c>
      <c r="M110" s="178"/>
      <c r="N110" s="178"/>
      <c r="O110" s="178">
        <v>5614</v>
      </c>
      <c r="P110" s="178">
        <v>7000</v>
      </c>
      <c r="Q110" s="1864"/>
    </row>
    <row r="111" spans="1:17" ht="35.1" customHeight="1">
      <c r="A111" s="38"/>
      <c r="B111" s="141" t="s">
        <v>1335</v>
      </c>
      <c r="C111" s="38" t="s">
        <v>419</v>
      </c>
      <c r="D111" s="57"/>
      <c r="E111" s="178"/>
      <c r="F111" s="178">
        <v>10750</v>
      </c>
      <c r="G111" s="178">
        <v>7200</v>
      </c>
      <c r="H111" s="1651">
        <v>15730</v>
      </c>
      <c r="I111" s="1661">
        <v>13636</v>
      </c>
      <c r="J111" s="178"/>
      <c r="K111" s="178">
        <v>6200</v>
      </c>
      <c r="L111" s="1651">
        <v>7763</v>
      </c>
      <c r="M111" s="178"/>
      <c r="N111" s="178"/>
      <c r="O111" s="178">
        <v>6541</v>
      </c>
      <c r="P111" s="178">
        <v>11000</v>
      </c>
      <c r="Q111" s="1864"/>
    </row>
    <row r="112" spans="1:17" ht="35.25" customHeight="1">
      <c r="A112" s="35" t="s">
        <v>1336</v>
      </c>
      <c r="B112" s="134" t="s">
        <v>1337</v>
      </c>
      <c r="C112" s="35"/>
      <c r="D112" s="28"/>
      <c r="E112" s="35"/>
      <c r="F112" s="35"/>
      <c r="G112" s="35"/>
      <c r="H112" s="35"/>
      <c r="I112" s="1662"/>
      <c r="J112" s="35"/>
      <c r="K112" s="38"/>
      <c r="L112" s="35"/>
      <c r="M112" s="35"/>
      <c r="N112" s="35"/>
      <c r="O112" s="35"/>
      <c r="P112" s="35"/>
      <c r="Q112" s="1864"/>
    </row>
    <row r="113" spans="1:17" ht="35.1" customHeight="1">
      <c r="A113" s="85"/>
      <c r="B113" s="1867" t="s">
        <v>1338</v>
      </c>
      <c r="C113" s="1868"/>
      <c r="D113" s="57"/>
      <c r="E113" s="177"/>
      <c r="F113" s="177"/>
      <c r="G113" s="177"/>
      <c r="H113" s="177"/>
      <c r="I113" s="177"/>
      <c r="J113" s="177"/>
      <c r="K113" s="177"/>
      <c r="L113" s="177"/>
      <c r="M113" s="177"/>
      <c r="N113" s="177"/>
      <c r="O113" s="177"/>
      <c r="P113" s="177"/>
      <c r="Q113" s="1864"/>
    </row>
    <row r="114" spans="1:17" ht="35.1" customHeight="1">
      <c r="A114" s="38"/>
      <c r="B114" s="65" t="s">
        <v>1339</v>
      </c>
      <c r="C114" s="38" t="s">
        <v>152</v>
      </c>
      <c r="D114" s="57" t="s">
        <v>1340</v>
      </c>
      <c r="E114" s="177"/>
      <c r="F114" s="177"/>
      <c r="G114" s="177"/>
      <c r="H114" s="177">
        <v>14000</v>
      </c>
      <c r="I114" s="177"/>
      <c r="J114" s="177"/>
      <c r="K114" s="177">
        <v>12000</v>
      </c>
      <c r="L114" s="177"/>
      <c r="M114" s="177">
        <v>15000</v>
      </c>
      <c r="N114" s="177"/>
      <c r="O114" s="177">
        <v>12000</v>
      </c>
      <c r="P114" s="177"/>
      <c r="Q114" s="1864"/>
    </row>
    <row r="115" spans="1:17" ht="35.1" customHeight="1">
      <c r="A115" s="38"/>
      <c r="B115" s="65" t="s">
        <v>1411</v>
      </c>
      <c r="C115" s="38" t="s">
        <v>152</v>
      </c>
      <c r="D115" s="57"/>
      <c r="E115" s="177"/>
      <c r="F115" s="177"/>
      <c r="G115" s="177"/>
      <c r="H115" s="177"/>
      <c r="I115" s="177"/>
      <c r="J115" s="177"/>
      <c r="K115" s="177"/>
      <c r="L115" s="177"/>
      <c r="M115" s="177">
        <v>27273</v>
      </c>
      <c r="N115" s="177"/>
      <c r="O115" s="177"/>
      <c r="P115" s="177"/>
      <c r="Q115" s="1864"/>
    </row>
    <row r="116" spans="1:17" ht="35.1" customHeight="1">
      <c r="A116" s="38"/>
      <c r="B116" s="65" t="s">
        <v>1412</v>
      </c>
      <c r="C116" s="38" t="s">
        <v>152</v>
      </c>
      <c r="D116" s="57"/>
      <c r="E116" s="177"/>
      <c r="F116" s="177"/>
      <c r="G116" s="177"/>
      <c r="H116" s="177"/>
      <c r="I116" s="177"/>
      <c r="J116" s="177"/>
      <c r="K116" s="177"/>
      <c r="L116" s="177"/>
      <c r="M116" s="177">
        <v>27272.726999999999</v>
      </c>
      <c r="N116" s="177"/>
      <c r="O116" s="177"/>
      <c r="P116" s="177"/>
      <c r="Q116" s="1864"/>
    </row>
    <row r="117" spans="1:17" ht="35.1" customHeight="1">
      <c r="A117" s="38"/>
      <c r="B117" s="65" t="s">
        <v>397</v>
      </c>
      <c r="C117" s="38" t="s">
        <v>152</v>
      </c>
      <c r="D117" s="57"/>
      <c r="E117" s="177"/>
      <c r="F117" s="177"/>
      <c r="G117" s="177"/>
      <c r="H117" s="177"/>
      <c r="I117" s="1663">
        <v>30000</v>
      </c>
      <c r="J117" s="177"/>
      <c r="K117" s="177">
        <v>22000</v>
      </c>
      <c r="L117" s="177"/>
      <c r="M117" s="177"/>
      <c r="N117" s="177"/>
      <c r="O117" s="177">
        <v>23000</v>
      </c>
      <c r="P117" s="177">
        <v>28000</v>
      </c>
      <c r="Q117" s="1864"/>
    </row>
    <row r="118" spans="1:17" ht="35.1" customHeight="1">
      <c r="A118" s="38"/>
      <c r="B118" s="65" t="s">
        <v>492</v>
      </c>
      <c r="C118" s="38" t="s">
        <v>152</v>
      </c>
      <c r="D118" s="57" t="s">
        <v>1413</v>
      </c>
      <c r="E118" s="177"/>
      <c r="F118" s="177"/>
      <c r="G118" s="177"/>
      <c r="H118" s="177"/>
      <c r="I118" s="177"/>
      <c r="J118" s="177"/>
      <c r="K118" s="177"/>
      <c r="L118" s="177"/>
      <c r="M118" s="177">
        <v>37000</v>
      </c>
      <c r="N118" s="177"/>
      <c r="O118" s="177"/>
      <c r="P118" s="177"/>
      <c r="Q118" s="1864"/>
    </row>
    <row r="119" spans="1:17" ht="35.1" hidden="1" customHeight="1">
      <c r="A119" s="85"/>
      <c r="B119" s="65" t="s">
        <v>412</v>
      </c>
      <c r="C119" s="38" t="s">
        <v>152</v>
      </c>
      <c r="D119" s="57"/>
      <c r="E119" s="177"/>
      <c r="F119" s="177"/>
      <c r="G119" s="38"/>
      <c r="H119" s="38"/>
      <c r="I119" s="38"/>
      <c r="J119" s="38"/>
      <c r="K119" s="38"/>
      <c r="L119" s="38"/>
      <c r="M119" s="38"/>
      <c r="N119" s="38"/>
      <c r="O119" s="38"/>
      <c r="P119" s="38"/>
      <c r="Q119" s="1864"/>
    </row>
    <row r="120" spans="1:17" ht="30" customHeight="1">
      <c r="A120" s="35" t="s">
        <v>1341</v>
      </c>
      <c r="B120" s="134" t="s">
        <v>1342</v>
      </c>
      <c r="C120" s="35"/>
      <c r="D120" s="28"/>
      <c r="E120" s="35"/>
      <c r="F120" s="35"/>
      <c r="G120" s="35"/>
      <c r="H120" s="35"/>
      <c r="I120" s="35"/>
      <c r="J120" s="35"/>
      <c r="K120" s="38"/>
      <c r="L120" s="35"/>
      <c r="M120" s="35"/>
      <c r="N120" s="35"/>
      <c r="O120" s="35"/>
      <c r="P120" s="35"/>
      <c r="Q120" s="1864"/>
    </row>
    <row r="121" spans="1:17" ht="35.1" customHeight="1">
      <c r="A121" s="85"/>
      <c r="B121" s="46" t="s">
        <v>1343</v>
      </c>
      <c r="C121" s="38" t="s">
        <v>1480</v>
      </c>
      <c r="D121" s="57" t="s">
        <v>1345</v>
      </c>
      <c r="E121" s="179"/>
      <c r="F121" s="179">
        <v>105000</v>
      </c>
      <c r="G121" s="179">
        <v>110000</v>
      </c>
      <c r="H121" s="179"/>
      <c r="I121" s="179"/>
      <c r="J121" s="179">
        <v>105000</v>
      </c>
      <c r="K121" s="179"/>
      <c r="L121" s="179"/>
      <c r="M121" s="179"/>
      <c r="N121" s="179"/>
      <c r="O121" s="179"/>
      <c r="P121" s="179"/>
      <c r="Q121" s="1864"/>
    </row>
    <row r="122" spans="1:17" ht="35.1" customHeight="1">
      <c r="A122" s="35"/>
      <c r="B122" s="46" t="s">
        <v>1346</v>
      </c>
      <c r="C122" s="38" t="s">
        <v>1480</v>
      </c>
      <c r="D122" s="57" t="s">
        <v>1347</v>
      </c>
      <c r="E122" s="179"/>
      <c r="F122" s="179"/>
      <c r="G122" s="179"/>
      <c r="H122" s="179"/>
      <c r="I122" s="179"/>
      <c r="J122" s="179">
        <v>80000</v>
      </c>
      <c r="K122" s="179"/>
      <c r="L122" s="179"/>
      <c r="M122" s="179"/>
      <c r="N122" s="179"/>
      <c r="O122" s="179"/>
      <c r="P122" s="179"/>
      <c r="Q122" s="1864"/>
    </row>
    <row r="123" spans="1:17" ht="35.1" customHeight="1">
      <c r="A123" s="35"/>
      <c r="B123" s="46" t="s">
        <v>1346</v>
      </c>
      <c r="C123" s="38" t="s">
        <v>1480</v>
      </c>
      <c r="D123" s="57" t="s">
        <v>1348</v>
      </c>
      <c r="E123" s="179"/>
      <c r="F123" s="179"/>
      <c r="G123" s="179"/>
      <c r="H123" s="179"/>
      <c r="I123" s="179"/>
      <c r="J123" s="179">
        <v>95000</v>
      </c>
      <c r="K123" s="179"/>
      <c r="L123" s="179"/>
      <c r="M123" s="179"/>
      <c r="N123" s="179"/>
      <c r="O123" s="179"/>
      <c r="P123" s="179"/>
      <c r="Q123" s="1864"/>
    </row>
    <row r="124" spans="1:17" ht="35.1" customHeight="1">
      <c r="A124" s="38"/>
      <c r="B124" s="46" t="s">
        <v>1349</v>
      </c>
      <c r="C124" s="38" t="s">
        <v>1480</v>
      </c>
      <c r="D124" s="57" t="s">
        <v>1345</v>
      </c>
      <c r="E124" s="179"/>
      <c r="F124" s="179">
        <v>105000</v>
      </c>
      <c r="G124" s="179">
        <v>110000</v>
      </c>
      <c r="H124" s="179">
        <v>125000</v>
      </c>
      <c r="I124" s="179"/>
      <c r="J124" s="179">
        <f>J121</f>
        <v>105000</v>
      </c>
      <c r="K124" s="179"/>
      <c r="L124" s="179"/>
      <c r="M124" s="179"/>
      <c r="N124" s="179"/>
      <c r="O124" s="179"/>
      <c r="P124" s="179"/>
      <c r="Q124" s="1864"/>
    </row>
    <row r="125" spans="1:17" ht="35.1" customHeight="1">
      <c r="A125" s="38"/>
      <c r="B125" s="46" t="s">
        <v>1349</v>
      </c>
      <c r="C125" s="38" t="s">
        <v>1480</v>
      </c>
      <c r="D125" s="57" t="s">
        <v>1350</v>
      </c>
      <c r="E125" s="179"/>
      <c r="F125" s="179"/>
      <c r="G125" s="179"/>
      <c r="H125" s="179">
        <v>132000</v>
      </c>
      <c r="I125" s="179"/>
      <c r="J125" s="179"/>
      <c r="K125" s="179"/>
      <c r="L125" s="179"/>
      <c r="M125" s="179"/>
      <c r="N125" s="179"/>
      <c r="O125" s="179"/>
      <c r="P125" s="179"/>
      <c r="Q125" s="1864"/>
    </row>
    <row r="126" spans="1:17" ht="35.1" customHeight="1">
      <c r="A126" s="38"/>
      <c r="B126" s="46" t="s">
        <v>1346</v>
      </c>
      <c r="C126" s="38" t="s">
        <v>1480</v>
      </c>
      <c r="D126" s="57" t="s">
        <v>1351</v>
      </c>
      <c r="E126" s="179"/>
      <c r="F126" s="179"/>
      <c r="G126" s="179"/>
      <c r="H126" s="179">
        <v>142000</v>
      </c>
      <c r="I126" s="179"/>
      <c r="J126" s="179"/>
      <c r="K126" s="179"/>
      <c r="L126" s="179"/>
      <c r="M126" s="179"/>
      <c r="N126" s="179"/>
      <c r="O126" s="179"/>
      <c r="P126" s="179"/>
      <c r="Q126" s="1864"/>
    </row>
    <row r="127" spans="1:17" ht="35.1" customHeight="1">
      <c r="A127" s="38"/>
      <c r="B127" s="46" t="s">
        <v>1352</v>
      </c>
      <c r="C127" s="38" t="s">
        <v>1480</v>
      </c>
      <c r="D127" s="57" t="s">
        <v>1350</v>
      </c>
      <c r="E127" s="179"/>
      <c r="F127" s="179">
        <v>89300</v>
      </c>
      <c r="G127" s="38"/>
      <c r="H127" s="179"/>
      <c r="I127" s="179"/>
      <c r="J127" s="179"/>
      <c r="K127" s="179"/>
      <c r="L127" s="179"/>
      <c r="M127" s="179"/>
      <c r="N127" s="179"/>
      <c r="O127" s="38"/>
      <c r="P127" s="179"/>
      <c r="Q127" s="1864"/>
    </row>
    <row r="128" spans="1:17" ht="35.1" customHeight="1">
      <c r="A128" s="38"/>
      <c r="B128" s="46" t="s">
        <v>1352</v>
      </c>
      <c r="C128" s="38" t="s">
        <v>1480</v>
      </c>
      <c r="D128" s="57" t="s">
        <v>1345</v>
      </c>
      <c r="E128" s="179"/>
      <c r="F128" s="179">
        <v>115000</v>
      </c>
      <c r="G128" s="179">
        <v>122000</v>
      </c>
      <c r="H128" s="179"/>
      <c r="I128" s="179"/>
      <c r="J128" s="179"/>
      <c r="K128" s="179">
        <v>120000</v>
      </c>
      <c r="L128" s="179"/>
      <c r="M128" s="179"/>
      <c r="N128" s="1655">
        <v>116600</v>
      </c>
      <c r="O128" s="179">
        <v>130000</v>
      </c>
      <c r="P128" s="179"/>
      <c r="Q128" s="1864"/>
    </row>
    <row r="129" spans="1:17" ht="35.1" customHeight="1">
      <c r="A129" s="38"/>
      <c r="B129" s="46" t="s">
        <v>1353</v>
      </c>
      <c r="C129" s="38" t="s">
        <v>1480</v>
      </c>
      <c r="D129" s="57" t="s">
        <v>1345</v>
      </c>
      <c r="E129" s="179"/>
      <c r="F129" s="179">
        <v>88500</v>
      </c>
      <c r="G129" s="179"/>
      <c r="H129" s="179"/>
      <c r="I129" s="179"/>
      <c r="J129" s="179"/>
      <c r="K129" s="179"/>
      <c r="L129" s="179"/>
      <c r="M129" s="179"/>
      <c r="N129" s="1655">
        <v>105050</v>
      </c>
      <c r="O129" s="179"/>
      <c r="P129" s="179"/>
      <c r="Q129" s="1864"/>
    </row>
    <row r="130" spans="1:17" ht="35.1" customHeight="1">
      <c r="A130" s="38"/>
      <c r="B130" s="46" t="s">
        <v>1354</v>
      </c>
      <c r="C130" s="38" t="s">
        <v>1480</v>
      </c>
      <c r="D130" s="57" t="s">
        <v>1355</v>
      </c>
      <c r="E130" s="179"/>
      <c r="F130" s="179">
        <v>79000</v>
      </c>
      <c r="G130" s="179"/>
      <c r="H130" s="179"/>
      <c r="I130" s="1664">
        <v>85000</v>
      </c>
      <c r="J130" s="179"/>
      <c r="K130" s="179"/>
      <c r="L130" s="179"/>
      <c r="M130" s="179"/>
      <c r="N130" s="179"/>
      <c r="O130" s="179"/>
      <c r="P130" s="179"/>
      <c r="Q130" s="1864"/>
    </row>
    <row r="131" spans="1:17" ht="35.1" customHeight="1">
      <c r="A131" s="38"/>
      <c r="B131" s="46" t="s">
        <v>1356</v>
      </c>
      <c r="C131" s="38" t="s">
        <v>1480</v>
      </c>
      <c r="D131" s="57" t="s">
        <v>1357</v>
      </c>
      <c r="E131" s="179"/>
      <c r="F131" s="179"/>
      <c r="G131" s="179"/>
      <c r="H131" s="179"/>
      <c r="I131" s="1664"/>
      <c r="J131" s="179"/>
      <c r="K131" s="179"/>
      <c r="L131" s="179"/>
      <c r="M131" s="179"/>
      <c r="N131" s="179"/>
      <c r="O131" s="179"/>
      <c r="P131" s="179">
        <v>118800</v>
      </c>
      <c r="Q131" s="1864"/>
    </row>
    <row r="132" spans="1:17" ht="35.1" customHeight="1">
      <c r="A132" s="38"/>
      <c r="B132" s="46" t="s">
        <v>1358</v>
      </c>
      <c r="C132" s="38" t="s">
        <v>1480</v>
      </c>
      <c r="D132" s="57" t="s">
        <v>1359</v>
      </c>
      <c r="E132" s="179"/>
      <c r="F132" s="179">
        <v>82000</v>
      </c>
      <c r="G132" s="179"/>
      <c r="H132" s="179"/>
      <c r="I132" s="1664">
        <v>105000</v>
      </c>
      <c r="J132" s="179"/>
      <c r="K132" s="179"/>
      <c r="L132" s="179"/>
      <c r="M132" s="179"/>
      <c r="N132" s="179"/>
      <c r="O132" s="179"/>
      <c r="P132" s="179">
        <v>129800</v>
      </c>
      <c r="Q132" s="1864"/>
    </row>
    <row r="133" spans="1:17" ht="35.1" customHeight="1">
      <c r="A133" s="38"/>
      <c r="B133" s="46" t="s">
        <v>1360</v>
      </c>
      <c r="C133" s="38" t="s">
        <v>1480</v>
      </c>
      <c r="D133" s="57" t="s">
        <v>1361</v>
      </c>
      <c r="E133" s="179"/>
      <c r="F133" s="179">
        <v>82200</v>
      </c>
      <c r="G133" s="179"/>
      <c r="H133" s="179"/>
      <c r="I133" s="1664">
        <v>115000</v>
      </c>
      <c r="J133" s="179"/>
      <c r="K133" s="179"/>
      <c r="L133" s="179"/>
      <c r="M133" s="179"/>
      <c r="N133" s="179"/>
      <c r="O133" s="179"/>
      <c r="P133" s="179">
        <v>133100</v>
      </c>
      <c r="Q133" s="1864"/>
    </row>
    <row r="134" spans="1:17" ht="35.1" customHeight="1">
      <c r="A134" s="38"/>
      <c r="B134" s="46" t="s">
        <v>1360</v>
      </c>
      <c r="C134" s="38" t="s">
        <v>1480</v>
      </c>
      <c r="D134" s="57" t="s">
        <v>1362</v>
      </c>
      <c r="E134" s="179"/>
      <c r="F134" s="179"/>
      <c r="G134" s="179"/>
      <c r="H134" s="179"/>
      <c r="I134" s="1664">
        <v>128000</v>
      </c>
      <c r="J134" s="179"/>
      <c r="K134" s="179"/>
      <c r="L134" s="179"/>
      <c r="M134" s="179"/>
      <c r="N134" s="179"/>
      <c r="O134" s="179"/>
      <c r="P134" s="179">
        <v>149600</v>
      </c>
      <c r="Q134" s="1864"/>
    </row>
    <row r="135" spans="1:17" ht="35.1" hidden="1" customHeight="1">
      <c r="A135" s="38"/>
      <c r="B135" s="46" t="s">
        <v>1363</v>
      </c>
      <c r="C135" s="38" t="s">
        <v>1480</v>
      </c>
      <c r="D135" s="57" t="s">
        <v>1364</v>
      </c>
      <c r="E135" s="179"/>
      <c r="F135" s="179"/>
      <c r="G135" s="179"/>
      <c r="H135" s="179"/>
      <c r="I135" s="1664"/>
      <c r="J135" s="179"/>
      <c r="K135" s="179"/>
      <c r="L135" s="179"/>
      <c r="M135" s="179"/>
      <c r="N135" s="179"/>
      <c r="O135" s="179"/>
      <c r="P135" s="179"/>
      <c r="Q135" s="1864"/>
    </row>
    <row r="136" spans="1:17" ht="35.1" customHeight="1">
      <c r="A136" s="38"/>
      <c r="B136" s="46" t="s">
        <v>1365</v>
      </c>
      <c r="C136" s="38" t="s">
        <v>1480</v>
      </c>
      <c r="D136" s="57" t="s">
        <v>1366</v>
      </c>
      <c r="E136" s="179"/>
      <c r="F136" s="179"/>
      <c r="G136" s="179"/>
      <c r="H136" s="179"/>
      <c r="I136" s="1664">
        <v>155000</v>
      </c>
      <c r="J136" s="179"/>
      <c r="K136" s="179"/>
      <c r="L136" s="179"/>
      <c r="M136" s="179"/>
      <c r="N136" s="179"/>
      <c r="O136" s="179"/>
      <c r="P136" s="179"/>
      <c r="Q136" s="1864"/>
    </row>
    <row r="137" spans="1:17" ht="35.1" customHeight="1">
      <c r="A137" s="38"/>
      <c r="B137" s="46" t="s">
        <v>1367</v>
      </c>
      <c r="C137" s="38" t="s">
        <v>1480</v>
      </c>
      <c r="D137" s="57" t="s">
        <v>1368</v>
      </c>
      <c r="E137" s="38"/>
      <c r="F137" s="38"/>
      <c r="G137" s="38"/>
      <c r="H137" s="38"/>
      <c r="I137" s="1664">
        <v>165000</v>
      </c>
      <c r="J137" s="38"/>
      <c r="K137" s="38"/>
      <c r="L137" s="38"/>
      <c r="M137" s="38"/>
      <c r="N137" s="38"/>
      <c r="O137" s="38"/>
      <c r="P137" s="38"/>
      <c r="Q137" s="1864"/>
    </row>
    <row r="138" spans="1:17" ht="35.1" customHeight="1">
      <c r="A138" s="38"/>
      <c r="B138" s="46" t="s">
        <v>1369</v>
      </c>
      <c r="C138" s="38" t="s">
        <v>1480</v>
      </c>
      <c r="D138" s="57" t="s">
        <v>1345</v>
      </c>
      <c r="E138" s="179"/>
      <c r="F138" s="179"/>
      <c r="G138" s="179">
        <v>110000</v>
      </c>
      <c r="H138" s="38"/>
      <c r="I138" s="179"/>
      <c r="J138" s="179"/>
      <c r="K138" s="179"/>
      <c r="L138" s="179"/>
      <c r="M138" s="179"/>
      <c r="N138" s="179"/>
      <c r="O138" s="179"/>
      <c r="P138" s="179"/>
      <c r="Q138" s="1864"/>
    </row>
    <row r="139" spans="1:17" ht="35.1" customHeight="1">
      <c r="A139" s="38"/>
      <c r="B139" s="46" t="s">
        <v>1370</v>
      </c>
      <c r="C139" s="38" t="s">
        <v>1480</v>
      </c>
      <c r="D139" s="57" t="s">
        <v>1345</v>
      </c>
      <c r="E139" s="179"/>
      <c r="F139" s="179"/>
      <c r="G139" s="179">
        <v>110000</v>
      </c>
      <c r="H139" s="179"/>
      <c r="I139" s="179"/>
      <c r="J139" s="179"/>
      <c r="K139" s="179"/>
      <c r="L139" s="179"/>
      <c r="M139" s="179"/>
      <c r="N139" s="179"/>
      <c r="O139" s="179"/>
      <c r="P139" s="179"/>
      <c r="Q139" s="1864"/>
    </row>
    <row r="140" spans="1:17" ht="35.1" customHeight="1">
      <c r="A140" s="38"/>
      <c r="B140" s="46" t="s">
        <v>1371</v>
      </c>
      <c r="C140" s="38" t="s">
        <v>1480</v>
      </c>
      <c r="D140" s="57" t="s">
        <v>1345</v>
      </c>
      <c r="E140" s="179"/>
      <c r="F140" s="179"/>
      <c r="G140" s="179">
        <v>115000</v>
      </c>
      <c r="H140" s="179"/>
      <c r="I140" s="179"/>
      <c r="J140" s="179"/>
      <c r="K140" s="179"/>
      <c r="L140" s="179"/>
      <c r="M140" s="179"/>
      <c r="N140" s="179"/>
      <c r="O140" s="179"/>
      <c r="P140" s="179"/>
      <c r="Q140" s="1864"/>
    </row>
    <row r="141" spans="1:17" ht="35.1" customHeight="1">
      <c r="A141" s="38"/>
      <c r="B141" s="46" t="s">
        <v>1372</v>
      </c>
      <c r="C141" s="38" t="s">
        <v>1480</v>
      </c>
      <c r="D141" s="57" t="s">
        <v>1347</v>
      </c>
      <c r="E141" s="179"/>
      <c r="F141" s="179"/>
      <c r="G141" s="38"/>
      <c r="H141" s="179"/>
      <c r="I141" s="179"/>
      <c r="J141" s="179"/>
      <c r="K141" s="179"/>
      <c r="L141" s="179"/>
      <c r="M141" s="179">
        <v>110000</v>
      </c>
      <c r="N141" s="179"/>
      <c r="O141" s="179"/>
      <c r="P141" s="179"/>
      <c r="Q141" s="1864"/>
    </row>
    <row r="142" spans="1:17" ht="35.1" customHeight="1">
      <c r="A142" s="38"/>
      <c r="B142" s="46" t="s">
        <v>1372</v>
      </c>
      <c r="C142" s="38" t="s">
        <v>1480</v>
      </c>
      <c r="D142" s="57" t="s">
        <v>1348</v>
      </c>
      <c r="E142" s="179"/>
      <c r="F142" s="179">
        <v>70200</v>
      </c>
      <c r="G142" s="38"/>
      <c r="H142" s="179"/>
      <c r="I142" s="179"/>
      <c r="J142" s="179"/>
      <c r="K142" s="38"/>
      <c r="L142" s="38"/>
      <c r="M142" s="179"/>
      <c r="N142" s="179"/>
      <c r="O142" s="179"/>
      <c r="P142" s="179"/>
      <c r="Q142" s="1864"/>
    </row>
    <row r="143" spans="1:17" ht="35.1" customHeight="1">
      <c r="A143" s="38"/>
      <c r="B143" s="46" t="s">
        <v>1373</v>
      </c>
      <c r="C143" s="38" t="s">
        <v>1480</v>
      </c>
      <c r="D143" s="57" t="s">
        <v>1345</v>
      </c>
      <c r="E143" s="179"/>
      <c r="F143" s="179">
        <v>73500</v>
      </c>
      <c r="G143" s="179">
        <v>110000</v>
      </c>
      <c r="H143" s="179"/>
      <c r="I143" s="179"/>
      <c r="J143" s="179"/>
      <c r="K143" s="179">
        <v>130000</v>
      </c>
      <c r="L143" s="179">
        <v>125000</v>
      </c>
      <c r="M143" s="179">
        <v>123000</v>
      </c>
      <c r="N143" s="179"/>
      <c r="O143" s="179"/>
      <c r="P143" s="179"/>
      <c r="Q143" s="1864"/>
    </row>
    <row r="144" spans="1:17" ht="35.1" customHeight="1">
      <c r="A144" s="38"/>
      <c r="B144" s="46" t="s">
        <v>1374</v>
      </c>
      <c r="C144" s="38" t="s">
        <v>1480</v>
      </c>
      <c r="D144" s="57" t="s">
        <v>1345</v>
      </c>
      <c r="E144" s="179"/>
      <c r="F144" s="179"/>
      <c r="G144" s="179">
        <v>110000</v>
      </c>
      <c r="H144" s="179"/>
      <c r="I144" s="179"/>
      <c r="J144" s="179"/>
      <c r="K144" s="179"/>
      <c r="L144" s="179"/>
      <c r="M144" s="179"/>
      <c r="N144" s="179"/>
      <c r="O144" s="179"/>
      <c r="P144" s="179"/>
      <c r="Q144" s="1864"/>
    </row>
    <row r="145" spans="1:17" ht="35.1" customHeight="1">
      <c r="A145" s="38"/>
      <c r="B145" s="46" t="s">
        <v>1375</v>
      </c>
      <c r="C145" s="38" t="s">
        <v>1480</v>
      </c>
      <c r="D145" s="57" t="s">
        <v>1345</v>
      </c>
      <c r="E145" s="179"/>
      <c r="F145" s="179"/>
      <c r="G145" s="38"/>
      <c r="H145" s="179"/>
      <c r="I145" s="179"/>
      <c r="J145" s="179"/>
      <c r="K145" s="38"/>
      <c r="L145" s="179">
        <v>129000</v>
      </c>
      <c r="M145" s="179"/>
      <c r="N145" s="179"/>
      <c r="O145" s="179"/>
      <c r="P145" s="179"/>
      <c r="Q145" s="1864"/>
    </row>
    <row r="146" spans="1:17" ht="35.1" hidden="1" customHeight="1">
      <c r="A146" s="38"/>
      <c r="B146" s="46" t="s">
        <v>1376</v>
      </c>
      <c r="C146" s="38" t="s">
        <v>1480</v>
      </c>
      <c r="D146" s="57" t="s">
        <v>1345</v>
      </c>
      <c r="E146" s="179"/>
      <c r="F146" s="179"/>
      <c r="G146" s="179"/>
      <c r="H146" s="38"/>
      <c r="I146" s="179"/>
      <c r="J146" s="179"/>
      <c r="K146" s="179"/>
      <c r="L146" s="179"/>
      <c r="M146" s="179"/>
      <c r="N146" s="179"/>
      <c r="O146" s="179"/>
      <c r="P146" s="179"/>
      <c r="Q146" s="1864"/>
    </row>
    <row r="147" spans="1:17" ht="35.1" customHeight="1">
      <c r="A147" s="38"/>
      <c r="B147" s="46" t="s">
        <v>1377</v>
      </c>
      <c r="C147" s="38" t="s">
        <v>1480</v>
      </c>
      <c r="D147" s="57" t="s">
        <v>1347</v>
      </c>
      <c r="E147" s="179"/>
      <c r="F147" s="179"/>
      <c r="G147" s="179"/>
      <c r="H147" s="38"/>
      <c r="I147" s="179"/>
      <c r="J147" s="179">
        <v>80000</v>
      </c>
      <c r="K147" s="179"/>
      <c r="L147" s="179"/>
      <c r="M147" s="179">
        <v>79000</v>
      </c>
      <c r="N147" s="179"/>
      <c r="O147" s="179"/>
      <c r="P147" s="179"/>
      <c r="Q147" s="1864"/>
    </row>
    <row r="148" spans="1:17" ht="35.1" customHeight="1">
      <c r="A148" s="38"/>
      <c r="B148" s="46" t="s">
        <v>1377</v>
      </c>
      <c r="C148" s="38" t="s">
        <v>1480</v>
      </c>
      <c r="D148" s="57" t="s">
        <v>1348</v>
      </c>
      <c r="E148" s="179"/>
      <c r="F148" s="179"/>
      <c r="G148" s="38"/>
      <c r="H148" s="179"/>
      <c r="I148" s="179"/>
      <c r="J148" s="179">
        <v>90000</v>
      </c>
      <c r="K148" s="179"/>
      <c r="L148" s="179"/>
      <c r="M148" s="179"/>
      <c r="N148" s="179"/>
      <c r="O148" s="179"/>
      <c r="P148" s="179"/>
      <c r="Q148" s="1864"/>
    </row>
    <row r="149" spans="1:17" ht="35.1" customHeight="1">
      <c r="A149" s="38"/>
      <c r="B149" s="46" t="s">
        <v>1377</v>
      </c>
      <c r="C149" s="38" t="s">
        <v>1480</v>
      </c>
      <c r="D149" s="57" t="s">
        <v>1345</v>
      </c>
      <c r="E149" s="179"/>
      <c r="F149" s="179">
        <v>95000</v>
      </c>
      <c r="G149" s="179">
        <v>80000</v>
      </c>
      <c r="H149" s="179"/>
      <c r="I149" s="179"/>
      <c r="J149" s="179"/>
      <c r="K149" s="179"/>
      <c r="L149" s="179"/>
      <c r="M149" s="179"/>
      <c r="N149" s="179"/>
      <c r="O149" s="179"/>
      <c r="P149" s="179"/>
      <c r="Q149" s="1864"/>
    </row>
    <row r="150" spans="1:17" ht="35.1" customHeight="1">
      <c r="A150" s="38"/>
      <c r="B150" s="46" t="s">
        <v>1378</v>
      </c>
      <c r="C150" s="38" t="s">
        <v>1480</v>
      </c>
      <c r="D150" s="57" t="s">
        <v>1350</v>
      </c>
      <c r="E150" s="179"/>
      <c r="F150" s="38"/>
      <c r="G150" s="179"/>
      <c r="H150" s="179"/>
      <c r="I150" s="179"/>
      <c r="J150" s="179"/>
      <c r="K150" s="179"/>
      <c r="L150" s="179"/>
      <c r="M150" s="179"/>
      <c r="N150" s="179"/>
      <c r="O150" s="179"/>
      <c r="P150" s="179">
        <v>166100</v>
      </c>
      <c r="Q150" s="1864"/>
    </row>
    <row r="151" spans="1:17" ht="35.1" customHeight="1">
      <c r="A151" s="38"/>
      <c r="B151" s="46" t="s">
        <v>1379</v>
      </c>
      <c r="C151" s="38" t="s">
        <v>1480</v>
      </c>
      <c r="D151" s="57" t="s">
        <v>1351</v>
      </c>
      <c r="E151" s="179"/>
      <c r="F151" s="179"/>
      <c r="G151" s="179"/>
      <c r="H151" s="179"/>
      <c r="I151" s="179"/>
      <c r="J151" s="179"/>
      <c r="K151" s="179"/>
      <c r="L151" s="179"/>
      <c r="M151" s="179"/>
      <c r="N151" s="179"/>
      <c r="O151" s="179"/>
      <c r="P151" s="179">
        <v>180400</v>
      </c>
      <c r="Q151" s="1864"/>
    </row>
    <row r="152" spans="1:17" ht="35.1" customHeight="1">
      <c r="A152" s="38"/>
      <c r="B152" s="46" t="s">
        <v>1380</v>
      </c>
      <c r="C152" s="38" t="s">
        <v>1480</v>
      </c>
      <c r="D152" s="57" t="s">
        <v>1345</v>
      </c>
      <c r="E152" s="179"/>
      <c r="F152" s="179"/>
      <c r="G152" s="179">
        <v>120000</v>
      </c>
      <c r="H152" s="179"/>
      <c r="I152" s="179"/>
      <c r="J152" s="179"/>
      <c r="K152" s="179">
        <v>130000</v>
      </c>
      <c r="L152" s="179"/>
      <c r="M152" s="179"/>
      <c r="N152" s="179"/>
      <c r="O152" s="179"/>
      <c r="P152" s="179"/>
      <c r="Q152" s="1864"/>
    </row>
    <row r="153" spans="1:17" ht="35.1" customHeight="1">
      <c r="A153" s="38"/>
      <c r="B153" s="46" t="s">
        <v>1424</v>
      </c>
      <c r="C153" s="38" t="s">
        <v>1480</v>
      </c>
      <c r="D153" s="57" t="s">
        <v>1350</v>
      </c>
      <c r="E153" s="179"/>
      <c r="F153" s="179"/>
      <c r="G153" s="179"/>
      <c r="H153" s="179"/>
      <c r="I153" s="179"/>
      <c r="J153" s="179"/>
      <c r="K153" s="179">
        <v>145000</v>
      </c>
      <c r="L153" s="179"/>
      <c r="M153" s="179"/>
      <c r="N153" s="179"/>
      <c r="O153" s="179"/>
      <c r="P153" s="179"/>
      <c r="Q153" s="1864"/>
    </row>
    <row r="154" spans="1:17" ht="35.1" hidden="1" customHeight="1">
      <c r="A154" s="38"/>
      <c r="B154" s="46" t="s">
        <v>1381</v>
      </c>
      <c r="C154" s="38" t="s">
        <v>1480</v>
      </c>
      <c r="D154" s="57" t="s">
        <v>1345</v>
      </c>
      <c r="E154" s="179"/>
      <c r="F154" s="179"/>
      <c r="G154" s="179"/>
      <c r="H154" s="179"/>
      <c r="I154" s="179"/>
      <c r="J154" s="179"/>
      <c r="K154" s="179"/>
      <c r="L154" s="179"/>
      <c r="M154" s="179"/>
      <c r="N154" s="179"/>
      <c r="O154" s="179"/>
      <c r="P154" s="179"/>
      <c r="Q154" s="1864"/>
    </row>
    <row r="155" spans="1:17" ht="35.1" hidden="1" customHeight="1">
      <c r="A155" s="38"/>
      <c r="B155" s="46" t="s">
        <v>1382</v>
      </c>
      <c r="C155" s="38" t="s">
        <v>1480</v>
      </c>
      <c r="D155" s="57" t="s">
        <v>1350</v>
      </c>
      <c r="E155" s="179"/>
      <c r="F155" s="179"/>
      <c r="G155" s="179"/>
      <c r="H155" s="179"/>
      <c r="I155" s="179"/>
      <c r="J155" s="179"/>
      <c r="K155" s="179"/>
      <c r="L155" s="179"/>
      <c r="M155" s="179"/>
      <c r="N155" s="179"/>
      <c r="O155" s="179"/>
      <c r="P155" s="179"/>
      <c r="Q155" s="1864"/>
    </row>
    <row r="156" spans="1:17" ht="35.1" hidden="1" customHeight="1">
      <c r="A156" s="38"/>
      <c r="B156" s="46" t="s">
        <v>1383</v>
      </c>
      <c r="C156" s="38" t="s">
        <v>1480</v>
      </c>
      <c r="D156" s="57" t="s">
        <v>1350</v>
      </c>
      <c r="E156" s="179"/>
      <c r="F156" s="179"/>
      <c r="G156" s="179"/>
      <c r="H156" s="179"/>
      <c r="I156" s="179"/>
      <c r="J156" s="179"/>
      <c r="K156" s="179"/>
      <c r="L156" s="179"/>
      <c r="M156" s="179"/>
      <c r="N156" s="179"/>
      <c r="O156" s="179"/>
      <c r="P156" s="179"/>
      <c r="Q156" s="1864"/>
    </row>
    <row r="157" spans="1:17" ht="35.1" customHeight="1">
      <c r="A157" s="38"/>
      <c r="B157" s="46" t="s">
        <v>1384</v>
      </c>
      <c r="C157" s="38" t="s">
        <v>1480</v>
      </c>
      <c r="D157" s="57" t="s">
        <v>1350</v>
      </c>
      <c r="E157" s="179"/>
      <c r="F157" s="179">
        <v>91200</v>
      </c>
      <c r="G157" s="179"/>
      <c r="H157" s="179"/>
      <c r="I157" s="179"/>
      <c r="J157" s="179"/>
      <c r="K157" s="179"/>
      <c r="L157" s="179"/>
      <c r="M157" s="179"/>
      <c r="N157" s="179"/>
      <c r="O157" s="179"/>
      <c r="P157" s="179"/>
      <c r="Q157" s="1864"/>
    </row>
    <row r="158" spans="1:17" ht="30" customHeight="1">
      <c r="A158" s="35" t="s">
        <v>1385</v>
      </c>
      <c r="B158" s="134"/>
      <c r="C158" s="35"/>
      <c r="D158" s="28"/>
      <c r="E158" s="35"/>
      <c r="F158" s="35"/>
      <c r="G158" s="35"/>
      <c r="H158" s="35"/>
      <c r="I158" s="38"/>
      <c r="J158" s="38"/>
      <c r="K158" s="38"/>
      <c r="L158" s="38"/>
      <c r="M158" s="38"/>
      <c r="N158" s="38"/>
      <c r="O158" s="38"/>
      <c r="P158" s="38"/>
      <c r="Q158" s="1864"/>
    </row>
    <row r="159" spans="1:17" ht="30" customHeight="1">
      <c r="A159" s="85"/>
      <c r="B159" s="1869" t="s">
        <v>866</v>
      </c>
      <c r="C159" s="1869"/>
      <c r="D159" s="57"/>
      <c r="E159" s="38"/>
      <c r="F159" s="38"/>
      <c r="G159" s="38"/>
      <c r="H159" s="38"/>
      <c r="I159" s="38"/>
      <c r="J159" s="38"/>
      <c r="K159" s="38"/>
      <c r="L159" s="38"/>
      <c r="M159" s="38"/>
      <c r="N159" s="38"/>
      <c r="O159" s="38"/>
      <c r="P159" s="38"/>
      <c r="Q159" s="1864"/>
    </row>
    <row r="160" spans="1:17" ht="30" customHeight="1">
      <c r="A160" s="85"/>
      <c r="B160" s="65" t="s">
        <v>1386</v>
      </c>
      <c r="C160" s="38" t="s">
        <v>1387</v>
      </c>
      <c r="D160" s="57" t="s">
        <v>1388</v>
      </c>
      <c r="E160" s="179"/>
      <c r="F160" s="179"/>
      <c r="G160" s="179">
        <v>2200000</v>
      </c>
      <c r="H160" s="179"/>
      <c r="I160" s="179"/>
      <c r="J160" s="179"/>
      <c r="K160" s="179"/>
      <c r="L160" s="179"/>
      <c r="M160" s="179"/>
      <c r="N160" s="179"/>
      <c r="O160" s="179"/>
      <c r="P160" s="179"/>
      <c r="Q160" s="1864"/>
    </row>
    <row r="161" spans="1:17" ht="30" customHeight="1">
      <c r="A161" s="85"/>
      <c r="B161" s="65" t="s">
        <v>868</v>
      </c>
      <c r="C161" s="38" t="s">
        <v>1387</v>
      </c>
      <c r="D161" s="57" t="s">
        <v>1389</v>
      </c>
      <c r="E161" s="174"/>
      <c r="F161" s="174"/>
      <c r="G161" s="179">
        <v>3000000</v>
      </c>
      <c r="H161" s="179"/>
      <c r="I161" s="179"/>
      <c r="J161" s="179"/>
      <c r="K161" s="179"/>
      <c r="L161" s="179"/>
      <c r="M161" s="179"/>
      <c r="N161" s="179"/>
      <c r="O161" s="179"/>
      <c r="P161" s="179"/>
      <c r="Q161" s="1864"/>
    </row>
    <row r="162" spans="1:17" ht="30" customHeight="1">
      <c r="A162" s="85"/>
      <c r="B162" s="65" t="s">
        <v>869</v>
      </c>
      <c r="C162" s="38" t="s">
        <v>1387</v>
      </c>
      <c r="D162" s="57" t="s">
        <v>1390</v>
      </c>
      <c r="E162" s="174"/>
      <c r="F162" s="174"/>
      <c r="G162" s="179">
        <v>4100000</v>
      </c>
      <c r="H162" s="179"/>
      <c r="I162" s="179"/>
      <c r="J162" s="179"/>
      <c r="K162" s="179"/>
      <c r="L162" s="179"/>
      <c r="M162" s="179"/>
      <c r="N162" s="179"/>
      <c r="O162" s="179"/>
      <c r="P162" s="179"/>
      <c r="Q162" s="1864"/>
    </row>
    <row r="163" spans="1:17" ht="30" customHeight="1">
      <c r="A163" s="85"/>
      <c r="B163" s="65" t="s">
        <v>870</v>
      </c>
      <c r="C163" s="38" t="s">
        <v>1387</v>
      </c>
      <c r="D163" s="57" t="s">
        <v>1391</v>
      </c>
      <c r="E163" s="174"/>
      <c r="F163" s="174"/>
      <c r="G163" s="179">
        <v>5300000</v>
      </c>
      <c r="H163" s="179"/>
      <c r="I163" s="179"/>
      <c r="J163" s="179"/>
      <c r="K163" s="179"/>
      <c r="L163" s="179"/>
      <c r="M163" s="179"/>
      <c r="N163" s="179"/>
      <c r="O163" s="179"/>
      <c r="P163" s="179"/>
      <c r="Q163" s="1864"/>
    </row>
    <row r="164" spans="1:17" ht="30" customHeight="1">
      <c r="A164" s="85"/>
      <c r="B164" s="65" t="s">
        <v>871</v>
      </c>
      <c r="C164" s="38" t="s">
        <v>1387</v>
      </c>
      <c r="D164" s="57" t="s">
        <v>1388</v>
      </c>
      <c r="E164" s="174"/>
      <c r="F164" s="174"/>
      <c r="G164" s="179">
        <v>2700000</v>
      </c>
      <c r="H164" s="179"/>
      <c r="I164" s="179"/>
      <c r="J164" s="179"/>
      <c r="K164" s="179"/>
      <c r="L164" s="179"/>
      <c r="M164" s="179"/>
      <c r="N164" s="179"/>
      <c r="O164" s="179"/>
      <c r="P164" s="179"/>
      <c r="Q164" s="1864"/>
    </row>
    <row r="165" spans="1:17" ht="30" customHeight="1">
      <c r="A165" s="85"/>
      <c r="B165" s="65" t="s">
        <v>872</v>
      </c>
      <c r="C165" s="38" t="s">
        <v>1387</v>
      </c>
      <c r="D165" s="57" t="s">
        <v>1389</v>
      </c>
      <c r="E165" s="174"/>
      <c r="F165" s="174"/>
      <c r="G165" s="179">
        <v>4450000</v>
      </c>
      <c r="H165" s="179"/>
      <c r="I165" s="179"/>
      <c r="J165" s="179"/>
      <c r="K165" s="38"/>
      <c r="L165" s="179"/>
      <c r="M165" s="179"/>
      <c r="N165" s="179"/>
      <c r="O165" s="179"/>
      <c r="P165" s="179"/>
      <c r="Q165" s="1864"/>
    </row>
    <row r="166" spans="1:17" ht="30" customHeight="1">
      <c r="A166" s="85"/>
      <c r="B166" s="65" t="s">
        <v>873</v>
      </c>
      <c r="C166" s="38" t="s">
        <v>1387</v>
      </c>
      <c r="D166" s="57" t="s">
        <v>1390</v>
      </c>
      <c r="E166" s="174"/>
      <c r="F166" s="174"/>
      <c r="G166" s="179">
        <v>6420000</v>
      </c>
      <c r="H166" s="179"/>
      <c r="I166" s="179"/>
      <c r="J166" s="179"/>
      <c r="K166" s="179"/>
      <c r="L166" s="179"/>
      <c r="M166" s="179"/>
      <c r="N166" s="179"/>
      <c r="O166" s="179"/>
      <c r="P166" s="179"/>
      <c r="Q166" s="1864"/>
    </row>
    <row r="167" spans="1:17" ht="30" customHeight="1">
      <c r="A167" s="85"/>
      <c r="B167" s="65" t="s">
        <v>874</v>
      </c>
      <c r="C167" s="38" t="s">
        <v>1387</v>
      </c>
      <c r="D167" s="57" t="s">
        <v>1391</v>
      </c>
      <c r="E167" s="174"/>
      <c r="F167" s="174"/>
      <c r="G167" s="179">
        <v>8350000</v>
      </c>
      <c r="H167" s="179"/>
      <c r="I167" s="179"/>
      <c r="J167" s="179"/>
      <c r="K167" s="179"/>
      <c r="L167" s="179"/>
      <c r="M167" s="179"/>
      <c r="N167" s="179"/>
      <c r="O167" s="179"/>
      <c r="P167" s="179"/>
      <c r="Q167" s="1864"/>
    </row>
    <row r="168" spans="1:17" ht="30" customHeight="1">
      <c r="A168" s="85"/>
      <c r="B168" s="163" t="s">
        <v>875</v>
      </c>
      <c r="C168" s="38"/>
      <c r="D168" s="57"/>
      <c r="E168" s="174"/>
      <c r="F168" s="174"/>
      <c r="G168" s="179"/>
      <c r="H168" s="179"/>
      <c r="I168" s="179"/>
      <c r="J168" s="179"/>
      <c r="K168" s="179"/>
      <c r="L168" s="179"/>
      <c r="M168" s="179"/>
      <c r="N168" s="179"/>
      <c r="O168" s="179"/>
      <c r="P168" s="179"/>
      <c r="Q168" s="1864"/>
    </row>
    <row r="169" spans="1:17" ht="30" customHeight="1">
      <c r="A169" s="85"/>
      <c r="B169" s="65" t="s">
        <v>867</v>
      </c>
      <c r="C169" s="38" t="s">
        <v>1387</v>
      </c>
      <c r="D169" s="57" t="s">
        <v>1388</v>
      </c>
      <c r="E169" s="174"/>
      <c r="F169" s="174"/>
      <c r="G169" s="179">
        <v>2600000</v>
      </c>
      <c r="H169" s="179"/>
      <c r="I169" s="179"/>
      <c r="J169" s="179"/>
      <c r="K169" s="179"/>
      <c r="L169" s="179"/>
      <c r="M169" s="179"/>
      <c r="N169" s="179"/>
      <c r="O169" s="179"/>
      <c r="P169" s="179"/>
      <c r="Q169" s="1864"/>
    </row>
    <row r="170" spans="1:17" ht="30" customHeight="1">
      <c r="A170" s="85"/>
      <c r="B170" s="65" t="s">
        <v>868</v>
      </c>
      <c r="C170" s="38" t="s">
        <v>1387</v>
      </c>
      <c r="D170" s="57" t="s">
        <v>1389</v>
      </c>
      <c r="E170" s="179"/>
      <c r="F170" s="179"/>
      <c r="G170" s="179">
        <v>3600000</v>
      </c>
      <c r="H170" s="179"/>
      <c r="I170" s="179"/>
      <c r="J170" s="179"/>
      <c r="K170" s="179"/>
      <c r="L170" s="179"/>
      <c r="M170" s="179"/>
      <c r="N170" s="179"/>
      <c r="O170" s="179"/>
      <c r="P170" s="179"/>
      <c r="Q170" s="1864"/>
    </row>
    <row r="171" spans="1:17" ht="30" customHeight="1">
      <c r="A171" s="85"/>
      <c r="B171" s="65" t="s">
        <v>869</v>
      </c>
      <c r="C171" s="38" t="s">
        <v>1387</v>
      </c>
      <c r="D171" s="57" t="s">
        <v>1390</v>
      </c>
      <c r="E171" s="174"/>
      <c r="F171" s="174"/>
      <c r="G171" s="179">
        <v>4600000</v>
      </c>
      <c r="H171" s="179"/>
      <c r="I171" s="179"/>
      <c r="J171" s="179"/>
      <c r="K171" s="179"/>
      <c r="L171" s="179"/>
      <c r="M171" s="179"/>
      <c r="N171" s="179"/>
      <c r="O171" s="179"/>
      <c r="P171" s="179"/>
      <c r="Q171" s="1864"/>
    </row>
    <row r="172" spans="1:17" ht="30" customHeight="1">
      <c r="A172" s="85"/>
      <c r="B172" s="65" t="s">
        <v>870</v>
      </c>
      <c r="C172" s="38" t="s">
        <v>1387</v>
      </c>
      <c r="D172" s="57" t="s">
        <v>1391</v>
      </c>
      <c r="E172" s="174"/>
      <c r="F172" s="174"/>
      <c r="G172" s="179">
        <v>5700000</v>
      </c>
      <c r="H172" s="179"/>
      <c r="I172" s="179"/>
      <c r="J172" s="179"/>
      <c r="K172" s="179"/>
      <c r="L172" s="179"/>
      <c r="M172" s="179"/>
      <c r="N172" s="179"/>
      <c r="O172" s="179"/>
      <c r="P172" s="179"/>
      <c r="Q172" s="1864"/>
    </row>
    <row r="173" spans="1:17" ht="30" customHeight="1">
      <c r="A173" s="85"/>
      <c r="B173" s="65" t="s">
        <v>871</v>
      </c>
      <c r="C173" s="38" t="s">
        <v>1387</v>
      </c>
      <c r="D173" s="57" t="s">
        <v>1388</v>
      </c>
      <c r="E173" s="174"/>
      <c r="F173" s="174"/>
      <c r="G173" s="179">
        <v>2750000</v>
      </c>
      <c r="H173" s="179"/>
      <c r="I173" s="179"/>
      <c r="J173" s="179"/>
      <c r="K173" s="179"/>
      <c r="L173" s="179"/>
      <c r="M173" s="179"/>
      <c r="N173" s="179"/>
      <c r="O173" s="179"/>
      <c r="P173" s="179"/>
      <c r="Q173" s="1864"/>
    </row>
    <row r="174" spans="1:17" ht="30" customHeight="1">
      <c r="A174" s="85"/>
      <c r="B174" s="65" t="s">
        <v>872</v>
      </c>
      <c r="C174" s="38" t="s">
        <v>1387</v>
      </c>
      <c r="D174" s="57" t="s">
        <v>1389</v>
      </c>
      <c r="E174" s="179"/>
      <c r="F174" s="179"/>
      <c r="G174" s="179">
        <v>4500000</v>
      </c>
      <c r="H174" s="179"/>
      <c r="I174" s="179"/>
      <c r="J174" s="179"/>
      <c r="K174" s="179"/>
      <c r="L174" s="179"/>
      <c r="M174" s="179"/>
      <c r="N174" s="179"/>
      <c r="O174" s="179"/>
      <c r="P174" s="179"/>
      <c r="Q174" s="1864"/>
    </row>
    <row r="175" spans="1:17" ht="30" customHeight="1">
      <c r="A175" s="85"/>
      <c r="B175" s="65" t="s">
        <v>873</v>
      </c>
      <c r="C175" s="38" t="s">
        <v>1387</v>
      </c>
      <c r="D175" s="57" t="s">
        <v>1390</v>
      </c>
      <c r="E175" s="179"/>
      <c r="F175" s="179"/>
      <c r="G175" s="179">
        <v>6500000</v>
      </c>
      <c r="H175" s="179"/>
      <c r="I175" s="179"/>
      <c r="J175" s="179"/>
      <c r="K175" s="179"/>
      <c r="L175" s="179"/>
      <c r="M175" s="179"/>
      <c r="N175" s="179"/>
      <c r="O175" s="179"/>
      <c r="P175" s="179"/>
      <c r="Q175" s="1864"/>
    </row>
    <row r="176" spans="1:17" ht="30" customHeight="1">
      <c r="A176" s="85"/>
      <c r="B176" s="65" t="s">
        <v>874</v>
      </c>
      <c r="C176" s="38" t="s">
        <v>1387</v>
      </c>
      <c r="D176" s="57" t="s">
        <v>1391</v>
      </c>
      <c r="E176" s="179"/>
      <c r="F176" s="179"/>
      <c r="G176" s="179">
        <v>8500000</v>
      </c>
      <c r="H176" s="179"/>
      <c r="I176" s="179"/>
      <c r="J176" s="179"/>
      <c r="K176" s="179"/>
      <c r="L176" s="179"/>
      <c r="M176" s="179"/>
      <c r="N176" s="179"/>
      <c r="O176" s="179"/>
      <c r="P176" s="179"/>
      <c r="Q176" s="1864"/>
    </row>
    <row r="177" spans="1:17" ht="35.1" customHeight="1">
      <c r="A177" s="35" t="s">
        <v>1392</v>
      </c>
      <c r="B177" s="134" t="s">
        <v>1393</v>
      </c>
      <c r="C177" s="38"/>
      <c r="D177" s="57"/>
      <c r="E177" s="38"/>
      <c r="F177" s="38"/>
      <c r="G177" s="38"/>
      <c r="H177" s="38"/>
      <c r="I177" s="38"/>
      <c r="J177" s="38"/>
      <c r="K177" s="38"/>
      <c r="L177" s="38"/>
      <c r="M177" s="38"/>
      <c r="N177" s="38"/>
      <c r="O177" s="38"/>
      <c r="P177" s="38"/>
      <c r="Q177" s="1864"/>
    </row>
    <row r="178" spans="1:17" ht="35.1" customHeight="1">
      <c r="A178" s="35"/>
      <c r="B178" s="65" t="s">
        <v>1394</v>
      </c>
      <c r="C178" s="38" t="s">
        <v>249</v>
      </c>
      <c r="D178" s="57"/>
      <c r="E178" s="1653">
        <v>7600000</v>
      </c>
      <c r="F178" s="180">
        <v>6500000</v>
      </c>
      <c r="G178" s="180">
        <v>5900000</v>
      </c>
      <c r="H178" s="180"/>
      <c r="I178" s="1665">
        <v>6500000</v>
      </c>
      <c r="J178" s="180">
        <v>5600000</v>
      </c>
      <c r="K178" s="180">
        <v>6000000</v>
      </c>
      <c r="L178" s="180">
        <v>6500000</v>
      </c>
      <c r="M178" s="180">
        <v>6000000</v>
      </c>
      <c r="N178" s="180">
        <v>5500000</v>
      </c>
      <c r="O178" s="180">
        <v>4600000</v>
      </c>
      <c r="P178" s="180"/>
      <c r="Q178" s="1864"/>
    </row>
    <row r="179" spans="1:17" ht="35.1" customHeight="1">
      <c r="A179" s="38"/>
      <c r="B179" s="39" t="s">
        <v>1395</v>
      </c>
      <c r="C179" s="38" t="s">
        <v>249</v>
      </c>
      <c r="D179" s="57"/>
      <c r="E179" s="180"/>
      <c r="F179" s="180">
        <v>6500000</v>
      </c>
      <c r="G179" s="180">
        <v>6600000</v>
      </c>
      <c r="H179" s="180">
        <v>7000000</v>
      </c>
      <c r="I179" s="180"/>
      <c r="J179" s="180">
        <v>6400000</v>
      </c>
      <c r="K179" s="180">
        <v>6300000</v>
      </c>
      <c r="L179" s="180"/>
      <c r="M179" s="180">
        <v>6000000</v>
      </c>
      <c r="N179" s="180"/>
      <c r="O179" s="38"/>
      <c r="P179" s="180"/>
      <c r="Q179" s="1864"/>
    </row>
    <row r="180" spans="1:17" ht="35.1" customHeight="1">
      <c r="A180" s="38"/>
      <c r="B180" s="39" t="s">
        <v>1396</v>
      </c>
      <c r="C180" s="38" t="s">
        <v>249</v>
      </c>
      <c r="D180" s="57"/>
      <c r="E180" s="38"/>
      <c r="F180" s="38"/>
      <c r="G180" s="180">
        <v>9200000</v>
      </c>
      <c r="H180" s="180">
        <v>7000000</v>
      </c>
      <c r="I180" s="38"/>
      <c r="J180" s="180">
        <v>9200000</v>
      </c>
      <c r="K180" s="38"/>
      <c r="L180" s="38"/>
      <c r="M180" s="38"/>
      <c r="N180" s="38"/>
      <c r="O180" s="38"/>
      <c r="P180" s="38"/>
      <c r="Q180" s="1864"/>
    </row>
    <row r="181" spans="1:17">
      <c r="G181" s="13"/>
      <c r="H181" s="13"/>
      <c r="I181" s="13"/>
      <c r="J181" s="13"/>
      <c r="K181" s="13"/>
      <c r="L181" s="13"/>
      <c r="M181" s="13"/>
      <c r="N181" s="13"/>
      <c r="O181" s="13"/>
      <c r="P181" s="13"/>
      <c r="Q181" s="169"/>
    </row>
    <row r="182" spans="1:17">
      <c r="B182" s="13"/>
      <c r="C182" s="13"/>
      <c r="D182" s="158"/>
      <c r="G182" s="13"/>
      <c r="H182" s="13"/>
      <c r="I182" s="13"/>
      <c r="J182" s="13"/>
      <c r="K182" s="13"/>
      <c r="L182" s="13"/>
      <c r="M182" s="13"/>
      <c r="N182" s="13"/>
      <c r="O182" s="13"/>
      <c r="P182" s="13"/>
      <c r="Q182" s="169"/>
    </row>
    <row r="183" spans="1:17">
      <c r="B183" s="13"/>
      <c r="C183" s="13"/>
      <c r="D183" s="158"/>
      <c r="G183" s="13"/>
      <c r="H183" s="13"/>
      <c r="I183" s="13"/>
      <c r="J183" s="13"/>
      <c r="K183" s="13"/>
      <c r="L183" s="13"/>
      <c r="M183" s="13"/>
      <c r="N183" s="13"/>
      <c r="O183" s="13"/>
      <c r="P183" s="13"/>
      <c r="Q183" s="169"/>
    </row>
    <row r="184" spans="1:17">
      <c r="B184" s="13"/>
      <c r="C184" s="13"/>
      <c r="D184" s="158"/>
      <c r="G184" s="13"/>
      <c r="H184" s="13"/>
      <c r="I184" s="13"/>
      <c r="J184" s="13"/>
      <c r="K184" s="13"/>
      <c r="L184" s="13"/>
      <c r="M184" s="13"/>
      <c r="N184" s="13"/>
      <c r="O184" s="13"/>
      <c r="P184" s="13"/>
      <c r="Q184" s="169"/>
    </row>
    <row r="185" spans="1:17">
      <c r="G185" s="13"/>
      <c r="H185" s="13"/>
      <c r="I185" s="13"/>
      <c r="J185" s="13"/>
      <c r="K185" s="13"/>
      <c r="L185" s="13"/>
      <c r="M185" s="13"/>
      <c r="N185" s="13"/>
      <c r="O185" s="13"/>
      <c r="P185" s="13"/>
    </row>
    <row r="186" spans="1:17">
      <c r="G186" s="13"/>
      <c r="H186" s="13"/>
      <c r="I186" s="13"/>
      <c r="J186" s="13"/>
      <c r="K186" s="13"/>
      <c r="L186" s="13"/>
      <c r="M186" s="13"/>
      <c r="N186" s="13"/>
      <c r="O186" s="13"/>
      <c r="P186" s="13"/>
    </row>
    <row r="187" spans="1:17">
      <c r="G187" s="13"/>
      <c r="H187" s="13"/>
      <c r="I187" s="13"/>
      <c r="J187" s="13"/>
      <c r="K187" s="13"/>
      <c r="L187" s="13"/>
      <c r="M187" s="13"/>
      <c r="N187" s="13"/>
      <c r="O187" s="13"/>
      <c r="P187" s="13"/>
    </row>
    <row r="188" spans="1:17">
      <c r="G188" s="13"/>
      <c r="H188" s="13"/>
      <c r="I188" s="13"/>
      <c r="J188" s="13"/>
      <c r="K188" s="13"/>
      <c r="L188" s="13"/>
      <c r="M188" s="13"/>
      <c r="N188" s="13"/>
      <c r="O188" s="13"/>
      <c r="P188" s="13"/>
    </row>
    <row r="189" spans="1:17">
      <c r="G189" s="13"/>
      <c r="H189" s="13"/>
      <c r="I189" s="13"/>
      <c r="J189" s="13"/>
      <c r="K189" s="13"/>
      <c r="L189" s="13"/>
      <c r="M189" s="13"/>
      <c r="N189" s="13"/>
      <c r="O189" s="13"/>
      <c r="P189" s="13"/>
    </row>
    <row r="190" spans="1:17">
      <c r="G190" s="13"/>
      <c r="H190" s="13"/>
      <c r="I190" s="13"/>
      <c r="J190" s="13"/>
      <c r="K190" s="13"/>
      <c r="L190" s="13"/>
      <c r="M190" s="13"/>
      <c r="N190" s="13"/>
      <c r="O190" s="13"/>
      <c r="P190" s="13"/>
    </row>
    <row r="191" spans="1:17">
      <c r="G191" s="13"/>
      <c r="H191" s="13"/>
      <c r="I191" s="13"/>
      <c r="J191" s="13"/>
      <c r="K191" s="13"/>
      <c r="L191" s="13"/>
      <c r="M191" s="13"/>
      <c r="N191" s="13"/>
      <c r="O191" s="13"/>
      <c r="P191" s="13"/>
    </row>
    <row r="192" spans="1:17">
      <c r="G192" s="13"/>
      <c r="H192" s="13"/>
      <c r="I192" s="13"/>
      <c r="J192" s="13"/>
      <c r="K192" s="13"/>
      <c r="L192" s="13"/>
      <c r="M192" s="13"/>
      <c r="N192" s="13"/>
      <c r="O192" s="13"/>
      <c r="P192" s="13"/>
    </row>
    <row r="193" spans="7:16">
      <c r="G193" s="13"/>
      <c r="H193" s="13"/>
      <c r="I193" s="13"/>
      <c r="J193" s="13"/>
      <c r="K193" s="13"/>
      <c r="L193" s="13"/>
      <c r="M193" s="13"/>
      <c r="N193" s="13"/>
      <c r="O193" s="13"/>
      <c r="P193" s="13"/>
    </row>
    <row r="194" spans="7:16">
      <c r="G194" s="13"/>
      <c r="H194" s="13"/>
      <c r="I194" s="13"/>
      <c r="J194" s="13"/>
      <c r="K194" s="13"/>
      <c r="L194" s="13"/>
      <c r="M194" s="13"/>
      <c r="N194" s="13"/>
      <c r="O194" s="13"/>
      <c r="P194" s="13"/>
    </row>
    <row r="195" spans="7:16">
      <c r="G195" s="13"/>
      <c r="H195" s="13"/>
      <c r="I195" s="13"/>
      <c r="J195" s="13"/>
      <c r="K195" s="13"/>
      <c r="L195" s="13"/>
      <c r="M195" s="13"/>
      <c r="N195" s="13"/>
      <c r="O195" s="13"/>
      <c r="P195" s="13"/>
    </row>
    <row r="196" spans="7:16">
      <c r="G196" s="13"/>
      <c r="H196" s="13"/>
      <c r="I196" s="13"/>
      <c r="J196" s="13"/>
      <c r="K196" s="13"/>
      <c r="L196" s="13"/>
      <c r="M196" s="13"/>
      <c r="N196" s="13"/>
      <c r="O196" s="13"/>
      <c r="P196" s="13"/>
    </row>
    <row r="197" spans="7:16">
      <c r="G197" s="13"/>
      <c r="H197" s="13"/>
      <c r="I197" s="13"/>
      <c r="J197" s="13"/>
      <c r="K197" s="13"/>
      <c r="L197" s="13"/>
      <c r="M197" s="13"/>
      <c r="N197" s="13"/>
      <c r="O197" s="13"/>
      <c r="P197" s="13"/>
    </row>
    <row r="198" spans="7:16">
      <c r="G198" s="13"/>
      <c r="H198" s="13"/>
      <c r="I198" s="13"/>
      <c r="J198" s="13"/>
      <c r="K198" s="13"/>
      <c r="L198" s="13"/>
      <c r="M198" s="13"/>
      <c r="N198" s="13"/>
      <c r="O198" s="13"/>
      <c r="P198" s="13"/>
    </row>
    <row r="199" spans="7:16">
      <c r="G199" s="13"/>
      <c r="H199" s="13"/>
      <c r="I199" s="13"/>
      <c r="J199" s="13"/>
      <c r="K199" s="13"/>
      <c r="L199" s="13"/>
      <c r="M199" s="13"/>
      <c r="N199" s="13"/>
      <c r="O199" s="13"/>
      <c r="P199" s="13"/>
    </row>
    <row r="200" spans="7:16">
      <c r="G200" s="13"/>
      <c r="H200" s="13"/>
      <c r="I200" s="13"/>
      <c r="J200" s="13"/>
      <c r="K200" s="13"/>
      <c r="L200" s="13"/>
      <c r="M200" s="13"/>
      <c r="N200" s="13"/>
      <c r="O200" s="13"/>
      <c r="P200" s="13"/>
    </row>
    <row r="201" spans="7:16">
      <c r="G201" s="13"/>
      <c r="H201" s="13"/>
      <c r="I201" s="13"/>
      <c r="J201" s="13"/>
      <c r="K201" s="13"/>
      <c r="L201" s="13"/>
      <c r="M201" s="13"/>
      <c r="N201" s="13"/>
      <c r="O201" s="13"/>
      <c r="P201" s="13"/>
    </row>
    <row r="202" spans="7:16">
      <c r="G202" s="13"/>
      <c r="H202" s="13"/>
      <c r="I202" s="13"/>
      <c r="J202" s="13"/>
      <c r="K202" s="13"/>
      <c r="L202" s="13"/>
      <c r="M202" s="13"/>
      <c r="N202" s="13"/>
      <c r="O202" s="13"/>
      <c r="P202" s="13"/>
    </row>
    <row r="203" spans="7:16">
      <c r="G203" s="13"/>
      <c r="H203" s="13"/>
      <c r="I203" s="13"/>
      <c r="J203" s="13"/>
      <c r="K203" s="13"/>
      <c r="L203" s="13"/>
      <c r="M203" s="13"/>
      <c r="N203" s="13"/>
      <c r="O203" s="13"/>
      <c r="P203" s="13"/>
    </row>
    <row r="204" spans="7:16">
      <c r="G204" s="13"/>
      <c r="H204" s="13"/>
      <c r="I204" s="13"/>
      <c r="J204" s="13"/>
      <c r="K204" s="13"/>
      <c r="L204" s="13"/>
      <c r="M204" s="13"/>
      <c r="N204" s="13"/>
      <c r="O204" s="13"/>
      <c r="P204" s="13"/>
    </row>
    <row r="205" spans="7:16">
      <c r="G205" s="13"/>
      <c r="H205" s="13"/>
      <c r="I205" s="13"/>
      <c r="J205" s="13"/>
      <c r="K205" s="13"/>
      <c r="L205" s="13"/>
      <c r="M205" s="13"/>
      <c r="N205" s="13"/>
      <c r="O205" s="13"/>
      <c r="P205" s="13"/>
    </row>
    <row r="206" spans="7:16">
      <c r="G206" s="13"/>
      <c r="H206" s="13"/>
      <c r="I206" s="13"/>
      <c r="J206" s="13"/>
      <c r="K206" s="13"/>
      <c r="L206" s="13"/>
      <c r="M206" s="13"/>
      <c r="N206" s="13"/>
      <c r="O206" s="13"/>
      <c r="P206" s="13"/>
    </row>
    <row r="207" spans="7:16">
      <c r="G207" s="13"/>
      <c r="H207" s="13"/>
      <c r="I207" s="13"/>
      <c r="J207" s="13"/>
      <c r="K207" s="13"/>
      <c r="L207" s="13"/>
      <c r="M207" s="13"/>
      <c r="N207" s="13"/>
      <c r="O207" s="13"/>
      <c r="P207" s="13"/>
    </row>
    <row r="208" spans="7:16">
      <c r="G208" s="13"/>
      <c r="H208" s="13"/>
      <c r="I208" s="13"/>
      <c r="J208" s="13"/>
      <c r="K208" s="13"/>
      <c r="L208" s="13"/>
      <c r="M208" s="13"/>
      <c r="N208" s="13"/>
      <c r="O208" s="13"/>
      <c r="P208" s="13"/>
    </row>
    <row r="209" spans="7:16">
      <c r="G209" s="13"/>
      <c r="H209" s="13"/>
      <c r="I209" s="13"/>
      <c r="J209" s="13"/>
      <c r="K209" s="13"/>
      <c r="L209" s="13"/>
      <c r="M209" s="13"/>
      <c r="N209" s="13"/>
      <c r="O209" s="13"/>
      <c r="P209" s="13"/>
    </row>
    <row r="210" spans="7:16">
      <c r="G210" s="13"/>
      <c r="H210" s="13"/>
      <c r="I210" s="13"/>
      <c r="J210" s="13"/>
      <c r="K210" s="13"/>
      <c r="L210" s="13"/>
      <c r="M210" s="13"/>
      <c r="N210" s="13"/>
      <c r="O210" s="13"/>
      <c r="P210" s="13"/>
    </row>
    <row r="211" spans="7:16">
      <c r="G211" s="13"/>
      <c r="H211" s="13"/>
      <c r="I211" s="13"/>
      <c r="J211" s="13"/>
      <c r="K211" s="13"/>
      <c r="L211" s="13"/>
      <c r="M211" s="13"/>
      <c r="N211" s="13"/>
      <c r="O211" s="13"/>
      <c r="P211" s="13"/>
    </row>
    <row r="212" spans="7:16">
      <c r="G212" s="13"/>
      <c r="H212" s="13"/>
      <c r="I212" s="13"/>
      <c r="J212" s="13"/>
      <c r="K212" s="13"/>
      <c r="L212" s="13"/>
      <c r="M212" s="13"/>
      <c r="N212" s="13"/>
      <c r="O212" s="13"/>
      <c r="P212" s="13"/>
    </row>
    <row r="213" spans="7:16">
      <c r="G213" s="13"/>
      <c r="H213" s="13"/>
      <c r="I213" s="13"/>
      <c r="J213" s="13"/>
      <c r="K213" s="13"/>
      <c r="L213" s="13"/>
      <c r="M213" s="13"/>
      <c r="N213" s="13"/>
      <c r="O213" s="13"/>
      <c r="P213" s="13"/>
    </row>
    <row r="214" spans="7:16">
      <c r="G214" s="13"/>
      <c r="H214" s="13"/>
      <c r="I214" s="13"/>
      <c r="J214" s="13"/>
      <c r="K214" s="13"/>
      <c r="L214" s="13"/>
      <c r="M214" s="13"/>
      <c r="N214" s="13"/>
      <c r="O214" s="13"/>
      <c r="P214" s="13"/>
    </row>
    <row r="215" spans="7:16">
      <c r="G215" s="13"/>
      <c r="H215" s="13"/>
      <c r="I215" s="13"/>
      <c r="J215" s="13"/>
      <c r="K215" s="13"/>
      <c r="L215" s="13"/>
      <c r="M215" s="13"/>
      <c r="N215" s="13"/>
      <c r="O215" s="13"/>
      <c r="P215" s="13"/>
    </row>
    <row r="216" spans="7:16">
      <c r="G216" s="13"/>
      <c r="H216" s="13"/>
      <c r="I216" s="13"/>
      <c r="J216" s="13"/>
      <c r="K216" s="13"/>
      <c r="L216" s="13"/>
      <c r="M216" s="13"/>
      <c r="N216" s="13"/>
      <c r="O216" s="13"/>
      <c r="P216" s="13"/>
    </row>
    <row r="217" spans="7:16">
      <c r="G217" s="13"/>
      <c r="H217" s="13"/>
      <c r="I217" s="13"/>
      <c r="J217" s="13"/>
      <c r="K217" s="13"/>
      <c r="L217" s="13"/>
      <c r="M217" s="13"/>
      <c r="N217" s="13"/>
      <c r="O217" s="13"/>
      <c r="P217" s="13"/>
    </row>
    <row r="218" spans="7:16">
      <c r="G218" s="13"/>
      <c r="H218" s="13"/>
      <c r="I218" s="13"/>
      <c r="J218" s="13"/>
      <c r="K218" s="13"/>
      <c r="L218" s="13"/>
      <c r="M218" s="13"/>
      <c r="N218" s="13"/>
      <c r="O218" s="13"/>
      <c r="P218" s="13"/>
    </row>
    <row r="219" spans="7:16">
      <c r="G219" s="13"/>
      <c r="H219" s="13"/>
      <c r="I219" s="13"/>
      <c r="J219" s="13"/>
      <c r="K219" s="13"/>
      <c r="L219" s="13"/>
      <c r="M219" s="13"/>
      <c r="N219" s="13"/>
      <c r="O219" s="13"/>
      <c r="P219" s="13"/>
    </row>
    <row r="220" spans="7:16">
      <c r="G220" s="13"/>
      <c r="H220" s="13"/>
      <c r="I220" s="13"/>
      <c r="J220" s="13"/>
      <c r="K220" s="13"/>
      <c r="L220" s="13"/>
      <c r="M220" s="13"/>
      <c r="N220" s="13"/>
      <c r="O220" s="13"/>
      <c r="P220" s="13"/>
    </row>
    <row r="221" spans="7:16">
      <c r="G221" s="13"/>
      <c r="H221" s="13"/>
      <c r="I221" s="13"/>
      <c r="J221" s="13"/>
      <c r="K221" s="13"/>
      <c r="L221" s="13"/>
      <c r="M221" s="13"/>
      <c r="N221" s="13"/>
      <c r="O221" s="13"/>
      <c r="P221" s="13"/>
    </row>
    <row r="222" spans="7:16">
      <c r="G222" s="13"/>
      <c r="H222" s="13"/>
      <c r="I222" s="13"/>
      <c r="J222" s="13"/>
      <c r="K222" s="13"/>
      <c r="L222" s="13"/>
      <c r="M222" s="13"/>
      <c r="N222" s="13"/>
      <c r="O222" s="13"/>
      <c r="P222" s="13"/>
    </row>
    <row r="223" spans="7:16">
      <c r="G223" s="13"/>
      <c r="H223" s="13"/>
      <c r="I223" s="13"/>
      <c r="J223" s="13"/>
      <c r="K223" s="13"/>
      <c r="L223" s="13"/>
      <c r="M223" s="13"/>
      <c r="N223" s="13"/>
      <c r="O223" s="13"/>
      <c r="P223" s="13"/>
    </row>
    <row r="224" spans="7:16">
      <c r="G224" s="13"/>
      <c r="H224" s="13"/>
      <c r="I224" s="13"/>
      <c r="J224" s="13"/>
      <c r="K224" s="13"/>
      <c r="L224" s="13"/>
      <c r="M224" s="13"/>
      <c r="N224" s="13"/>
      <c r="O224" s="13"/>
      <c r="P224" s="13"/>
    </row>
    <row r="225" spans="7:16">
      <c r="G225" s="13"/>
      <c r="H225" s="13"/>
      <c r="I225" s="13"/>
      <c r="J225" s="13"/>
      <c r="K225" s="13"/>
      <c r="L225" s="13"/>
      <c r="M225" s="13"/>
      <c r="N225" s="13"/>
      <c r="O225" s="13"/>
      <c r="P225" s="13"/>
    </row>
    <row r="226" spans="7:16">
      <c r="G226" s="13"/>
      <c r="H226" s="13"/>
      <c r="I226" s="13"/>
      <c r="J226" s="13"/>
      <c r="K226" s="13"/>
      <c r="L226" s="13"/>
      <c r="M226" s="13"/>
      <c r="N226" s="13"/>
      <c r="O226" s="13"/>
      <c r="P226" s="13"/>
    </row>
    <row r="227" spans="7:16">
      <c r="G227" s="13"/>
      <c r="H227" s="13"/>
      <c r="I227" s="13"/>
      <c r="J227" s="13"/>
      <c r="K227" s="13"/>
      <c r="L227" s="13"/>
      <c r="M227" s="13"/>
      <c r="N227" s="13"/>
      <c r="O227" s="13"/>
      <c r="P227" s="13"/>
    </row>
    <row r="228" spans="7:16">
      <c r="G228" s="13"/>
      <c r="H228" s="13"/>
      <c r="I228" s="13"/>
      <c r="J228" s="13"/>
      <c r="K228" s="13"/>
      <c r="L228" s="13"/>
      <c r="M228" s="13"/>
      <c r="N228" s="13"/>
      <c r="O228" s="13"/>
      <c r="P228" s="13"/>
    </row>
    <row r="229" spans="7:16">
      <c r="G229" s="13"/>
      <c r="H229" s="13"/>
      <c r="I229" s="13"/>
      <c r="J229" s="13"/>
      <c r="K229" s="13"/>
      <c r="L229" s="13"/>
      <c r="M229" s="13"/>
      <c r="N229" s="13"/>
      <c r="O229" s="13"/>
      <c r="P229" s="13"/>
    </row>
    <row r="230" spans="7:16">
      <c r="G230" s="13"/>
      <c r="H230" s="13"/>
      <c r="I230" s="13"/>
      <c r="J230" s="13"/>
      <c r="K230" s="13"/>
      <c r="L230" s="13"/>
      <c r="M230" s="13"/>
      <c r="N230" s="13"/>
      <c r="O230" s="13"/>
      <c r="P230" s="13"/>
    </row>
    <row r="231" spans="7:16">
      <c r="G231" s="13"/>
      <c r="H231" s="13"/>
      <c r="I231" s="13"/>
      <c r="J231" s="13"/>
      <c r="K231" s="13"/>
      <c r="L231" s="13"/>
      <c r="M231" s="13"/>
      <c r="N231" s="13"/>
      <c r="O231" s="13"/>
      <c r="P231" s="13"/>
    </row>
    <row r="232" spans="7:16">
      <c r="G232" s="13"/>
      <c r="H232" s="13"/>
      <c r="I232" s="13"/>
      <c r="J232" s="13"/>
      <c r="K232" s="13"/>
      <c r="L232" s="13"/>
      <c r="M232" s="13"/>
      <c r="N232" s="13"/>
      <c r="O232" s="13"/>
      <c r="P232" s="13"/>
    </row>
    <row r="233" spans="7:16">
      <c r="G233" s="13"/>
      <c r="H233" s="13"/>
      <c r="I233" s="13"/>
      <c r="J233" s="13"/>
      <c r="K233" s="13"/>
      <c r="L233" s="13"/>
      <c r="M233" s="13"/>
      <c r="N233" s="13"/>
      <c r="O233" s="13"/>
      <c r="P233" s="13"/>
    </row>
    <row r="234" spans="7:16">
      <c r="G234" s="13"/>
      <c r="H234" s="13"/>
      <c r="I234" s="13"/>
      <c r="J234" s="13"/>
      <c r="K234" s="13"/>
      <c r="L234" s="13"/>
      <c r="M234" s="13"/>
      <c r="N234" s="13"/>
      <c r="O234" s="13"/>
      <c r="P234" s="13"/>
    </row>
    <row r="235" spans="7:16">
      <c r="G235" s="13"/>
      <c r="H235" s="13"/>
      <c r="I235" s="13"/>
      <c r="J235" s="13"/>
      <c r="K235" s="13"/>
      <c r="L235" s="13"/>
      <c r="M235" s="13"/>
      <c r="N235" s="13"/>
      <c r="O235" s="13"/>
      <c r="P235" s="13"/>
    </row>
    <row r="236" spans="7:16">
      <c r="G236" s="13"/>
      <c r="H236" s="13"/>
      <c r="I236" s="13"/>
      <c r="J236" s="13"/>
      <c r="K236" s="13"/>
      <c r="L236" s="13"/>
      <c r="M236" s="13"/>
      <c r="N236" s="13"/>
      <c r="O236" s="13"/>
      <c r="P236" s="13"/>
    </row>
    <row r="237" spans="7:16">
      <c r="G237" s="13"/>
      <c r="H237" s="13"/>
      <c r="I237" s="13"/>
      <c r="J237" s="13"/>
      <c r="K237" s="13"/>
      <c r="L237" s="13"/>
      <c r="M237" s="13"/>
      <c r="N237" s="13"/>
      <c r="O237" s="13"/>
      <c r="P237" s="13"/>
    </row>
    <row r="238" spans="7:16">
      <c r="G238" s="13"/>
      <c r="H238" s="13"/>
      <c r="I238" s="13"/>
      <c r="J238" s="13"/>
      <c r="K238" s="13"/>
      <c r="L238" s="13"/>
      <c r="M238" s="13"/>
      <c r="N238" s="13"/>
      <c r="O238" s="13"/>
      <c r="P238" s="13"/>
    </row>
    <row r="239" spans="7:16">
      <c r="G239" s="13"/>
      <c r="H239" s="13"/>
      <c r="I239" s="13"/>
      <c r="J239" s="13"/>
      <c r="K239" s="13"/>
      <c r="L239" s="13"/>
      <c r="M239" s="13"/>
      <c r="N239" s="13"/>
      <c r="O239" s="13"/>
      <c r="P239" s="13"/>
    </row>
    <row r="240" spans="7:16">
      <c r="G240" s="13"/>
      <c r="H240" s="13"/>
      <c r="I240" s="13"/>
      <c r="J240" s="13"/>
      <c r="K240" s="13"/>
      <c r="L240" s="13"/>
      <c r="M240" s="13"/>
      <c r="N240" s="13"/>
      <c r="O240" s="13"/>
      <c r="P240" s="13"/>
    </row>
    <row r="241" spans="7:16">
      <c r="G241" s="13"/>
      <c r="H241" s="13"/>
      <c r="I241" s="13"/>
      <c r="J241" s="13"/>
      <c r="K241" s="13"/>
      <c r="L241" s="13"/>
      <c r="M241" s="13"/>
      <c r="N241" s="13"/>
      <c r="O241" s="13"/>
      <c r="P241" s="13"/>
    </row>
    <row r="242" spans="7:16">
      <c r="G242" s="13"/>
      <c r="H242" s="13"/>
      <c r="I242" s="13"/>
      <c r="J242" s="13"/>
      <c r="K242" s="13"/>
      <c r="L242" s="13"/>
      <c r="M242" s="13"/>
      <c r="N242" s="13"/>
      <c r="O242" s="13"/>
      <c r="P242" s="13"/>
    </row>
    <row r="243" spans="7:16">
      <c r="G243" s="13"/>
      <c r="H243" s="13"/>
      <c r="I243" s="13"/>
      <c r="J243" s="13"/>
      <c r="K243" s="13"/>
      <c r="L243" s="13"/>
      <c r="M243" s="13"/>
      <c r="N243" s="13"/>
      <c r="O243" s="13"/>
      <c r="P243" s="13"/>
    </row>
    <row r="244" spans="7:16">
      <c r="G244" s="13"/>
      <c r="H244" s="13"/>
      <c r="I244" s="13"/>
      <c r="J244" s="13"/>
      <c r="K244" s="13"/>
      <c r="L244" s="13"/>
      <c r="M244" s="13"/>
      <c r="N244" s="13"/>
      <c r="O244" s="13"/>
      <c r="P244" s="13"/>
    </row>
    <row r="245" spans="7:16">
      <c r="G245" s="13"/>
      <c r="H245" s="13"/>
      <c r="I245" s="13"/>
      <c r="J245" s="13"/>
      <c r="K245" s="13"/>
      <c r="L245" s="13"/>
      <c r="M245" s="13"/>
      <c r="N245" s="13"/>
      <c r="O245" s="13"/>
      <c r="P245" s="13"/>
    </row>
    <row r="246" spans="7:16">
      <c r="G246" s="13"/>
      <c r="H246" s="13"/>
      <c r="I246" s="13"/>
      <c r="J246" s="13"/>
      <c r="K246" s="13"/>
      <c r="L246" s="13"/>
      <c r="M246" s="13"/>
      <c r="N246" s="13"/>
      <c r="O246" s="13"/>
      <c r="P246" s="13"/>
    </row>
    <row r="247" spans="7:16">
      <c r="G247" s="13"/>
      <c r="H247" s="13"/>
      <c r="I247" s="13"/>
      <c r="J247" s="13"/>
      <c r="K247" s="13"/>
      <c r="L247" s="13"/>
      <c r="M247" s="13"/>
      <c r="N247" s="13"/>
      <c r="O247" s="13"/>
      <c r="P247" s="13"/>
    </row>
    <row r="248" spans="7:16">
      <c r="G248" s="13"/>
      <c r="H248" s="13"/>
      <c r="I248" s="13"/>
      <c r="J248" s="13"/>
      <c r="K248" s="13"/>
      <c r="L248" s="13"/>
      <c r="M248" s="13"/>
      <c r="N248" s="13"/>
      <c r="O248" s="13"/>
      <c r="P248" s="13"/>
    </row>
    <row r="249" spans="7:16">
      <c r="G249" s="13"/>
      <c r="H249" s="13"/>
      <c r="I249" s="13"/>
      <c r="J249" s="13"/>
      <c r="K249" s="13"/>
      <c r="L249" s="13"/>
      <c r="M249" s="13"/>
      <c r="N249" s="13"/>
      <c r="O249" s="13"/>
      <c r="P249" s="13"/>
    </row>
    <row r="250" spans="7:16">
      <c r="G250" s="13"/>
      <c r="H250" s="13"/>
      <c r="I250" s="13"/>
      <c r="J250" s="13"/>
      <c r="K250" s="13"/>
      <c r="L250" s="13"/>
      <c r="M250" s="13"/>
      <c r="N250" s="13"/>
      <c r="O250" s="13"/>
      <c r="P250" s="13"/>
    </row>
    <row r="251" spans="7:16">
      <c r="G251" s="13"/>
      <c r="H251" s="13"/>
      <c r="I251" s="13"/>
      <c r="J251" s="13"/>
      <c r="K251" s="13"/>
      <c r="L251" s="13"/>
      <c r="M251" s="13"/>
      <c r="N251" s="13"/>
      <c r="O251" s="13"/>
      <c r="P251" s="13"/>
    </row>
    <row r="252" spans="7:16">
      <c r="G252" s="13"/>
      <c r="H252" s="13"/>
      <c r="I252" s="13"/>
      <c r="J252" s="13"/>
      <c r="K252" s="13"/>
      <c r="L252" s="13"/>
      <c r="M252" s="13"/>
      <c r="N252" s="13"/>
      <c r="O252" s="13"/>
      <c r="P252" s="13"/>
    </row>
    <row r="253" spans="7:16">
      <c r="G253" s="13"/>
      <c r="H253" s="13"/>
      <c r="I253" s="13"/>
      <c r="J253" s="13"/>
      <c r="K253" s="13"/>
      <c r="L253" s="13"/>
      <c r="M253" s="13"/>
      <c r="N253" s="13"/>
      <c r="O253" s="13"/>
      <c r="P253" s="13"/>
    </row>
    <row r="254" spans="7:16">
      <c r="G254" s="13"/>
      <c r="H254" s="13"/>
      <c r="I254" s="13"/>
      <c r="J254" s="13"/>
      <c r="K254" s="13"/>
      <c r="L254" s="13"/>
      <c r="M254" s="13"/>
      <c r="N254" s="13"/>
      <c r="O254" s="13"/>
      <c r="P254" s="13"/>
    </row>
    <row r="255" spans="7:16">
      <c r="G255" s="13"/>
      <c r="H255" s="13"/>
      <c r="I255" s="13"/>
      <c r="J255" s="13"/>
      <c r="K255" s="13"/>
      <c r="L255" s="13"/>
      <c r="M255" s="13"/>
      <c r="N255" s="13"/>
      <c r="O255" s="13"/>
      <c r="P255" s="13"/>
    </row>
    <row r="256" spans="7:16">
      <c r="G256" s="13"/>
      <c r="H256" s="13"/>
      <c r="I256" s="13"/>
      <c r="J256" s="13"/>
      <c r="K256" s="13"/>
      <c r="L256" s="13"/>
      <c r="M256" s="13"/>
      <c r="N256" s="13"/>
      <c r="O256" s="13"/>
      <c r="P256" s="13"/>
    </row>
    <row r="257" spans="7:16">
      <c r="G257" s="13"/>
      <c r="H257" s="13"/>
      <c r="I257" s="13"/>
      <c r="J257" s="13"/>
      <c r="K257" s="13"/>
      <c r="L257" s="13"/>
      <c r="M257" s="13"/>
      <c r="N257" s="13"/>
      <c r="O257" s="13"/>
      <c r="P257" s="13"/>
    </row>
    <row r="258" spans="7:16">
      <c r="G258" s="13"/>
      <c r="H258" s="13"/>
      <c r="I258" s="13"/>
      <c r="J258" s="13"/>
      <c r="K258" s="13"/>
      <c r="L258" s="13"/>
      <c r="M258" s="13"/>
      <c r="N258" s="13"/>
      <c r="O258" s="13"/>
      <c r="P258" s="13"/>
    </row>
    <row r="259" spans="7:16">
      <c r="G259" s="13"/>
      <c r="H259" s="13"/>
      <c r="I259" s="13"/>
      <c r="J259" s="13"/>
      <c r="K259" s="13"/>
      <c r="L259" s="13"/>
      <c r="M259" s="13"/>
      <c r="N259" s="13"/>
      <c r="O259" s="13"/>
      <c r="P259" s="13"/>
    </row>
    <row r="260" spans="7:16">
      <c r="G260" s="13"/>
      <c r="H260" s="13"/>
      <c r="I260" s="13"/>
      <c r="J260" s="13"/>
      <c r="K260" s="13"/>
      <c r="L260" s="13"/>
      <c r="M260" s="13"/>
      <c r="N260" s="13"/>
      <c r="O260" s="13"/>
      <c r="P260" s="13"/>
    </row>
    <row r="261" spans="7:16">
      <c r="G261" s="13"/>
      <c r="H261" s="13"/>
      <c r="I261" s="13"/>
      <c r="J261" s="13"/>
      <c r="K261" s="13"/>
      <c r="L261" s="13"/>
      <c r="M261" s="13"/>
      <c r="N261" s="13"/>
      <c r="O261" s="13"/>
      <c r="P261" s="13"/>
    </row>
    <row r="262" spans="7:16">
      <c r="G262" s="13"/>
      <c r="H262" s="13"/>
      <c r="I262" s="13"/>
      <c r="J262" s="13"/>
      <c r="K262" s="13"/>
      <c r="L262" s="13"/>
      <c r="M262" s="13"/>
      <c r="N262" s="13"/>
      <c r="O262" s="13"/>
      <c r="P262" s="13"/>
    </row>
    <row r="263" spans="7:16">
      <c r="G263" s="13"/>
      <c r="H263" s="13"/>
      <c r="I263" s="13"/>
      <c r="J263" s="13"/>
      <c r="K263" s="13"/>
      <c r="L263" s="13"/>
      <c r="M263" s="13"/>
      <c r="N263" s="13"/>
      <c r="O263" s="13"/>
      <c r="P263" s="13"/>
    </row>
    <row r="264" spans="7:16">
      <c r="G264" s="13"/>
      <c r="H264" s="13"/>
      <c r="I264" s="13"/>
      <c r="J264" s="13"/>
      <c r="K264" s="13"/>
      <c r="L264" s="13"/>
      <c r="M264" s="13"/>
      <c r="N264" s="13"/>
      <c r="O264" s="13"/>
      <c r="P264" s="13"/>
    </row>
    <row r="265" spans="7:16">
      <c r="G265" s="13"/>
      <c r="H265" s="13"/>
      <c r="I265" s="13"/>
      <c r="J265" s="13"/>
      <c r="K265" s="13"/>
      <c r="L265" s="13"/>
      <c r="M265" s="13"/>
      <c r="N265" s="13"/>
      <c r="O265" s="13"/>
      <c r="P265" s="13"/>
    </row>
    <row r="266" spans="7:16">
      <c r="G266" s="13"/>
      <c r="H266" s="13"/>
      <c r="I266" s="13"/>
      <c r="J266" s="13"/>
      <c r="K266" s="13"/>
      <c r="L266" s="13"/>
      <c r="M266" s="13"/>
      <c r="N266" s="13"/>
      <c r="O266" s="13"/>
      <c r="P266" s="13"/>
    </row>
    <row r="267" spans="7:16">
      <c r="G267" s="13"/>
      <c r="H267" s="13"/>
      <c r="I267" s="13"/>
      <c r="J267" s="13"/>
      <c r="K267" s="13"/>
      <c r="L267" s="13"/>
      <c r="M267" s="13"/>
      <c r="N267" s="13"/>
      <c r="O267" s="13"/>
      <c r="P267" s="13"/>
    </row>
    <row r="268" spans="7:16">
      <c r="G268" s="13"/>
      <c r="H268" s="13"/>
      <c r="I268" s="13"/>
      <c r="J268" s="13"/>
      <c r="K268" s="13"/>
      <c r="L268" s="13"/>
      <c r="M268" s="13"/>
      <c r="N268" s="13"/>
      <c r="O268" s="13"/>
      <c r="P268" s="13"/>
    </row>
    <row r="269" spans="7:16">
      <c r="G269" s="13"/>
      <c r="H269" s="13"/>
      <c r="I269" s="13"/>
      <c r="J269" s="13"/>
      <c r="K269" s="13"/>
      <c r="L269" s="13"/>
      <c r="M269" s="13"/>
      <c r="N269" s="13"/>
      <c r="O269" s="13"/>
      <c r="P269" s="13"/>
    </row>
    <row r="270" spans="7:16">
      <c r="G270" s="13"/>
      <c r="H270" s="13"/>
      <c r="I270" s="13"/>
      <c r="J270" s="13"/>
      <c r="K270" s="13"/>
      <c r="L270" s="13"/>
      <c r="M270" s="13"/>
      <c r="N270" s="13"/>
      <c r="O270" s="13"/>
      <c r="P270" s="13"/>
    </row>
    <row r="271" spans="7:16">
      <c r="G271" s="13"/>
      <c r="H271" s="13"/>
      <c r="I271" s="13"/>
      <c r="J271" s="13"/>
      <c r="K271" s="13"/>
      <c r="L271" s="13"/>
      <c r="M271" s="13"/>
      <c r="N271" s="13"/>
      <c r="O271" s="13"/>
      <c r="P271" s="13"/>
    </row>
    <row r="272" spans="7:16">
      <c r="G272" s="13"/>
      <c r="H272" s="13"/>
      <c r="I272" s="13"/>
      <c r="J272" s="13"/>
      <c r="K272" s="13"/>
      <c r="L272" s="13"/>
      <c r="M272" s="13"/>
      <c r="N272" s="13"/>
      <c r="O272" s="13"/>
      <c r="P272" s="13"/>
    </row>
    <row r="273" spans="7:16">
      <c r="G273" s="13"/>
      <c r="H273" s="13"/>
      <c r="I273" s="13"/>
      <c r="J273" s="13"/>
      <c r="K273" s="13"/>
      <c r="L273" s="13"/>
      <c r="M273" s="13"/>
      <c r="N273" s="13"/>
      <c r="O273" s="13"/>
      <c r="P273" s="13"/>
    </row>
    <row r="274" spans="7:16">
      <c r="G274" s="13"/>
      <c r="H274" s="13"/>
      <c r="I274" s="13"/>
      <c r="J274" s="13"/>
      <c r="K274" s="13"/>
      <c r="L274" s="13"/>
      <c r="M274" s="13"/>
      <c r="N274" s="13"/>
      <c r="O274" s="13"/>
      <c r="P274" s="13"/>
    </row>
    <row r="275" spans="7:16">
      <c r="G275" s="13"/>
      <c r="H275" s="13"/>
      <c r="I275" s="13"/>
      <c r="J275" s="13"/>
      <c r="K275" s="13"/>
      <c r="L275" s="13"/>
      <c r="M275" s="13"/>
      <c r="N275" s="13"/>
      <c r="O275" s="13"/>
      <c r="P275" s="13"/>
    </row>
    <row r="276" spans="7:16">
      <c r="G276" s="13"/>
      <c r="H276" s="13"/>
      <c r="I276" s="13"/>
      <c r="J276" s="13"/>
      <c r="K276" s="13"/>
      <c r="L276" s="13"/>
      <c r="M276" s="13"/>
      <c r="N276" s="13"/>
      <c r="O276" s="13"/>
      <c r="P276" s="13"/>
    </row>
    <row r="277" spans="7:16">
      <c r="G277" s="13"/>
      <c r="H277" s="13"/>
      <c r="I277" s="13"/>
      <c r="J277" s="13"/>
      <c r="K277" s="13"/>
      <c r="L277" s="13"/>
      <c r="M277" s="13"/>
      <c r="N277" s="13"/>
      <c r="O277" s="13"/>
      <c r="P277" s="13"/>
    </row>
    <row r="278" spans="7:16">
      <c r="G278" s="13"/>
      <c r="H278" s="13"/>
      <c r="I278" s="13"/>
      <c r="J278" s="13"/>
      <c r="K278" s="13"/>
      <c r="L278" s="13"/>
      <c r="M278" s="13"/>
      <c r="N278" s="13"/>
      <c r="O278" s="13"/>
      <c r="P278" s="13"/>
    </row>
    <row r="279" spans="7:16">
      <c r="G279" s="13"/>
      <c r="H279" s="13"/>
      <c r="I279" s="13"/>
      <c r="J279" s="13"/>
      <c r="K279" s="13"/>
      <c r="L279" s="13"/>
      <c r="M279" s="13"/>
      <c r="N279" s="13"/>
      <c r="O279" s="13"/>
      <c r="P279" s="13"/>
    </row>
    <row r="280" spans="7:16">
      <c r="G280" s="13"/>
      <c r="H280" s="13"/>
      <c r="I280" s="13"/>
      <c r="J280" s="13"/>
      <c r="K280" s="13"/>
      <c r="L280" s="13"/>
      <c r="M280" s="13"/>
      <c r="N280" s="13"/>
      <c r="O280" s="13"/>
      <c r="P280" s="13"/>
    </row>
    <row r="281" spans="7:16">
      <c r="G281" s="13"/>
      <c r="H281" s="13"/>
      <c r="I281" s="13"/>
      <c r="J281" s="13"/>
      <c r="K281" s="13"/>
      <c r="L281" s="13"/>
      <c r="M281" s="13"/>
      <c r="N281" s="13"/>
      <c r="O281" s="13"/>
      <c r="P281" s="13"/>
    </row>
    <row r="282" spans="7:16">
      <c r="G282" s="13"/>
      <c r="H282" s="13"/>
      <c r="I282" s="13"/>
      <c r="J282" s="13"/>
      <c r="K282" s="13"/>
      <c r="L282" s="13"/>
      <c r="M282" s="13"/>
      <c r="N282" s="13"/>
      <c r="O282" s="13"/>
      <c r="P282" s="13"/>
    </row>
    <row r="283" spans="7:16">
      <c r="G283" s="13"/>
      <c r="H283" s="13"/>
      <c r="I283" s="13"/>
      <c r="J283" s="13"/>
      <c r="K283" s="13"/>
      <c r="L283" s="13"/>
      <c r="M283" s="13"/>
      <c r="N283" s="13"/>
      <c r="O283" s="13"/>
      <c r="P283" s="13"/>
    </row>
    <row r="284" spans="7:16">
      <c r="G284" s="13"/>
      <c r="H284" s="13"/>
      <c r="I284" s="13"/>
      <c r="J284" s="13"/>
      <c r="K284" s="13"/>
      <c r="L284" s="13"/>
      <c r="M284" s="13"/>
      <c r="N284" s="13"/>
      <c r="O284" s="13"/>
      <c r="P284" s="13"/>
    </row>
    <row r="285" spans="7:16">
      <c r="G285" s="13"/>
      <c r="H285" s="13"/>
      <c r="I285" s="13"/>
      <c r="J285" s="13"/>
      <c r="K285" s="13"/>
      <c r="L285" s="13"/>
      <c r="M285" s="13"/>
      <c r="N285" s="13"/>
      <c r="O285" s="13"/>
      <c r="P285" s="13"/>
    </row>
    <row r="286" spans="7:16">
      <c r="G286" s="13"/>
      <c r="H286" s="13"/>
      <c r="I286" s="13"/>
      <c r="J286" s="13"/>
      <c r="K286" s="13"/>
      <c r="L286" s="13"/>
      <c r="M286" s="13"/>
      <c r="N286" s="13"/>
      <c r="O286" s="13"/>
      <c r="P286" s="13"/>
    </row>
    <row r="287" spans="7:16">
      <c r="G287" s="13"/>
      <c r="H287" s="13"/>
      <c r="I287" s="13"/>
      <c r="J287" s="13"/>
      <c r="K287" s="13"/>
      <c r="L287" s="13"/>
      <c r="M287" s="13"/>
      <c r="N287" s="13"/>
      <c r="O287" s="13"/>
      <c r="P287" s="13"/>
    </row>
    <row r="288" spans="7:16">
      <c r="G288" s="13"/>
      <c r="H288" s="13"/>
      <c r="I288" s="13"/>
      <c r="J288" s="13"/>
      <c r="K288" s="13"/>
      <c r="L288" s="13"/>
      <c r="M288" s="13"/>
      <c r="N288" s="13"/>
      <c r="O288" s="13"/>
      <c r="P288" s="13"/>
    </row>
    <row r="289" spans="7:16">
      <c r="G289" s="13"/>
      <c r="H289" s="13"/>
      <c r="I289" s="13"/>
      <c r="J289" s="13"/>
      <c r="K289" s="13"/>
      <c r="L289" s="13"/>
      <c r="M289" s="13"/>
      <c r="N289" s="13"/>
      <c r="O289" s="13"/>
      <c r="P289" s="13"/>
    </row>
    <row r="290" spans="7:16">
      <c r="G290" s="13"/>
      <c r="H290" s="13"/>
      <c r="I290" s="13"/>
      <c r="J290" s="13"/>
      <c r="K290" s="13"/>
      <c r="L290" s="13"/>
      <c r="M290" s="13"/>
      <c r="N290" s="13"/>
      <c r="O290" s="13"/>
      <c r="P290" s="13"/>
    </row>
    <row r="291" spans="7:16">
      <c r="G291" s="13"/>
      <c r="H291" s="13"/>
      <c r="I291" s="13"/>
      <c r="J291" s="13"/>
      <c r="K291" s="13"/>
      <c r="L291" s="13"/>
      <c r="M291" s="13"/>
      <c r="N291" s="13"/>
      <c r="O291" s="13"/>
      <c r="P291" s="13"/>
    </row>
    <row r="292" spans="7:16">
      <c r="G292" s="13"/>
      <c r="H292" s="13"/>
      <c r="I292" s="13"/>
      <c r="J292" s="13"/>
      <c r="K292" s="13"/>
      <c r="L292" s="13"/>
      <c r="M292" s="13"/>
      <c r="N292" s="13"/>
      <c r="O292" s="13"/>
      <c r="P292" s="13"/>
    </row>
    <row r="293" spans="7:16">
      <c r="G293" s="13"/>
      <c r="H293" s="13"/>
      <c r="I293" s="13"/>
      <c r="J293" s="13"/>
      <c r="K293" s="13"/>
      <c r="L293" s="13"/>
      <c r="M293" s="13"/>
      <c r="N293" s="13"/>
      <c r="O293" s="13"/>
      <c r="P293" s="13"/>
    </row>
    <row r="294" spans="7:16">
      <c r="G294" s="13"/>
      <c r="H294" s="13"/>
      <c r="I294" s="13"/>
      <c r="J294" s="13"/>
      <c r="K294" s="13"/>
      <c r="L294" s="13"/>
      <c r="M294" s="13"/>
      <c r="N294" s="13"/>
      <c r="O294" s="13"/>
      <c r="P294" s="13"/>
    </row>
    <row r="295" spans="7:16">
      <c r="G295" s="13"/>
      <c r="H295" s="13"/>
      <c r="I295" s="13"/>
      <c r="J295" s="13"/>
      <c r="K295" s="13"/>
      <c r="L295" s="13"/>
      <c r="M295" s="13"/>
      <c r="N295" s="13"/>
      <c r="O295" s="13"/>
      <c r="P295" s="13"/>
    </row>
    <row r="296" spans="7:16">
      <c r="G296" s="13"/>
      <c r="H296" s="13"/>
      <c r="I296" s="13"/>
      <c r="J296" s="13"/>
      <c r="K296" s="13"/>
      <c r="L296" s="13"/>
      <c r="M296" s="13"/>
      <c r="N296" s="13"/>
      <c r="O296" s="13"/>
      <c r="P296" s="13"/>
    </row>
    <row r="297" spans="7:16">
      <c r="G297" s="13"/>
      <c r="H297" s="13"/>
      <c r="I297" s="13"/>
      <c r="J297" s="13"/>
      <c r="K297" s="13"/>
      <c r="L297" s="13"/>
      <c r="M297" s="13"/>
      <c r="N297" s="13"/>
      <c r="O297" s="13"/>
      <c r="P297" s="13"/>
    </row>
    <row r="298" spans="7:16">
      <c r="G298" s="13"/>
      <c r="H298" s="13"/>
      <c r="I298" s="13"/>
      <c r="J298" s="13"/>
      <c r="K298" s="13"/>
      <c r="L298" s="13"/>
      <c r="M298" s="13"/>
      <c r="N298" s="13"/>
      <c r="O298" s="13"/>
      <c r="P298" s="13"/>
    </row>
    <row r="299" spans="7:16">
      <c r="G299" s="13"/>
      <c r="H299" s="13"/>
      <c r="I299" s="13"/>
      <c r="J299" s="13"/>
      <c r="K299" s="13"/>
      <c r="L299" s="13"/>
      <c r="M299" s="13"/>
      <c r="N299" s="13"/>
      <c r="O299" s="13"/>
      <c r="P299" s="13"/>
    </row>
    <row r="300" spans="7:16">
      <c r="G300" s="13"/>
      <c r="H300" s="13"/>
      <c r="I300" s="13"/>
      <c r="J300" s="13"/>
      <c r="K300" s="13"/>
      <c r="L300" s="13"/>
      <c r="M300" s="13"/>
      <c r="N300" s="13"/>
      <c r="O300" s="13"/>
      <c r="P300" s="13"/>
    </row>
    <row r="301" spans="7:16">
      <c r="G301" s="13"/>
      <c r="H301" s="13"/>
      <c r="I301" s="13"/>
      <c r="J301" s="13"/>
      <c r="K301" s="13"/>
      <c r="L301" s="13"/>
      <c r="M301" s="13"/>
      <c r="N301" s="13"/>
      <c r="O301" s="13"/>
      <c r="P301" s="13"/>
    </row>
    <row r="302" spans="7:16">
      <c r="G302" s="13"/>
      <c r="H302" s="13"/>
      <c r="I302" s="13"/>
      <c r="J302" s="13"/>
      <c r="K302" s="13"/>
      <c r="L302" s="13"/>
      <c r="M302" s="13"/>
      <c r="N302" s="13"/>
      <c r="O302" s="13"/>
      <c r="P302" s="13"/>
    </row>
    <row r="303" spans="7:16">
      <c r="G303" s="13"/>
      <c r="H303" s="13"/>
      <c r="I303" s="13"/>
      <c r="J303" s="13"/>
      <c r="K303" s="13"/>
      <c r="L303" s="13"/>
      <c r="M303" s="13"/>
      <c r="N303" s="13"/>
      <c r="O303" s="13"/>
      <c r="P303" s="13"/>
    </row>
    <row r="304" spans="7:16">
      <c r="G304" s="13"/>
      <c r="H304" s="13"/>
      <c r="I304" s="13"/>
      <c r="J304" s="13"/>
      <c r="K304" s="13"/>
      <c r="L304" s="13"/>
      <c r="M304" s="13"/>
      <c r="N304" s="13"/>
      <c r="O304" s="13"/>
      <c r="P304" s="13"/>
    </row>
    <row r="305" spans="7:16">
      <c r="G305" s="13"/>
      <c r="H305" s="13"/>
      <c r="I305" s="13"/>
      <c r="J305" s="13"/>
      <c r="K305" s="13"/>
      <c r="L305" s="13"/>
      <c r="M305" s="13"/>
      <c r="N305" s="13"/>
      <c r="O305" s="13"/>
      <c r="P305" s="13"/>
    </row>
    <row r="306" spans="7:16">
      <c r="G306" s="13"/>
      <c r="H306" s="13"/>
      <c r="I306" s="13"/>
      <c r="J306" s="13"/>
      <c r="K306" s="13"/>
      <c r="L306" s="13"/>
      <c r="M306" s="13"/>
      <c r="N306" s="13"/>
      <c r="O306" s="13"/>
      <c r="P306" s="13"/>
    </row>
    <row r="307" spans="7:16">
      <c r="G307" s="13"/>
      <c r="H307" s="13"/>
      <c r="I307" s="13"/>
      <c r="J307" s="13"/>
      <c r="K307" s="13"/>
      <c r="L307" s="13"/>
      <c r="M307" s="13"/>
      <c r="N307" s="13"/>
      <c r="O307" s="13"/>
      <c r="P307" s="13"/>
    </row>
    <row r="308" spans="7:16">
      <c r="G308" s="13"/>
      <c r="H308" s="13"/>
      <c r="I308" s="13"/>
      <c r="J308" s="13"/>
      <c r="K308" s="13"/>
      <c r="L308" s="13"/>
      <c r="M308" s="13"/>
      <c r="N308" s="13"/>
      <c r="O308" s="13"/>
      <c r="P308" s="13"/>
    </row>
    <row r="309" spans="7:16">
      <c r="G309" s="13"/>
      <c r="H309" s="13"/>
      <c r="I309" s="13"/>
      <c r="J309" s="13"/>
      <c r="K309" s="13"/>
      <c r="L309" s="13"/>
      <c r="M309" s="13"/>
      <c r="N309" s="13"/>
      <c r="O309" s="13"/>
      <c r="P309" s="13"/>
    </row>
    <row r="310" spans="7:16">
      <c r="G310" s="13"/>
      <c r="H310" s="13"/>
      <c r="I310" s="13"/>
      <c r="J310" s="13"/>
      <c r="K310" s="13"/>
      <c r="L310" s="13"/>
      <c r="M310" s="13"/>
      <c r="N310" s="13"/>
      <c r="O310" s="13"/>
      <c r="P310" s="13"/>
    </row>
    <row r="311" spans="7:16">
      <c r="G311" s="13"/>
      <c r="H311" s="13"/>
      <c r="I311" s="13"/>
      <c r="J311" s="13"/>
      <c r="K311" s="13"/>
      <c r="L311" s="13"/>
      <c r="M311" s="13"/>
      <c r="N311" s="13"/>
      <c r="O311" s="13"/>
      <c r="P311" s="13"/>
    </row>
    <row r="312" spans="7:16">
      <c r="G312" s="13"/>
      <c r="H312" s="13"/>
      <c r="I312" s="13"/>
      <c r="J312" s="13"/>
      <c r="K312" s="13"/>
      <c r="L312" s="13"/>
      <c r="M312" s="13"/>
      <c r="N312" s="13"/>
      <c r="O312" s="13"/>
      <c r="P312" s="13"/>
    </row>
    <row r="313" spans="7:16">
      <c r="G313" s="13"/>
      <c r="H313" s="13"/>
      <c r="I313" s="13"/>
      <c r="J313" s="13"/>
      <c r="K313" s="13"/>
      <c r="L313" s="13"/>
      <c r="M313" s="13"/>
      <c r="N313" s="13"/>
      <c r="O313" s="13"/>
      <c r="P313" s="13"/>
    </row>
    <row r="314" spans="7:16">
      <c r="G314" s="13"/>
      <c r="H314" s="13"/>
      <c r="I314" s="13"/>
      <c r="J314" s="13"/>
      <c r="K314" s="13"/>
      <c r="L314" s="13"/>
      <c r="M314" s="13"/>
      <c r="N314" s="13"/>
      <c r="O314" s="13"/>
      <c r="P314" s="13"/>
    </row>
    <row r="315" spans="7:16">
      <c r="G315" s="13"/>
      <c r="H315" s="13"/>
      <c r="I315" s="13"/>
      <c r="J315" s="13"/>
      <c r="K315" s="13"/>
      <c r="L315" s="13"/>
      <c r="M315" s="13"/>
      <c r="N315" s="13"/>
      <c r="O315" s="13"/>
      <c r="P315" s="13"/>
    </row>
    <row r="316" spans="7:16">
      <c r="G316" s="13"/>
      <c r="H316" s="13"/>
      <c r="I316" s="13"/>
      <c r="J316" s="13"/>
      <c r="K316" s="13"/>
      <c r="L316" s="13"/>
      <c r="M316" s="13"/>
      <c r="N316" s="13"/>
      <c r="O316" s="13"/>
      <c r="P316" s="13"/>
    </row>
    <row r="317" spans="7:16">
      <c r="G317" s="13"/>
      <c r="H317" s="13"/>
      <c r="I317" s="13"/>
      <c r="J317" s="13"/>
      <c r="K317" s="13"/>
      <c r="L317" s="13"/>
      <c r="M317" s="13"/>
      <c r="N317" s="13"/>
      <c r="O317" s="13"/>
      <c r="P317" s="13"/>
    </row>
    <row r="318" spans="7:16">
      <c r="G318" s="13"/>
      <c r="H318" s="13"/>
      <c r="I318" s="13"/>
      <c r="J318" s="13"/>
      <c r="K318" s="13"/>
      <c r="L318" s="13"/>
      <c r="M318" s="13"/>
      <c r="N318" s="13"/>
      <c r="O318" s="13"/>
      <c r="P318" s="13"/>
    </row>
    <row r="319" spans="7:16">
      <c r="G319" s="13"/>
      <c r="H319" s="13"/>
      <c r="I319" s="13"/>
      <c r="J319" s="13"/>
      <c r="K319" s="13"/>
      <c r="L319" s="13"/>
      <c r="M319" s="13"/>
      <c r="N319" s="13"/>
      <c r="O319" s="13"/>
      <c r="P319" s="13"/>
    </row>
    <row r="320" spans="7:16">
      <c r="G320" s="13"/>
      <c r="H320" s="13"/>
      <c r="I320" s="13"/>
      <c r="J320" s="13"/>
      <c r="K320" s="13"/>
      <c r="L320" s="13"/>
      <c r="M320" s="13"/>
      <c r="N320" s="13"/>
      <c r="O320" s="13"/>
      <c r="P320" s="13"/>
    </row>
    <row r="321" spans="7:16">
      <c r="G321" s="13"/>
      <c r="H321" s="13"/>
      <c r="I321" s="13"/>
      <c r="J321" s="13"/>
      <c r="K321" s="13"/>
      <c r="L321" s="13"/>
      <c r="M321" s="13"/>
      <c r="N321" s="13"/>
      <c r="O321" s="13"/>
      <c r="P321" s="13"/>
    </row>
    <row r="322" spans="7:16">
      <c r="G322" s="13"/>
      <c r="H322" s="13"/>
      <c r="I322" s="13"/>
      <c r="J322" s="13"/>
      <c r="K322" s="13"/>
      <c r="L322" s="13"/>
      <c r="M322" s="13"/>
      <c r="N322" s="13"/>
      <c r="O322" s="13"/>
      <c r="P322" s="13"/>
    </row>
    <row r="323" spans="7:16">
      <c r="G323" s="13"/>
      <c r="H323" s="13"/>
      <c r="I323" s="13"/>
      <c r="J323" s="13"/>
      <c r="K323" s="13"/>
      <c r="L323" s="13"/>
      <c r="M323" s="13"/>
      <c r="N323" s="13"/>
      <c r="O323" s="13"/>
      <c r="P323" s="13"/>
    </row>
    <row r="324" spans="7:16">
      <c r="G324" s="13"/>
      <c r="H324" s="13"/>
      <c r="I324" s="13"/>
      <c r="J324" s="13"/>
      <c r="K324" s="13"/>
      <c r="L324" s="13"/>
      <c r="M324" s="13"/>
      <c r="N324" s="13"/>
      <c r="O324" s="13"/>
      <c r="P324" s="13"/>
    </row>
    <row r="325" spans="7:16">
      <c r="G325" s="13"/>
      <c r="H325" s="13"/>
      <c r="I325" s="13"/>
      <c r="J325" s="13"/>
      <c r="K325" s="13"/>
      <c r="L325" s="13"/>
      <c r="M325" s="13"/>
      <c r="N325" s="13"/>
      <c r="O325" s="13"/>
      <c r="P325" s="13"/>
    </row>
    <row r="326" spans="7:16">
      <c r="G326" s="13"/>
      <c r="H326" s="13"/>
      <c r="I326" s="13"/>
      <c r="J326" s="13"/>
      <c r="K326" s="13"/>
      <c r="L326" s="13"/>
      <c r="M326" s="13"/>
      <c r="N326" s="13"/>
      <c r="O326" s="13"/>
      <c r="P326" s="13"/>
    </row>
    <row r="327" spans="7:16">
      <c r="G327" s="13"/>
      <c r="H327" s="13"/>
      <c r="I327" s="13"/>
      <c r="J327" s="13"/>
      <c r="K327" s="13"/>
      <c r="L327" s="13"/>
      <c r="M327" s="13"/>
      <c r="N327" s="13"/>
      <c r="O327" s="13"/>
      <c r="P327" s="13"/>
    </row>
    <row r="328" spans="7:16">
      <c r="G328" s="13"/>
      <c r="H328" s="13"/>
      <c r="I328" s="13"/>
      <c r="J328" s="13"/>
      <c r="K328" s="13"/>
      <c r="L328" s="13"/>
      <c r="M328" s="13"/>
      <c r="N328" s="13"/>
      <c r="O328" s="13"/>
      <c r="P328" s="13"/>
    </row>
    <row r="329" spans="7:16">
      <c r="G329" s="13"/>
      <c r="H329" s="13"/>
      <c r="I329" s="13"/>
      <c r="J329" s="13"/>
      <c r="K329" s="13"/>
      <c r="L329" s="13"/>
      <c r="M329" s="13"/>
      <c r="N329" s="13"/>
      <c r="O329" s="13"/>
      <c r="P329" s="13"/>
    </row>
    <row r="330" spans="7:16">
      <c r="G330" s="13"/>
      <c r="H330" s="13"/>
      <c r="I330" s="13"/>
      <c r="J330" s="13"/>
      <c r="K330" s="13"/>
      <c r="L330" s="13"/>
      <c r="M330" s="13"/>
      <c r="N330" s="13"/>
      <c r="O330" s="13"/>
      <c r="P330" s="13"/>
    </row>
    <row r="331" spans="7:16">
      <c r="G331" s="13"/>
      <c r="H331" s="13"/>
      <c r="I331" s="13"/>
      <c r="J331" s="13"/>
      <c r="K331" s="13"/>
      <c r="L331" s="13"/>
      <c r="M331" s="13"/>
      <c r="N331" s="13"/>
      <c r="O331" s="13"/>
      <c r="P331" s="13"/>
    </row>
    <row r="332" spans="7:16">
      <c r="G332" s="13"/>
      <c r="H332" s="13"/>
      <c r="I332" s="13"/>
      <c r="J332" s="13"/>
      <c r="K332" s="13"/>
      <c r="L332" s="13"/>
      <c r="M332" s="13"/>
      <c r="N332" s="13"/>
      <c r="O332" s="13"/>
      <c r="P332" s="13"/>
    </row>
    <row r="333" spans="7:16">
      <c r="G333" s="13"/>
      <c r="H333" s="13"/>
      <c r="I333" s="13"/>
      <c r="J333" s="13"/>
      <c r="K333" s="13"/>
      <c r="L333" s="13"/>
      <c r="M333" s="13"/>
      <c r="N333" s="13"/>
      <c r="O333" s="13"/>
      <c r="P333" s="13"/>
    </row>
    <row r="334" spans="7:16">
      <c r="G334" s="13"/>
      <c r="H334" s="13"/>
      <c r="I334" s="13"/>
      <c r="J334" s="13"/>
      <c r="K334" s="13"/>
      <c r="L334" s="13"/>
      <c r="M334" s="13"/>
      <c r="N334" s="13"/>
      <c r="O334" s="13"/>
      <c r="P334" s="13"/>
    </row>
    <row r="335" spans="7:16">
      <c r="G335" s="13"/>
      <c r="H335" s="13"/>
      <c r="I335" s="13"/>
      <c r="J335" s="13"/>
      <c r="K335" s="13"/>
      <c r="L335" s="13"/>
      <c r="M335" s="13"/>
      <c r="N335" s="13"/>
      <c r="O335" s="13"/>
      <c r="P335" s="13"/>
    </row>
    <row r="336" spans="7:16">
      <c r="G336" s="13"/>
      <c r="H336" s="13"/>
      <c r="I336" s="13"/>
      <c r="J336" s="13"/>
      <c r="K336" s="13"/>
      <c r="L336" s="13"/>
      <c r="M336" s="13"/>
      <c r="N336" s="13"/>
      <c r="O336" s="13"/>
      <c r="P336" s="13"/>
    </row>
    <row r="337" spans="7:16">
      <c r="G337" s="13"/>
      <c r="H337" s="13"/>
      <c r="I337" s="13"/>
      <c r="J337" s="13"/>
      <c r="K337" s="13"/>
      <c r="L337" s="13"/>
      <c r="M337" s="13"/>
      <c r="N337" s="13"/>
      <c r="O337" s="13"/>
      <c r="P337" s="13"/>
    </row>
    <row r="338" spans="7:16">
      <c r="G338" s="13"/>
      <c r="H338" s="13"/>
      <c r="I338" s="13"/>
      <c r="J338" s="13"/>
      <c r="K338" s="13"/>
      <c r="L338" s="13"/>
      <c r="M338" s="13"/>
      <c r="N338" s="13"/>
      <c r="O338" s="13"/>
      <c r="P338" s="13"/>
    </row>
    <row r="339" spans="7:16">
      <c r="G339" s="13"/>
      <c r="H339" s="13"/>
      <c r="I339" s="13"/>
      <c r="J339" s="13"/>
      <c r="K339" s="13"/>
      <c r="L339" s="13"/>
      <c r="M339" s="13"/>
      <c r="N339" s="13"/>
      <c r="O339" s="13"/>
      <c r="P339" s="13"/>
    </row>
    <row r="340" spans="7:16">
      <c r="G340" s="13"/>
      <c r="H340" s="13"/>
      <c r="I340" s="13"/>
      <c r="J340" s="13"/>
      <c r="K340" s="13"/>
      <c r="L340" s="13"/>
      <c r="M340" s="13"/>
      <c r="N340" s="13"/>
      <c r="O340" s="13"/>
      <c r="P340" s="13"/>
    </row>
    <row r="341" spans="7:16">
      <c r="G341" s="13"/>
      <c r="H341" s="13"/>
      <c r="I341" s="13"/>
      <c r="J341" s="13"/>
      <c r="K341" s="13"/>
      <c r="L341" s="13"/>
      <c r="M341" s="13"/>
      <c r="N341" s="13"/>
      <c r="O341" s="13"/>
      <c r="P341" s="13"/>
    </row>
    <row r="342" spans="7:16">
      <c r="G342" s="13"/>
      <c r="H342" s="13"/>
      <c r="I342" s="13"/>
      <c r="J342" s="13"/>
      <c r="K342" s="13"/>
      <c r="L342" s="13"/>
      <c r="M342" s="13"/>
      <c r="N342" s="13"/>
      <c r="O342" s="13"/>
      <c r="P342" s="13"/>
    </row>
    <row r="343" spans="7:16">
      <c r="G343" s="13"/>
      <c r="H343" s="13"/>
      <c r="I343" s="13"/>
      <c r="J343" s="13"/>
      <c r="K343" s="13"/>
      <c r="L343" s="13"/>
      <c r="M343" s="13"/>
      <c r="N343" s="13"/>
      <c r="O343" s="13"/>
      <c r="P343" s="13"/>
    </row>
    <row r="344" spans="7:16">
      <c r="G344" s="13"/>
      <c r="H344" s="13"/>
      <c r="I344" s="13"/>
      <c r="J344" s="13"/>
      <c r="K344" s="13"/>
      <c r="L344" s="13"/>
      <c r="M344" s="13"/>
      <c r="N344" s="13"/>
      <c r="O344" s="13"/>
      <c r="P344" s="13"/>
    </row>
    <row r="345" spans="7:16">
      <c r="G345" s="13"/>
      <c r="H345" s="13"/>
      <c r="I345" s="13"/>
      <c r="J345" s="13"/>
      <c r="K345" s="13"/>
      <c r="L345" s="13"/>
      <c r="M345" s="13"/>
      <c r="N345" s="13"/>
      <c r="O345" s="13"/>
      <c r="P345" s="13"/>
    </row>
    <row r="346" spans="7:16">
      <c r="G346" s="13"/>
      <c r="H346" s="13"/>
      <c r="I346" s="13"/>
      <c r="J346" s="13"/>
      <c r="K346" s="13"/>
      <c r="L346" s="13"/>
      <c r="M346" s="13"/>
      <c r="N346" s="13"/>
      <c r="O346" s="13"/>
      <c r="P346" s="13"/>
    </row>
    <row r="347" spans="7:16">
      <c r="G347" s="13"/>
      <c r="H347" s="13"/>
      <c r="I347" s="13"/>
      <c r="J347" s="13"/>
      <c r="K347" s="13"/>
      <c r="L347" s="13"/>
      <c r="M347" s="13"/>
      <c r="N347" s="13"/>
      <c r="O347" s="13"/>
      <c r="P347" s="13"/>
    </row>
    <row r="348" spans="7:16">
      <c r="G348" s="13"/>
      <c r="H348" s="13"/>
      <c r="I348" s="13"/>
      <c r="J348" s="13"/>
      <c r="K348" s="13"/>
      <c r="L348" s="13"/>
      <c r="M348" s="13"/>
      <c r="N348" s="13"/>
      <c r="O348" s="13"/>
      <c r="P348" s="13"/>
    </row>
    <row r="349" spans="7:16">
      <c r="G349" s="13"/>
      <c r="H349" s="13"/>
      <c r="I349" s="13"/>
      <c r="J349" s="13"/>
      <c r="K349" s="13"/>
      <c r="L349" s="13"/>
      <c r="M349" s="13"/>
      <c r="N349" s="13"/>
      <c r="O349" s="13"/>
      <c r="P349" s="13"/>
    </row>
    <row r="350" spans="7:16">
      <c r="G350" s="13"/>
      <c r="H350" s="13"/>
      <c r="I350" s="13"/>
      <c r="J350" s="13"/>
      <c r="K350" s="13"/>
      <c r="L350" s="13"/>
      <c r="M350" s="13"/>
      <c r="N350" s="13"/>
      <c r="O350" s="13"/>
      <c r="P350" s="13"/>
    </row>
    <row r="351" spans="7:16">
      <c r="G351" s="13"/>
      <c r="H351" s="13"/>
      <c r="I351" s="13"/>
      <c r="J351" s="13"/>
      <c r="K351" s="13"/>
      <c r="L351" s="13"/>
      <c r="M351" s="13"/>
      <c r="N351" s="13"/>
      <c r="O351" s="13"/>
      <c r="P351" s="13"/>
    </row>
    <row r="352" spans="7:16">
      <c r="G352" s="13"/>
      <c r="H352" s="13"/>
      <c r="I352" s="13"/>
      <c r="J352" s="13"/>
      <c r="K352" s="13"/>
      <c r="L352" s="13"/>
      <c r="M352" s="13"/>
      <c r="N352" s="13"/>
      <c r="O352" s="13"/>
      <c r="P352" s="13"/>
    </row>
    <row r="353" spans="7:16">
      <c r="G353" s="13"/>
      <c r="H353" s="13"/>
      <c r="I353" s="13"/>
      <c r="J353" s="13"/>
      <c r="K353" s="13"/>
      <c r="L353" s="13"/>
      <c r="M353" s="13"/>
      <c r="N353" s="13"/>
      <c r="O353" s="13"/>
      <c r="P353" s="13"/>
    </row>
    <row r="354" spans="7:16">
      <c r="G354" s="13"/>
      <c r="H354" s="13"/>
      <c r="I354" s="13"/>
      <c r="J354" s="13"/>
      <c r="K354" s="13"/>
      <c r="L354" s="13"/>
      <c r="M354" s="13"/>
      <c r="N354" s="13"/>
      <c r="O354" s="13"/>
      <c r="P354" s="13"/>
    </row>
    <row r="355" spans="7:16">
      <c r="G355" s="13"/>
      <c r="H355" s="13"/>
      <c r="I355" s="13"/>
      <c r="J355" s="13"/>
      <c r="K355" s="13"/>
      <c r="L355" s="13"/>
      <c r="M355" s="13"/>
      <c r="N355" s="13"/>
      <c r="O355" s="13"/>
      <c r="P355" s="13"/>
    </row>
    <row r="356" spans="7:16">
      <c r="G356" s="13"/>
      <c r="H356" s="13"/>
      <c r="I356" s="13"/>
      <c r="J356" s="13"/>
      <c r="K356" s="13"/>
      <c r="L356" s="13"/>
      <c r="M356" s="13"/>
      <c r="N356" s="13"/>
      <c r="O356" s="13"/>
      <c r="P356" s="13"/>
    </row>
    <row r="357" spans="7:16">
      <c r="G357" s="13"/>
      <c r="H357" s="13"/>
      <c r="I357" s="13"/>
      <c r="J357" s="13"/>
      <c r="K357" s="13"/>
      <c r="L357" s="13"/>
      <c r="M357" s="13"/>
      <c r="N357" s="13"/>
      <c r="O357" s="13"/>
      <c r="P357" s="13"/>
    </row>
    <row r="358" spans="7:16">
      <c r="G358" s="13"/>
      <c r="H358" s="13"/>
      <c r="I358" s="13"/>
      <c r="J358" s="13"/>
      <c r="K358" s="13"/>
      <c r="L358" s="13"/>
      <c r="M358" s="13"/>
      <c r="N358" s="13"/>
      <c r="O358" s="13"/>
      <c r="P358" s="13"/>
    </row>
    <row r="359" spans="7:16">
      <c r="G359" s="13"/>
      <c r="H359" s="13"/>
      <c r="I359" s="13"/>
      <c r="J359" s="13"/>
      <c r="K359" s="13"/>
      <c r="L359" s="13"/>
      <c r="M359" s="13"/>
      <c r="N359" s="13"/>
      <c r="O359" s="13"/>
      <c r="P359" s="13"/>
    </row>
    <row r="360" spans="7:16">
      <c r="G360" s="13"/>
      <c r="H360" s="13"/>
      <c r="I360" s="13"/>
      <c r="J360" s="13"/>
      <c r="K360" s="13"/>
      <c r="L360" s="13"/>
      <c r="M360" s="13"/>
      <c r="N360" s="13"/>
      <c r="O360" s="13"/>
      <c r="P360" s="13"/>
    </row>
    <row r="361" spans="7:16">
      <c r="G361" s="13"/>
      <c r="H361" s="13"/>
      <c r="I361" s="13"/>
      <c r="J361" s="13"/>
      <c r="K361" s="13"/>
      <c r="L361" s="13"/>
      <c r="M361" s="13"/>
      <c r="N361" s="13"/>
      <c r="O361" s="13"/>
      <c r="P361" s="13"/>
    </row>
    <row r="362" spans="7:16">
      <c r="G362" s="13"/>
      <c r="H362" s="13"/>
      <c r="I362" s="13"/>
      <c r="J362" s="13"/>
      <c r="K362" s="13"/>
      <c r="L362" s="13"/>
      <c r="M362" s="13"/>
      <c r="N362" s="13"/>
      <c r="O362" s="13"/>
      <c r="P362" s="13"/>
    </row>
    <row r="363" spans="7:16">
      <c r="G363" s="13"/>
      <c r="H363" s="13"/>
      <c r="I363" s="13"/>
      <c r="J363" s="13"/>
      <c r="K363" s="13"/>
      <c r="L363" s="13"/>
      <c r="M363" s="13"/>
      <c r="N363" s="13"/>
      <c r="O363" s="13"/>
      <c r="P363" s="13"/>
    </row>
    <row r="364" spans="7:16">
      <c r="G364" s="13"/>
      <c r="H364" s="13"/>
      <c r="I364" s="13"/>
      <c r="J364" s="13"/>
      <c r="K364" s="13"/>
      <c r="L364" s="13"/>
      <c r="M364" s="13"/>
      <c r="N364" s="13"/>
      <c r="O364" s="13"/>
      <c r="P364" s="13"/>
    </row>
    <row r="365" spans="7:16">
      <c r="G365" s="13"/>
      <c r="H365" s="13"/>
      <c r="I365" s="13"/>
      <c r="J365" s="13"/>
      <c r="K365" s="13"/>
      <c r="L365" s="13"/>
      <c r="M365" s="13"/>
      <c r="N365" s="13"/>
      <c r="O365" s="13"/>
      <c r="P365" s="13"/>
    </row>
    <row r="366" spans="7:16">
      <c r="G366" s="13"/>
      <c r="H366" s="13"/>
      <c r="I366" s="13"/>
      <c r="J366" s="13"/>
      <c r="K366" s="13"/>
      <c r="L366" s="13"/>
      <c r="M366" s="13"/>
      <c r="N366" s="13"/>
      <c r="O366" s="13"/>
      <c r="P366" s="13"/>
    </row>
    <row r="367" spans="7:16">
      <c r="G367" s="13"/>
      <c r="H367" s="13"/>
      <c r="I367" s="13"/>
      <c r="J367" s="13"/>
      <c r="K367" s="13"/>
      <c r="L367" s="13"/>
      <c r="M367" s="13"/>
      <c r="N367" s="13"/>
      <c r="O367" s="13"/>
      <c r="P367" s="13"/>
    </row>
    <row r="368" spans="7:16">
      <c r="G368" s="13"/>
      <c r="H368" s="13"/>
      <c r="I368" s="13"/>
      <c r="J368" s="13"/>
      <c r="K368" s="13"/>
      <c r="L368" s="13"/>
      <c r="M368" s="13"/>
      <c r="N368" s="13"/>
      <c r="O368" s="13"/>
      <c r="P368" s="13"/>
    </row>
    <row r="369" spans="7:16">
      <c r="G369" s="13"/>
      <c r="H369" s="13"/>
      <c r="I369" s="13"/>
      <c r="J369" s="13"/>
      <c r="K369" s="13"/>
      <c r="L369" s="13"/>
      <c r="M369" s="13"/>
      <c r="N369" s="13"/>
      <c r="O369" s="13"/>
      <c r="P369" s="13"/>
    </row>
    <row r="370" spans="7:16">
      <c r="G370" s="13"/>
      <c r="H370" s="13"/>
      <c r="I370" s="13"/>
      <c r="J370" s="13"/>
      <c r="K370" s="13"/>
      <c r="L370" s="13"/>
      <c r="M370" s="13"/>
      <c r="N370" s="13"/>
      <c r="O370" s="13"/>
      <c r="P370" s="13"/>
    </row>
    <row r="371" spans="7:16">
      <c r="G371" s="13"/>
      <c r="H371" s="13"/>
      <c r="I371" s="13"/>
      <c r="J371" s="13"/>
      <c r="K371" s="13"/>
      <c r="L371" s="13"/>
      <c r="M371" s="13"/>
      <c r="N371" s="13"/>
      <c r="O371" s="13"/>
      <c r="P371" s="13"/>
    </row>
    <row r="372" spans="7:16">
      <c r="G372" s="13"/>
      <c r="H372" s="13"/>
      <c r="I372" s="13"/>
      <c r="J372" s="13"/>
      <c r="K372" s="13"/>
      <c r="L372" s="13"/>
      <c r="M372" s="13"/>
      <c r="N372" s="13"/>
      <c r="O372" s="13"/>
      <c r="P372" s="13"/>
    </row>
    <row r="373" spans="7:16">
      <c r="G373" s="13"/>
      <c r="H373" s="13"/>
      <c r="I373" s="13"/>
      <c r="J373" s="13"/>
      <c r="K373" s="13"/>
      <c r="L373" s="13"/>
      <c r="M373" s="13"/>
      <c r="N373" s="13"/>
      <c r="O373" s="13"/>
      <c r="P373" s="13"/>
    </row>
    <row r="374" spans="7:16">
      <c r="G374" s="13"/>
      <c r="H374" s="13"/>
      <c r="I374" s="13"/>
      <c r="J374" s="13"/>
      <c r="K374" s="13"/>
      <c r="L374" s="13"/>
      <c r="M374" s="13"/>
      <c r="N374" s="13"/>
      <c r="O374" s="13"/>
      <c r="P374" s="13"/>
    </row>
    <row r="375" spans="7:16">
      <c r="G375" s="13"/>
      <c r="H375" s="13"/>
      <c r="I375" s="13"/>
      <c r="J375" s="13"/>
      <c r="K375" s="13"/>
      <c r="L375" s="13"/>
      <c r="M375" s="13"/>
      <c r="N375" s="13"/>
      <c r="O375" s="13"/>
      <c r="P375" s="13"/>
    </row>
    <row r="376" spans="7:16">
      <c r="G376" s="13"/>
      <c r="H376" s="13"/>
      <c r="I376" s="13"/>
      <c r="J376" s="13"/>
      <c r="K376" s="13"/>
      <c r="L376" s="13"/>
      <c r="M376" s="13"/>
      <c r="N376" s="13"/>
      <c r="O376" s="13"/>
      <c r="P376" s="13"/>
    </row>
    <row r="377" spans="7:16">
      <c r="G377" s="13"/>
      <c r="H377" s="13"/>
      <c r="I377" s="13"/>
      <c r="J377" s="13"/>
      <c r="K377" s="13"/>
      <c r="L377" s="13"/>
      <c r="M377" s="13"/>
      <c r="N377" s="13"/>
      <c r="O377" s="13"/>
      <c r="P377" s="13"/>
    </row>
    <row r="378" spans="7:16">
      <c r="G378" s="13"/>
      <c r="H378" s="13"/>
      <c r="I378" s="13"/>
      <c r="J378" s="13"/>
      <c r="K378" s="13"/>
      <c r="L378" s="13"/>
      <c r="M378" s="13"/>
      <c r="N378" s="13"/>
      <c r="O378" s="13"/>
      <c r="P378" s="13"/>
    </row>
    <row r="379" spans="7:16">
      <c r="G379" s="13"/>
      <c r="H379" s="13"/>
      <c r="I379" s="13"/>
      <c r="J379" s="13"/>
      <c r="K379" s="13"/>
      <c r="L379" s="13"/>
      <c r="M379" s="13"/>
      <c r="N379" s="13"/>
      <c r="O379" s="13"/>
      <c r="P379" s="13"/>
    </row>
    <row r="380" spans="7:16">
      <c r="G380" s="13"/>
      <c r="H380" s="13"/>
      <c r="I380" s="13"/>
      <c r="J380" s="13"/>
      <c r="K380" s="13"/>
      <c r="L380" s="13"/>
      <c r="M380" s="13"/>
      <c r="N380" s="13"/>
      <c r="O380" s="13"/>
      <c r="P380" s="13"/>
    </row>
    <row r="381" spans="7:16">
      <c r="G381" s="13"/>
      <c r="H381" s="13"/>
      <c r="I381" s="13"/>
      <c r="J381" s="13"/>
      <c r="K381" s="13"/>
      <c r="L381" s="13"/>
      <c r="M381" s="13"/>
      <c r="N381" s="13"/>
      <c r="O381" s="13"/>
      <c r="P381" s="13"/>
    </row>
    <row r="382" spans="7:16">
      <c r="G382" s="13"/>
      <c r="H382" s="13"/>
      <c r="I382" s="13"/>
      <c r="J382" s="13"/>
      <c r="K382" s="13"/>
      <c r="L382" s="13"/>
      <c r="M382" s="13"/>
      <c r="N382" s="13"/>
      <c r="O382" s="13"/>
      <c r="P382" s="13"/>
    </row>
    <row r="383" spans="7:16">
      <c r="G383" s="13"/>
      <c r="H383" s="13"/>
      <c r="I383" s="13"/>
      <c r="J383" s="13"/>
      <c r="K383" s="13"/>
      <c r="L383" s="13"/>
      <c r="M383" s="13"/>
      <c r="N383" s="13"/>
      <c r="O383" s="13"/>
      <c r="P383" s="13"/>
    </row>
    <row r="384" spans="7:16">
      <c r="G384" s="13"/>
      <c r="H384" s="13"/>
      <c r="I384" s="13"/>
      <c r="J384" s="13"/>
      <c r="K384" s="13"/>
      <c r="L384" s="13"/>
      <c r="M384" s="13"/>
      <c r="N384" s="13"/>
      <c r="O384" s="13"/>
      <c r="P384" s="13"/>
    </row>
    <row r="385" spans="7:16">
      <c r="G385" s="13"/>
      <c r="H385" s="13"/>
      <c r="I385" s="13"/>
      <c r="J385" s="13"/>
      <c r="K385" s="13"/>
      <c r="L385" s="13"/>
      <c r="M385" s="13"/>
      <c r="N385" s="13"/>
      <c r="O385" s="13"/>
      <c r="P385" s="13"/>
    </row>
    <row r="386" spans="7:16">
      <c r="G386" s="13"/>
      <c r="H386" s="13"/>
      <c r="I386" s="13"/>
      <c r="J386" s="13"/>
      <c r="K386" s="13"/>
      <c r="L386" s="13"/>
      <c r="M386" s="13"/>
      <c r="N386" s="13"/>
      <c r="O386" s="13"/>
      <c r="P386" s="13"/>
    </row>
    <row r="387" spans="7:16">
      <c r="G387" s="13"/>
      <c r="H387" s="13"/>
      <c r="I387" s="13"/>
      <c r="J387" s="13"/>
      <c r="K387" s="13"/>
      <c r="L387" s="13"/>
      <c r="M387" s="13"/>
      <c r="N387" s="13"/>
      <c r="O387" s="13"/>
      <c r="P387" s="13"/>
    </row>
    <row r="388" spans="7:16">
      <c r="G388" s="13"/>
      <c r="H388" s="13"/>
      <c r="I388" s="13"/>
      <c r="J388" s="13"/>
      <c r="K388" s="13"/>
      <c r="L388" s="13"/>
      <c r="M388" s="13"/>
      <c r="N388" s="13"/>
      <c r="O388" s="13"/>
      <c r="P388" s="13"/>
    </row>
    <row r="389" spans="7:16">
      <c r="G389" s="13"/>
      <c r="H389" s="13"/>
      <c r="I389" s="13"/>
      <c r="J389" s="13"/>
      <c r="K389" s="13"/>
      <c r="L389" s="13"/>
      <c r="M389" s="13"/>
      <c r="N389" s="13"/>
      <c r="O389" s="13"/>
      <c r="P389" s="13"/>
    </row>
    <row r="390" spans="7:16">
      <c r="G390" s="13"/>
      <c r="H390" s="13"/>
      <c r="I390" s="13"/>
      <c r="J390" s="13"/>
      <c r="K390" s="13"/>
      <c r="L390" s="13"/>
      <c r="M390" s="13"/>
      <c r="N390" s="13"/>
      <c r="O390" s="13"/>
      <c r="P390" s="13"/>
    </row>
    <row r="391" spans="7:16">
      <c r="G391" s="13"/>
      <c r="H391" s="13"/>
      <c r="I391" s="13"/>
      <c r="J391" s="13"/>
      <c r="K391" s="13"/>
      <c r="L391" s="13"/>
      <c r="M391" s="13"/>
      <c r="N391" s="13"/>
      <c r="O391" s="13"/>
      <c r="P391" s="13"/>
    </row>
    <row r="392" spans="7:16">
      <c r="G392" s="13"/>
      <c r="H392" s="13"/>
      <c r="I392" s="13"/>
      <c r="J392" s="13"/>
      <c r="K392" s="13"/>
      <c r="L392" s="13"/>
      <c r="M392" s="13"/>
      <c r="N392" s="13"/>
      <c r="O392" s="13"/>
      <c r="P392" s="13"/>
    </row>
    <row r="393" spans="7:16">
      <c r="G393" s="13"/>
      <c r="H393" s="13"/>
      <c r="I393" s="13"/>
      <c r="J393" s="13"/>
      <c r="K393" s="13"/>
      <c r="L393" s="13"/>
      <c r="M393" s="13"/>
      <c r="N393" s="13"/>
      <c r="O393" s="13"/>
      <c r="P393" s="13"/>
    </row>
    <row r="394" spans="7:16">
      <c r="G394" s="13"/>
      <c r="H394" s="13"/>
      <c r="I394" s="13"/>
      <c r="J394" s="13"/>
      <c r="K394" s="13"/>
      <c r="L394" s="13"/>
      <c r="M394" s="13"/>
      <c r="N394" s="13"/>
      <c r="O394" s="13"/>
      <c r="P394" s="13"/>
    </row>
    <row r="395" spans="7:16">
      <c r="G395" s="13"/>
      <c r="H395" s="13"/>
      <c r="I395" s="13"/>
      <c r="J395" s="13"/>
      <c r="K395" s="13"/>
      <c r="L395" s="13"/>
      <c r="M395" s="13"/>
      <c r="N395" s="13"/>
      <c r="O395" s="13"/>
      <c r="P395" s="13"/>
    </row>
    <row r="396" spans="7:16">
      <c r="G396" s="13"/>
      <c r="H396" s="13"/>
      <c r="I396" s="13"/>
      <c r="J396" s="13"/>
      <c r="K396" s="13"/>
      <c r="L396" s="13"/>
      <c r="M396" s="13"/>
      <c r="N396" s="13"/>
      <c r="O396" s="13"/>
      <c r="P396" s="13"/>
    </row>
    <row r="397" spans="7:16">
      <c r="G397" s="13"/>
      <c r="H397" s="13"/>
      <c r="I397" s="13"/>
      <c r="J397" s="13"/>
      <c r="K397" s="13"/>
      <c r="L397" s="13"/>
      <c r="M397" s="13"/>
      <c r="N397" s="13"/>
      <c r="O397" s="13"/>
      <c r="P397" s="13"/>
    </row>
    <row r="398" spans="7:16">
      <c r="G398" s="13"/>
      <c r="H398" s="13"/>
      <c r="I398" s="13"/>
      <c r="J398" s="13"/>
      <c r="K398" s="13"/>
      <c r="L398" s="13"/>
      <c r="M398" s="13"/>
      <c r="N398" s="13"/>
      <c r="O398" s="13"/>
      <c r="P398" s="13"/>
    </row>
    <row r="399" spans="7:16">
      <c r="G399" s="13"/>
      <c r="H399" s="13"/>
      <c r="I399" s="13"/>
      <c r="J399" s="13"/>
      <c r="K399" s="13"/>
      <c r="L399" s="13"/>
      <c r="M399" s="13"/>
      <c r="N399" s="13"/>
      <c r="O399" s="13"/>
      <c r="P399" s="13"/>
    </row>
    <row r="400" spans="7:16">
      <c r="G400" s="13"/>
      <c r="H400" s="13"/>
      <c r="I400" s="13"/>
      <c r="J400" s="13"/>
      <c r="K400" s="13"/>
      <c r="L400" s="13"/>
      <c r="M400" s="13"/>
      <c r="N400" s="13"/>
      <c r="O400" s="13"/>
      <c r="P400" s="13"/>
    </row>
    <row r="401" spans="7:16">
      <c r="G401" s="13"/>
      <c r="H401" s="13"/>
      <c r="I401" s="13"/>
      <c r="J401" s="13"/>
      <c r="K401" s="13"/>
      <c r="L401" s="13"/>
      <c r="M401" s="13"/>
      <c r="N401" s="13"/>
      <c r="O401" s="13"/>
      <c r="P401" s="13"/>
    </row>
    <row r="402" spans="7:16">
      <c r="G402" s="13"/>
      <c r="H402" s="13"/>
      <c r="I402" s="13"/>
      <c r="J402" s="13"/>
      <c r="K402" s="13"/>
      <c r="L402" s="13"/>
      <c r="M402" s="13"/>
      <c r="N402" s="13"/>
      <c r="O402" s="13"/>
      <c r="P402" s="13"/>
    </row>
    <row r="403" spans="7:16">
      <c r="G403" s="13"/>
      <c r="H403" s="13"/>
      <c r="I403" s="13"/>
      <c r="J403" s="13"/>
      <c r="K403" s="13"/>
      <c r="L403" s="13"/>
      <c r="M403" s="13"/>
      <c r="N403" s="13"/>
      <c r="O403" s="13"/>
      <c r="P403" s="13"/>
    </row>
    <row r="404" spans="7:16">
      <c r="G404" s="13"/>
      <c r="H404" s="13"/>
      <c r="I404" s="13"/>
      <c r="J404" s="13"/>
      <c r="K404" s="13"/>
      <c r="L404" s="13"/>
      <c r="M404" s="13"/>
      <c r="N404" s="13"/>
      <c r="O404" s="13"/>
      <c r="P404" s="13"/>
    </row>
    <row r="405" spans="7:16">
      <c r="G405" s="13"/>
      <c r="H405" s="13"/>
      <c r="I405" s="13"/>
      <c r="J405" s="13"/>
      <c r="K405" s="13"/>
      <c r="L405" s="13"/>
      <c r="M405" s="13"/>
      <c r="N405" s="13"/>
      <c r="O405" s="13"/>
      <c r="P405" s="13"/>
    </row>
    <row r="406" spans="7:16">
      <c r="G406" s="13"/>
      <c r="H406" s="13"/>
      <c r="I406" s="13"/>
      <c r="J406" s="13"/>
      <c r="K406" s="13"/>
      <c r="L406" s="13"/>
      <c r="M406" s="13"/>
      <c r="N406" s="13"/>
      <c r="O406" s="13"/>
      <c r="P406" s="13"/>
    </row>
    <row r="407" spans="7:16">
      <c r="G407" s="13"/>
      <c r="H407" s="13"/>
      <c r="I407" s="13"/>
      <c r="J407" s="13"/>
      <c r="K407" s="13"/>
      <c r="L407" s="13"/>
      <c r="M407" s="13"/>
      <c r="N407" s="13"/>
      <c r="O407" s="13"/>
      <c r="P407" s="13"/>
    </row>
    <row r="408" spans="7:16">
      <c r="G408" s="13"/>
      <c r="H408" s="13"/>
      <c r="I408" s="13"/>
      <c r="J408" s="13"/>
      <c r="K408" s="13"/>
      <c r="L408" s="13"/>
      <c r="M408" s="13"/>
      <c r="N408" s="13"/>
      <c r="O408" s="13"/>
      <c r="P408" s="13"/>
    </row>
    <row r="409" spans="7:16">
      <c r="G409" s="13"/>
      <c r="H409" s="13"/>
      <c r="I409" s="13"/>
      <c r="J409" s="13"/>
      <c r="K409" s="13"/>
      <c r="L409" s="13"/>
      <c r="M409" s="13"/>
      <c r="N409" s="13"/>
      <c r="O409" s="13"/>
      <c r="P409" s="13"/>
    </row>
    <row r="410" spans="7:16">
      <c r="G410" s="13"/>
      <c r="H410" s="13"/>
      <c r="I410" s="13"/>
      <c r="J410" s="13"/>
      <c r="K410" s="13"/>
      <c r="L410" s="13"/>
      <c r="M410" s="13"/>
      <c r="N410" s="13"/>
      <c r="O410" s="13"/>
      <c r="P410" s="13"/>
    </row>
    <row r="411" spans="7:16">
      <c r="G411" s="13"/>
      <c r="H411" s="13"/>
      <c r="I411" s="13"/>
      <c r="J411" s="13"/>
      <c r="K411" s="13"/>
      <c r="L411" s="13"/>
      <c r="M411" s="13"/>
      <c r="N411" s="13"/>
      <c r="O411" s="13"/>
      <c r="P411" s="13"/>
    </row>
    <row r="412" spans="7:16">
      <c r="G412" s="13"/>
      <c r="H412" s="13"/>
      <c r="I412" s="13"/>
      <c r="J412" s="13"/>
      <c r="K412" s="13"/>
      <c r="L412" s="13"/>
      <c r="M412" s="13"/>
      <c r="N412" s="13"/>
      <c r="O412" s="13"/>
      <c r="P412" s="13"/>
    </row>
    <row r="413" spans="7:16">
      <c r="G413" s="13"/>
      <c r="H413" s="13"/>
      <c r="I413" s="13"/>
      <c r="J413" s="13"/>
      <c r="K413" s="13"/>
      <c r="L413" s="13"/>
      <c r="M413" s="13"/>
      <c r="N413" s="13"/>
      <c r="O413" s="13"/>
      <c r="P413" s="13"/>
    </row>
    <row r="414" spans="7:16">
      <c r="G414" s="13"/>
      <c r="H414" s="13"/>
      <c r="I414" s="13"/>
      <c r="J414" s="13"/>
      <c r="K414" s="13"/>
      <c r="L414" s="13"/>
      <c r="M414" s="13"/>
      <c r="N414" s="13"/>
      <c r="O414" s="13"/>
      <c r="P414" s="13"/>
    </row>
    <row r="415" spans="7:16">
      <c r="G415" s="13"/>
      <c r="H415" s="13"/>
      <c r="I415" s="13"/>
      <c r="J415" s="13"/>
      <c r="K415" s="13"/>
      <c r="L415" s="13"/>
      <c r="M415" s="13"/>
      <c r="N415" s="13"/>
      <c r="O415" s="13"/>
      <c r="P415" s="13"/>
    </row>
    <row r="416" spans="7:16">
      <c r="G416" s="13"/>
      <c r="H416" s="13"/>
      <c r="I416" s="13"/>
      <c r="J416" s="13"/>
      <c r="K416" s="13"/>
      <c r="L416" s="13"/>
      <c r="M416" s="13"/>
      <c r="N416" s="13"/>
      <c r="O416" s="13"/>
      <c r="P416" s="13"/>
    </row>
    <row r="417" spans="7:16">
      <c r="G417" s="13"/>
      <c r="H417" s="13"/>
      <c r="I417" s="13"/>
      <c r="J417" s="13"/>
      <c r="K417" s="13"/>
      <c r="L417" s="13"/>
      <c r="M417" s="13"/>
      <c r="N417" s="13"/>
      <c r="O417" s="13"/>
      <c r="P417" s="13"/>
    </row>
    <row r="418" spans="7:16">
      <c r="G418" s="13"/>
      <c r="H418" s="13"/>
      <c r="I418" s="13"/>
      <c r="J418" s="13"/>
      <c r="K418" s="13"/>
      <c r="L418" s="13"/>
      <c r="M418" s="13"/>
      <c r="N418" s="13"/>
      <c r="O418" s="13"/>
      <c r="P418" s="13"/>
    </row>
    <row r="419" spans="7:16">
      <c r="G419" s="13"/>
      <c r="H419" s="13"/>
      <c r="I419" s="13"/>
      <c r="J419" s="13"/>
      <c r="K419" s="13"/>
      <c r="L419" s="13"/>
      <c r="M419" s="13"/>
      <c r="N419" s="13"/>
      <c r="O419" s="13"/>
      <c r="P419" s="13"/>
    </row>
    <row r="420" spans="7:16">
      <c r="G420" s="13"/>
      <c r="H420" s="13"/>
      <c r="I420" s="13"/>
      <c r="J420" s="13"/>
      <c r="K420" s="13"/>
      <c r="L420" s="13"/>
      <c r="M420" s="13"/>
      <c r="N420" s="13"/>
      <c r="O420" s="13"/>
      <c r="P420" s="13"/>
    </row>
    <row r="421" spans="7:16">
      <c r="G421" s="13"/>
      <c r="H421" s="13"/>
      <c r="I421" s="13"/>
      <c r="J421" s="13"/>
      <c r="K421" s="13"/>
      <c r="L421" s="13"/>
      <c r="M421" s="13"/>
      <c r="N421" s="13"/>
      <c r="O421" s="13"/>
      <c r="P421" s="13"/>
    </row>
    <row r="422" spans="7:16">
      <c r="G422" s="13"/>
      <c r="H422" s="13"/>
      <c r="I422" s="13"/>
      <c r="J422" s="13"/>
      <c r="K422" s="13"/>
      <c r="L422" s="13"/>
      <c r="M422" s="13"/>
      <c r="N422" s="13"/>
      <c r="O422" s="13"/>
      <c r="P422" s="13"/>
    </row>
    <row r="423" spans="7:16">
      <c r="G423" s="13"/>
      <c r="H423" s="13"/>
      <c r="I423" s="13"/>
      <c r="J423" s="13"/>
      <c r="K423" s="13"/>
      <c r="L423" s="13"/>
      <c r="M423" s="13"/>
      <c r="N423" s="13"/>
      <c r="O423" s="13"/>
      <c r="P423" s="13"/>
    </row>
    <row r="424" spans="7:16">
      <c r="G424" s="13"/>
      <c r="H424" s="13"/>
      <c r="I424" s="13"/>
      <c r="J424" s="13"/>
      <c r="K424" s="13"/>
      <c r="L424" s="13"/>
      <c r="M424" s="13"/>
      <c r="N424" s="13"/>
      <c r="O424" s="13"/>
      <c r="P424" s="13"/>
    </row>
    <row r="425" spans="7:16">
      <c r="G425" s="13"/>
      <c r="H425" s="13"/>
      <c r="I425" s="13"/>
      <c r="J425" s="13"/>
      <c r="K425" s="13"/>
      <c r="L425" s="13"/>
      <c r="M425" s="13"/>
      <c r="N425" s="13"/>
      <c r="O425" s="13"/>
      <c r="P425" s="13"/>
    </row>
    <row r="426" spans="7:16">
      <c r="G426" s="13"/>
      <c r="H426" s="13"/>
      <c r="I426" s="13"/>
      <c r="J426" s="13"/>
      <c r="K426" s="13"/>
      <c r="L426" s="13"/>
      <c r="M426" s="13"/>
      <c r="N426" s="13"/>
      <c r="O426" s="13"/>
      <c r="P426" s="13"/>
    </row>
    <row r="427" spans="7:16">
      <c r="G427" s="13"/>
      <c r="H427" s="13"/>
      <c r="I427" s="13"/>
      <c r="J427" s="13"/>
      <c r="K427" s="13"/>
      <c r="L427" s="13"/>
      <c r="M427" s="13"/>
      <c r="N427" s="13"/>
      <c r="O427" s="13"/>
      <c r="P427" s="13"/>
    </row>
    <row r="428" spans="7:16">
      <c r="G428" s="13"/>
      <c r="H428" s="13"/>
      <c r="I428" s="13"/>
      <c r="J428" s="13"/>
      <c r="K428" s="13"/>
      <c r="L428" s="13"/>
      <c r="M428" s="13"/>
      <c r="N428" s="13"/>
      <c r="O428" s="13"/>
      <c r="P428" s="13"/>
    </row>
    <row r="429" spans="7:16">
      <c r="G429" s="13"/>
      <c r="H429" s="13"/>
      <c r="I429" s="13"/>
      <c r="J429" s="13"/>
      <c r="K429" s="13"/>
      <c r="L429" s="13"/>
      <c r="M429" s="13"/>
      <c r="N429" s="13"/>
      <c r="O429" s="13"/>
      <c r="P429" s="13"/>
    </row>
    <row r="430" spans="7:16">
      <c r="G430" s="13"/>
      <c r="H430" s="13"/>
      <c r="I430" s="13"/>
      <c r="J430" s="13"/>
      <c r="K430" s="13"/>
      <c r="L430" s="13"/>
      <c r="M430" s="13"/>
      <c r="N430" s="13"/>
      <c r="O430" s="13"/>
      <c r="P430" s="13"/>
    </row>
    <row r="431" spans="7:16">
      <c r="G431" s="13"/>
      <c r="H431" s="13"/>
      <c r="I431" s="13"/>
      <c r="J431" s="13"/>
      <c r="K431" s="13"/>
      <c r="L431" s="13"/>
      <c r="M431" s="13"/>
      <c r="N431" s="13"/>
      <c r="O431" s="13"/>
      <c r="P431" s="13"/>
    </row>
    <row r="432" spans="7:16">
      <c r="G432" s="13"/>
      <c r="H432" s="13"/>
      <c r="I432" s="13"/>
      <c r="J432" s="13"/>
      <c r="K432" s="13"/>
      <c r="L432" s="13"/>
      <c r="M432" s="13"/>
      <c r="N432" s="13"/>
      <c r="O432" s="13"/>
      <c r="P432" s="13"/>
    </row>
    <row r="433" spans="7:16">
      <c r="G433" s="13"/>
      <c r="H433" s="13"/>
      <c r="I433" s="13"/>
      <c r="J433" s="13"/>
      <c r="K433" s="13"/>
      <c r="L433" s="13"/>
      <c r="M433" s="13"/>
      <c r="N433" s="13"/>
      <c r="O433" s="13"/>
      <c r="P433" s="13"/>
    </row>
    <row r="434" spans="7:16">
      <c r="G434" s="13"/>
      <c r="H434" s="13"/>
      <c r="I434" s="13"/>
      <c r="J434" s="13"/>
      <c r="K434" s="13"/>
      <c r="L434" s="13"/>
      <c r="M434" s="13"/>
      <c r="N434" s="13"/>
      <c r="O434" s="13"/>
      <c r="P434" s="13"/>
    </row>
    <row r="435" spans="7:16">
      <c r="G435" s="13"/>
      <c r="H435" s="13"/>
      <c r="I435" s="13"/>
      <c r="J435" s="13"/>
      <c r="K435" s="13"/>
      <c r="L435" s="13"/>
      <c r="M435" s="13"/>
      <c r="N435" s="13"/>
      <c r="O435" s="13"/>
      <c r="P435" s="13"/>
    </row>
    <row r="436" spans="7:16">
      <c r="G436" s="13"/>
      <c r="H436" s="13"/>
      <c r="I436" s="13"/>
      <c r="J436" s="13"/>
      <c r="K436" s="13"/>
      <c r="L436" s="13"/>
      <c r="M436" s="13"/>
      <c r="N436" s="13"/>
      <c r="O436" s="13"/>
      <c r="P436" s="13"/>
    </row>
    <row r="437" spans="7:16">
      <c r="G437" s="13"/>
      <c r="H437" s="13"/>
      <c r="I437" s="13"/>
      <c r="J437" s="13"/>
      <c r="K437" s="13"/>
      <c r="L437" s="13"/>
      <c r="M437" s="13"/>
      <c r="N437" s="13"/>
      <c r="O437" s="13"/>
      <c r="P437" s="13"/>
    </row>
    <row r="438" spans="7:16">
      <c r="G438" s="13"/>
      <c r="H438" s="13"/>
      <c r="I438" s="13"/>
      <c r="J438" s="13"/>
      <c r="K438" s="13"/>
      <c r="L438" s="13"/>
      <c r="M438" s="13"/>
      <c r="N438" s="13"/>
      <c r="O438" s="13"/>
      <c r="P438" s="13"/>
    </row>
    <row r="439" spans="7:16">
      <c r="G439" s="13"/>
      <c r="H439" s="13"/>
      <c r="I439" s="13"/>
      <c r="J439" s="13"/>
      <c r="K439" s="13"/>
      <c r="L439" s="13"/>
      <c r="M439" s="13"/>
      <c r="N439" s="13"/>
      <c r="O439" s="13"/>
      <c r="P439" s="13"/>
    </row>
    <row r="440" spans="7:16">
      <c r="G440" s="13"/>
      <c r="H440" s="13"/>
      <c r="I440" s="13"/>
      <c r="J440" s="13"/>
      <c r="K440" s="13"/>
      <c r="L440" s="13"/>
      <c r="M440" s="13"/>
      <c r="N440" s="13"/>
      <c r="O440" s="13"/>
      <c r="P440" s="13"/>
    </row>
    <row r="441" spans="7:16">
      <c r="G441" s="13"/>
      <c r="H441" s="13"/>
      <c r="I441" s="13"/>
      <c r="J441" s="13"/>
      <c r="K441" s="13"/>
      <c r="L441" s="13"/>
      <c r="M441" s="13"/>
      <c r="N441" s="13"/>
      <c r="O441" s="13"/>
      <c r="P441" s="13"/>
    </row>
    <row r="442" spans="7:16">
      <c r="G442" s="13"/>
      <c r="H442" s="13"/>
      <c r="I442" s="13"/>
      <c r="J442" s="13"/>
      <c r="K442" s="13"/>
      <c r="L442" s="13"/>
      <c r="M442" s="13"/>
      <c r="N442" s="13"/>
      <c r="O442" s="13"/>
      <c r="P442" s="13"/>
    </row>
    <row r="443" spans="7:16">
      <c r="G443" s="13"/>
      <c r="H443" s="13"/>
      <c r="I443" s="13"/>
      <c r="J443" s="13"/>
      <c r="K443" s="13"/>
      <c r="L443" s="13"/>
      <c r="M443" s="13"/>
      <c r="N443" s="13"/>
      <c r="O443" s="13"/>
      <c r="P443" s="13"/>
    </row>
    <row r="444" spans="7:16">
      <c r="G444" s="13"/>
      <c r="H444" s="13"/>
      <c r="I444" s="13"/>
      <c r="J444" s="13"/>
      <c r="K444" s="13"/>
      <c r="L444" s="13"/>
      <c r="M444" s="13"/>
      <c r="N444" s="13"/>
      <c r="O444" s="13"/>
      <c r="P444" s="13"/>
    </row>
    <row r="445" spans="7:16">
      <c r="G445" s="13"/>
      <c r="H445" s="13"/>
      <c r="I445" s="13"/>
      <c r="J445" s="13"/>
      <c r="K445" s="13"/>
      <c r="L445" s="13"/>
      <c r="M445" s="13"/>
      <c r="N445" s="13"/>
      <c r="O445" s="13"/>
      <c r="P445" s="13"/>
    </row>
    <row r="446" spans="7:16">
      <c r="G446" s="13"/>
      <c r="H446" s="13"/>
      <c r="I446" s="13"/>
      <c r="J446" s="13"/>
      <c r="K446" s="13"/>
      <c r="L446" s="13"/>
      <c r="M446" s="13"/>
      <c r="N446" s="13"/>
      <c r="O446" s="13"/>
      <c r="P446" s="13"/>
    </row>
    <row r="447" spans="7:16">
      <c r="G447" s="13"/>
      <c r="H447" s="13"/>
      <c r="I447" s="13"/>
      <c r="J447" s="13"/>
      <c r="K447" s="13"/>
      <c r="L447" s="13"/>
      <c r="M447" s="13"/>
      <c r="N447" s="13"/>
      <c r="O447" s="13"/>
      <c r="P447" s="13"/>
    </row>
    <row r="448" spans="7:16">
      <c r="G448" s="13"/>
      <c r="H448" s="13"/>
      <c r="I448" s="13"/>
      <c r="J448" s="13"/>
      <c r="K448" s="13"/>
      <c r="L448" s="13"/>
      <c r="M448" s="13"/>
      <c r="N448" s="13"/>
      <c r="O448" s="13"/>
      <c r="P448" s="13"/>
    </row>
    <row r="449" spans="7:16">
      <c r="G449" s="13"/>
      <c r="H449" s="13"/>
      <c r="I449" s="13"/>
      <c r="J449" s="13"/>
      <c r="K449" s="13"/>
      <c r="L449" s="13"/>
      <c r="M449" s="13"/>
      <c r="N449" s="13"/>
      <c r="O449" s="13"/>
      <c r="P449" s="13"/>
    </row>
    <row r="450" spans="7:16">
      <c r="G450" s="13"/>
      <c r="H450" s="13"/>
      <c r="I450" s="13"/>
      <c r="J450" s="13"/>
      <c r="K450" s="13"/>
      <c r="L450" s="13"/>
      <c r="M450" s="13"/>
      <c r="N450" s="13"/>
      <c r="O450" s="13"/>
      <c r="P450" s="13"/>
    </row>
    <row r="451" spans="7:16">
      <c r="G451" s="13"/>
      <c r="H451" s="13"/>
      <c r="I451" s="13"/>
      <c r="J451" s="13"/>
      <c r="K451" s="13"/>
      <c r="L451" s="13"/>
      <c r="M451" s="13"/>
      <c r="N451" s="13"/>
      <c r="O451" s="13"/>
      <c r="P451" s="13"/>
    </row>
    <row r="452" spans="7:16">
      <c r="G452" s="13"/>
      <c r="H452" s="13"/>
      <c r="I452" s="13"/>
      <c r="J452" s="13"/>
      <c r="K452" s="13"/>
      <c r="L452" s="13"/>
      <c r="M452" s="13"/>
      <c r="N452" s="13"/>
      <c r="O452" s="13"/>
      <c r="P452" s="13"/>
    </row>
    <row r="453" spans="7:16">
      <c r="G453" s="13"/>
      <c r="H453" s="13"/>
      <c r="I453" s="13"/>
      <c r="J453" s="13"/>
      <c r="K453" s="13"/>
      <c r="L453" s="13"/>
      <c r="M453" s="13"/>
      <c r="N453" s="13"/>
      <c r="O453" s="13"/>
      <c r="P453" s="13"/>
    </row>
    <row r="454" spans="7:16">
      <c r="G454" s="13"/>
      <c r="H454" s="13"/>
      <c r="I454" s="13"/>
      <c r="J454" s="13"/>
      <c r="K454" s="13"/>
      <c r="L454" s="13"/>
      <c r="M454" s="13"/>
      <c r="N454" s="13"/>
      <c r="O454" s="13"/>
      <c r="P454" s="13"/>
    </row>
    <row r="455" spans="7:16">
      <c r="G455" s="13"/>
      <c r="H455" s="13"/>
      <c r="I455" s="13"/>
      <c r="J455" s="13"/>
      <c r="K455" s="13"/>
      <c r="L455" s="13"/>
      <c r="M455" s="13"/>
      <c r="N455" s="13"/>
      <c r="O455" s="13"/>
      <c r="P455" s="13"/>
    </row>
    <row r="456" spans="7:16">
      <c r="G456" s="13"/>
      <c r="H456" s="13"/>
      <c r="I456" s="13"/>
      <c r="J456" s="13"/>
      <c r="K456" s="13"/>
      <c r="L456" s="13"/>
      <c r="M456" s="13"/>
      <c r="N456" s="13"/>
      <c r="O456" s="13"/>
      <c r="P456" s="13"/>
    </row>
    <row r="457" spans="7:16">
      <c r="G457" s="13"/>
      <c r="H457" s="13"/>
      <c r="I457" s="13"/>
      <c r="J457" s="13"/>
      <c r="K457" s="13"/>
      <c r="L457" s="13"/>
      <c r="M457" s="13"/>
      <c r="N457" s="13"/>
      <c r="O457" s="13"/>
      <c r="P457" s="13"/>
    </row>
    <row r="458" spans="7:16">
      <c r="G458" s="13"/>
      <c r="H458" s="13"/>
      <c r="I458" s="13"/>
      <c r="J458" s="13"/>
      <c r="K458" s="13"/>
      <c r="L458" s="13"/>
      <c r="M458" s="13"/>
      <c r="N458" s="13"/>
      <c r="O458" s="13"/>
      <c r="P458" s="13"/>
    </row>
    <row r="459" spans="7:16">
      <c r="G459" s="13"/>
      <c r="H459" s="13"/>
      <c r="I459" s="13"/>
      <c r="J459" s="13"/>
      <c r="K459" s="13"/>
      <c r="L459" s="13"/>
      <c r="M459" s="13"/>
      <c r="N459" s="13"/>
      <c r="O459" s="13"/>
      <c r="P459" s="13"/>
    </row>
    <row r="460" spans="7:16">
      <c r="G460" s="13"/>
      <c r="H460" s="13"/>
      <c r="I460" s="13"/>
      <c r="J460" s="13"/>
      <c r="K460" s="13"/>
      <c r="L460" s="13"/>
      <c r="M460" s="13"/>
      <c r="N460" s="13"/>
      <c r="O460" s="13"/>
      <c r="P460" s="13"/>
    </row>
    <row r="461" spans="7:16">
      <c r="G461" s="13"/>
      <c r="H461" s="13"/>
      <c r="I461" s="13"/>
      <c r="J461" s="13"/>
      <c r="K461" s="13"/>
      <c r="L461" s="13"/>
      <c r="M461" s="13"/>
      <c r="N461" s="13"/>
      <c r="O461" s="13"/>
      <c r="P461" s="13"/>
    </row>
    <row r="462" spans="7:16">
      <c r="G462" s="13"/>
      <c r="H462" s="13"/>
      <c r="I462" s="13"/>
      <c r="J462" s="13"/>
      <c r="K462" s="13"/>
      <c r="L462" s="13"/>
      <c r="M462" s="13"/>
      <c r="N462" s="13"/>
      <c r="O462" s="13"/>
      <c r="P462" s="13"/>
    </row>
    <row r="463" spans="7:16">
      <c r="G463" s="13"/>
      <c r="H463" s="13"/>
      <c r="I463" s="13"/>
      <c r="J463" s="13"/>
      <c r="K463" s="13"/>
      <c r="L463" s="13"/>
      <c r="M463" s="13"/>
      <c r="N463" s="13"/>
      <c r="O463" s="13"/>
      <c r="P463" s="13"/>
    </row>
    <row r="464" spans="7:16">
      <c r="G464" s="13"/>
      <c r="H464" s="13"/>
      <c r="I464" s="13"/>
      <c r="J464" s="13"/>
      <c r="K464" s="13"/>
      <c r="L464" s="13"/>
      <c r="M464" s="13"/>
      <c r="N464" s="13"/>
      <c r="O464" s="13"/>
      <c r="P464" s="13"/>
    </row>
    <row r="465" spans="7:16">
      <c r="G465" s="13"/>
      <c r="H465" s="13"/>
      <c r="I465" s="13"/>
      <c r="J465" s="13"/>
      <c r="K465" s="13"/>
      <c r="L465" s="13"/>
      <c r="M465" s="13"/>
      <c r="N465" s="13"/>
      <c r="O465" s="13"/>
      <c r="P465" s="13"/>
    </row>
    <row r="466" spans="7:16">
      <c r="G466" s="13"/>
      <c r="H466" s="13"/>
      <c r="I466" s="13"/>
      <c r="J466" s="13"/>
      <c r="K466" s="13"/>
      <c r="L466" s="13"/>
      <c r="M466" s="13"/>
      <c r="N466" s="13"/>
      <c r="O466" s="13"/>
      <c r="P466" s="13"/>
    </row>
    <row r="467" spans="7:16">
      <c r="G467" s="13"/>
      <c r="H467" s="13"/>
      <c r="I467" s="13"/>
      <c r="J467" s="13"/>
      <c r="K467" s="13"/>
      <c r="L467" s="13"/>
      <c r="M467" s="13"/>
      <c r="N467" s="13"/>
      <c r="O467" s="13"/>
      <c r="P467" s="13"/>
    </row>
    <row r="468" spans="7:16">
      <c r="G468" s="13"/>
      <c r="H468" s="13"/>
      <c r="I468" s="13"/>
      <c r="J468" s="13"/>
      <c r="K468" s="13"/>
      <c r="L468" s="13"/>
      <c r="M468" s="13"/>
      <c r="N468" s="13"/>
      <c r="O468" s="13"/>
      <c r="P468" s="13"/>
    </row>
    <row r="469" spans="7:16">
      <c r="G469" s="13"/>
      <c r="H469" s="13"/>
      <c r="I469" s="13"/>
      <c r="J469" s="13"/>
      <c r="K469" s="13"/>
      <c r="L469" s="13"/>
      <c r="M469" s="13"/>
      <c r="N469" s="13"/>
      <c r="O469" s="13"/>
      <c r="P469" s="13"/>
    </row>
    <row r="470" spans="7:16">
      <c r="G470" s="13"/>
      <c r="H470" s="13"/>
      <c r="I470" s="13"/>
      <c r="J470" s="13"/>
      <c r="K470" s="13"/>
      <c r="L470" s="13"/>
      <c r="M470" s="13"/>
      <c r="N470" s="13"/>
      <c r="O470" s="13"/>
      <c r="P470" s="13"/>
    </row>
    <row r="471" spans="7:16">
      <c r="G471" s="13"/>
      <c r="H471" s="13"/>
      <c r="I471" s="13"/>
      <c r="J471" s="13"/>
      <c r="K471" s="13"/>
      <c r="L471" s="13"/>
      <c r="M471" s="13"/>
      <c r="N471" s="13"/>
      <c r="O471" s="13"/>
      <c r="P471" s="13"/>
    </row>
    <row r="472" spans="7:16">
      <c r="G472" s="13"/>
      <c r="H472" s="13"/>
      <c r="I472" s="13"/>
      <c r="J472" s="13"/>
      <c r="K472" s="13"/>
      <c r="L472" s="13"/>
      <c r="M472" s="13"/>
      <c r="N472" s="13"/>
      <c r="O472" s="13"/>
      <c r="P472" s="13"/>
    </row>
    <row r="473" spans="7:16">
      <c r="G473" s="13"/>
      <c r="H473" s="13"/>
      <c r="I473" s="13"/>
      <c r="J473" s="13"/>
      <c r="K473" s="13"/>
      <c r="L473" s="13"/>
      <c r="M473" s="13"/>
      <c r="N473" s="13"/>
      <c r="O473" s="13"/>
      <c r="P473" s="13"/>
    </row>
    <row r="474" spans="7:16">
      <c r="G474" s="13"/>
      <c r="H474" s="13"/>
      <c r="I474" s="13"/>
      <c r="J474" s="13"/>
      <c r="K474" s="13"/>
      <c r="L474" s="13"/>
      <c r="M474" s="13"/>
      <c r="N474" s="13"/>
      <c r="O474" s="13"/>
      <c r="P474" s="13"/>
    </row>
    <row r="475" spans="7:16">
      <c r="G475" s="13"/>
      <c r="H475" s="13"/>
      <c r="I475" s="13"/>
      <c r="J475" s="13"/>
      <c r="K475" s="13"/>
      <c r="L475" s="13"/>
      <c r="M475" s="13"/>
      <c r="N475" s="13"/>
      <c r="O475" s="13"/>
      <c r="P475" s="13"/>
    </row>
    <row r="476" spans="7:16">
      <c r="G476" s="13"/>
      <c r="H476" s="13"/>
      <c r="I476" s="13"/>
      <c r="J476" s="13"/>
      <c r="K476" s="13"/>
      <c r="L476" s="13"/>
      <c r="M476" s="13"/>
      <c r="N476" s="13"/>
      <c r="O476" s="13"/>
      <c r="P476" s="13"/>
    </row>
    <row r="477" spans="7:16">
      <c r="G477" s="13"/>
      <c r="H477" s="13"/>
      <c r="I477" s="13"/>
      <c r="J477" s="13"/>
      <c r="K477" s="13"/>
      <c r="L477" s="13"/>
      <c r="M477" s="13"/>
      <c r="N477" s="13"/>
      <c r="O477" s="13"/>
      <c r="P477" s="13"/>
    </row>
    <row r="478" spans="7:16">
      <c r="G478" s="13"/>
      <c r="H478" s="13"/>
      <c r="I478" s="13"/>
      <c r="J478" s="13"/>
      <c r="K478" s="13"/>
      <c r="L478" s="13"/>
      <c r="M478" s="13"/>
      <c r="N478" s="13"/>
      <c r="O478" s="13"/>
      <c r="P478" s="13"/>
    </row>
    <row r="479" spans="7:16">
      <c r="G479" s="13"/>
      <c r="H479" s="13"/>
      <c r="I479" s="13"/>
      <c r="J479" s="13"/>
      <c r="K479" s="13"/>
      <c r="L479" s="13"/>
      <c r="M479" s="13"/>
      <c r="N479" s="13"/>
      <c r="O479" s="13"/>
      <c r="P479" s="13"/>
    </row>
    <row r="480" spans="7:16">
      <c r="G480" s="13"/>
      <c r="H480" s="13"/>
      <c r="I480" s="13"/>
      <c r="J480" s="13"/>
      <c r="K480" s="13"/>
      <c r="L480" s="13"/>
      <c r="M480" s="13"/>
      <c r="N480" s="13"/>
      <c r="O480" s="13"/>
      <c r="P480" s="13"/>
    </row>
    <row r="481" spans="7:16">
      <c r="G481" s="13"/>
      <c r="H481" s="13"/>
      <c r="I481" s="13"/>
      <c r="J481" s="13"/>
      <c r="K481" s="13"/>
      <c r="L481" s="13"/>
      <c r="M481" s="13"/>
      <c r="N481" s="13"/>
      <c r="O481" s="13"/>
      <c r="P481" s="13"/>
    </row>
    <row r="482" spans="7:16">
      <c r="G482" s="13"/>
      <c r="H482" s="13"/>
      <c r="I482" s="13"/>
      <c r="J482" s="13"/>
      <c r="K482" s="13"/>
      <c r="L482" s="13"/>
      <c r="M482" s="13"/>
      <c r="N482" s="13"/>
      <c r="O482" s="13"/>
      <c r="P482" s="13"/>
    </row>
    <row r="483" spans="7:16">
      <c r="G483" s="13"/>
      <c r="H483" s="13"/>
      <c r="I483" s="13"/>
      <c r="J483" s="13"/>
      <c r="K483" s="13"/>
      <c r="L483" s="13"/>
      <c r="M483" s="13"/>
      <c r="N483" s="13"/>
      <c r="O483" s="13"/>
      <c r="P483" s="13"/>
    </row>
    <row r="484" spans="7:16">
      <c r="G484" s="13"/>
      <c r="H484" s="13"/>
      <c r="I484" s="13"/>
      <c r="J484" s="13"/>
      <c r="K484" s="13"/>
      <c r="L484" s="13"/>
      <c r="M484" s="13"/>
      <c r="N484" s="13"/>
      <c r="O484" s="13"/>
      <c r="P484" s="13"/>
    </row>
    <row r="485" spans="7:16">
      <c r="G485" s="13"/>
      <c r="H485" s="13"/>
      <c r="I485" s="13"/>
      <c r="J485" s="13"/>
      <c r="K485" s="13"/>
      <c r="L485" s="13"/>
      <c r="M485" s="13"/>
      <c r="N485" s="13"/>
      <c r="O485" s="13"/>
      <c r="P485" s="13"/>
    </row>
    <row r="486" spans="7:16">
      <c r="G486" s="13"/>
      <c r="H486" s="13"/>
      <c r="I486" s="13"/>
      <c r="J486" s="13"/>
      <c r="K486" s="13"/>
      <c r="L486" s="13"/>
      <c r="M486" s="13"/>
      <c r="N486" s="13"/>
      <c r="O486" s="13"/>
      <c r="P486" s="13"/>
    </row>
    <row r="487" spans="7:16">
      <c r="G487" s="13"/>
      <c r="H487" s="13"/>
      <c r="I487" s="13"/>
      <c r="J487" s="13"/>
      <c r="K487" s="13"/>
      <c r="L487" s="13"/>
      <c r="M487" s="13"/>
      <c r="N487" s="13"/>
      <c r="O487" s="13"/>
      <c r="P487" s="13"/>
    </row>
    <row r="488" spans="7:16">
      <c r="G488" s="13"/>
      <c r="H488" s="13"/>
      <c r="I488" s="13"/>
      <c r="J488" s="13"/>
      <c r="K488" s="13"/>
      <c r="L488" s="13"/>
      <c r="M488" s="13"/>
      <c r="N488" s="13"/>
      <c r="O488" s="13"/>
      <c r="P488" s="13"/>
    </row>
    <row r="489" spans="7:16">
      <c r="G489" s="13"/>
      <c r="H489" s="13"/>
      <c r="I489" s="13"/>
      <c r="J489" s="13"/>
      <c r="K489" s="13"/>
      <c r="L489" s="13"/>
      <c r="M489" s="13"/>
      <c r="N489" s="13"/>
      <c r="O489" s="13"/>
      <c r="P489" s="13"/>
    </row>
    <row r="490" spans="7:16">
      <c r="G490" s="13"/>
      <c r="H490" s="13"/>
      <c r="I490" s="13"/>
      <c r="J490" s="13"/>
      <c r="K490" s="13"/>
      <c r="L490" s="13"/>
      <c r="M490" s="13"/>
      <c r="N490" s="13"/>
      <c r="O490" s="13"/>
      <c r="P490" s="13"/>
    </row>
    <row r="491" spans="7:16">
      <c r="G491" s="13"/>
      <c r="H491" s="13"/>
      <c r="I491" s="13"/>
      <c r="J491" s="13"/>
      <c r="K491" s="13"/>
      <c r="L491" s="13"/>
      <c r="M491" s="13"/>
      <c r="N491" s="13"/>
      <c r="O491" s="13"/>
      <c r="P491" s="13"/>
    </row>
    <row r="492" spans="7:16">
      <c r="G492" s="13"/>
      <c r="H492" s="13"/>
      <c r="I492" s="13"/>
      <c r="J492" s="13"/>
      <c r="K492" s="13"/>
      <c r="L492" s="13"/>
      <c r="M492" s="13"/>
      <c r="N492" s="13"/>
      <c r="O492" s="13"/>
      <c r="P492" s="13"/>
    </row>
    <row r="493" spans="7:16">
      <c r="G493" s="13"/>
      <c r="H493" s="13"/>
      <c r="I493" s="13"/>
      <c r="J493" s="13"/>
      <c r="K493" s="13"/>
      <c r="L493" s="13"/>
      <c r="M493" s="13"/>
      <c r="N493" s="13"/>
      <c r="O493" s="13"/>
      <c r="P493" s="13"/>
    </row>
    <row r="494" spans="7:16">
      <c r="G494" s="13"/>
      <c r="H494" s="13"/>
      <c r="I494" s="13"/>
      <c r="J494" s="13"/>
      <c r="K494" s="13"/>
      <c r="L494" s="13"/>
      <c r="M494" s="13"/>
      <c r="N494" s="13"/>
      <c r="O494" s="13"/>
      <c r="P494" s="13"/>
    </row>
    <row r="495" spans="7:16">
      <c r="G495" s="13"/>
      <c r="H495" s="13"/>
      <c r="I495" s="13"/>
      <c r="J495" s="13"/>
      <c r="K495" s="13"/>
      <c r="L495" s="13"/>
      <c r="M495" s="13"/>
      <c r="N495" s="13"/>
      <c r="O495" s="13"/>
      <c r="P495" s="13"/>
    </row>
    <row r="496" spans="7:16">
      <c r="G496" s="13"/>
      <c r="H496" s="13"/>
      <c r="I496" s="13"/>
      <c r="J496" s="13"/>
      <c r="K496" s="13"/>
      <c r="L496" s="13"/>
      <c r="M496" s="13"/>
      <c r="N496" s="13"/>
      <c r="O496" s="13"/>
      <c r="P496" s="13"/>
    </row>
    <row r="497" spans="7:16">
      <c r="G497" s="13"/>
      <c r="H497" s="13"/>
      <c r="I497" s="13"/>
      <c r="J497" s="13"/>
      <c r="K497" s="13"/>
      <c r="L497" s="13"/>
      <c r="M497" s="13"/>
      <c r="N497" s="13"/>
      <c r="O497" s="13"/>
      <c r="P497" s="13"/>
    </row>
    <row r="498" spans="7:16">
      <c r="G498" s="13"/>
      <c r="H498" s="13"/>
      <c r="I498" s="13"/>
      <c r="J498" s="13"/>
      <c r="K498" s="13"/>
      <c r="L498" s="13"/>
      <c r="M498" s="13"/>
      <c r="N498" s="13"/>
      <c r="O498" s="13"/>
      <c r="P498" s="13"/>
    </row>
    <row r="499" spans="7:16">
      <c r="G499" s="13"/>
      <c r="H499" s="13"/>
      <c r="I499" s="13"/>
      <c r="J499" s="13"/>
      <c r="K499" s="13"/>
      <c r="L499" s="13"/>
      <c r="M499" s="13"/>
      <c r="N499" s="13"/>
      <c r="O499" s="13"/>
      <c r="P499" s="13"/>
    </row>
    <row r="500" spans="7:16">
      <c r="G500" s="13"/>
      <c r="H500" s="13"/>
      <c r="I500" s="13"/>
      <c r="J500" s="13"/>
      <c r="K500" s="13"/>
      <c r="L500" s="13"/>
      <c r="M500" s="13"/>
      <c r="N500" s="13"/>
      <c r="O500" s="13"/>
      <c r="P500" s="13"/>
    </row>
    <row r="501" spans="7:16">
      <c r="G501" s="13"/>
      <c r="H501" s="13"/>
      <c r="I501" s="13"/>
      <c r="J501" s="13"/>
      <c r="K501" s="13"/>
      <c r="L501" s="13"/>
      <c r="M501" s="13"/>
      <c r="N501" s="13"/>
      <c r="O501" s="13"/>
      <c r="P501" s="13"/>
    </row>
    <row r="502" spans="7:16">
      <c r="G502" s="13"/>
      <c r="H502" s="13"/>
      <c r="I502" s="13"/>
      <c r="J502" s="13"/>
      <c r="K502" s="13"/>
      <c r="L502" s="13"/>
      <c r="M502" s="13"/>
      <c r="N502" s="13"/>
      <c r="O502" s="13"/>
      <c r="P502" s="13"/>
    </row>
    <row r="503" spans="7:16">
      <c r="G503" s="13"/>
      <c r="H503" s="13"/>
      <c r="I503" s="13"/>
      <c r="J503" s="13"/>
      <c r="K503" s="13"/>
      <c r="L503" s="13"/>
      <c r="M503" s="13"/>
      <c r="N503" s="13"/>
      <c r="O503" s="13"/>
      <c r="P503" s="13"/>
    </row>
    <row r="504" spans="7:16">
      <c r="G504" s="13"/>
      <c r="H504" s="13"/>
      <c r="I504" s="13"/>
      <c r="J504" s="13"/>
      <c r="K504" s="13"/>
      <c r="L504" s="13"/>
      <c r="M504" s="13"/>
      <c r="N504" s="13"/>
      <c r="O504" s="13"/>
      <c r="P504" s="13"/>
    </row>
    <row r="505" spans="7:16">
      <c r="G505" s="13"/>
      <c r="H505" s="13"/>
      <c r="I505" s="13"/>
      <c r="J505" s="13"/>
      <c r="K505" s="13"/>
      <c r="L505" s="13"/>
      <c r="M505" s="13"/>
      <c r="N505" s="13"/>
      <c r="O505" s="13"/>
      <c r="P505" s="13"/>
    </row>
    <row r="506" spans="7:16">
      <c r="G506" s="13"/>
      <c r="H506" s="13"/>
      <c r="I506" s="13"/>
      <c r="J506" s="13"/>
      <c r="K506" s="13"/>
      <c r="L506" s="13"/>
      <c r="M506" s="13"/>
      <c r="N506" s="13"/>
      <c r="O506" s="13"/>
      <c r="P506" s="13"/>
    </row>
    <row r="507" spans="7:16">
      <c r="G507" s="13"/>
      <c r="H507" s="13"/>
      <c r="I507" s="13"/>
      <c r="J507" s="13"/>
      <c r="K507" s="13"/>
      <c r="L507" s="13"/>
      <c r="M507" s="13"/>
      <c r="N507" s="13"/>
      <c r="O507" s="13"/>
      <c r="P507" s="13"/>
    </row>
    <row r="508" spans="7:16">
      <c r="G508" s="13"/>
      <c r="H508" s="13"/>
      <c r="I508" s="13"/>
      <c r="J508" s="13"/>
      <c r="K508" s="13"/>
      <c r="L508" s="13"/>
      <c r="M508" s="13"/>
      <c r="N508" s="13"/>
      <c r="O508" s="13"/>
      <c r="P508" s="13"/>
    </row>
    <row r="509" spans="7:16">
      <c r="G509" s="13"/>
      <c r="H509" s="13"/>
      <c r="I509" s="13"/>
      <c r="J509" s="13"/>
      <c r="K509" s="13"/>
      <c r="L509" s="13"/>
      <c r="M509" s="13"/>
      <c r="N509" s="13"/>
      <c r="O509" s="13"/>
      <c r="P509" s="13"/>
    </row>
    <row r="510" spans="7:16">
      <c r="G510" s="13"/>
      <c r="H510" s="13"/>
      <c r="I510" s="13"/>
      <c r="J510" s="13"/>
      <c r="K510" s="13"/>
      <c r="L510" s="13"/>
      <c r="M510" s="13"/>
      <c r="N510" s="13"/>
      <c r="O510" s="13"/>
      <c r="P510" s="13"/>
    </row>
    <row r="511" spans="7:16">
      <c r="G511" s="13"/>
      <c r="H511" s="13"/>
      <c r="I511" s="13"/>
      <c r="J511" s="13"/>
      <c r="K511" s="13"/>
      <c r="L511" s="13"/>
      <c r="M511" s="13"/>
      <c r="N511" s="13"/>
      <c r="O511" s="13"/>
      <c r="P511" s="13"/>
    </row>
    <row r="512" spans="7:16">
      <c r="G512" s="13"/>
      <c r="H512" s="13"/>
      <c r="I512" s="13"/>
      <c r="J512" s="13"/>
      <c r="K512" s="13"/>
      <c r="L512" s="13"/>
      <c r="M512" s="13"/>
      <c r="N512" s="13"/>
      <c r="O512" s="13"/>
      <c r="P512" s="13"/>
    </row>
    <row r="513" spans="7:16">
      <c r="G513" s="13"/>
      <c r="H513" s="13"/>
      <c r="I513" s="13"/>
      <c r="J513" s="13"/>
      <c r="K513" s="13"/>
      <c r="L513" s="13"/>
      <c r="M513" s="13"/>
      <c r="N513" s="13"/>
      <c r="O513" s="13"/>
      <c r="P513" s="13"/>
    </row>
    <row r="514" spans="7:16">
      <c r="G514" s="13"/>
      <c r="H514" s="13"/>
      <c r="I514" s="13"/>
      <c r="J514" s="13"/>
      <c r="K514" s="13"/>
      <c r="L514" s="13"/>
      <c r="M514" s="13"/>
      <c r="N514" s="13"/>
      <c r="O514" s="13"/>
      <c r="P514" s="13"/>
    </row>
    <row r="515" spans="7:16">
      <c r="G515" s="13"/>
      <c r="H515" s="13"/>
      <c r="I515" s="13"/>
      <c r="J515" s="13"/>
      <c r="K515" s="13"/>
      <c r="L515" s="13"/>
      <c r="M515" s="13"/>
      <c r="N515" s="13"/>
      <c r="O515" s="13"/>
      <c r="P515" s="13"/>
    </row>
    <row r="516" spans="7:16">
      <c r="G516" s="13"/>
      <c r="H516" s="13"/>
      <c r="I516" s="13"/>
      <c r="J516" s="13"/>
      <c r="K516" s="13"/>
      <c r="L516" s="13"/>
      <c r="M516" s="13"/>
      <c r="N516" s="13"/>
      <c r="O516" s="13"/>
      <c r="P516" s="13"/>
    </row>
    <row r="517" spans="7:16">
      <c r="G517" s="13"/>
      <c r="H517" s="13"/>
      <c r="I517" s="13"/>
      <c r="J517" s="13"/>
      <c r="K517" s="13"/>
      <c r="L517" s="13"/>
      <c r="M517" s="13"/>
      <c r="N517" s="13"/>
      <c r="O517" s="13"/>
      <c r="P517" s="13"/>
    </row>
    <row r="518" spans="7:16">
      <c r="G518" s="13"/>
      <c r="H518" s="13"/>
      <c r="I518" s="13"/>
      <c r="J518" s="13"/>
      <c r="K518" s="13"/>
      <c r="L518" s="13"/>
      <c r="M518" s="13"/>
      <c r="N518" s="13"/>
      <c r="O518" s="13"/>
      <c r="P518" s="13"/>
    </row>
    <row r="519" spans="7:16">
      <c r="G519" s="13"/>
      <c r="H519" s="13"/>
      <c r="I519" s="13"/>
      <c r="J519" s="13"/>
      <c r="K519" s="13"/>
      <c r="L519" s="13"/>
      <c r="M519" s="13"/>
      <c r="N519" s="13"/>
      <c r="O519" s="13"/>
      <c r="P519" s="13"/>
    </row>
    <row r="520" spans="7:16">
      <c r="G520" s="13"/>
      <c r="H520" s="13"/>
      <c r="I520" s="13"/>
      <c r="J520" s="13"/>
      <c r="K520" s="13"/>
      <c r="L520" s="13"/>
      <c r="M520" s="13"/>
      <c r="N520" s="13"/>
      <c r="O520" s="13"/>
      <c r="P520" s="13"/>
    </row>
    <row r="521" spans="7:16">
      <c r="G521" s="13"/>
      <c r="H521" s="13"/>
      <c r="I521" s="13"/>
      <c r="J521" s="13"/>
      <c r="K521" s="13"/>
      <c r="L521" s="13"/>
      <c r="M521" s="13"/>
      <c r="N521" s="13"/>
      <c r="O521" s="13"/>
      <c r="P521" s="13"/>
    </row>
    <row r="522" spans="7:16">
      <c r="G522" s="13"/>
      <c r="H522" s="13"/>
      <c r="I522" s="13"/>
      <c r="J522" s="13"/>
      <c r="K522" s="13"/>
      <c r="L522" s="13"/>
      <c r="M522" s="13"/>
      <c r="N522" s="13"/>
      <c r="O522" s="13"/>
      <c r="P522" s="13"/>
    </row>
    <row r="523" spans="7:16">
      <c r="G523" s="13"/>
      <c r="H523" s="13"/>
      <c r="I523" s="13"/>
      <c r="J523" s="13"/>
      <c r="K523" s="13"/>
      <c r="L523" s="13"/>
      <c r="M523" s="13"/>
      <c r="N523" s="13"/>
      <c r="O523" s="13"/>
      <c r="P523" s="13"/>
    </row>
    <row r="524" spans="7:16">
      <c r="G524" s="13"/>
      <c r="H524" s="13"/>
      <c r="I524" s="13"/>
      <c r="J524" s="13"/>
      <c r="K524" s="13"/>
      <c r="L524" s="13"/>
      <c r="M524" s="13"/>
      <c r="N524" s="13"/>
      <c r="O524" s="13"/>
      <c r="P524" s="13"/>
    </row>
    <row r="525" spans="7:16">
      <c r="G525" s="13"/>
      <c r="H525" s="13"/>
      <c r="I525" s="13"/>
      <c r="J525" s="13"/>
      <c r="K525" s="13"/>
      <c r="L525" s="13"/>
      <c r="M525" s="13"/>
      <c r="N525" s="13"/>
      <c r="O525" s="13"/>
      <c r="P525" s="13"/>
    </row>
    <row r="526" spans="7:16">
      <c r="G526" s="13"/>
      <c r="H526" s="13"/>
      <c r="I526" s="13"/>
      <c r="J526" s="13"/>
      <c r="K526" s="13"/>
      <c r="L526" s="13"/>
      <c r="M526" s="13"/>
      <c r="N526" s="13"/>
      <c r="O526" s="13"/>
      <c r="P526" s="13"/>
    </row>
    <row r="527" spans="7:16">
      <c r="G527" s="13"/>
      <c r="H527" s="13"/>
      <c r="I527" s="13"/>
      <c r="J527" s="13"/>
      <c r="K527" s="13"/>
      <c r="L527" s="13"/>
      <c r="M527" s="13"/>
      <c r="N527" s="13"/>
      <c r="O527" s="13"/>
      <c r="P527" s="13"/>
    </row>
    <row r="528" spans="7:16">
      <c r="G528" s="13"/>
      <c r="H528" s="13"/>
      <c r="I528" s="13"/>
      <c r="J528" s="13"/>
      <c r="K528" s="13"/>
      <c r="L528" s="13"/>
      <c r="M528" s="13"/>
      <c r="N528" s="13"/>
      <c r="O528" s="13"/>
      <c r="P528" s="13"/>
    </row>
    <row r="529" spans="7:16">
      <c r="G529" s="13"/>
      <c r="H529" s="13"/>
      <c r="I529" s="13"/>
      <c r="J529" s="13"/>
      <c r="K529" s="13"/>
      <c r="L529" s="13"/>
      <c r="M529" s="13"/>
      <c r="N529" s="13"/>
      <c r="O529" s="13"/>
      <c r="P529" s="13"/>
    </row>
    <row r="530" spans="7:16">
      <c r="G530" s="13"/>
      <c r="H530" s="13"/>
      <c r="I530" s="13"/>
      <c r="J530" s="13"/>
      <c r="K530" s="13"/>
      <c r="L530" s="13"/>
      <c r="M530" s="13"/>
      <c r="N530" s="13"/>
      <c r="O530" s="13"/>
      <c r="P530" s="13"/>
    </row>
    <row r="531" spans="7:16">
      <c r="G531" s="13"/>
      <c r="H531" s="13"/>
      <c r="I531" s="13"/>
      <c r="J531" s="13"/>
      <c r="K531" s="13"/>
      <c r="L531" s="13"/>
      <c r="M531" s="13"/>
      <c r="N531" s="13"/>
      <c r="O531" s="13"/>
      <c r="P531" s="13"/>
    </row>
    <row r="532" spans="7:16">
      <c r="G532" s="13"/>
      <c r="H532" s="13"/>
      <c r="I532" s="13"/>
      <c r="J532" s="13"/>
      <c r="K532" s="13"/>
      <c r="L532" s="13"/>
      <c r="M532" s="13"/>
      <c r="N532" s="13"/>
      <c r="O532" s="13"/>
      <c r="P532" s="13"/>
    </row>
    <row r="533" spans="7:16">
      <c r="G533" s="13"/>
      <c r="H533" s="13"/>
      <c r="I533" s="13"/>
      <c r="J533" s="13"/>
      <c r="K533" s="13"/>
      <c r="L533" s="13"/>
      <c r="M533" s="13"/>
      <c r="N533" s="13"/>
      <c r="O533" s="13"/>
      <c r="P533" s="13"/>
    </row>
    <row r="534" spans="7:16">
      <c r="G534" s="13"/>
      <c r="H534" s="13"/>
      <c r="I534" s="13"/>
      <c r="J534" s="13"/>
      <c r="K534" s="13"/>
      <c r="L534" s="13"/>
      <c r="M534" s="13"/>
      <c r="N534" s="13"/>
      <c r="O534" s="13"/>
      <c r="P534" s="13"/>
    </row>
    <row r="535" spans="7:16">
      <c r="G535" s="13"/>
      <c r="H535" s="13"/>
      <c r="I535" s="13"/>
      <c r="J535" s="13"/>
      <c r="K535" s="13"/>
      <c r="L535" s="13"/>
      <c r="M535" s="13"/>
      <c r="N535" s="13"/>
      <c r="O535" s="13"/>
      <c r="P535" s="13"/>
    </row>
    <row r="536" spans="7:16">
      <c r="G536" s="13"/>
      <c r="H536" s="13"/>
      <c r="I536" s="13"/>
      <c r="J536" s="13"/>
      <c r="K536" s="13"/>
      <c r="L536" s="13"/>
      <c r="M536" s="13"/>
      <c r="N536" s="13"/>
      <c r="O536" s="13"/>
      <c r="P536" s="13"/>
    </row>
    <row r="537" spans="7:16">
      <c r="G537" s="13"/>
      <c r="H537" s="13"/>
      <c r="I537" s="13"/>
      <c r="J537" s="13"/>
      <c r="K537" s="13"/>
      <c r="L537" s="13"/>
      <c r="M537" s="13"/>
      <c r="N537" s="13"/>
      <c r="O537" s="13"/>
      <c r="P537" s="13"/>
    </row>
    <row r="538" spans="7:16">
      <c r="G538" s="13"/>
      <c r="H538" s="13"/>
      <c r="I538" s="13"/>
      <c r="J538" s="13"/>
      <c r="K538" s="13"/>
      <c r="L538" s="13"/>
      <c r="M538" s="13"/>
      <c r="N538" s="13"/>
      <c r="O538" s="13"/>
      <c r="P538" s="13"/>
    </row>
    <row r="539" spans="7:16">
      <c r="G539" s="13"/>
      <c r="H539" s="13"/>
      <c r="I539" s="13"/>
      <c r="J539" s="13"/>
      <c r="K539" s="13"/>
      <c r="L539" s="13"/>
      <c r="M539" s="13"/>
      <c r="N539" s="13"/>
      <c r="O539" s="13"/>
      <c r="P539" s="13"/>
    </row>
    <row r="540" spans="7:16">
      <c r="G540" s="13"/>
      <c r="H540" s="13"/>
      <c r="I540" s="13"/>
      <c r="J540" s="13"/>
      <c r="K540" s="13"/>
      <c r="L540" s="13"/>
      <c r="M540" s="13"/>
      <c r="N540" s="13"/>
      <c r="O540" s="13"/>
      <c r="P540" s="13"/>
    </row>
    <row r="541" spans="7:16">
      <c r="G541" s="13"/>
      <c r="H541" s="13"/>
      <c r="I541" s="13"/>
      <c r="J541" s="13"/>
      <c r="K541" s="13"/>
      <c r="L541" s="13"/>
      <c r="M541" s="13"/>
      <c r="N541" s="13"/>
      <c r="O541" s="13"/>
      <c r="P541" s="13"/>
    </row>
    <row r="542" spans="7:16">
      <c r="G542" s="13"/>
      <c r="H542" s="13"/>
      <c r="I542" s="13"/>
      <c r="J542" s="13"/>
      <c r="K542" s="13"/>
      <c r="L542" s="13"/>
      <c r="M542" s="13"/>
      <c r="N542" s="13"/>
      <c r="O542" s="13"/>
      <c r="P542" s="13"/>
    </row>
    <row r="543" spans="7:16">
      <c r="G543" s="13"/>
      <c r="H543" s="13"/>
      <c r="I543" s="13"/>
      <c r="J543" s="13"/>
      <c r="K543" s="13"/>
      <c r="L543" s="13"/>
      <c r="M543" s="13"/>
      <c r="N543" s="13"/>
      <c r="O543" s="13"/>
      <c r="P543" s="13"/>
    </row>
    <row r="544" spans="7:16">
      <c r="G544" s="13"/>
      <c r="H544" s="13"/>
      <c r="I544" s="13"/>
      <c r="J544" s="13"/>
      <c r="K544" s="13"/>
      <c r="L544" s="13"/>
      <c r="M544" s="13"/>
      <c r="N544" s="13"/>
      <c r="O544" s="13"/>
      <c r="P544" s="13"/>
    </row>
    <row r="545" spans="7:16">
      <c r="G545" s="13"/>
      <c r="H545" s="13"/>
      <c r="I545" s="13"/>
      <c r="J545" s="13"/>
      <c r="K545" s="13"/>
      <c r="L545" s="13"/>
      <c r="M545" s="13"/>
      <c r="N545" s="13"/>
      <c r="O545" s="13"/>
      <c r="P545" s="13"/>
    </row>
    <row r="546" spans="7:16">
      <c r="G546" s="13"/>
      <c r="H546" s="13"/>
      <c r="I546" s="13"/>
      <c r="J546" s="13"/>
      <c r="K546" s="13"/>
      <c r="L546" s="13"/>
      <c r="M546" s="13"/>
      <c r="N546" s="13"/>
      <c r="O546" s="13"/>
      <c r="P546" s="13"/>
    </row>
    <row r="547" spans="7:16">
      <c r="G547" s="13"/>
      <c r="H547" s="13"/>
      <c r="I547" s="13"/>
      <c r="J547" s="13"/>
      <c r="K547" s="13"/>
      <c r="L547" s="13"/>
      <c r="M547" s="13"/>
      <c r="N547" s="13"/>
      <c r="O547" s="13"/>
      <c r="P547" s="13"/>
    </row>
    <row r="548" spans="7:16">
      <c r="G548" s="13"/>
      <c r="H548" s="13"/>
      <c r="I548" s="13"/>
      <c r="J548" s="13"/>
      <c r="K548" s="13"/>
      <c r="L548" s="13"/>
      <c r="M548" s="13"/>
      <c r="N548" s="13"/>
      <c r="O548" s="13"/>
      <c r="P548" s="13"/>
    </row>
    <row r="549" spans="7:16">
      <c r="G549" s="13"/>
      <c r="H549" s="13"/>
      <c r="I549" s="13"/>
      <c r="J549" s="13"/>
      <c r="K549" s="13"/>
      <c r="L549" s="13"/>
      <c r="M549" s="13"/>
      <c r="N549" s="13"/>
      <c r="O549" s="13"/>
      <c r="P549" s="13"/>
    </row>
    <row r="550" spans="7:16">
      <c r="G550" s="13"/>
      <c r="H550" s="13"/>
      <c r="I550" s="13"/>
      <c r="J550" s="13"/>
      <c r="K550" s="13"/>
      <c r="L550" s="13"/>
      <c r="M550" s="13"/>
      <c r="N550" s="13"/>
      <c r="O550" s="13"/>
      <c r="P550" s="13"/>
    </row>
    <row r="551" spans="7:16">
      <c r="G551" s="13"/>
      <c r="H551" s="13"/>
      <c r="I551" s="13"/>
      <c r="J551" s="13"/>
      <c r="K551" s="13"/>
      <c r="L551" s="13"/>
      <c r="M551" s="13"/>
      <c r="N551" s="13"/>
      <c r="O551" s="13"/>
      <c r="P551" s="13"/>
    </row>
    <row r="552" spans="7:16">
      <c r="G552" s="13"/>
      <c r="H552" s="13"/>
      <c r="I552" s="13"/>
      <c r="J552" s="13"/>
      <c r="K552" s="13"/>
      <c r="L552" s="13"/>
      <c r="M552" s="13"/>
      <c r="N552" s="13"/>
      <c r="O552" s="13"/>
      <c r="P552" s="13"/>
    </row>
    <row r="553" spans="7:16">
      <c r="G553" s="13"/>
      <c r="H553" s="13"/>
      <c r="I553" s="13"/>
      <c r="J553" s="13"/>
      <c r="K553" s="13"/>
      <c r="L553" s="13"/>
      <c r="M553" s="13"/>
      <c r="N553" s="13"/>
      <c r="O553" s="13"/>
      <c r="P553" s="13"/>
    </row>
    <row r="554" spans="7:16">
      <c r="G554" s="13"/>
      <c r="H554" s="13"/>
      <c r="I554" s="13"/>
      <c r="J554" s="13"/>
      <c r="K554" s="13"/>
      <c r="L554" s="13"/>
      <c r="M554" s="13"/>
      <c r="N554" s="13"/>
      <c r="O554" s="13"/>
      <c r="P554" s="13"/>
    </row>
    <row r="555" spans="7:16">
      <c r="G555" s="13"/>
      <c r="H555" s="13"/>
      <c r="I555" s="13"/>
      <c r="J555" s="13"/>
      <c r="K555" s="13"/>
      <c r="L555" s="13"/>
      <c r="M555" s="13"/>
      <c r="N555" s="13"/>
      <c r="O555" s="13"/>
      <c r="P555" s="13"/>
    </row>
    <row r="556" spans="7:16">
      <c r="G556" s="13"/>
      <c r="H556" s="13"/>
      <c r="I556" s="13"/>
      <c r="J556" s="13"/>
      <c r="K556" s="13"/>
      <c r="L556" s="13"/>
      <c r="M556" s="13"/>
      <c r="N556" s="13"/>
      <c r="O556" s="13"/>
      <c r="P556" s="13"/>
    </row>
    <row r="557" spans="7:16">
      <c r="G557" s="13"/>
      <c r="H557" s="13"/>
      <c r="I557" s="13"/>
      <c r="J557" s="13"/>
      <c r="K557" s="13"/>
      <c r="L557" s="13"/>
      <c r="M557" s="13"/>
      <c r="N557" s="13"/>
      <c r="O557" s="13"/>
      <c r="P557" s="13"/>
    </row>
    <row r="558" spans="7:16">
      <c r="G558" s="13"/>
      <c r="H558" s="13"/>
      <c r="I558" s="13"/>
      <c r="J558" s="13"/>
      <c r="K558" s="13"/>
      <c r="L558" s="13"/>
      <c r="M558" s="13"/>
      <c r="N558" s="13"/>
      <c r="O558" s="13"/>
      <c r="P558" s="13"/>
    </row>
    <row r="559" spans="7:16">
      <c r="G559" s="13"/>
      <c r="H559" s="13"/>
      <c r="I559" s="13"/>
      <c r="J559" s="13"/>
      <c r="K559" s="13"/>
      <c r="L559" s="13"/>
      <c r="M559" s="13"/>
      <c r="N559" s="13"/>
      <c r="O559" s="13"/>
      <c r="P559" s="13"/>
    </row>
    <row r="560" spans="7:16">
      <c r="G560" s="13"/>
      <c r="H560" s="13"/>
      <c r="I560" s="13"/>
      <c r="J560" s="13"/>
      <c r="K560" s="13"/>
      <c r="L560" s="13"/>
      <c r="M560" s="13"/>
      <c r="N560" s="13"/>
      <c r="O560" s="13"/>
      <c r="P560" s="13"/>
    </row>
    <row r="561" spans="7:16">
      <c r="G561" s="13"/>
      <c r="H561" s="13"/>
      <c r="I561" s="13"/>
      <c r="J561" s="13"/>
      <c r="K561" s="13"/>
      <c r="L561" s="13"/>
      <c r="M561" s="13"/>
      <c r="N561" s="13"/>
      <c r="O561" s="13"/>
      <c r="P561" s="13"/>
    </row>
    <row r="562" spans="7:16">
      <c r="G562" s="13"/>
      <c r="H562" s="13"/>
      <c r="I562" s="13"/>
      <c r="J562" s="13"/>
      <c r="K562" s="13"/>
      <c r="L562" s="13"/>
      <c r="M562" s="13"/>
      <c r="N562" s="13"/>
      <c r="O562" s="13"/>
      <c r="P562" s="13"/>
    </row>
    <row r="563" spans="7:16">
      <c r="G563" s="13"/>
      <c r="H563" s="13"/>
      <c r="I563" s="13"/>
      <c r="J563" s="13"/>
      <c r="K563" s="13"/>
      <c r="L563" s="13"/>
      <c r="M563" s="13"/>
      <c r="N563" s="13"/>
      <c r="O563" s="13"/>
      <c r="P563" s="13"/>
    </row>
    <row r="564" spans="7:16">
      <c r="G564" s="13"/>
      <c r="H564" s="13"/>
      <c r="I564" s="13"/>
      <c r="J564" s="13"/>
      <c r="K564" s="13"/>
      <c r="L564" s="13"/>
      <c r="M564" s="13"/>
      <c r="N564" s="13"/>
      <c r="O564" s="13"/>
      <c r="P564" s="13"/>
    </row>
    <row r="565" spans="7:16">
      <c r="G565" s="13"/>
      <c r="H565" s="13"/>
      <c r="I565" s="13"/>
      <c r="J565" s="13"/>
      <c r="K565" s="13"/>
      <c r="L565" s="13"/>
      <c r="M565" s="13"/>
      <c r="N565" s="13"/>
      <c r="O565" s="13"/>
      <c r="P565" s="13"/>
    </row>
    <row r="566" spans="7:16">
      <c r="G566" s="13"/>
      <c r="H566" s="13"/>
      <c r="I566" s="13"/>
      <c r="J566" s="13"/>
      <c r="K566" s="13"/>
      <c r="L566" s="13"/>
      <c r="M566" s="13"/>
      <c r="N566" s="13"/>
      <c r="O566" s="13"/>
      <c r="P566" s="13"/>
    </row>
    <row r="567" spans="7:16">
      <c r="G567" s="13"/>
      <c r="H567" s="13"/>
      <c r="I567" s="13"/>
      <c r="J567" s="13"/>
      <c r="K567" s="13"/>
      <c r="L567" s="13"/>
      <c r="M567" s="13"/>
      <c r="N567" s="13"/>
      <c r="O567" s="13"/>
      <c r="P567" s="13"/>
    </row>
    <row r="568" spans="7:16">
      <c r="G568" s="13"/>
      <c r="H568" s="13"/>
      <c r="I568" s="13"/>
      <c r="J568" s="13"/>
      <c r="K568" s="13"/>
      <c r="L568" s="13"/>
      <c r="M568" s="13"/>
      <c r="N568" s="13"/>
      <c r="O568" s="13"/>
      <c r="P568" s="13"/>
    </row>
    <row r="569" spans="7:16">
      <c r="G569" s="13"/>
      <c r="H569" s="13"/>
      <c r="I569" s="13"/>
      <c r="J569" s="13"/>
      <c r="K569" s="13"/>
      <c r="L569" s="13"/>
      <c r="M569" s="13"/>
      <c r="N569" s="13"/>
      <c r="O569" s="13"/>
      <c r="P569" s="13"/>
    </row>
    <row r="570" spans="7:16">
      <c r="G570" s="13"/>
      <c r="H570" s="13"/>
      <c r="I570" s="13"/>
      <c r="J570" s="13"/>
      <c r="K570" s="13"/>
      <c r="L570" s="13"/>
      <c r="M570" s="13"/>
      <c r="N570" s="13"/>
      <c r="O570" s="13"/>
      <c r="P570" s="13"/>
    </row>
    <row r="571" spans="7:16">
      <c r="G571" s="13"/>
      <c r="H571" s="13"/>
      <c r="I571" s="13"/>
      <c r="J571" s="13"/>
      <c r="K571" s="13"/>
      <c r="L571" s="13"/>
      <c r="M571" s="13"/>
      <c r="N571" s="13"/>
      <c r="O571" s="13"/>
      <c r="P571" s="13"/>
    </row>
    <row r="572" spans="7:16">
      <c r="G572" s="13"/>
      <c r="H572" s="13"/>
      <c r="I572" s="13"/>
      <c r="J572" s="13"/>
      <c r="K572" s="13"/>
      <c r="L572" s="13"/>
      <c r="M572" s="13"/>
      <c r="N572" s="13"/>
      <c r="O572" s="13"/>
      <c r="P572" s="13"/>
    </row>
    <row r="573" spans="7:16">
      <c r="G573" s="13"/>
      <c r="H573" s="13"/>
      <c r="I573" s="13"/>
      <c r="J573" s="13"/>
      <c r="K573" s="13"/>
      <c r="L573" s="13"/>
      <c r="M573" s="13"/>
      <c r="N573" s="13"/>
      <c r="O573" s="13"/>
      <c r="P573" s="13"/>
    </row>
    <row r="574" spans="7:16">
      <c r="G574" s="13"/>
      <c r="H574" s="13"/>
      <c r="I574" s="13"/>
      <c r="J574" s="13"/>
      <c r="K574" s="13"/>
      <c r="L574" s="13"/>
      <c r="M574" s="13"/>
      <c r="N574" s="13"/>
      <c r="O574" s="13"/>
      <c r="P574" s="13"/>
    </row>
    <row r="575" spans="7:16">
      <c r="G575" s="13"/>
      <c r="H575" s="13"/>
      <c r="I575" s="13"/>
      <c r="J575" s="13"/>
      <c r="K575" s="13"/>
      <c r="L575" s="13"/>
      <c r="M575" s="13"/>
      <c r="N575" s="13"/>
      <c r="O575" s="13"/>
      <c r="P575" s="13"/>
    </row>
    <row r="576" spans="7:16">
      <c r="G576" s="13"/>
      <c r="H576" s="13"/>
      <c r="I576" s="13"/>
      <c r="J576" s="13"/>
      <c r="K576" s="13"/>
      <c r="L576" s="13"/>
      <c r="M576" s="13"/>
      <c r="N576" s="13"/>
      <c r="O576" s="13"/>
      <c r="P576" s="13"/>
    </row>
    <row r="577" spans="7:16">
      <c r="G577" s="13"/>
      <c r="H577" s="13"/>
      <c r="I577" s="13"/>
      <c r="J577" s="13"/>
      <c r="K577" s="13"/>
      <c r="L577" s="13"/>
      <c r="M577" s="13"/>
      <c r="N577" s="13"/>
      <c r="O577" s="13"/>
      <c r="P577" s="13"/>
    </row>
    <row r="578" spans="7:16">
      <c r="G578" s="13"/>
      <c r="H578" s="13"/>
      <c r="I578" s="13"/>
      <c r="J578" s="13"/>
      <c r="K578" s="13"/>
      <c r="L578" s="13"/>
      <c r="M578" s="13"/>
      <c r="N578" s="13"/>
      <c r="O578" s="13"/>
      <c r="P578" s="13"/>
    </row>
    <row r="579" spans="7:16">
      <c r="G579" s="13"/>
      <c r="H579" s="13"/>
      <c r="I579" s="13"/>
      <c r="J579" s="13"/>
      <c r="K579" s="13"/>
      <c r="L579" s="13"/>
      <c r="M579" s="13"/>
      <c r="N579" s="13"/>
      <c r="O579" s="13"/>
      <c r="P579" s="13"/>
    </row>
    <row r="580" spans="7:16">
      <c r="G580" s="13"/>
      <c r="H580" s="13"/>
      <c r="I580" s="13"/>
      <c r="J580" s="13"/>
      <c r="K580" s="13"/>
      <c r="L580" s="13"/>
      <c r="M580" s="13"/>
      <c r="N580" s="13"/>
      <c r="O580" s="13"/>
      <c r="P580" s="13"/>
    </row>
    <row r="581" spans="7:16">
      <c r="G581" s="13"/>
      <c r="H581" s="13"/>
      <c r="I581" s="13"/>
      <c r="J581" s="13"/>
      <c r="K581" s="13"/>
      <c r="L581" s="13"/>
      <c r="M581" s="13"/>
      <c r="N581" s="13"/>
      <c r="O581" s="13"/>
      <c r="P581" s="13"/>
    </row>
    <row r="582" spans="7:16">
      <c r="G582" s="13"/>
      <c r="H582" s="13"/>
      <c r="I582" s="13"/>
      <c r="J582" s="13"/>
      <c r="K582" s="13"/>
      <c r="L582" s="13"/>
      <c r="M582" s="13"/>
      <c r="N582" s="13"/>
      <c r="O582" s="13"/>
      <c r="P582" s="13"/>
    </row>
    <row r="583" spans="7:16">
      <c r="G583" s="13"/>
      <c r="H583" s="13"/>
      <c r="I583" s="13"/>
      <c r="J583" s="13"/>
      <c r="K583" s="13"/>
      <c r="L583" s="13"/>
      <c r="M583" s="13"/>
      <c r="N583" s="13"/>
      <c r="O583" s="13"/>
      <c r="P583" s="13"/>
    </row>
    <row r="584" spans="7:16">
      <c r="G584" s="13"/>
      <c r="H584" s="13"/>
      <c r="I584" s="13"/>
      <c r="J584" s="13"/>
      <c r="K584" s="13"/>
      <c r="L584" s="13"/>
      <c r="M584" s="13"/>
      <c r="N584" s="13"/>
      <c r="O584" s="13"/>
      <c r="P584" s="13"/>
    </row>
    <row r="585" spans="7:16">
      <c r="G585" s="13"/>
      <c r="H585" s="13"/>
      <c r="I585" s="13"/>
      <c r="J585" s="13"/>
      <c r="K585" s="13"/>
      <c r="L585" s="13"/>
      <c r="M585" s="13"/>
      <c r="N585" s="13"/>
      <c r="O585" s="13"/>
      <c r="P585" s="13"/>
    </row>
    <row r="586" spans="7:16">
      <c r="G586" s="13"/>
      <c r="H586" s="13"/>
      <c r="I586" s="13"/>
      <c r="J586" s="13"/>
      <c r="K586" s="13"/>
      <c r="L586" s="13"/>
      <c r="M586" s="13"/>
      <c r="N586" s="13"/>
      <c r="O586" s="13"/>
      <c r="P586" s="13"/>
    </row>
    <row r="587" spans="7:16">
      <c r="G587" s="13"/>
      <c r="H587" s="13"/>
      <c r="I587" s="13"/>
      <c r="J587" s="13"/>
      <c r="K587" s="13"/>
      <c r="L587" s="13"/>
      <c r="M587" s="13"/>
      <c r="N587" s="13"/>
      <c r="O587" s="13"/>
      <c r="P587" s="13"/>
    </row>
    <row r="588" spans="7:16">
      <c r="G588" s="13"/>
      <c r="H588" s="13"/>
      <c r="I588" s="13"/>
      <c r="J588" s="13"/>
      <c r="K588" s="13"/>
      <c r="L588" s="13"/>
      <c r="M588" s="13"/>
      <c r="N588" s="13"/>
      <c r="O588" s="13"/>
      <c r="P588" s="13"/>
    </row>
    <row r="589" spans="7:16">
      <c r="G589" s="13"/>
      <c r="H589" s="13"/>
      <c r="I589" s="13"/>
      <c r="J589" s="13"/>
      <c r="K589" s="13"/>
      <c r="L589" s="13"/>
      <c r="M589" s="13"/>
      <c r="N589" s="13"/>
      <c r="O589" s="13"/>
      <c r="P589" s="13"/>
    </row>
    <row r="590" spans="7:16">
      <c r="G590" s="13"/>
      <c r="H590" s="13"/>
      <c r="I590" s="13"/>
      <c r="J590" s="13"/>
      <c r="K590" s="13"/>
      <c r="L590" s="13"/>
      <c r="M590" s="13"/>
      <c r="N590" s="13"/>
      <c r="O590" s="13"/>
      <c r="P590" s="13"/>
    </row>
    <row r="591" spans="7:16">
      <c r="G591" s="13"/>
      <c r="H591" s="13"/>
      <c r="I591" s="13"/>
      <c r="J591" s="13"/>
      <c r="K591" s="13"/>
      <c r="L591" s="13"/>
      <c r="M591" s="13"/>
      <c r="N591" s="13"/>
      <c r="O591" s="13"/>
      <c r="P591" s="13"/>
    </row>
    <row r="592" spans="7:16">
      <c r="G592" s="13"/>
      <c r="H592" s="13"/>
      <c r="I592" s="13"/>
      <c r="J592" s="13"/>
      <c r="K592" s="13"/>
      <c r="L592" s="13"/>
      <c r="M592" s="13"/>
      <c r="N592" s="13"/>
      <c r="O592" s="13"/>
      <c r="P592" s="13"/>
    </row>
    <row r="593" spans="7:16">
      <c r="G593" s="13"/>
      <c r="H593" s="13"/>
      <c r="I593" s="13"/>
      <c r="J593" s="13"/>
      <c r="K593" s="13"/>
      <c r="L593" s="13"/>
      <c r="M593" s="13"/>
      <c r="N593" s="13"/>
      <c r="O593" s="13"/>
      <c r="P593" s="13"/>
    </row>
    <row r="594" spans="7:16">
      <c r="G594" s="13"/>
      <c r="H594" s="13"/>
      <c r="I594" s="13"/>
      <c r="J594" s="13"/>
      <c r="K594" s="13"/>
      <c r="L594" s="13"/>
      <c r="M594" s="13"/>
      <c r="N594" s="13"/>
      <c r="O594" s="13"/>
      <c r="P594" s="13"/>
    </row>
    <row r="595" spans="7:16">
      <c r="G595" s="13"/>
      <c r="H595" s="13"/>
      <c r="I595" s="13"/>
      <c r="J595" s="13"/>
      <c r="K595" s="13"/>
      <c r="L595" s="13"/>
      <c r="M595" s="13"/>
      <c r="N595" s="13"/>
      <c r="O595" s="13"/>
      <c r="P595" s="13"/>
    </row>
    <row r="596" spans="7:16">
      <c r="G596" s="13"/>
      <c r="H596" s="13"/>
      <c r="I596" s="13"/>
      <c r="J596" s="13"/>
      <c r="K596" s="13"/>
      <c r="L596" s="13"/>
      <c r="M596" s="13"/>
      <c r="N596" s="13"/>
      <c r="O596" s="13"/>
      <c r="P596" s="13"/>
    </row>
    <row r="597" spans="7:16">
      <c r="G597" s="13"/>
      <c r="H597" s="13"/>
      <c r="I597" s="13"/>
      <c r="J597" s="13"/>
      <c r="K597" s="13"/>
      <c r="L597" s="13"/>
      <c r="M597" s="13"/>
      <c r="N597" s="13"/>
      <c r="O597" s="13"/>
      <c r="P597" s="13"/>
    </row>
    <row r="598" spans="7:16">
      <c r="G598" s="13"/>
      <c r="H598" s="13"/>
      <c r="I598" s="13"/>
      <c r="J598" s="13"/>
      <c r="K598" s="13"/>
      <c r="L598" s="13"/>
      <c r="M598" s="13"/>
      <c r="N598" s="13"/>
      <c r="O598" s="13"/>
      <c r="P598" s="13"/>
    </row>
    <row r="599" spans="7:16">
      <c r="G599" s="13"/>
      <c r="H599" s="13"/>
      <c r="I599" s="13"/>
      <c r="J599" s="13"/>
      <c r="K599" s="13"/>
      <c r="L599" s="13"/>
      <c r="M599" s="13"/>
      <c r="N599" s="13"/>
      <c r="O599" s="13"/>
      <c r="P599" s="13"/>
    </row>
    <row r="600" spans="7:16">
      <c r="G600" s="13"/>
      <c r="H600" s="13"/>
      <c r="I600" s="13"/>
      <c r="J600" s="13"/>
      <c r="K600" s="13"/>
      <c r="L600" s="13"/>
      <c r="M600" s="13"/>
      <c r="N600" s="13"/>
      <c r="O600" s="13"/>
      <c r="P600" s="13"/>
    </row>
    <row r="601" spans="7:16">
      <c r="G601" s="13"/>
      <c r="H601" s="13"/>
      <c r="I601" s="13"/>
      <c r="J601" s="13"/>
      <c r="K601" s="13"/>
      <c r="L601" s="13"/>
      <c r="M601" s="13"/>
      <c r="N601" s="13"/>
      <c r="O601" s="13"/>
      <c r="P601" s="13"/>
    </row>
    <row r="602" spans="7:16">
      <c r="G602" s="13"/>
      <c r="H602" s="13"/>
      <c r="I602" s="13"/>
      <c r="J602" s="13"/>
      <c r="K602" s="13"/>
      <c r="L602" s="13"/>
      <c r="M602" s="13"/>
      <c r="N602" s="13"/>
      <c r="O602" s="13"/>
      <c r="P602" s="13"/>
    </row>
    <row r="603" spans="7:16">
      <c r="G603" s="13"/>
      <c r="H603" s="13"/>
      <c r="I603" s="13"/>
      <c r="J603" s="13"/>
      <c r="K603" s="13"/>
      <c r="L603" s="13"/>
      <c r="M603" s="13"/>
      <c r="N603" s="13"/>
      <c r="O603" s="13"/>
      <c r="P603" s="13"/>
    </row>
    <row r="604" spans="7:16">
      <c r="G604" s="13"/>
      <c r="H604" s="13"/>
      <c r="I604" s="13"/>
      <c r="J604" s="13"/>
      <c r="K604" s="13"/>
      <c r="L604" s="13"/>
      <c r="M604" s="13"/>
      <c r="N604" s="13"/>
      <c r="O604" s="13"/>
      <c r="P604" s="13"/>
    </row>
    <row r="605" spans="7:16">
      <c r="G605" s="13"/>
      <c r="H605" s="13"/>
      <c r="I605" s="13"/>
      <c r="J605" s="13"/>
      <c r="K605" s="13"/>
      <c r="L605" s="13"/>
      <c r="M605" s="13"/>
      <c r="N605" s="13"/>
      <c r="O605" s="13"/>
      <c r="P605" s="13"/>
    </row>
    <row r="606" spans="7:16">
      <c r="G606" s="13"/>
      <c r="H606" s="13"/>
      <c r="I606" s="13"/>
      <c r="J606" s="13"/>
      <c r="K606" s="13"/>
      <c r="L606" s="13"/>
      <c r="M606" s="13"/>
      <c r="N606" s="13"/>
      <c r="O606" s="13"/>
      <c r="P606" s="13"/>
    </row>
    <row r="607" spans="7:16">
      <c r="G607" s="13"/>
      <c r="H607" s="13"/>
      <c r="I607" s="13"/>
      <c r="J607" s="13"/>
      <c r="K607" s="13"/>
      <c r="L607" s="13"/>
      <c r="M607" s="13"/>
      <c r="N607" s="13"/>
      <c r="O607" s="13"/>
      <c r="P607" s="13"/>
    </row>
    <row r="608" spans="7:16">
      <c r="G608" s="13"/>
      <c r="H608" s="13"/>
      <c r="I608" s="13"/>
      <c r="J608" s="13"/>
      <c r="K608" s="13"/>
      <c r="L608" s="13"/>
      <c r="M608" s="13"/>
      <c r="N608" s="13"/>
      <c r="O608" s="13"/>
      <c r="P608" s="13"/>
    </row>
    <row r="609" spans="7:16">
      <c r="G609" s="13"/>
      <c r="H609" s="13"/>
      <c r="I609" s="13"/>
      <c r="J609" s="13"/>
      <c r="K609" s="13"/>
      <c r="L609" s="13"/>
      <c r="M609" s="13"/>
      <c r="N609" s="13"/>
      <c r="O609" s="13"/>
      <c r="P609" s="13"/>
    </row>
    <row r="610" spans="7:16">
      <c r="G610" s="13"/>
      <c r="H610" s="13"/>
      <c r="I610" s="13"/>
      <c r="J610" s="13"/>
      <c r="K610" s="13"/>
      <c r="L610" s="13"/>
      <c r="M610" s="13"/>
      <c r="N610" s="13"/>
      <c r="O610" s="13"/>
      <c r="P610" s="13"/>
    </row>
    <row r="611" spans="7:16">
      <c r="G611" s="13"/>
      <c r="H611" s="13"/>
      <c r="I611" s="13"/>
      <c r="J611" s="13"/>
      <c r="K611" s="13"/>
      <c r="L611" s="13"/>
      <c r="M611" s="13"/>
      <c r="N611" s="13"/>
      <c r="O611" s="13"/>
      <c r="P611" s="13"/>
    </row>
    <row r="612" spans="7:16">
      <c r="G612" s="13"/>
      <c r="H612" s="13"/>
      <c r="I612" s="13"/>
      <c r="J612" s="13"/>
      <c r="K612" s="13"/>
      <c r="L612" s="13"/>
      <c r="M612" s="13"/>
      <c r="N612" s="13"/>
      <c r="O612" s="13"/>
      <c r="P612" s="13"/>
    </row>
    <row r="613" spans="7:16">
      <c r="G613" s="13"/>
      <c r="H613" s="13"/>
      <c r="I613" s="13"/>
      <c r="J613" s="13"/>
      <c r="K613" s="13"/>
      <c r="L613" s="13"/>
      <c r="M613" s="13"/>
      <c r="N613" s="13"/>
      <c r="O613" s="13"/>
      <c r="P613" s="13"/>
    </row>
    <row r="614" spans="7:16">
      <c r="G614" s="13"/>
      <c r="H614" s="13"/>
      <c r="I614" s="13"/>
      <c r="J614" s="13"/>
      <c r="K614" s="13"/>
      <c r="L614" s="13"/>
      <c r="M614" s="13"/>
      <c r="N614" s="13"/>
      <c r="O614" s="13"/>
      <c r="P614" s="13"/>
    </row>
    <row r="615" spans="7:16">
      <c r="G615" s="13"/>
      <c r="H615" s="13"/>
      <c r="I615" s="13"/>
      <c r="J615" s="13"/>
      <c r="K615" s="13"/>
      <c r="L615" s="13"/>
      <c r="M615" s="13"/>
      <c r="N615" s="13"/>
      <c r="O615" s="13"/>
      <c r="P615" s="13"/>
    </row>
    <row r="616" spans="7:16">
      <c r="G616" s="13"/>
      <c r="H616" s="13"/>
      <c r="I616" s="13"/>
      <c r="J616" s="13"/>
      <c r="K616" s="13"/>
      <c r="L616" s="13"/>
      <c r="M616" s="13"/>
      <c r="N616" s="13"/>
      <c r="O616" s="13"/>
      <c r="P616" s="13"/>
    </row>
    <row r="617" spans="7:16">
      <c r="G617" s="13"/>
      <c r="H617" s="13"/>
      <c r="I617" s="13"/>
      <c r="J617" s="13"/>
      <c r="K617" s="13"/>
      <c r="L617" s="13"/>
      <c r="M617" s="13"/>
      <c r="N617" s="13"/>
      <c r="O617" s="13"/>
      <c r="P617" s="13"/>
    </row>
    <row r="618" spans="7:16">
      <c r="G618" s="13"/>
      <c r="H618" s="13"/>
      <c r="I618" s="13"/>
      <c r="J618" s="13"/>
      <c r="K618" s="13"/>
      <c r="L618" s="13"/>
      <c r="M618" s="13"/>
      <c r="N618" s="13"/>
      <c r="O618" s="13"/>
      <c r="P618" s="13"/>
    </row>
    <row r="619" spans="7:16">
      <c r="G619" s="13"/>
      <c r="H619" s="13"/>
      <c r="I619" s="13"/>
      <c r="J619" s="13"/>
      <c r="K619" s="13"/>
      <c r="L619" s="13"/>
      <c r="M619" s="13"/>
      <c r="N619" s="13"/>
      <c r="O619" s="13"/>
      <c r="P619" s="13"/>
    </row>
    <row r="620" spans="7:16">
      <c r="G620" s="13"/>
      <c r="H620" s="13"/>
      <c r="I620" s="13"/>
      <c r="J620" s="13"/>
      <c r="K620" s="13"/>
      <c r="L620" s="13"/>
      <c r="M620" s="13"/>
      <c r="N620" s="13"/>
      <c r="O620" s="13"/>
      <c r="P620" s="13"/>
    </row>
    <row r="621" spans="7:16">
      <c r="G621" s="13"/>
      <c r="H621" s="13"/>
      <c r="I621" s="13"/>
      <c r="J621" s="13"/>
      <c r="K621" s="13"/>
      <c r="L621" s="13"/>
      <c r="M621" s="13"/>
      <c r="N621" s="13"/>
      <c r="O621" s="13"/>
      <c r="P621" s="13"/>
    </row>
    <row r="622" spans="7:16">
      <c r="G622" s="13"/>
      <c r="H622" s="13"/>
      <c r="I622" s="13"/>
      <c r="J622" s="13"/>
      <c r="K622" s="13"/>
      <c r="L622" s="13"/>
      <c r="M622" s="13"/>
      <c r="N622" s="13"/>
      <c r="O622" s="13"/>
      <c r="P622" s="13"/>
    </row>
    <row r="623" spans="7:16">
      <c r="G623" s="13"/>
      <c r="H623" s="13"/>
      <c r="I623" s="13"/>
      <c r="J623" s="13"/>
      <c r="K623" s="13"/>
      <c r="L623" s="13"/>
      <c r="M623" s="13"/>
      <c r="N623" s="13"/>
      <c r="O623" s="13"/>
      <c r="P623" s="13"/>
    </row>
    <row r="624" spans="7:16">
      <c r="G624" s="13"/>
      <c r="H624" s="13"/>
      <c r="I624" s="13"/>
      <c r="J624" s="13"/>
      <c r="K624" s="13"/>
      <c r="L624" s="13"/>
      <c r="M624" s="13"/>
      <c r="N624" s="13"/>
      <c r="O624" s="13"/>
      <c r="P624" s="13"/>
    </row>
    <row r="625" spans="7:16">
      <c r="G625" s="13"/>
      <c r="H625" s="13"/>
      <c r="I625" s="13"/>
      <c r="J625" s="13"/>
      <c r="K625" s="13"/>
      <c r="L625" s="13"/>
      <c r="M625" s="13"/>
      <c r="N625" s="13"/>
      <c r="O625" s="13"/>
      <c r="P625" s="13"/>
    </row>
    <row r="626" spans="7:16">
      <c r="G626" s="13"/>
      <c r="H626" s="13"/>
      <c r="I626" s="13"/>
      <c r="J626" s="13"/>
      <c r="K626" s="13"/>
      <c r="L626" s="13"/>
      <c r="M626" s="13"/>
      <c r="N626" s="13"/>
      <c r="O626" s="13"/>
      <c r="P626" s="13"/>
    </row>
    <row r="627" spans="7:16">
      <c r="G627" s="13"/>
      <c r="H627" s="13"/>
      <c r="I627" s="13"/>
      <c r="J627" s="13"/>
      <c r="K627" s="13"/>
      <c r="L627" s="13"/>
      <c r="M627" s="13"/>
      <c r="N627" s="13"/>
      <c r="O627" s="13"/>
      <c r="P627" s="13"/>
    </row>
    <row r="628" spans="7:16">
      <c r="G628" s="13"/>
      <c r="H628" s="13"/>
      <c r="I628" s="13"/>
      <c r="J628" s="13"/>
      <c r="K628" s="13"/>
      <c r="L628" s="13"/>
      <c r="M628" s="13"/>
      <c r="N628" s="13"/>
      <c r="O628" s="13"/>
      <c r="P628" s="13"/>
    </row>
    <row r="629" spans="7:16">
      <c r="G629" s="13"/>
      <c r="H629" s="13"/>
      <c r="I629" s="13"/>
      <c r="J629" s="13"/>
      <c r="K629" s="13"/>
      <c r="L629" s="13"/>
      <c r="M629" s="13"/>
      <c r="N629" s="13"/>
      <c r="O629" s="13"/>
      <c r="P629" s="13"/>
    </row>
    <row r="630" spans="7:16">
      <c r="G630" s="13"/>
      <c r="H630" s="13"/>
      <c r="I630" s="13"/>
      <c r="J630" s="13"/>
      <c r="K630" s="13"/>
      <c r="L630" s="13"/>
      <c r="M630" s="13"/>
      <c r="N630" s="13"/>
      <c r="O630" s="13"/>
      <c r="P630" s="13"/>
    </row>
    <row r="631" spans="7:16">
      <c r="G631" s="13"/>
      <c r="H631" s="13"/>
      <c r="I631" s="13"/>
      <c r="J631" s="13"/>
      <c r="K631" s="13"/>
      <c r="L631" s="13"/>
      <c r="M631" s="13"/>
      <c r="N631" s="13"/>
      <c r="O631" s="13"/>
      <c r="P631" s="13"/>
    </row>
    <row r="632" spans="7:16">
      <c r="G632" s="13"/>
      <c r="H632" s="13"/>
      <c r="I632" s="13"/>
      <c r="J632" s="13"/>
      <c r="K632" s="13"/>
      <c r="L632" s="13"/>
      <c r="M632" s="13"/>
      <c r="N632" s="13"/>
      <c r="O632" s="13"/>
      <c r="P632" s="13"/>
    </row>
    <row r="633" spans="7:16">
      <c r="G633" s="13"/>
      <c r="H633" s="13"/>
      <c r="I633" s="13"/>
      <c r="J633" s="13"/>
      <c r="K633" s="13"/>
      <c r="L633" s="13"/>
      <c r="M633" s="13"/>
      <c r="N633" s="13"/>
      <c r="O633" s="13"/>
      <c r="P633" s="13"/>
    </row>
    <row r="634" spans="7:16">
      <c r="G634" s="13"/>
      <c r="H634" s="13"/>
      <c r="I634" s="13"/>
      <c r="J634" s="13"/>
      <c r="K634" s="13"/>
      <c r="L634" s="13"/>
      <c r="M634" s="13"/>
      <c r="N634" s="13"/>
      <c r="O634" s="13"/>
      <c r="P634" s="13"/>
    </row>
    <row r="635" spans="7:16">
      <c r="G635" s="13"/>
      <c r="H635" s="13"/>
      <c r="I635" s="13"/>
      <c r="J635" s="13"/>
      <c r="K635" s="13"/>
      <c r="L635" s="13"/>
      <c r="M635" s="13"/>
      <c r="N635" s="13"/>
      <c r="O635" s="13"/>
      <c r="P635" s="13"/>
    </row>
    <row r="636" spans="7:16">
      <c r="G636" s="13"/>
      <c r="H636" s="13"/>
      <c r="I636" s="13"/>
      <c r="J636" s="13"/>
      <c r="K636" s="13"/>
      <c r="L636" s="13"/>
      <c r="M636" s="13"/>
      <c r="N636" s="13"/>
      <c r="O636" s="13"/>
      <c r="P636" s="13"/>
    </row>
    <row r="637" spans="7:16">
      <c r="G637" s="13"/>
      <c r="H637" s="13"/>
      <c r="I637" s="13"/>
      <c r="J637" s="13"/>
      <c r="K637" s="13"/>
      <c r="L637" s="13"/>
      <c r="M637" s="13"/>
      <c r="N637" s="13"/>
      <c r="O637" s="13"/>
      <c r="P637" s="13"/>
    </row>
    <row r="638" spans="7:16">
      <c r="G638" s="13"/>
      <c r="H638" s="13"/>
      <c r="I638" s="13"/>
      <c r="J638" s="13"/>
      <c r="K638" s="13"/>
      <c r="L638" s="13"/>
      <c r="M638" s="13"/>
      <c r="N638" s="13"/>
      <c r="O638" s="13"/>
      <c r="P638" s="13"/>
    </row>
    <row r="639" spans="7:16">
      <c r="G639" s="13"/>
      <c r="H639" s="13"/>
      <c r="I639" s="13"/>
      <c r="J639" s="13"/>
      <c r="K639" s="13"/>
      <c r="L639" s="13"/>
      <c r="M639" s="13"/>
      <c r="N639" s="13"/>
      <c r="O639" s="13"/>
      <c r="P639" s="13"/>
    </row>
    <row r="640" spans="7:16">
      <c r="G640" s="13"/>
      <c r="H640" s="13"/>
      <c r="I640" s="13"/>
      <c r="J640" s="13"/>
      <c r="K640" s="13"/>
      <c r="L640" s="13"/>
      <c r="M640" s="13"/>
      <c r="N640" s="13"/>
      <c r="O640" s="13"/>
      <c r="P640" s="13"/>
    </row>
    <row r="641" spans="7:16">
      <c r="G641" s="13"/>
      <c r="H641" s="13"/>
      <c r="I641" s="13"/>
      <c r="J641" s="13"/>
      <c r="K641" s="13"/>
      <c r="L641" s="13"/>
      <c r="M641" s="13"/>
      <c r="N641" s="13"/>
      <c r="O641" s="13"/>
      <c r="P641" s="13"/>
    </row>
    <row r="642" spans="7:16">
      <c r="G642" s="13"/>
      <c r="H642" s="13"/>
      <c r="I642" s="13"/>
      <c r="J642" s="13"/>
      <c r="K642" s="13"/>
      <c r="L642" s="13"/>
      <c r="M642" s="13"/>
      <c r="N642" s="13"/>
      <c r="O642" s="13"/>
      <c r="P642" s="13"/>
    </row>
    <row r="643" spans="7:16">
      <c r="G643" s="13"/>
      <c r="H643" s="13"/>
      <c r="I643" s="13"/>
      <c r="J643" s="13"/>
      <c r="K643" s="13"/>
      <c r="L643" s="13"/>
      <c r="M643" s="13"/>
      <c r="N643" s="13"/>
      <c r="O643" s="13"/>
      <c r="P643" s="13"/>
    </row>
    <row r="644" spans="7:16">
      <c r="G644" s="13"/>
      <c r="H644" s="13"/>
      <c r="I644" s="13"/>
      <c r="J644" s="13"/>
      <c r="K644" s="13"/>
      <c r="L644" s="13"/>
      <c r="M644" s="13"/>
      <c r="N644" s="13"/>
      <c r="O644" s="13"/>
      <c r="P644" s="13"/>
    </row>
    <row r="645" spans="7:16">
      <c r="G645" s="13"/>
      <c r="H645" s="13"/>
      <c r="I645" s="13"/>
      <c r="J645" s="13"/>
      <c r="K645" s="13"/>
      <c r="L645" s="13"/>
      <c r="M645" s="13"/>
      <c r="N645" s="13"/>
      <c r="O645" s="13"/>
      <c r="P645" s="13"/>
    </row>
    <row r="646" spans="7:16">
      <c r="G646" s="13"/>
      <c r="H646" s="13"/>
      <c r="I646" s="13"/>
      <c r="J646" s="13"/>
      <c r="K646" s="13"/>
      <c r="L646" s="13"/>
      <c r="M646" s="13"/>
      <c r="N646" s="13"/>
      <c r="O646" s="13"/>
      <c r="P646" s="13"/>
    </row>
    <row r="647" spans="7:16">
      <c r="G647" s="13"/>
      <c r="H647" s="13"/>
      <c r="I647" s="13"/>
      <c r="J647" s="13"/>
      <c r="K647" s="13"/>
      <c r="L647" s="13"/>
      <c r="M647" s="13"/>
      <c r="N647" s="13"/>
      <c r="O647" s="13"/>
      <c r="P647" s="13"/>
    </row>
    <row r="648" spans="7:16">
      <c r="G648" s="13"/>
      <c r="H648" s="13"/>
      <c r="I648" s="13"/>
      <c r="J648" s="13"/>
      <c r="K648" s="13"/>
      <c r="L648" s="13"/>
      <c r="M648" s="13"/>
      <c r="N648" s="13"/>
      <c r="O648" s="13"/>
      <c r="P648" s="13"/>
    </row>
    <row r="649" spans="7:16">
      <c r="G649" s="13"/>
      <c r="H649" s="13"/>
      <c r="I649" s="13"/>
      <c r="J649" s="13"/>
      <c r="K649" s="13"/>
      <c r="L649" s="13"/>
      <c r="M649" s="13"/>
      <c r="N649" s="13"/>
      <c r="O649" s="13"/>
      <c r="P649" s="13"/>
    </row>
    <row r="650" spans="7:16">
      <c r="G650" s="13"/>
      <c r="H650" s="13"/>
      <c r="I650" s="13"/>
      <c r="J650" s="13"/>
      <c r="K650" s="13"/>
      <c r="L650" s="13"/>
      <c r="M650" s="13"/>
      <c r="N650" s="13"/>
      <c r="O650" s="13"/>
      <c r="P650" s="13"/>
    </row>
    <row r="651" spans="7:16">
      <c r="G651" s="13"/>
      <c r="H651" s="13"/>
      <c r="I651" s="13"/>
      <c r="J651" s="13"/>
      <c r="K651" s="13"/>
      <c r="L651" s="13"/>
      <c r="M651" s="13"/>
      <c r="N651" s="13"/>
      <c r="O651" s="13"/>
      <c r="P651" s="13"/>
    </row>
    <row r="652" spans="7:16">
      <c r="G652" s="13"/>
      <c r="H652" s="13"/>
      <c r="I652" s="13"/>
      <c r="J652" s="13"/>
      <c r="K652" s="13"/>
      <c r="L652" s="13"/>
      <c r="M652" s="13"/>
      <c r="N652" s="13"/>
      <c r="O652" s="13"/>
      <c r="P652" s="13"/>
    </row>
    <row r="653" spans="7:16">
      <c r="G653" s="13"/>
      <c r="H653" s="13"/>
      <c r="I653" s="13"/>
      <c r="J653" s="13"/>
      <c r="K653" s="13"/>
      <c r="L653" s="13"/>
      <c r="M653" s="13"/>
      <c r="N653" s="13"/>
      <c r="O653" s="13"/>
      <c r="P653" s="13"/>
    </row>
    <row r="654" spans="7:16">
      <c r="G654" s="13"/>
      <c r="H654" s="13"/>
      <c r="I654" s="13"/>
      <c r="J654" s="13"/>
      <c r="K654" s="13"/>
      <c r="L654" s="13"/>
      <c r="M654" s="13"/>
      <c r="N654" s="13"/>
      <c r="O654" s="13"/>
      <c r="P654" s="13"/>
    </row>
    <row r="655" spans="7:16">
      <c r="G655" s="13"/>
      <c r="H655" s="13"/>
      <c r="I655" s="13"/>
      <c r="J655" s="13"/>
      <c r="K655" s="13"/>
      <c r="L655" s="13"/>
      <c r="M655" s="13"/>
      <c r="N655" s="13"/>
      <c r="O655" s="13"/>
      <c r="P655" s="13"/>
    </row>
    <row r="656" spans="7:16">
      <c r="G656" s="13"/>
      <c r="H656" s="13"/>
      <c r="I656" s="13"/>
      <c r="J656" s="13"/>
      <c r="K656" s="13"/>
      <c r="L656" s="13"/>
      <c r="M656" s="13"/>
      <c r="N656" s="13"/>
      <c r="O656" s="13"/>
      <c r="P656" s="13"/>
    </row>
    <row r="657" spans="7:16">
      <c r="G657" s="13"/>
      <c r="H657" s="13"/>
      <c r="I657" s="13"/>
      <c r="J657" s="13"/>
      <c r="K657" s="13"/>
      <c r="L657" s="13"/>
      <c r="M657" s="13"/>
      <c r="N657" s="13"/>
      <c r="O657" s="13"/>
      <c r="P657" s="13"/>
    </row>
    <row r="658" spans="7:16">
      <c r="G658" s="13"/>
      <c r="H658" s="13"/>
      <c r="I658" s="13"/>
      <c r="J658" s="13"/>
      <c r="K658" s="13"/>
      <c r="L658" s="13"/>
      <c r="M658" s="13"/>
      <c r="N658" s="13"/>
      <c r="O658" s="13"/>
      <c r="P658" s="13"/>
    </row>
    <row r="659" spans="7:16">
      <c r="G659" s="13"/>
      <c r="H659" s="13"/>
      <c r="I659" s="13"/>
      <c r="J659" s="13"/>
      <c r="K659" s="13"/>
      <c r="L659" s="13"/>
      <c r="M659" s="13"/>
      <c r="N659" s="13"/>
      <c r="O659" s="13"/>
      <c r="P659" s="13"/>
    </row>
    <row r="660" spans="7:16">
      <c r="G660" s="13"/>
      <c r="H660" s="13"/>
      <c r="I660" s="13"/>
      <c r="J660" s="13"/>
      <c r="K660" s="13"/>
      <c r="L660" s="13"/>
      <c r="M660" s="13"/>
      <c r="N660" s="13"/>
      <c r="O660" s="13"/>
      <c r="P660" s="13"/>
    </row>
    <row r="661" spans="7:16">
      <c r="G661" s="13"/>
      <c r="H661" s="13"/>
      <c r="I661" s="13"/>
      <c r="J661" s="13"/>
      <c r="K661" s="13"/>
      <c r="L661" s="13"/>
      <c r="M661" s="13"/>
      <c r="N661" s="13"/>
      <c r="O661" s="13"/>
      <c r="P661" s="13"/>
    </row>
    <row r="662" spans="7:16">
      <c r="G662" s="13"/>
      <c r="H662" s="13"/>
      <c r="I662" s="13"/>
      <c r="J662" s="13"/>
      <c r="K662" s="13"/>
      <c r="L662" s="13"/>
      <c r="M662" s="13"/>
      <c r="N662" s="13"/>
      <c r="O662" s="13"/>
      <c r="P662" s="13"/>
    </row>
    <row r="663" spans="7:16">
      <c r="G663" s="13"/>
      <c r="H663" s="13"/>
      <c r="I663" s="13"/>
      <c r="J663" s="13"/>
      <c r="K663" s="13"/>
      <c r="L663" s="13"/>
      <c r="M663" s="13"/>
      <c r="N663" s="13"/>
      <c r="O663" s="13"/>
      <c r="P663" s="13"/>
    </row>
    <row r="664" spans="7:16">
      <c r="G664" s="13"/>
      <c r="H664" s="13"/>
      <c r="I664" s="13"/>
      <c r="J664" s="13"/>
      <c r="K664" s="13"/>
      <c r="L664" s="13"/>
      <c r="M664" s="13"/>
      <c r="N664" s="13"/>
      <c r="O664" s="13"/>
      <c r="P664" s="13"/>
    </row>
    <row r="665" spans="7:16">
      <c r="G665" s="13"/>
      <c r="H665" s="13"/>
      <c r="I665" s="13"/>
      <c r="J665" s="13"/>
      <c r="K665" s="13"/>
      <c r="L665" s="13"/>
      <c r="M665" s="13"/>
      <c r="N665" s="13"/>
      <c r="O665" s="13"/>
      <c r="P665" s="13"/>
    </row>
    <row r="666" spans="7:16">
      <c r="G666" s="13"/>
      <c r="H666" s="13"/>
      <c r="I666" s="13"/>
      <c r="J666" s="13"/>
      <c r="K666" s="13"/>
      <c r="L666" s="13"/>
      <c r="M666" s="13"/>
      <c r="N666" s="13"/>
      <c r="O666" s="13"/>
      <c r="P666" s="13"/>
    </row>
    <row r="667" spans="7:16">
      <c r="G667" s="13"/>
      <c r="H667" s="13"/>
      <c r="I667" s="13"/>
      <c r="J667" s="13"/>
      <c r="K667" s="13"/>
      <c r="L667" s="13"/>
      <c r="M667" s="13"/>
      <c r="N667" s="13"/>
      <c r="O667" s="13"/>
      <c r="P667" s="13"/>
    </row>
    <row r="668" spans="7:16">
      <c r="G668" s="13"/>
      <c r="H668" s="13"/>
      <c r="I668" s="13"/>
      <c r="J668" s="13"/>
      <c r="K668" s="13"/>
      <c r="L668" s="13"/>
      <c r="M668" s="13"/>
      <c r="N668" s="13"/>
      <c r="O668" s="13"/>
      <c r="P668" s="13"/>
    </row>
    <row r="669" spans="7:16">
      <c r="G669" s="13"/>
      <c r="H669" s="13"/>
      <c r="I669" s="13"/>
      <c r="J669" s="13"/>
      <c r="K669" s="13"/>
      <c r="L669" s="13"/>
      <c r="M669" s="13"/>
      <c r="N669" s="13"/>
      <c r="O669" s="13"/>
      <c r="P669" s="13"/>
    </row>
    <row r="670" spans="7:16">
      <c r="G670" s="13"/>
      <c r="H670" s="13"/>
      <c r="I670" s="13"/>
      <c r="J670" s="13"/>
      <c r="K670" s="13"/>
      <c r="L670" s="13"/>
      <c r="M670" s="13"/>
      <c r="N670" s="13"/>
      <c r="O670" s="13"/>
      <c r="P670" s="13"/>
    </row>
    <row r="671" spans="7:16">
      <c r="G671" s="13"/>
      <c r="H671" s="13"/>
      <c r="I671" s="13"/>
      <c r="J671" s="13"/>
      <c r="K671" s="13"/>
      <c r="L671" s="13"/>
      <c r="M671" s="13"/>
      <c r="N671" s="13"/>
      <c r="O671" s="13"/>
      <c r="P671" s="13"/>
    </row>
    <row r="672" spans="7:16">
      <c r="G672" s="13"/>
      <c r="H672" s="13"/>
      <c r="I672" s="13"/>
      <c r="J672" s="13"/>
      <c r="K672" s="13"/>
      <c r="L672" s="13"/>
      <c r="M672" s="13"/>
      <c r="N672" s="13"/>
      <c r="O672" s="13"/>
      <c r="P672" s="13"/>
    </row>
    <row r="673" spans="7:16">
      <c r="G673" s="13"/>
      <c r="H673" s="13"/>
      <c r="I673" s="13"/>
      <c r="J673" s="13"/>
      <c r="K673" s="13"/>
      <c r="L673" s="13"/>
      <c r="M673" s="13"/>
      <c r="N673" s="13"/>
      <c r="O673" s="13"/>
      <c r="P673" s="13"/>
    </row>
    <row r="674" spans="7:16">
      <c r="G674" s="13"/>
      <c r="H674" s="13"/>
      <c r="I674" s="13"/>
      <c r="J674" s="13"/>
      <c r="K674" s="13"/>
      <c r="L674" s="13"/>
      <c r="M674" s="13"/>
      <c r="N674" s="13"/>
      <c r="O674" s="13"/>
      <c r="P674" s="13"/>
    </row>
    <row r="675" spans="7:16">
      <c r="G675" s="13"/>
      <c r="H675" s="13"/>
      <c r="I675" s="13"/>
      <c r="J675" s="13"/>
      <c r="K675" s="13"/>
      <c r="L675" s="13"/>
      <c r="M675" s="13"/>
      <c r="N675" s="13"/>
      <c r="O675" s="13"/>
      <c r="P675" s="13"/>
    </row>
    <row r="676" spans="7:16">
      <c r="G676" s="13"/>
      <c r="H676" s="13"/>
      <c r="I676" s="13"/>
      <c r="J676" s="13"/>
      <c r="K676" s="13"/>
      <c r="L676" s="13"/>
      <c r="M676" s="13"/>
      <c r="N676" s="13"/>
      <c r="O676" s="13"/>
      <c r="P676" s="13"/>
    </row>
    <row r="677" spans="7:16">
      <c r="G677" s="13"/>
      <c r="H677" s="13"/>
      <c r="I677" s="13"/>
      <c r="J677" s="13"/>
      <c r="K677" s="13"/>
      <c r="L677" s="13"/>
      <c r="M677" s="13"/>
      <c r="N677" s="13"/>
      <c r="O677" s="13"/>
      <c r="P677" s="13"/>
    </row>
    <row r="678" spans="7:16">
      <c r="G678" s="13"/>
      <c r="H678" s="13"/>
      <c r="I678" s="13"/>
      <c r="J678" s="13"/>
      <c r="K678" s="13"/>
      <c r="L678" s="13"/>
      <c r="M678" s="13"/>
      <c r="N678" s="13"/>
      <c r="O678" s="13"/>
      <c r="P678" s="13"/>
    </row>
    <row r="679" spans="7:16">
      <c r="G679" s="13"/>
      <c r="H679" s="13"/>
      <c r="I679" s="13"/>
      <c r="J679" s="13"/>
      <c r="K679" s="13"/>
      <c r="L679" s="13"/>
      <c r="M679" s="13"/>
      <c r="N679" s="13"/>
      <c r="O679" s="13"/>
      <c r="P679" s="13"/>
    </row>
    <row r="680" spans="7:16">
      <c r="G680" s="13"/>
      <c r="H680" s="13"/>
      <c r="I680" s="13"/>
      <c r="J680" s="13"/>
      <c r="K680" s="13"/>
      <c r="L680" s="13"/>
      <c r="M680" s="13"/>
      <c r="N680" s="13"/>
      <c r="O680" s="13"/>
      <c r="P680" s="13"/>
    </row>
    <row r="681" spans="7:16">
      <c r="G681" s="13"/>
      <c r="H681" s="13"/>
      <c r="I681" s="13"/>
      <c r="J681" s="13"/>
      <c r="K681" s="13"/>
      <c r="L681" s="13"/>
      <c r="M681" s="13"/>
      <c r="N681" s="13"/>
      <c r="O681" s="13"/>
      <c r="P681" s="13"/>
    </row>
    <row r="682" spans="7:16">
      <c r="G682" s="13"/>
      <c r="H682" s="13"/>
      <c r="I682" s="13"/>
      <c r="J682" s="13"/>
      <c r="K682" s="13"/>
      <c r="L682" s="13"/>
      <c r="M682" s="13"/>
      <c r="N682" s="13"/>
      <c r="O682" s="13"/>
      <c r="P682" s="13"/>
    </row>
    <row r="683" spans="7:16">
      <c r="G683" s="13"/>
      <c r="H683" s="13"/>
      <c r="I683" s="13"/>
      <c r="J683" s="13"/>
      <c r="K683" s="13"/>
      <c r="L683" s="13"/>
      <c r="M683" s="13"/>
      <c r="N683" s="13"/>
      <c r="O683" s="13"/>
      <c r="P683" s="13"/>
    </row>
    <row r="684" spans="7:16">
      <c r="G684" s="13"/>
      <c r="H684" s="13"/>
      <c r="I684" s="13"/>
      <c r="J684" s="13"/>
      <c r="K684" s="13"/>
      <c r="L684" s="13"/>
      <c r="M684" s="13"/>
      <c r="N684" s="13"/>
      <c r="O684" s="13"/>
      <c r="P684" s="13"/>
    </row>
    <row r="685" spans="7:16">
      <c r="G685" s="13"/>
      <c r="H685" s="13"/>
      <c r="I685" s="13"/>
      <c r="J685" s="13"/>
      <c r="K685" s="13"/>
      <c r="L685" s="13"/>
      <c r="M685" s="13"/>
      <c r="N685" s="13"/>
      <c r="O685" s="13"/>
      <c r="P685" s="13"/>
    </row>
    <row r="686" spans="7:16">
      <c r="G686" s="13"/>
      <c r="H686" s="13"/>
      <c r="I686" s="13"/>
      <c r="J686" s="13"/>
      <c r="K686" s="13"/>
      <c r="L686" s="13"/>
      <c r="M686" s="13"/>
      <c r="N686" s="13"/>
      <c r="O686" s="13"/>
      <c r="P686" s="13"/>
    </row>
    <row r="687" spans="7:16">
      <c r="G687" s="13"/>
      <c r="H687" s="13"/>
      <c r="I687" s="13"/>
      <c r="J687" s="13"/>
      <c r="K687" s="13"/>
      <c r="L687" s="13"/>
      <c r="M687" s="13"/>
      <c r="N687" s="13"/>
      <c r="O687" s="13"/>
      <c r="P687" s="13"/>
    </row>
    <row r="688" spans="7:16">
      <c r="G688" s="13"/>
      <c r="H688" s="13"/>
      <c r="I688" s="13"/>
      <c r="J688" s="13"/>
      <c r="K688" s="13"/>
      <c r="L688" s="13"/>
      <c r="M688" s="13"/>
      <c r="N688" s="13"/>
      <c r="O688" s="13"/>
      <c r="P688" s="13"/>
    </row>
    <row r="689" spans="7:16">
      <c r="G689" s="13"/>
      <c r="H689" s="13"/>
      <c r="I689" s="13"/>
      <c r="J689" s="13"/>
      <c r="K689" s="13"/>
      <c r="L689" s="13"/>
      <c r="M689" s="13"/>
      <c r="N689" s="13"/>
      <c r="O689" s="13"/>
      <c r="P689" s="13"/>
    </row>
    <row r="690" spans="7:16">
      <c r="G690" s="13"/>
      <c r="H690" s="13"/>
      <c r="I690" s="13"/>
      <c r="J690" s="13"/>
      <c r="K690" s="13"/>
      <c r="L690" s="13"/>
      <c r="M690" s="13"/>
      <c r="N690" s="13"/>
      <c r="O690" s="13"/>
      <c r="P690" s="13"/>
    </row>
    <row r="691" spans="7:16">
      <c r="G691" s="13"/>
      <c r="H691" s="13"/>
      <c r="I691" s="13"/>
      <c r="J691" s="13"/>
      <c r="K691" s="13"/>
      <c r="L691" s="13"/>
      <c r="M691" s="13"/>
      <c r="N691" s="13"/>
      <c r="O691" s="13"/>
      <c r="P691" s="13"/>
    </row>
    <row r="692" spans="7:16">
      <c r="G692" s="13"/>
      <c r="H692" s="13"/>
      <c r="I692" s="13"/>
      <c r="J692" s="13"/>
      <c r="K692" s="13"/>
      <c r="L692" s="13"/>
      <c r="M692" s="13"/>
      <c r="N692" s="13"/>
      <c r="O692" s="13"/>
      <c r="P692" s="13"/>
    </row>
    <row r="693" spans="7:16">
      <c r="G693" s="13"/>
      <c r="H693" s="13"/>
      <c r="I693" s="13"/>
      <c r="J693" s="13"/>
      <c r="K693" s="13"/>
      <c r="L693" s="13"/>
      <c r="M693" s="13"/>
      <c r="N693" s="13"/>
      <c r="O693" s="13"/>
      <c r="P693" s="13"/>
    </row>
    <row r="694" spans="7:16">
      <c r="G694" s="13"/>
      <c r="H694" s="13"/>
      <c r="I694" s="13"/>
      <c r="J694" s="13"/>
      <c r="K694" s="13"/>
      <c r="L694" s="13"/>
      <c r="M694" s="13"/>
      <c r="N694" s="13"/>
      <c r="O694" s="13"/>
      <c r="P694" s="13"/>
    </row>
    <row r="695" spans="7:16">
      <c r="G695" s="13"/>
      <c r="H695" s="13"/>
      <c r="I695" s="13"/>
      <c r="J695" s="13"/>
      <c r="K695" s="13"/>
      <c r="L695" s="13"/>
      <c r="M695" s="13"/>
      <c r="N695" s="13"/>
      <c r="O695" s="13"/>
      <c r="P695" s="13"/>
    </row>
    <row r="696" spans="7:16">
      <c r="G696" s="13"/>
      <c r="H696" s="13"/>
      <c r="I696" s="13"/>
      <c r="J696" s="13"/>
      <c r="K696" s="13"/>
      <c r="L696" s="13"/>
      <c r="M696" s="13"/>
      <c r="N696" s="13"/>
      <c r="O696" s="13"/>
      <c r="P696" s="13"/>
    </row>
    <row r="697" spans="7:16">
      <c r="G697" s="13"/>
      <c r="H697" s="13"/>
      <c r="I697" s="13"/>
      <c r="J697" s="13"/>
      <c r="K697" s="13"/>
      <c r="L697" s="13"/>
      <c r="M697" s="13"/>
      <c r="N697" s="13"/>
      <c r="O697" s="13"/>
      <c r="P697" s="13"/>
    </row>
    <row r="698" spans="7:16">
      <c r="G698" s="13"/>
      <c r="H698" s="13"/>
      <c r="I698" s="13"/>
      <c r="J698" s="13"/>
      <c r="K698" s="13"/>
      <c r="L698" s="13"/>
      <c r="M698" s="13"/>
      <c r="N698" s="13"/>
      <c r="O698" s="13"/>
      <c r="P698" s="13"/>
    </row>
    <row r="699" spans="7:16">
      <c r="G699" s="13"/>
      <c r="H699" s="13"/>
      <c r="I699" s="13"/>
      <c r="J699" s="13"/>
      <c r="K699" s="13"/>
      <c r="L699" s="13"/>
      <c r="M699" s="13"/>
      <c r="N699" s="13"/>
      <c r="O699" s="13"/>
      <c r="P699" s="13"/>
    </row>
    <row r="700" spans="7:16">
      <c r="G700" s="13"/>
      <c r="H700" s="13"/>
      <c r="I700" s="13"/>
      <c r="J700" s="13"/>
      <c r="K700" s="13"/>
      <c r="L700" s="13"/>
      <c r="M700" s="13"/>
      <c r="N700" s="13"/>
      <c r="O700" s="13"/>
      <c r="P700" s="13"/>
    </row>
    <row r="701" spans="7:16">
      <c r="G701" s="13"/>
      <c r="H701" s="13"/>
      <c r="I701" s="13"/>
      <c r="J701" s="13"/>
      <c r="K701" s="13"/>
      <c r="L701" s="13"/>
      <c r="M701" s="13"/>
      <c r="N701" s="13"/>
      <c r="O701" s="13"/>
      <c r="P701" s="13"/>
    </row>
    <row r="702" spans="7:16">
      <c r="G702" s="13"/>
      <c r="H702" s="13"/>
      <c r="I702" s="13"/>
      <c r="J702" s="13"/>
      <c r="K702" s="13"/>
      <c r="L702" s="13"/>
      <c r="M702" s="13"/>
      <c r="N702" s="13"/>
      <c r="O702" s="13"/>
      <c r="P702" s="13"/>
    </row>
    <row r="703" spans="7:16">
      <c r="G703" s="13"/>
      <c r="H703" s="13"/>
      <c r="I703" s="13"/>
      <c r="J703" s="13"/>
      <c r="K703" s="13"/>
      <c r="L703" s="13"/>
      <c r="M703" s="13"/>
      <c r="N703" s="13"/>
      <c r="O703" s="13"/>
      <c r="P703" s="13"/>
    </row>
    <row r="704" spans="7:16">
      <c r="G704" s="13"/>
      <c r="H704" s="13"/>
      <c r="I704" s="13"/>
      <c r="J704" s="13"/>
      <c r="K704" s="13"/>
      <c r="L704" s="13"/>
      <c r="M704" s="13"/>
      <c r="N704" s="13"/>
      <c r="O704" s="13"/>
      <c r="P704" s="13"/>
    </row>
    <row r="705" spans="7:16">
      <c r="G705" s="13"/>
      <c r="H705" s="13"/>
      <c r="I705" s="13"/>
      <c r="J705" s="13"/>
      <c r="K705" s="13"/>
      <c r="L705" s="13"/>
      <c r="M705" s="13"/>
      <c r="N705" s="13"/>
      <c r="O705" s="13"/>
      <c r="P705" s="13"/>
    </row>
    <row r="706" spans="7:16">
      <c r="G706" s="13"/>
      <c r="H706" s="13"/>
      <c r="I706" s="13"/>
      <c r="J706" s="13"/>
      <c r="K706" s="13"/>
      <c r="L706" s="13"/>
      <c r="M706" s="13"/>
      <c r="N706" s="13"/>
      <c r="O706" s="13"/>
      <c r="P706" s="13"/>
    </row>
    <row r="707" spans="7:16">
      <c r="G707" s="13"/>
      <c r="H707" s="13"/>
      <c r="I707" s="13"/>
      <c r="J707" s="13"/>
      <c r="K707" s="13"/>
      <c r="L707" s="13"/>
      <c r="M707" s="13"/>
      <c r="N707" s="13"/>
      <c r="O707" s="13"/>
      <c r="P707" s="13"/>
    </row>
    <row r="708" spans="7:16">
      <c r="G708" s="13"/>
      <c r="H708" s="13"/>
      <c r="I708" s="13"/>
      <c r="J708" s="13"/>
      <c r="K708" s="13"/>
      <c r="L708" s="13"/>
      <c r="M708" s="13"/>
      <c r="N708" s="13"/>
      <c r="O708" s="13"/>
      <c r="P708" s="13"/>
    </row>
    <row r="709" spans="7:16">
      <c r="G709" s="13"/>
      <c r="H709" s="13"/>
      <c r="I709" s="13"/>
      <c r="J709" s="13"/>
      <c r="K709" s="13"/>
      <c r="L709" s="13"/>
      <c r="M709" s="13"/>
      <c r="N709" s="13"/>
      <c r="O709" s="13"/>
      <c r="P709" s="13"/>
    </row>
    <row r="710" spans="7:16">
      <c r="G710" s="13"/>
      <c r="H710" s="13"/>
      <c r="I710" s="13"/>
      <c r="J710" s="13"/>
      <c r="K710" s="13"/>
      <c r="L710" s="13"/>
      <c r="M710" s="13"/>
      <c r="N710" s="13"/>
      <c r="O710" s="13"/>
      <c r="P710" s="13"/>
    </row>
    <row r="711" spans="7:16">
      <c r="G711" s="13"/>
      <c r="H711" s="13"/>
      <c r="I711" s="13"/>
      <c r="J711" s="13"/>
      <c r="K711" s="13"/>
      <c r="L711" s="13"/>
      <c r="M711" s="13"/>
      <c r="N711" s="13"/>
      <c r="O711" s="13"/>
      <c r="P711" s="13"/>
    </row>
    <row r="712" spans="7:16">
      <c r="G712" s="13"/>
      <c r="H712" s="13"/>
      <c r="I712" s="13"/>
      <c r="J712" s="13"/>
      <c r="K712" s="13"/>
      <c r="L712" s="13"/>
      <c r="M712" s="13"/>
      <c r="N712" s="13"/>
      <c r="O712" s="13"/>
      <c r="P712" s="13"/>
    </row>
    <row r="713" spans="7:16">
      <c r="G713" s="13"/>
      <c r="H713" s="13"/>
      <c r="I713" s="13"/>
      <c r="J713" s="13"/>
      <c r="K713" s="13"/>
      <c r="L713" s="13"/>
      <c r="M713" s="13"/>
      <c r="N713" s="13"/>
      <c r="O713" s="13"/>
      <c r="P713" s="13"/>
    </row>
    <row r="714" spans="7:16">
      <c r="G714" s="13"/>
      <c r="H714" s="13"/>
      <c r="I714" s="13"/>
      <c r="J714" s="13"/>
      <c r="K714" s="13"/>
      <c r="L714" s="13"/>
      <c r="M714" s="13"/>
      <c r="N714" s="13"/>
      <c r="O714" s="13"/>
      <c r="P714" s="13"/>
    </row>
    <row r="715" spans="7:16">
      <c r="G715" s="13"/>
      <c r="H715" s="13"/>
      <c r="I715" s="13"/>
      <c r="J715" s="13"/>
      <c r="K715" s="13"/>
      <c r="L715" s="13"/>
      <c r="M715" s="13"/>
      <c r="N715" s="13"/>
      <c r="O715" s="13"/>
      <c r="P715" s="13"/>
    </row>
    <row r="716" spans="7:16">
      <c r="G716" s="13"/>
      <c r="H716" s="13"/>
      <c r="I716" s="13"/>
      <c r="J716" s="13"/>
      <c r="K716" s="13"/>
      <c r="L716" s="13"/>
      <c r="M716" s="13"/>
      <c r="N716" s="13"/>
      <c r="O716" s="13"/>
      <c r="P716" s="13"/>
    </row>
    <row r="717" spans="7:16">
      <c r="G717" s="13"/>
      <c r="H717" s="13"/>
      <c r="I717" s="13"/>
      <c r="J717" s="13"/>
      <c r="K717" s="13"/>
      <c r="L717" s="13"/>
      <c r="M717" s="13"/>
      <c r="N717" s="13"/>
      <c r="O717" s="13"/>
      <c r="P717" s="13"/>
    </row>
    <row r="718" spans="7:16">
      <c r="G718" s="13"/>
      <c r="H718" s="13"/>
      <c r="I718" s="13"/>
      <c r="J718" s="13"/>
      <c r="K718" s="13"/>
      <c r="L718" s="13"/>
      <c r="M718" s="13"/>
      <c r="N718" s="13"/>
      <c r="O718" s="13"/>
      <c r="P718" s="13"/>
    </row>
    <row r="719" spans="7:16">
      <c r="G719" s="13"/>
      <c r="H719" s="13"/>
      <c r="I719" s="13"/>
      <c r="J719" s="13"/>
      <c r="K719" s="13"/>
      <c r="L719" s="13"/>
      <c r="M719" s="13"/>
      <c r="N719" s="13"/>
      <c r="O719" s="13"/>
      <c r="P719" s="13"/>
    </row>
    <row r="720" spans="7:16">
      <c r="G720" s="13"/>
      <c r="H720" s="13"/>
      <c r="I720" s="13"/>
      <c r="J720" s="13"/>
      <c r="K720" s="13"/>
      <c r="L720" s="13"/>
      <c r="M720" s="13"/>
      <c r="N720" s="13"/>
      <c r="O720" s="13"/>
      <c r="P720" s="13"/>
    </row>
    <row r="721" spans="7:16">
      <c r="G721" s="13"/>
      <c r="H721" s="13"/>
      <c r="I721" s="13"/>
      <c r="J721" s="13"/>
      <c r="K721" s="13"/>
      <c r="L721" s="13"/>
      <c r="M721" s="13"/>
      <c r="N721" s="13"/>
      <c r="O721" s="13"/>
      <c r="P721" s="13"/>
    </row>
    <row r="722" spans="7:16">
      <c r="G722" s="13"/>
      <c r="H722" s="13"/>
      <c r="I722" s="13"/>
      <c r="J722" s="13"/>
      <c r="K722" s="13"/>
      <c r="L722" s="13"/>
      <c r="M722" s="13"/>
      <c r="N722" s="13"/>
      <c r="O722" s="13"/>
      <c r="P722" s="13"/>
    </row>
    <row r="723" spans="7:16">
      <c r="G723" s="13"/>
      <c r="H723" s="13"/>
      <c r="I723" s="13"/>
      <c r="J723" s="13"/>
      <c r="K723" s="13"/>
      <c r="L723" s="13"/>
      <c r="M723" s="13"/>
      <c r="N723" s="13"/>
      <c r="O723" s="13"/>
      <c r="P723" s="13"/>
    </row>
    <row r="724" spans="7:16">
      <c r="G724" s="13"/>
      <c r="H724" s="13"/>
      <c r="I724" s="13"/>
      <c r="J724" s="13"/>
      <c r="K724" s="13"/>
      <c r="L724" s="13"/>
      <c r="M724" s="13"/>
      <c r="N724" s="13"/>
      <c r="O724" s="13"/>
      <c r="P724" s="13"/>
    </row>
    <row r="725" spans="7:16">
      <c r="G725" s="13"/>
      <c r="H725" s="13"/>
      <c r="I725" s="13"/>
      <c r="J725" s="13"/>
      <c r="K725" s="13"/>
      <c r="L725" s="13"/>
      <c r="M725" s="13"/>
      <c r="N725" s="13"/>
      <c r="O725" s="13"/>
      <c r="P725" s="13"/>
    </row>
    <row r="726" spans="7:16">
      <c r="G726" s="13"/>
      <c r="H726" s="13"/>
      <c r="I726" s="13"/>
      <c r="J726" s="13"/>
      <c r="K726" s="13"/>
      <c r="L726" s="13"/>
      <c r="M726" s="13"/>
      <c r="N726" s="13"/>
      <c r="O726" s="13"/>
      <c r="P726" s="13"/>
    </row>
    <row r="727" spans="7:16">
      <c r="G727" s="13"/>
      <c r="H727" s="13"/>
      <c r="I727" s="13"/>
      <c r="J727" s="13"/>
      <c r="K727" s="13"/>
      <c r="L727" s="13"/>
      <c r="M727" s="13"/>
      <c r="N727" s="13"/>
      <c r="O727" s="13"/>
      <c r="P727" s="13"/>
    </row>
    <row r="728" spans="7:16">
      <c r="G728" s="13"/>
      <c r="H728" s="13"/>
      <c r="I728" s="13"/>
      <c r="J728" s="13"/>
      <c r="K728" s="13"/>
      <c r="L728" s="13"/>
      <c r="M728" s="13"/>
      <c r="N728" s="13"/>
      <c r="O728" s="13"/>
      <c r="P728" s="13"/>
    </row>
    <row r="729" spans="7:16">
      <c r="G729" s="13"/>
      <c r="H729" s="13"/>
      <c r="I729" s="13"/>
      <c r="J729" s="13"/>
      <c r="K729" s="13"/>
      <c r="L729" s="13"/>
      <c r="M729" s="13"/>
      <c r="N729" s="13"/>
      <c r="O729" s="13"/>
      <c r="P729" s="13"/>
    </row>
    <row r="730" spans="7:16">
      <c r="G730" s="13"/>
      <c r="H730" s="13"/>
      <c r="I730" s="13"/>
      <c r="J730" s="13"/>
      <c r="K730" s="13"/>
      <c r="L730" s="13"/>
      <c r="M730" s="13"/>
      <c r="N730" s="13"/>
      <c r="O730" s="13"/>
      <c r="P730" s="13"/>
    </row>
    <row r="731" spans="7:16">
      <c r="G731" s="13"/>
      <c r="H731" s="13"/>
      <c r="I731" s="13"/>
      <c r="J731" s="13"/>
      <c r="K731" s="13"/>
      <c r="L731" s="13"/>
      <c r="M731" s="13"/>
      <c r="N731" s="13"/>
      <c r="O731" s="13"/>
      <c r="P731" s="13"/>
    </row>
    <row r="732" spans="7:16">
      <c r="G732" s="13"/>
      <c r="H732" s="13"/>
      <c r="I732" s="13"/>
      <c r="J732" s="13"/>
      <c r="K732" s="13"/>
      <c r="L732" s="13"/>
      <c r="M732" s="13"/>
      <c r="N732" s="13"/>
      <c r="O732" s="13"/>
      <c r="P732" s="13"/>
    </row>
    <row r="733" spans="7:16">
      <c r="G733" s="13"/>
      <c r="H733" s="13"/>
      <c r="I733" s="13"/>
      <c r="J733" s="13"/>
      <c r="K733" s="13"/>
      <c r="L733" s="13"/>
      <c r="M733" s="13"/>
      <c r="N733" s="13"/>
      <c r="O733" s="13"/>
      <c r="P733" s="13"/>
    </row>
    <row r="734" spans="7:16">
      <c r="G734" s="13"/>
      <c r="H734" s="13"/>
      <c r="I734" s="13"/>
      <c r="J734" s="13"/>
      <c r="K734" s="13"/>
      <c r="L734" s="13"/>
      <c r="M734" s="13"/>
      <c r="N734" s="13"/>
      <c r="O734" s="13"/>
      <c r="P734" s="13"/>
    </row>
    <row r="735" spans="7:16">
      <c r="G735" s="13"/>
      <c r="H735" s="13"/>
      <c r="I735" s="13"/>
      <c r="J735" s="13"/>
      <c r="K735" s="13"/>
      <c r="L735" s="13"/>
      <c r="M735" s="13"/>
      <c r="N735" s="13"/>
      <c r="O735" s="13"/>
      <c r="P735" s="13"/>
    </row>
    <row r="736" spans="7:16">
      <c r="G736" s="13"/>
      <c r="H736" s="13"/>
      <c r="I736" s="13"/>
      <c r="J736" s="13"/>
      <c r="K736" s="13"/>
      <c r="L736" s="13"/>
      <c r="M736" s="13"/>
      <c r="N736" s="13"/>
      <c r="O736" s="13"/>
      <c r="P736" s="13"/>
    </row>
    <row r="737" spans="7:16">
      <c r="G737" s="13"/>
      <c r="H737" s="13"/>
      <c r="I737" s="13"/>
      <c r="J737" s="13"/>
      <c r="K737" s="13"/>
      <c r="L737" s="13"/>
      <c r="M737" s="13"/>
      <c r="N737" s="13"/>
      <c r="O737" s="13"/>
      <c r="P737" s="13"/>
    </row>
    <row r="738" spans="7:16">
      <c r="G738" s="13"/>
      <c r="H738" s="13"/>
      <c r="I738" s="13"/>
      <c r="J738" s="13"/>
      <c r="K738" s="13"/>
      <c r="L738" s="13"/>
      <c r="M738" s="13"/>
      <c r="N738" s="13"/>
      <c r="O738" s="13"/>
      <c r="P738" s="13"/>
    </row>
    <row r="739" spans="7:16">
      <c r="G739" s="13"/>
      <c r="H739" s="13"/>
      <c r="I739" s="13"/>
      <c r="J739" s="13"/>
      <c r="K739" s="13"/>
      <c r="L739" s="13"/>
      <c r="M739" s="13"/>
      <c r="N739" s="13"/>
      <c r="O739" s="13"/>
      <c r="P739" s="13"/>
    </row>
    <row r="740" spans="7:16">
      <c r="G740" s="13"/>
      <c r="H740" s="13"/>
      <c r="I740" s="13"/>
      <c r="J740" s="13"/>
      <c r="K740" s="13"/>
      <c r="L740" s="13"/>
      <c r="M740" s="13"/>
      <c r="N740" s="13"/>
      <c r="O740" s="13"/>
      <c r="P740" s="13"/>
    </row>
    <row r="741" spans="7:16">
      <c r="G741" s="13"/>
      <c r="H741" s="13"/>
      <c r="I741" s="13"/>
      <c r="J741" s="13"/>
      <c r="K741" s="13"/>
      <c r="L741" s="13"/>
      <c r="M741" s="13"/>
      <c r="N741" s="13"/>
      <c r="O741" s="13"/>
      <c r="P741" s="13"/>
    </row>
    <row r="742" spans="7:16">
      <c r="G742" s="13"/>
      <c r="H742" s="13"/>
      <c r="I742" s="13"/>
      <c r="J742" s="13"/>
      <c r="K742" s="13"/>
      <c r="L742" s="13"/>
      <c r="M742" s="13"/>
      <c r="N742" s="13"/>
      <c r="O742" s="13"/>
      <c r="P742" s="13"/>
    </row>
    <row r="743" spans="7:16">
      <c r="G743" s="13"/>
      <c r="H743" s="13"/>
      <c r="I743" s="13"/>
      <c r="J743" s="13"/>
      <c r="K743" s="13"/>
      <c r="L743" s="13"/>
      <c r="M743" s="13"/>
      <c r="N743" s="13"/>
      <c r="O743" s="13"/>
      <c r="P743" s="13"/>
    </row>
    <row r="744" spans="7:16">
      <c r="G744" s="13"/>
      <c r="H744" s="13"/>
      <c r="I744" s="13"/>
      <c r="J744" s="13"/>
      <c r="K744" s="13"/>
      <c r="L744" s="13"/>
      <c r="M744" s="13"/>
      <c r="N744" s="13"/>
      <c r="O744" s="13"/>
      <c r="P744" s="13"/>
    </row>
    <row r="745" spans="7:16">
      <c r="G745" s="13"/>
      <c r="H745" s="13"/>
      <c r="I745" s="13"/>
      <c r="J745" s="13"/>
      <c r="K745" s="13"/>
      <c r="L745" s="13"/>
      <c r="M745" s="13"/>
      <c r="N745" s="13"/>
      <c r="O745" s="13"/>
      <c r="P745" s="13"/>
    </row>
    <row r="746" spans="7:16">
      <c r="G746" s="13"/>
      <c r="H746" s="13"/>
      <c r="I746" s="13"/>
      <c r="J746" s="13"/>
      <c r="K746" s="13"/>
      <c r="L746" s="13"/>
      <c r="M746" s="13"/>
      <c r="N746" s="13"/>
      <c r="O746" s="13"/>
      <c r="P746" s="13"/>
    </row>
    <row r="747" spans="7:16">
      <c r="G747" s="13"/>
      <c r="H747" s="13"/>
      <c r="I747" s="13"/>
      <c r="J747" s="13"/>
      <c r="K747" s="13"/>
      <c r="L747" s="13"/>
      <c r="M747" s="13"/>
      <c r="N747" s="13"/>
      <c r="O747" s="13"/>
      <c r="P747" s="13"/>
    </row>
    <row r="748" spans="7:16">
      <c r="G748" s="13"/>
      <c r="H748" s="13"/>
      <c r="I748" s="13"/>
      <c r="J748" s="13"/>
      <c r="K748" s="13"/>
      <c r="L748" s="13"/>
      <c r="M748" s="13"/>
      <c r="N748" s="13"/>
      <c r="O748" s="13"/>
      <c r="P748" s="13"/>
    </row>
    <row r="749" spans="7:16">
      <c r="G749" s="13"/>
      <c r="H749" s="13"/>
      <c r="I749" s="13"/>
      <c r="J749" s="13"/>
      <c r="K749" s="13"/>
      <c r="L749" s="13"/>
      <c r="M749" s="13"/>
      <c r="N749" s="13"/>
      <c r="O749" s="13"/>
      <c r="P749" s="13"/>
    </row>
    <row r="750" spans="7:16">
      <c r="G750" s="13"/>
      <c r="H750" s="13"/>
      <c r="I750" s="13"/>
      <c r="J750" s="13"/>
      <c r="K750" s="13"/>
      <c r="L750" s="13"/>
      <c r="M750" s="13"/>
      <c r="N750" s="13"/>
      <c r="O750" s="13"/>
      <c r="P750" s="13"/>
    </row>
    <row r="751" spans="7:16">
      <c r="G751" s="13"/>
      <c r="H751" s="13"/>
      <c r="I751" s="13"/>
      <c r="J751" s="13"/>
      <c r="K751" s="13"/>
      <c r="L751" s="13"/>
      <c r="M751" s="13"/>
      <c r="N751" s="13"/>
      <c r="O751" s="13"/>
      <c r="P751" s="13"/>
    </row>
    <row r="752" spans="7:16">
      <c r="G752" s="13"/>
      <c r="H752" s="13"/>
      <c r="I752" s="13"/>
      <c r="J752" s="13"/>
      <c r="K752" s="13"/>
      <c r="L752" s="13"/>
      <c r="M752" s="13"/>
      <c r="N752" s="13"/>
      <c r="O752" s="13"/>
      <c r="P752" s="13"/>
    </row>
    <row r="753" spans="7:16">
      <c r="G753" s="13"/>
      <c r="H753" s="13"/>
      <c r="I753" s="13"/>
      <c r="J753" s="13"/>
      <c r="K753" s="13"/>
      <c r="L753" s="13"/>
      <c r="M753" s="13"/>
      <c r="N753" s="13"/>
      <c r="O753" s="13"/>
      <c r="P753" s="13"/>
    </row>
    <row r="754" spans="7:16">
      <c r="G754" s="13"/>
      <c r="H754" s="13"/>
      <c r="I754" s="13"/>
      <c r="J754" s="13"/>
      <c r="K754" s="13"/>
      <c r="L754" s="13"/>
      <c r="M754" s="13"/>
      <c r="N754" s="13"/>
      <c r="O754" s="13"/>
      <c r="P754" s="13"/>
    </row>
    <row r="755" spans="7:16">
      <c r="G755" s="13"/>
      <c r="H755" s="13"/>
      <c r="I755" s="13"/>
      <c r="J755" s="13"/>
      <c r="K755" s="13"/>
      <c r="L755" s="13"/>
      <c r="M755" s="13"/>
      <c r="N755" s="13"/>
      <c r="O755" s="13"/>
      <c r="P755" s="13"/>
    </row>
    <row r="756" spans="7:16">
      <c r="G756" s="13"/>
      <c r="H756" s="13"/>
      <c r="I756" s="13"/>
      <c r="J756" s="13"/>
      <c r="K756" s="13"/>
      <c r="L756" s="13"/>
      <c r="M756" s="13"/>
      <c r="N756" s="13"/>
      <c r="O756" s="13"/>
      <c r="P756" s="13"/>
    </row>
    <row r="757" spans="7:16">
      <c r="G757" s="13"/>
      <c r="H757" s="13"/>
      <c r="I757" s="13"/>
      <c r="J757" s="13"/>
      <c r="K757" s="13"/>
      <c r="L757" s="13"/>
      <c r="M757" s="13"/>
      <c r="N757" s="13"/>
      <c r="O757" s="13"/>
      <c r="P757" s="13"/>
    </row>
    <row r="758" spans="7:16">
      <c r="G758" s="13"/>
      <c r="H758" s="13"/>
      <c r="I758" s="13"/>
      <c r="J758" s="13"/>
      <c r="K758" s="13"/>
      <c r="L758" s="13"/>
      <c r="M758" s="13"/>
      <c r="N758" s="13"/>
      <c r="O758" s="13"/>
      <c r="P758" s="13"/>
    </row>
    <row r="759" spans="7:16">
      <c r="G759" s="13"/>
      <c r="H759" s="13"/>
      <c r="I759" s="13"/>
      <c r="J759" s="13"/>
      <c r="K759" s="13"/>
      <c r="L759" s="13"/>
      <c r="M759" s="13"/>
      <c r="N759" s="13"/>
      <c r="O759" s="13"/>
      <c r="P759" s="13"/>
    </row>
    <row r="760" spans="7:16">
      <c r="G760" s="13"/>
      <c r="H760" s="13"/>
      <c r="I760" s="13"/>
      <c r="J760" s="13"/>
      <c r="K760" s="13"/>
      <c r="L760" s="13"/>
      <c r="M760" s="13"/>
      <c r="N760" s="13"/>
      <c r="O760" s="13"/>
      <c r="P760" s="13"/>
    </row>
    <row r="761" spans="7:16">
      <c r="G761" s="13"/>
      <c r="H761" s="13"/>
      <c r="I761" s="13"/>
      <c r="J761" s="13"/>
      <c r="K761" s="13"/>
      <c r="L761" s="13"/>
      <c r="M761" s="13"/>
      <c r="N761" s="13"/>
      <c r="O761" s="13"/>
      <c r="P761" s="13"/>
    </row>
    <row r="762" spans="7:16">
      <c r="G762" s="13"/>
      <c r="H762" s="13"/>
      <c r="I762" s="13"/>
      <c r="J762" s="13"/>
      <c r="K762" s="13"/>
      <c r="L762" s="13"/>
      <c r="M762" s="13"/>
      <c r="N762" s="13"/>
      <c r="O762" s="13"/>
      <c r="P762" s="13"/>
    </row>
    <row r="763" spans="7:16">
      <c r="G763" s="13"/>
      <c r="H763" s="13"/>
      <c r="I763" s="13"/>
      <c r="J763" s="13"/>
      <c r="K763" s="13"/>
      <c r="L763" s="13"/>
      <c r="M763" s="13"/>
      <c r="N763" s="13"/>
      <c r="O763" s="13"/>
      <c r="P763" s="13"/>
    </row>
    <row r="764" spans="7:16">
      <c r="G764" s="13"/>
      <c r="H764" s="13"/>
      <c r="I764" s="13"/>
      <c r="J764" s="13"/>
      <c r="K764" s="13"/>
      <c r="L764" s="13"/>
      <c r="M764" s="13"/>
      <c r="N764" s="13"/>
      <c r="O764" s="13"/>
      <c r="P764" s="13"/>
    </row>
    <row r="765" spans="7:16">
      <c r="G765" s="13"/>
      <c r="H765" s="13"/>
      <c r="I765" s="13"/>
      <c r="J765" s="13"/>
      <c r="K765" s="13"/>
      <c r="L765" s="13"/>
      <c r="M765" s="13"/>
      <c r="N765" s="13"/>
      <c r="O765" s="13"/>
      <c r="P765" s="13"/>
    </row>
    <row r="766" spans="7:16">
      <c r="G766" s="13"/>
      <c r="H766" s="13"/>
      <c r="I766" s="13"/>
      <c r="J766" s="13"/>
      <c r="K766" s="13"/>
      <c r="L766" s="13"/>
      <c r="M766" s="13"/>
      <c r="N766" s="13"/>
      <c r="O766" s="13"/>
      <c r="P766" s="13"/>
    </row>
    <row r="767" spans="7:16">
      <c r="G767" s="13"/>
      <c r="H767" s="13"/>
      <c r="I767" s="13"/>
      <c r="J767" s="13"/>
      <c r="K767" s="13"/>
      <c r="L767" s="13"/>
      <c r="M767" s="13"/>
      <c r="N767" s="13"/>
      <c r="O767" s="13"/>
      <c r="P767" s="13"/>
    </row>
    <row r="768" spans="7:16">
      <c r="G768" s="13"/>
      <c r="H768" s="13"/>
      <c r="I768" s="13"/>
      <c r="J768" s="13"/>
      <c r="K768" s="13"/>
      <c r="L768" s="13"/>
      <c r="M768" s="13"/>
      <c r="N768" s="13"/>
      <c r="O768" s="13"/>
      <c r="P768" s="13"/>
    </row>
    <row r="769" spans="7:16">
      <c r="G769" s="13"/>
      <c r="H769" s="13"/>
      <c r="I769" s="13"/>
      <c r="J769" s="13"/>
      <c r="K769" s="13"/>
      <c r="L769" s="13"/>
      <c r="M769" s="13"/>
      <c r="N769" s="13"/>
      <c r="O769" s="13"/>
      <c r="P769" s="13"/>
    </row>
    <row r="770" spans="7:16">
      <c r="G770" s="13"/>
      <c r="H770" s="13"/>
      <c r="I770" s="13"/>
      <c r="J770" s="13"/>
      <c r="K770" s="13"/>
      <c r="L770" s="13"/>
      <c r="M770" s="13"/>
      <c r="N770" s="13"/>
      <c r="O770" s="13"/>
      <c r="P770" s="13"/>
    </row>
    <row r="771" spans="7:16">
      <c r="G771" s="13"/>
      <c r="H771" s="13"/>
      <c r="I771" s="13"/>
      <c r="J771" s="13"/>
      <c r="K771" s="13"/>
      <c r="L771" s="13"/>
      <c r="M771" s="13"/>
      <c r="N771" s="13"/>
      <c r="O771" s="13"/>
      <c r="P771" s="13"/>
    </row>
    <row r="772" spans="7:16">
      <c r="G772" s="13"/>
      <c r="H772" s="13"/>
      <c r="I772" s="13"/>
      <c r="J772" s="13"/>
      <c r="K772" s="13"/>
      <c r="L772" s="13"/>
      <c r="M772" s="13"/>
      <c r="N772" s="13"/>
      <c r="O772" s="13"/>
      <c r="P772" s="13"/>
    </row>
    <row r="773" spans="7:16">
      <c r="G773" s="13"/>
      <c r="H773" s="13"/>
      <c r="I773" s="13"/>
      <c r="J773" s="13"/>
      <c r="K773" s="13"/>
      <c r="L773" s="13"/>
      <c r="M773" s="13"/>
      <c r="N773" s="13"/>
      <c r="O773" s="13"/>
      <c r="P773" s="13"/>
    </row>
    <row r="774" spans="7:16">
      <c r="G774" s="13"/>
      <c r="H774" s="13"/>
      <c r="I774" s="13"/>
      <c r="J774" s="13"/>
      <c r="K774" s="13"/>
      <c r="L774" s="13"/>
      <c r="M774" s="13"/>
      <c r="N774" s="13"/>
      <c r="O774" s="13"/>
      <c r="P774" s="13"/>
    </row>
    <row r="775" spans="7:16">
      <c r="G775" s="13"/>
      <c r="H775" s="13"/>
      <c r="I775" s="13"/>
      <c r="J775" s="13"/>
      <c r="K775" s="13"/>
      <c r="L775" s="13"/>
      <c r="M775" s="13"/>
      <c r="N775" s="13"/>
      <c r="O775" s="13"/>
      <c r="P775" s="13"/>
    </row>
    <row r="776" spans="7:16">
      <c r="G776" s="13"/>
      <c r="H776" s="13"/>
      <c r="I776" s="13"/>
      <c r="J776" s="13"/>
      <c r="K776" s="13"/>
      <c r="L776" s="13"/>
      <c r="M776" s="13"/>
      <c r="N776" s="13"/>
      <c r="O776" s="13"/>
      <c r="P776" s="13"/>
    </row>
    <row r="777" spans="7:16">
      <c r="G777" s="13"/>
      <c r="H777" s="13"/>
      <c r="I777" s="13"/>
      <c r="J777" s="13"/>
      <c r="K777" s="13"/>
      <c r="L777" s="13"/>
      <c r="M777" s="13"/>
      <c r="N777" s="13"/>
      <c r="O777" s="13"/>
      <c r="P777" s="13"/>
    </row>
    <row r="778" spans="7:16">
      <c r="G778" s="13"/>
      <c r="H778" s="13"/>
      <c r="I778" s="13"/>
      <c r="J778" s="13"/>
      <c r="K778" s="13"/>
      <c r="L778" s="13"/>
      <c r="M778" s="13"/>
      <c r="N778" s="13"/>
      <c r="O778" s="13"/>
      <c r="P778" s="13"/>
    </row>
    <row r="779" spans="7:16">
      <c r="G779" s="13"/>
      <c r="H779" s="13"/>
      <c r="I779" s="13"/>
      <c r="J779" s="13"/>
      <c r="K779" s="13"/>
      <c r="L779" s="13"/>
      <c r="M779" s="13"/>
      <c r="N779" s="13"/>
      <c r="O779" s="13"/>
      <c r="P779" s="13"/>
    </row>
    <row r="780" spans="7:16">
      <c r="G780" s="13"/>
      <c r="H780" s="13"/>
      <c r="I780" s="13"/>
      <c r="J780" s="13"/>
      <c r="K780" s="13"/>
      <c r="L780" s="13"/>
      <c r="M780" s="13"/>
      <c r="N780" s="13"/>
      <c r="O780" s="13"/>
      <c r="P780" s="13"/>
    </row>
    <row r="781" spans="7:16">
      <c r="G781" s="13"/>
      <c r="H781" s="13"/>
      <c r="I781" s="13"/>
      <c r="J781" s="13"/>
      <c r="K781" s="13"/>
      <c r="L781" s="13"/>
      <c r="M781" s="13"/>
      <c r="N781" s="13"/>
      <c r="O781" s="13"/>
      <c r="P781" s="13"/>
    </row>
    <row r="782" spans="7:16">
      <c r="G782" s="13"/>
      <c r="H782" s="13"/>
      <c r="I782" s="13"/>
      <c r="J782" s="13"/>
      <c r="K782" s="13"/>
      <c r="L782" s="13"/>
      <c r="M782" s="13"/>
      <c r="N782" s="13"/>
      <c r="O782" s="13"/>
      <c r="P782" s="13"/>
    </row>
    <row r="783" spans="7:16">
      <c r="G783" s="13"/>
      <c r="H783" s="13"/>
      <c r="I783" s="13"/>
      <c r="J783" s="13"/>
      <c r="K783" s="13"/>
      <c r="L783" s="13"/>
      <c r="M783" s="13"/>
      <c r="N783" s="13"/>
      <c r="O783" s="13"/>
      <c r="P783" s="13"/>
    </row>
    <row r="784" spans="7:16">
      <c r="G784" s="13"/>
      <c r="H784" s="13"/>
      <c r="I784" s="13"/>
      <c r="J784" s="13"/>
      <c r="K784" s="13"/>
      <c r="L784" s="13"/>
      <c r="M784" s="13"/>
      <c r="N784" s="13"/>
      <c r="O784" s="13"/>
      <c r="P784" s="13"/>
    </row>
    <row r="785" spans="7:16">
      <c r="G785" s="13"/>
      <c r="H785" s="13"/>
      <c r="I785" s="13"/>
      <c r="J785" s="13"/>
      <c r="K785" s="13"/>
      <c r="L785" s="13"/>
      <c r="M785" s="13"/>
      <c r="N785" s="13"/>
      <c r="O785" s="13"/>
      <c r="P785" s="13"/>
    </row>
    <row r="786" spans="7:16">
      <c r="G786" s="13"/>
      <c r="H786" s="13"/>
      <c r="I786" s="13"/>
      <c r="J786" s="13"/>
      <c r="K786" s="13"/>
      <c r="L786" s="13"/>
      <c r="M786" s="13"/>
      <c r="N786" s="13"/>
      <c r="O786" s="13"/>
      <c r="P786" s="13"/>
    </row>
    <row r="787" spans="7:16">
      <c r="G787" s="13"/>
      <c r="H787" s="13"/>
      <c r="I787" s="13"/>
      <c r="J787" s="13"/>
      <c r="K787" s="13"/>
      <c r="L787" s="13"/>
      <c r="M787" s="13"/>
      <c r="N787" s="13"/>
      <c r="O787" s="13"/>
      <c r="P787" s="13"/>
    </row>
    <row r="788" spans="7:16">
      <c r="G788" s="13"/>
      <c r="H788" s="13"/>
      <c r="I788" s="13"/>
      <c r="J788" s="13"/>
      <c r="K788" s="13"/>
      <c r="L788" s="13"/>
      <c r="M788" s="13"/>
      <c r="N788" s="13"/>
      <c r="O788" s="13"/>
      <c r="P788" s="13"/>
    </row>
    <row r="789" spans="7:16">
      <c r="G789" s="13"/>
      <c r="H789" s="13"/>
      <c r="I789" s="13"/>
      <c r="J789" s="13"/>
      <c r="K789" s="13"/>
      <c r="L789" s="13"/>
      <c r="M789" s="13"/>
      <c r="N789" s="13"/>
      <c r="O789" s="13"/>
      <c r="P789" s="13"/>
    </row>
    <row r="790" spans="7:16">
      <c r="G790" s="13"/>
      <c r="H790" s="13"/>
      <c r="I790" s="13"/>
      <c r="J790" s="13"/>
      <c r="K790" s="13"/>
      <c r="L790" s="13"/>
      <c r="M790" s="13"/>
      <c r="N790" s="13"/>
      <c r="O790" s="13"/>
      <c r="P790" s="13"/>
    </row>
    <row r="791" spans="7:16">
      <c r="G791" s="13"/>
      <c r="H791" s="13"/>
      <c r="I791" s="13"/>
      <c r="J791" s="13"/>
      <c r="K791" s="13"/>
      <c r="L791" s="13"/>
      <c r="M791" s="13"/>
      <c r="N791" s="13"/>
      <c r="O791" s="13"/>
      <c r="P791" s="13"/>
    </row>
    <row r="792" spans="7:16">
      <c r="G792" s="13"/>
      <c r="H792" s="13"/>
      <c r="I792" s="13"/>
      <c r="J792" s="13"/>
      <c r="K792" s="13"/>
      <c r="L792" s="13"/>
      <c r="M792" s="13"/>
      <c r="N792" s="13"/>
      <c r="O792" s="13"/>
      <c r="P792" s="13"/>
    </row>
    <row r="793" spans="7:16">
      <c r="G793" s="13"/>
      <c r="H793" s="13"/>
      <c r="I793" s="13"/>
      <c r="J793" s="13"/>
      <c r="K793" s="13"/>
      <c r="L793" s="13"/>
      <c r="M793" s="13"/>
      <c r="N793" s="13"/>
      <c r="O793" s="13"/>
      <c r="P793" s="13"/>
    </row>
    <row r="794" spans="7:16">
      <c r="G794" s="13"/>
      <c r="H794" s="13"/>
      <c r="I794" s="13"/>
      <c r="J794" s="13"/>
      <c r="K794" s="13"/>
      <c r="L794" s="13"/>
      <c r="M794" s="13"/>
      <c r="N794" s="13"/>
      <c r="O794" s="13"/>
      <c r="P794" s="13"/>
    </row>
    <row r="795" spans="7:16">
      <c r="G795" s="13"/>
      <c r="H795" s="13"/>
      <c r="I795" s="13"/>
      <c r="J795" s="13"/>
      <c r="K795" s="13"/>
      <c r="L795" s="13"/>
      <c r="M795" s="13"/>
      <c r="N795" s="13"/>
      <c r="O795" s="13"/>
      <c r="P795" s="13"/>
    </row>
    <row r="796" spans="7:16">
      <c r="G796" s="13"/>
      <c r="H796" s="13"/>
      <c r="I796" s="13"/>
      <c r="J796" s="13"/>
      <c r="K796" s="13"/>
      <c r="L796" s="13"/>
      <c r="M796" s="13"/>
      <c r="N796" s="13"/>
      <c r="O796" s="13"/>
      <c r="P796" s="13"/>
    </row>
    <row r="797" spans="7:16">
      <c r="G797" s="13"/>
      <c r="H797" s="13"/>
      <c r="I797" s="13"/>
      <c r="J797" s="13"/>
      <c r="K797" s="13"/>
      <c r="L797" s="13"/>
      <c r="M797" s="13"/>
      <c r="N797" s="13"/>
      <c r="O797" s="13"/>
      <c r="P797" s="13"/>
    </row>
    <row r="798" spans="7:16">
      <c r="G798" s="13"/>
      <c r="H798" s="13"/>
      <c r="I798" s="13"/>
      <c r="J798" s="13"/>
      <c r="K798" s="13"/>
      <c r="L798" s="13"/>
      <c r="M798" s="13"/>
      <c r="N798" s="13"/>
      <c r="O798" s="13"/>
      <c r="P798" s="13"/>
    </row>
    <row r="799" spans="7:16">
      <c r="G799" s="13"/>
      <c r="H799" s="13"/>
      <c r="I799" s="13"/>
      <c r="J799" s="13"/>
      <c r="K799" s="13"/>
      <c r="L799" s="13"/>
      <c r="M799" s="13"/>
      <c r="N799" s="13"/>
      <c r="O799" s="13"/>
      <c r="P799" s="13"/>
    </row>
    <row r="800" spans="7:16">
      <c r="G800" s="13"/>
      <c r="H800" s="13"/>
      <c r="I800" s="13"/>
      <c r="J800" s="13"/>
      <c r="K800" s="13"/>
      <c r="L800" s="13"/>
      <c r="M800" s="13"/>
      <c r="N800" s="13"/>
      <c r="O800" s="13"/>
      <c r="P800" s="13"/>
    </row>
    <row r="801" spans="7:16">
      <c r="G801" s="13"/>
      <c r="H801" s="13"/>
      <c r="I801" s="13"/>
      <c r="J801" s="13"/>
      <c r="K801" s="13"/>
      <c r="L801" s="13"/>
      <c r="M801" s="13"/>
      <c r="N801" s="13"/>
      <c r="O801" s="13"/>
      <c r="P801" s="13"/>
    </row>
    <row r="802" spans="7:16">
      <c r="G802" s="13"/>
      <c r="H802" s="13"/>
      <c r="I802" s="13"/>
      <c r="J802" s="13"/>
      <c r="K802" s="13"/>
      <c r="L802" s="13"/>
      <c r="M802" s="13"/>
      <c r="N802" s="13"/>
      <c r="O802" s="13"/>
      <c r="P802" s="13"/>
    </row>
    <row r="803" spans="7:16">
      <c r="G803" s="13"/>
      <c r="H803" s="13"/>
      <c r="I803" s="13"/>
      <c r="J803" s="13"/>
      <c r="K803" s="13"/>
      <c r="L803" s="13"/>
      <c r="M803" s="13"/>
      <c r="N803" s="13"/>
      <c r="O803" s="13"/>
      <c r="P803" s="13"/>
    </row>
    <row r="804" spans="7:16">
      <c r="G804" s="13"/>
      <c r="H804" s="13"/>
      <c r="I804" s="13"/>
      <c r="J804" s="13"/>
      <c r="K804" s="13"/>
      <c r="L804" s="13"/>
      <c r="M804" s="13"/>
      <c r="N804" s="13"/>
      <c r="O804" s="13"/>
      <c r="P804" s="13"/>
    </row>
    <row r="805" spans="7:16">
      <c r="G805" s="13"/>
      <c r="H805" s="13"/>
      <c r="I805" s="13"/>
      <c r="J805" s="13"/>
      <c r="K805" s="13"/>
      <c r="L805" s="13"/>
      <c r="M805" s="13"/>
      <c r="N805" s="13"/>
      <c r="O805" s="13"/>
      <c r="P805" s="13"/>
    </row>
    <row r="806" spans="7:16">
      <c r="G806" s="13"/>
      <c r="H806" s="13"/>
      <c r="I806" s="13"/>
      <c r="J806" s="13"/>
      <c r="K806" s="13"/>
      <c r="L806" s="13"/>
      <c r="M806" s="13"/>
      <c r="N806" s="13"/>
      <c r="O806" s="13"/>
      <c r="P806" s="13"/>
    </row>
    <row r="807" spans="7:16">
      <c r="G807" s="13"/>
      <c r="H807" s="13"/>
      <c r="I807" s="13"/>
      <c r="J807" s="13"/>
      <c r="K807" s="13"/>
      <c r="L807" s="13"/>
      <c r="M807" s="13"/>
      <c r="N807" s="13"/>
      <c r="O807" s="13"/>
      <c r="P807" s="13"/>
    </row>
    <row r="808" spans="7:16">
      <c r="G808" s="13"/>
      <c r="H808" s="13"/>
      <c r="I808" s="13"/>
      <c r="J808" s="13"/>
      <c r="K808" s="13"/>
      <c r="L808" s="13"/>
      <c r="M808" s="13"/>
      <c r="N808" s="13"/>
      <c r="O808" s="13"/>
      <c r="P808" s="13"/>
    </row>
    <row r="809" spans="7:16">
      <c r="G809" s="13"/>
      <c r="H809" s="13"/>
      <c r="I809" s="13"/>
      <c r="J809" s="13"/>
      <c r="K809" s="13"/>
      <c r="L809" s="13"/>
      <c r="M809" s="13"/>
      <c r="N809" s="13"/>
      <c r="O809" s="13"/>
      <c r="P809" s="13"/>
    </row>
    <row r="810" spans="7:16">
      <c r="G810" s="13"/>
      <c r="H810" s="13"/>
      <c r="I810" s="13"/>
      <c r="J810" s="13"/>
      <c r="K810" s="13"/>
      <c r="L810" s="13"/>
      <c r="M810" s="13"/>
      <c r="N810" s="13"/>
      <c r="O810" s="13"/>
      <c r="P810" s="13"/>
    </row>
    <row r="811" spans="7:16">
      <c r="G811" s="13"/>
      <c r="H811" s="13"/>
      <c r="I811" s="13"/>
      <c r="J811" s="13"/>
      <c r="K811" s="13"/>
      <c r="L811" s="13"/>
      <c r="M811" s="13"/>
      <c r="N811" s="13"/>
      <c r="O811" s="13"/>
      <c r="P811" s="13"/>
    </row>
    <row r="812" spans="7:16">
      <c r="G812" s="13"/>
      <c r="H812" s="13"/>
      <c r="I812" s="13"/>
      <c r="J812" s="13"/>
      <c r="K812" s="13"/>
      <c r="L812" s="13"/>
      <c r="M812" s="13"/>
      <c r="N812" s="13"/>
      <c r="O812" s="13"/>
      <c r="P812" s="13"/>
    </row>
    <row r="813" spans="7:16">
      <c r="G813" s="13"/>
      <c r="H813" s="13"/>
      <c r="I813" s="13"/>
      <c r="J813" s="13"/>
      <c r="K813" s="13"/>
      <c r="L813" s="13"/>
      <c r="M813" s="13"/>
      <c r="N813" s="13"/>
      <c r="O813" s="13"/>
      <c r="P813" s="13"/>
    </row>
    <row r="814" spans="7:16">
      <c r="G814" s="13"/>
      <c r="H814" s="13"/>
      <c r="I814" s="13"/>
      <c r="J814" s="13"/>
      <c r="K814" s="13"/>
      <c r="L814" s="13"/>
      <c r="M814" s="13"/>
      <c r="N814" s="13"/>
      <c r="O814" s="13"/>
      <c r="P814" s="13"/>
    </row>
    <row r="815" spans="7:16">
      <c r="G815" s="13"/>
      <c r="H815" s="13"/>
      <c r="I815" s="13"/>
      <c r="J815" s="13"/>
      <c r="K815" s="13"/>
      <c r="L815" s="13"/>
      <c r="M815" s="13"/>
      <c r="N815" s="13"/>
      <c r="O815" s="13"/>
      <c r="P815" s="13"/>
    </row>
    <row r="816" spans="7:16">
      <c r="G816" s="13"/>
      <c r="H816" s="13"/>
      <c r="I816" s="13"/>
      <c r="J816" s="13"/>
      <c r="K816" s="13"/>
      <c r="L816" s="13"/>
      <c r="M816" s="13"/>
      <c r="N816" s="13"/>
      <c r="O816" s="13"/>
      <c r="P816" s="13"/>
    </row>
    <row r="817" spans="7:16">
      <c r="G817" s="13"/>
      <c r="H817" s="13"/>
      <c r="I817" s="13"/>
      <c r="J817" s="13"/>
      <c r="K817" s="13"/>
      <c r="L817" s="13"/>
      <c r="M817" s="13"/>
      <c r="N817" s="13"/>
      <c r="O817" s="13"/>
      <c r="P817" s="13"/>
    </row>
    <row r="818" spans="7:16">
      <c r="G818" s="13"/>
      <c r="H818" s="13"/>
      <c r="I818" s="13"/>
      <c r="J818" s="13"/>
      <c r="K818" s="13"/>
      <c r="L818" s="13"/>
      <c r="M818" s="13"/>
      <c r="N818" s="13"/>
      <c r="O818" s="13"/>
      <c r="P818" s="13"/>
    </row>
    <row r="819" spans="7:16">
      <c r="G819" s="13"/>
      <c r="H819" s="13"/>
      <c r="I819" s="13"/>
      <c r="J819" s="13"/>
      <c r="K819" s="13"/>
      <c r="L819" s="13"/>
      <c r="M819" s="13"/>
      <c r="N819" s="13"/>
      <c r="O819" s="13"/>
      <c r="P819" s="13"/>
    </row>
    <row r="820" spans="7:16">
      <c r="G820" s="13"/>
      <c r="H820" s="13"/>
      <c r="I820" s="13"/>
      <c r="J820" s="13"/>
      <c r="K820" s="13"/>
      <c r="L820" s="13"/>
      <c r="M820" s="13"/>
      <c r="N820" s="13"/>
      <c r="O820" s="13"/>
      <c r="P820" s="13"/>
    </row>
    <row r="821" spans="7:16">
      <c r="G821" s="13"/>
      <c r="H821" s="13"/>
      <c r="I821" s="13"/>
      <c r="J821" s="13"/>
      <c r="K821" s="13"/>
      <c r="L821" s="13"/>
      <c r="M821" s="13"/>
      <c r="N821" s="13"/>
      <c r="O821" s="13"/>
      <c r="P821" s="13"/>
    </row>
    <row r="822" spans="7:16">
      <c r="G822" s="13"/>
      <c r="H822" s="13"/>
      <c r="I822" s="13"/>
      <c r="J822" s="13"/>
      <c r="K822" s="13"/>
      <c r="L822" s="13"/>
      <c r="M822" s="13"/>
      <c r="N822" s="13"/>
      <c r="O822" s="13"/>
      <c r="P822" s="13"/>
    </row>
    <row r="823" spans="7:16">
      <c r="G823" s="13"/>
      <c r="H823" s="13"/>
      <c r="I823" s="13"/>
      <c r="J823" s="13"/>
      <c r="K823" s="13"/>
      <c r="L823" s="13"/>
      <c r="M823" s="13"/>
      <c r="N823" s="13"/>
      <c r="O823" s="13"/>
      <c r="P823" s="13"/>
    </row>
    <row r="824" spans="7:16">
      <c r="G824" s="13"/>
      <c r="H824" s="13"/>
      <c r="I824" s="13"/>
      <c r="J824" s="13"/>
      <c r="K824" s="13"/>
      <c r="L824" s="13"/>
      <c r="M824" s="13"/>
      <c r="N824" s="13"/>
      <c r="O824" s="13"/>
      <c r="P824" s="13"/>
    </row>
    <row r="825" spans="7:16">
      <c r="G825" s="13"/>
      <c r="H825" s="13"/>
      <c r="I825" s="13"/>
      <c r="J825" s="13"/>
      <c r="K825" s="13"/>
      <c r="L825" s="13"/>
      <c r="M825" s="13"/>
      <c r="N825" s="13"/>
      <c r="O825" s="13"/>
      <c r="P825" s="13"/>
    </row>
    <row r="826" spans="7:16">
      <c r="G826" s="13"/>
      <c r="H826" s="13"/>
      <c r="I826" s="13"/>
      <c r="J826" s="13"/>
      <c r="K826" s="13"/>
      <c r="L826" s="13"/>
      <c r="M826" s="13"/>
      <c r="N826" s="13"/>
      <c r="O826" s="13"/>
      <c r="P826" s="13"/>
    </row>
    <row r="827" spans="7:16">
      <c r="G827" s="13"/>
      <c r="H827" s="13"/>
      <c r="I827" s="13"/>
      <c r="J827" s="13"/>
      <c r="K827" s="13"/>
      <c r="L827" s="13"/>
      <c r="M827" s="13"/>
      <c r="N827" s="13"/>
      <c r="O827" s="13"/>
      <c r="P827" s="13"/>
    </row>
    <row r="828" spans="7:16">
      <c r="G828" s="13"/>
      <c r="H828" s="13"/>
      <c r="I828" s="13"/>
      <c r="J828" s="13"/>
      <c r="K828" s="13"/>
      <c r="L828" s="13"/>
      <c r="M828" s="13"/>
      <c r="N828" s="13"/>
      <c r="O828" s="13"/>
      <c r="P828" s="13"/>
    </row>
    <row r="829" spans="7:16">
      <c r="G829" s="13"/>
      <c r="H829" s="13"/>
      <c r="I829" s="13"/>
      <c r="J829" s="13"/>
      <c r="K829" s="13"/>
      <c r="L829" s="13"/>
      <c r="M829" s="13"/>
      <c r="N829" s="13"/>
      <c r="O829" s="13"/>
      <c r="P829" s="13"/>
    </row>
    <row r="830" spans="7:16">
      <c r="G830" s="13"/>
      <c r="H830" s="13"/>
      <c r="I830" s="13"/>
      <c r="J830" s="13"/>
      <c r="K830" s="13"/>
      <c r="L830" s="13"/>
      <c r="M830" s="13"/>
      <c r="N830" s="13"/>
      <c r="O830" s="13"/>
      <c r="P830" s="13"/>
    </row>
    <row r="831" spans="7:16">
      <c r="G831" s="13"/>
      <c r="H831" s="13"/>
      <c r="I831" s="13"/>
      <c r="J831" s="13"/>
      <c r="K831" s="13"/>
      <c r="L831" s="13"/>
      <c r="M831" s="13"/>
      <c r="N831" s="13"/>
      <c r="O831" s="13"/>
      <c r="P831" s="13"/>
    </row>
    <row r="832" spans="7:16">
      <c r="G832" s="13"/>
      <c r="H832" s="13"/>
      <c r="I832" s="13"/>
      <c r="J832" s="13"/>
      <c r="K832" s="13"/>
      <c r="L832" s="13"/>
      <c r="M832" s="13"/>
      <c r="N832" s="13"/>
      <c r="O832" s="13"/>
      <c r="P832" s="13"/>
    </row>
    <row r="833" spans="7:16">
      <c r="G833" s="13"/>
      <c r="H833" s="13"/>
      <c r="I833" s="13"/>
      <c r="J833" s="13"/>
      <c r="K833" s="13"/>
      <c r="L833" s="13"/>
      <c r="M833" s="13"/>
      <c r="N833" s="13"/>
      <c r="O833" s="13"/>
      <c r="P833" s="13"/>
    </row>
    <row r="834" spans="7:16">
      <c r="G834" s="13"/>
      <c r="H834" s="13"/>
      <c r="I834" s="13"/>
      <c r="J834" s="13"/>
      <c r="K834" s="13"/>
      <c r="L834" s="13"/>
      <c r="M834" s="13"/>
      <c r="N834" s="13"/>
      <c r="O834" s="13"/>
      <c r="P834" s="13"/>
    </row>
    <row r="835" spans="7:16">
      <c r="G835" s="13"/>
      <c r="H835" s="13"/>
      <c r="I835" s="13"/>
      <c r="J835" s="13"/>
      <c r="K835" s="13"/>
      <c r="L835" s="13"/>
      <c r="M835" s="13"/>
      <c r="N835" s="13"/>
      <c r="O835" s="13"/>
      <c r="P835" s="13"/>
    </row>
    <row r="836" spans="7:16">
      <c r="G836" s="13"/>
      <c r="H836" s="13"/>
      <c r="I836" s="13"/>
      <c r="J836" s="13"/>
      <c r="K836" s="13"/>
      <c r="L836" s="13"/>
      <c r="M836" s="13"/>
      <c r="N836" s="13"/>
      <c r="O836" s="13"/>
      <c r="P836" s="13"/>
    </row>
    <row r="837" spans="7:16">
      <c r="G837" s="13"/>
      <c r="H837" s="13"/>
      <c r="I837" s="13"/>
      <c r="J837" s="13"/>
      <c r="K837" s="13"/>
      <c r="L837" s="13"/>
      <c r="M837" s="13"/>
      <c r="N837" s="13"/>
      <c r="O837" s="13"/>
      <c r="P837" s="13"/>
    </row>
    <row r="838" spans="7:16">
      <c r="G838" s="13"/>
      <c r="H838" s="13"/>
      <c r="I838" s="13"/>
      <c r="J838" s="13"/>
      <c r="K838" s="13"/>
      <c r="L838" s="13"/>
      <c r="M838" s="13"/>
      <c r="N838" s="13"/>
      <c r="O838" s="13"/>
      <c r="P838" s="13"/>
    </row>
    <row r="839" spans="7:16">
      <c r="G839" s="13"/>
      <c r="H839" s="13"/>
      <c r="I839" s="13"/>
      <c r="J839" s="13"/>
      <c r="K839" s="13"/>
      <c r="L839" s="13"/>
      <c r="M839" s="13"/>
      <c r="N839" s="13"/>
      <c r="O839" s="13"/>
      <c r="P839" s="13"/>
    </row>
    <row r="840" spans="7:16">
      <c r="G840" s="13"/>
      <c r="H840" s="13"/>
      <c r="I840" s="13"/>
      <c r="J840" s="13"/>
      <c r="K840" s="13"/>
      <c r="L840" s="13"/>
      <c r="M840" s="13"/>
      <c r="N840" s="13"/>
      <c r="O840" s="13"/>
      <c r="P840" s="13"/>
    </row>
    <row r="841" spans="7:16">
      <c r="G841" s="13"/>
      <c r="H841" s="13"/>
      <c r="I841" s="13"/>
      <c r="J841" s="13"/>
      <c r="K841" s="13"/>
      <c r="L841" s="13"/>
      <c r="M841" s="13"/>
      <c r="N841" s="13"/>
      <c r="O841" s="13"/>
      <c r="P841" s="13"/>
    </row>
    <row r="842" spans="7:16">
      <c r="G842" s="13"/>
      <c r="H842" s="13"/>
      <c r="I842" s="13"/>
      <c r="J842" s="13"/>
      <c r="K842" s="13"/>
      <c r="L842" s="13"/>
      <c r="M842" s="13"/>
      <c r="N842" s="13"/>
      <c r="O842" s="13"/>
      <c r="P842" s="13"/>
    </row>
    <row r="843" spans="7:16">
      <c r="G843" s="13"/>
      <c r="H843" s="13"/>
      <c r="I843" s="13"/>
      <c r="J843" s="13"/>
      <c r="K843" s="13"/>
      <c r="L843" s="13"/>
      <c r="M843" s="13"/>
      <c r="N843" s="13"/>
      <c r="O843" s="13"/>
      <c r="P843" s="13"/>
    </row>
    <row r="844" spans="7:16">
      <c r="G844" s="13"/>
      <c r="H844" s="13"/>
      <c r="I844" s="13"/>
      <c r="J844" s="13"/>
      <c r="K844" s="13"/>
      <c r="L844" s="13"/>
      <c r="M844" s="13"/>
      <c r="N844" s="13"/>
      <c r="O844" s="13"/>
      <c r="P844" s="13"/>
    </row>
    <row r="845" spans="7:16">
      <c r="G845" s="13"/>
      <c r="H845" s="13"/>
      <c r="I845" s="13"/>
      <c r="J845" s="13"/>
      <c r="K845" s="13"/>
      <c r="L845" s="13"/>
      <c r="M845" s="13"/>
      <c r="N845" s="13"/>
      <c r="O845" s="13"/>
      <c r="P845" s="13"/>
    </row>
    <row r="846" spans="7:16">
      <c r="G846" s="13"/>
      <c r="H846" s="13"/>
      <c r="I846" s="13"/>
      <c r="J846" s="13"/>
      <c r="K846" s="13"/>
      <c r="L846" s="13"/>
      <c r="M846" s="13"/>
      <c r="N846" s="13"/>
      <c r="O846" s="13"/>
      <c r="P846" s="13"/>
    </row>
    <row r="847" spans="7:16">
      <c r="G847" s="13"/>
      <c r="H847" s="13"/>
      <c r="I847" s="13"/>
      <c r="J847" s="13"/>
      <c r="K847" s="13"/>
      <c r="L847" s="13"/>
      <c r="M847" s="13"/>
      <c r="N847" s="13"/>
      <c r="O847" s="13"/>
      <c r="P847" s="13"/>
    </row>
    <row r="848" spans="7:16">
      <c r="G848" s="13"/>
      <c r="H848" s="13"/>
      <c r="I848" s="13"/>
      <c r="J848" s="13"/>
      <c r="K848" s="13"/>
      <c r="L848" s="13"/>
      <c r="M848" s="13"/>
      <c r="N848" s="13"/>
      <c r="O848" s="13"/>
      <c r="P848" s="13"/>
    </row>
    <row r="849" spans="7:16">
      <c r="G849" s="13"/>
      <c r="H849" s="13"/>
      <c r="I849" s="13"/>
      <c r="J849" s="13"/>
      <c r="K849" s="13"/>
      <c r="L849" s="13"/>
      <c r="M849" s="13"/>
      <c r="N849" s="13"/>
      <c r="O849" s="13"/>
      <c r="P849" s="13"/>
    </row>
    <row r="850" spans="7:16">
      <c r="G850" s="13"/>
      <c r="H850" s="13"/>
      <c r="I850" s="13"/>
      <c r="J850" s="13"/>
      <c r="K850" s="13"/>
      <c r="L850" s="13"/>
      <c r="M850" s="13"/>
      <c r="N850" s="13"/>
      <c r="O850" s="13"/>
      <c r="P850" s="13"/>
    </row>
    <row r="851" spans="7:16">
      <c r="G851" s="13"/>
      <c r="H851" s="13"/>
      <c r="I851" s="13"/>
      <c r="J851" s="13"/>
      <c r="K851" s="13"/>
      <c r="L851" s="13"/>
      <c r="M851" s="13"/>
      <c r="N851" s="13"/>
      <c r="O851" s="13"/>
      <c r="P851" s="13"/>
    </row>
    <row r="852" spans="7:16">
      <c r="G852" s="13"/>
      <c r="H852" s="13"/>
      <c r="I852" s="13"/>
      <c r="J852" s="13"/>
      <c r="K852" s="13"/>
      <c r="L852" s="13"/>
      <c r="M852" s="13"/>
      <c r="N852" s="13"/>
      <c r="O852" s="13"/>
      <c r="P852" s="13"/>
    </row>
    <row r="853" spans="7:16">
      <c r="G853" s="13"/>
      <c r="H853" s="13"/>
      <c r="I853" s="13"/>
      <c r="J853" s="13"/>
      <c r="K853" s="13"/>
      <c r="L853" s="13"/>
      <c r="M853" s="13"/>
      <c r="N853" s="13"/>
      <c r="O853" s="13"/>
      <c r="P853" s="13"/>
    </row>
    <row r="854" spans="7:16">
      <c r="G854" s="13"/>
      <c r="H854" s="13"/>
      <c r="I854" s="13"/>
      <c r="J854" s="13"/>
      <c r="K854" s="13"/>
      <c r="L854" s="13"/>
      <c r="M854" s="13"/>
      <c r="N854" s="13"/>
      <c r="O854" s="13"/>
      <c r="P854" s="13"/>
    </row>
    <row r="855" spans="7:16">
      <c r="G855" s="13"/>
      <c r="H855" s="13"/>
      <c r="I855" s="13"/>
      <c r="J855" s="13"/>
      <c r="K855" s="13"/>
      <c r="L855" s="13"/>
      <c r="M855" s="13"/>
      <c r="N855" s="13"/>
      <c r="O855" s="13"/>
      <c r="P855" s="13"/>
    </row>
    <row r="856" spans="7:16">
      <c r="G856" s="13"/>
      <c r="H856" s="13"/>
      <c r="I856" s="13"/>
      <c r="J856" s="13"/>
      <c r="K856" s="13"/>
      <c r="L856" s="13"/>
      <c r="M856" s="13"/>
      <c r="N856" s="13"/>
      <c r="O856" s="13"/>
      <c r="P856" s="13"/>
    </row>
    <row r="857" spans="7:16">
      <c r="G857" s="13"/>
      <c r="H857" s="13"/>
      <c r="I857" s="13"/>
      <c r="J857" s="13"/>
      <c r="K857" s="13"/>
      <c r="L857" s="13"/>
      <c r="M857" s="13"/>
      <c r="N857" s="13"/>
      <c r="O857" s="13"/>
      <c r="P857" s="13"/>
    </row>
    <row r="858" spans="7:16">
      <c r="G858" s="13"/>
      <c r="H858" s="13"/>
      <c r="I858" s="13"/>
      <c r="J858" s="13"/>
      <c r="K858" s="13"/>
      <c r="L858" s="13"/>
      <c r="M858" s="13"/>
      <c r="N858" s="13"/>
      <c r="O858" s="13"/>
      <c r="P858" s="13"/>
    </row>
    <row r="859" spans="7:16">
      <c r="G859" s="13"/>
      <c r="H859" s="13"/>
      <c r="I859" s="13"/>
      <c r="J859" s="13"/>
      <c r="K859" s="13"/>
      <c r="L859" s="13"/>
      <c r="M859" s="13"/>
      <c r="N859" s="13"/>
      <c r="O859" s="13"/>
      <c r="P859" s="13"/>
    </row>
    <row r="860" spans="7:16">
      <c r="G860" s="13"/>
      <c r="H860" s="13"/>
      <c r="I860" s="13"/>
      <c r="J860" s="13"/>
      <c r="K860" s="13"/>
      <c r="L860" s="13"/>
      <c r="M860" s="13"/>
      <c r="N860" s="13"/>
      <c r="O860" s="13"/>
      <c r="P860" s="13"/>
    </row>
    <row r="861" spans="7:16">
      <c r="G861" s="13"/>
      <c r="H861" s="13"/>
      <c r="I861" s="13"/>
      <c r="J861" s="13"/>
      <c r="K861" s="13"/>
      <c r="L861" s="13"/>
      <c r="M861" s="13"/>
      <c r="N861" s="13"/>
      <c r="O861" s="13"/>
      <c r="P861" s="13"/>
    </row>
    <row r="862" spans="7:16">
      <c r="G862" s="13"/>
      <c r="H862" s="13"/>
      <c r="I862" s="13"/>
      <c r="J862" s="13"/>
      <c r="K862" s="13"/>
      <c r="L862" s="13"/>
      <c r="M862" s="13"/>
      <c r="N862" s="13"/>
      <c r="O862" s="13"/>
      <c r="P862" s="13"/>
    </row>
    <row r="863" spans="7:16">
      <c r="G863" s="13"/>
      <c r="H863" s="13"/>
      <c r="I863" s="13"/>
      <c r="J863" s="13"/>
      <c r="K863" s="13"/>
      <c r="L863" s="13"/>
      <c r="M863" s="13"/>
      <c r="N863" s="13"/>
      <c r="O863" s="13"/>
      <c r="P863" s="13"/>
    </row>
    <row r="864" spans="7:16">
      <c r="G864" s="13"/>
      <c r="H864" s="13"/>
      <c r="I864" s="13"/>
      <c r="J864" s="13"/>
      <c r="K864" s="13"/>
      <c r="L864" s="13"/>
      <c r="M864" s="13"/>
      <c r="N864" s="13"/>
      <c r="O864" s="13"/>
      <c r="P864" s="13"/>
    </row>
    <row r="865" spans="7:16">
      <c r="G865" s="13"/>
      <c r="H865" s="13"/>
      <c r="I865" s="13"/>
      <c r="J865" s="13"/>
      <c r="K865" s="13"/>
      <c r="L865" s="13"/>
      <c r="M865" s="13"/>
      <c r="N865" s="13"/>
      <c r="O865" s="13"/>
      <c r="P865" s="13"/>
    </row>
    <row r="866" spans="7:16">
      <c r="G866" s="13"/>
      <c r="H866" s="13"/>
      <c r="I866" s="13"/>
      <c r="J866" s="13"/>
      <c r="K866" s="13"/>
      <c r="L866" s="13"/>
      <c r="M866" s="13"/>
      <c r="N866" s="13"/>
      <c r="O866" s="13"/>
      <c r="P866" s="13"/>
    </row>
    <row r="867" spans="7:16">
      <c r="G867" s="13"/>
      <c r="H867" s="13"/>
      <c r="I867" s="13"/>
      <c r="J867" s="13"/>
      <c r="K867" s="13"/>
      <c r="L867" s="13"/>
      <c r="M867" s="13"/>
      <c r="N867" s="13"/>
      <c r="O867" s="13"/>
      <c r="P867" s="13"/>
    </row>
    <row r="868" spans="7:16">
      <c r="G868" s="13"/>
      <c r="H868" s="13"/>
      <c r="I868" s="13"/>
      <c r="J868" s="13"/>
      <c r="K868" s="13"/>
      <c r="L868" s="13"/>
      <c r="M868" s="13"/>
      <c r="N868" s="13"/>
      <c r="O868" s="13"/>
      <c r="P868" s="13"/>
    </row>
    <row r="869" spans="7:16">
      <c r="G869" s="13"/>
      <c r="H869" s="13"/>
      <c r="I869" s="13"/>
      <c r="J869" s="13"/>
      <c r="K869" s="13"/>
      <c r="L869" s="13"/>
      <c r="M869" s="13"/>
      <c r="N869" s="13"/>
      <c r="O869" s="13"/>
      <c r="P869" s="13"/>
    </row>
    <row r="870" spans="7:16">
      <c r="G870" s="13"/>
      <c r="H870" s="13"/>
      <c r="I870" s="13"/>
      <c r="J870" s="13"/>
      <c r="K870" s="13"/>
      <c r="L870" s="13"/>
      <c r="M870" s="13"/>
      <c r="N870" s="13"/>
      <c r="O870" s="13"/>
      <c r="P870" s="13"/>
    </row>
    <row r="871" spans="7:16">
      <c r="G871" s="13"/>
      <c r="H871" s="13"/>
      <c r="I871" s="13"/>
      <c r="J871" s="13"/>
      <c r="K871" s="13"/>
      <c r="L871" s="13"/>
      <c r="M871" s="13"/>
      <c r="N871" s="13"/>
      <c r="O871" s="13"/>
      <c r="P871" s="13"/>
    </row>
    <row r="872" spans="7:16">
      <c r="G872" s="13"/>
      <c r="H872" s="13"/>
      <c r="I872" s="13"/>
      <c r="J872" s="13"/>
      <c r="K872" s="13"/>
      <c r="L872" s="13"/>
      <c r="M872" s="13"/>
      <c r="N872" s="13"/>
      <c r="O872" s="13"/>
      <c r="P872" s="13"/>
    </row>
    <row r="873" spans="7:16">
      <c r="G873" s="13"/>
      <c r="H873" s="13"/>
      <c r="I873" s="13"/>
      <c r="J873" s="13"/>
      <c r="K873" s="13"/>
      <c r="L873" s="13"/>
      <c r="M873" s="13"/>
      <c r="N873" s="13"/>
      <c r="O873" s="13"/>
      <c r="P873" s="13"/>
    </row>
    <row r="874" spans="7:16">
      <c r="G874" s="13"/>
      <c r="H874" s="13"/>
      <c r="I874" s="13"/>
      <c r="J874" s="13"/>
      <c r="K874" s="13"/>
      <c r="L874" s="13"/>
      <c r="M874" s="13"/>
      <c r="N874" s="13"/>
      <c r="O874" s="13"/>
      <c r="P874" s="13"/>
    </row>
    <row r="875" spans="7:16">
      <c r="G875" s="13"/>
      <c r="H875" s="13"/>
      <c r="I875" s="13"/>
      <c r="J875" s="13"/>
      <c r="K875" s="13"/>
      <c r="L875" s="13"/>
      <c r="M875" s="13"/>
      <c r="N875" s="13"/>
      <c r="O875" s="13"/>
      <c r="P875" s="13"/>
    </row>
    <row r="876" spans="7:16">
      <c r="G876" s="13"/>
      <c r="H876" s="13"/>
      <c r="I876" s="13"/>
      <c r="J876" s="13"/>
      <c r="K876" s="13"/>
      <c r="L876" s="13"/>
      <c r="M876" s="13"/>
      <c r="N876" s="13"/>
      <c r="O876" s="13"/>
      <c r="P876" s="13"/>
    </row>
    <row r="877" spans="7:16">
      <c r="G877" s="13"/>
      <c r="H877" s="13"/>
      <c r="I877" s="13"/>
      <c r="J877" s="13"/>
      <c r="K877" s="13"/>
      <c r="L877" s="13"/>
      <c r="M877" s="13"/>
      <c r="N877" s="13"/>
      <c r="O877" s="13"/>
      <c r="P877" s="13"/>
    </row>
    <row r="878" spans="7:16">
      <c r="G878" s="13"/>
      <c r="H878" s="13"/>
      <c r="I878" s="13"/>
      <c r="J878" s="13"/>
      <c r="K878" s="13"/>
      <c r="L878" s="13"/>
      <c r="M878" s="13"/>
      <c r="N878" s="13"/>
      <c r="O878" s="13"/>
      <c r="P878" s="13"/>
    </row>
    <row r="879" spans="7:16">
      <c r="G879" s="13"/>
      <c r="H879" s="13"/>
      <c r="I879" s="13"/>
      <c r="J879" s="13"/>
      <c r="K879" s="13"/>
      <c r="L879" s="13"/>
      <c r="M879" s="13"/>
      <c r="N879" s="13"/>
      <c r="O879" s="13"/>
      <c r="P879" s="13"/>
    </row>
    <row r="880" spans="7:16">
      <c r="G880" s="13"/>
      <c r="H880" s="13"/>
      <c r="I880" s="13"/>
      <c r="J880" s="13"/>
      <c r="K880" s="13"/>
      <c r="L880" s="13"/>
      <c r="M880" s="13"/>
      <c r="N880" s="13"/>
      <c r="O880" s="13"/>
      <c r="P880" s="13"/>
    </row>
    <row r="881" spans="7:16">
      <c r="G881" s="13"/>
      <c r="H881" s="13"/>
      <c r="I881" s="13"/>
      <c r="J881" s="13"/>
      <c r="K881" s="13"/>
      <c r="L881" s="13"/>
      <c r="M881" s="13"/>
      <c r="N881" s="13"/>
      <c r="O881" s="13"/>
      <c r="P881" s="13"/>
    </row>
    <row r="882" spans="7:16">
      <c r="G882" s="13"/>
      <c r="H882" s="13"/>
      <c r="I882" s="13"/>
      <c r="J882" s="13"/>
      <c r="K882" s="13"/>
      <c r="L882" s="13"/>
      <c r="M882" s="13"/>
      <c r="N882" s="13"/>
      <c r="O882" s="13"/>
      <c r="P882" s="13"/>
    </row>
    <row r="883" spans="7:16">
      <c r="G883" s="13"/>
      <c r="H883" s="13"/>
      <c r="I883" s="13"/>
      <c r="J883" s="13"/>
      <c r="K883" s="13"/>
      <c r="L883" s="13"/>
      <c r="M883" s="13"/>
      <c r="N883" s="13"/>
      <c r="O883" s="13"/>
      <c r="P883" s="13"/>
    </row>
    <row r="884" spans="7:16">
      <c r="G884" s="13"/>
      <c r="H884" s="13"/>
      <c r="I884" s="13"/>
      <c r="J884" s="13"/>
      <c r="K884" s="13"/>
      <c r="L884" s="13"/>
      <c r="M884" s="13"/>
      <c r="N884" s="13"/>
      <c r="O884" s="13"/>
      <c r="P884" s="13"/>
    </row>
    <row r="885" spans="7:16">
      <c r="G885" s="13"/>
      <c r="H885" s="13"/>
      <c r="I885" s="13"/>
      <c r="J885" s="13"/>
      <c r="K885" s="13"/>
      <c r="L885" s="13"/>
      <c r="M885" s="13"/>
      <c r="N885" s="13"/>
      <c r="O885" s="13"/>
      <c r="P885" s="13"/>
    </row>
    <row r="886" spans="7:16">
      <c r="G886" s="13"/>
      <c r="H886" s="13"/>
      <c r="I886" s="13"/>
      <c r="J886" s="13"/>
      <c r="K886" s="13"/>
      <c r="L886" s="13"/>
      <c r="M886" s="13"/>
      <c r="N886" s="13"/>
      <c r="O886" s="13"/>
      <c r="P886" s="13"/>
    </row>
    <row r="887" spans="7:16">
      <c r="G887" s="13"/>
      <c r="H887" s="13"/>
      <c r="I887" s="13"/>
      <c r="J887" s="13"/>
      <c r="K887" s="13"/>
      <c r="L887" s="13"/>
      <c r="M887" s="13"/>
      <c r="N887" s="13"/>
      <c r="O887" s="13"/>
      <c r="P887" s="13"/>
    </row>
    <row r="888" spans="7:16">
      <c r="G888" s="13"/>
      <c r="H888" s="13"/>
      <c r="I888" s="13"/>
      <c r="J888" s="13"/>
      <c r="K888" s="13"/>
      <c r="L888" s="13"/>
      <c r="M888" s="13"/>
      <c r="N888" s="13"/>
      <c r="O888" s="13"/>
      <c r="P888" s="13"/>
    </row>
    <row r="889" spans="7:16">
      <c r="G889" s="13"/>
      <c r="H889" s="13"/>
      <c r="I889" s="13"/>
      <c r="J889" s="13"/>
      <c r="K889" s="13"/>
      <c r="L889" s="13"/>
      <c r="M889" s="13"/>
      <c r="N889" s="13"/>
      <c r="O889" s="13"/>
      <c r="P889" s="13"/>
    </row>
    <row r="890" spans="7:16">
      <c r="G890" s="13"/>
      <c r="H890" s="13"/>
      <c r="I890" s="13"/>
      <c r="J890" s="13"/>
      <c r="K890" s="13"/>
      <c r="L890" s="13"/>
      <c r="M890" s="13"/>
      <c r="N890" s="13"/>
      <c r="O890" s="13"/>
      <c r="P890" s="13"/>
    </row>
    <row r="891" spans="7:16">
      <c r="G891" s="13"/>
      <c r="H891" s="13"/>
      <c r="I891" s="13"/>
      <c r="J891" s="13"/>
      <c r="K891" s="13"/>
      <c r="L891" s="13"/>
      <c r="M891" s="13"/>
      <c r="N891" s="13"/>
      <c r="O891" s="13"/>
      <c r="P891" s="13"/>
    </row>
    <row r="892" spans="7:16">
      <c r="G892" s="13"/>
      <c r="H892" s="13"/>
      <c r="I892" s="13"/>
      <c r="J892" s="13"/>
      <c r="K892" s="13"/>
      <c r="L892" s="13"/>
      <c r="M892" s="13"/>
      <c r="N892" s="13"/>
      <c r="O892" s="13"/>
      <c r="P892" s="13"/>
    </row>
    <row r="893" spans="7:16">
      <c r="G893" s="13"/>
      <c r="H893" s="13"/>
      <c r="I893" s="13"/>
      <c r="J893" s="13"/>
      <c r="K893" s="13"/>
      <c r="L893" s="13"/>
      <c r="M893" s="13"/>
      <c r="N893" s="13"/>
      <c r="O893" s="13"/>
      <c r="P893" s="13"/>
    </row>
    <row r="894" spans="7:16">
      <c r="G894" s="13"/>
      <c r="H894" s="13"/>
      <c r="I894" s="13"/>
      <c r="J894" s="13"/>
      <c r="K894" s="13"/>
      <c r="L894" s="13"/>
      <c r="M894" s="13"/>
      <c r="N894" s="13"/>
      <c r="O894" s="13"/>
      <c r="P894" s="13"/>
    </row>
    <row r="895" spans="7:16">
      <c r="G895" s="13"/>
      <c r="H895" s="13"/>
      <c r="I895" s="13"/>
      <c r="J895" s="13"/>
      <c r="K895" s="13"/>
      <c r="L895" s="13"/>
      <c r="M895" s="13"/>
      <c r="N895" s="13"/>
      <c r="O895" s="13"/>
      <c r="P895" s="13"/>
    </row>
    <row r="896" spans="7:16">
      <c r="G896" s="13"/>
      <c r="H896" s="13"/>
      <c r="I896" s="13"/>
      <c r="J896" s="13"/>
      <c r="K896" s="13"/>
      <c r="L896" s="13"/>
      <c r="M896" s="13"/>
      <c r="N896" s="13"/>
      <c r="O896" s="13"/>
      <c r="P896" s="13"/>
    </row>
    <row r="897" spans="7:16">
      <c r="G897" s="13"/>
      <c r="H897" s="13"/>
      <c r="I897" s="13"/>
      <c r="J897" s="13"/>
      <c r="K897" s="13"/>
      <c r="L897" s="13"/>
      <c r="M897" s="13"/>
      <c r="N897" s="13"/>
      <c r="O897" s="13"/>
      <c r="P897" s="13"/>
    </row>
    <row r="898" spans="7:16">
      <c r="G898" s="13"/>
      <c r="H898" s="13"/>
      <c r="I898" s="13"/>
      <c r="J898" s="13"/>
      <c r="K898" s="13"/>
      <c r="L898" s="13"/>
      <c r="M898" s="13"/>
      <c r="N898" s="13"/>
      <c r="O898" s="13"/>
      <c r="P898" s="13"/>
    </row>
    <row r="899" spans="7:16">
      <c r="G899" s="13"/>
      <c r="H899" s="13"/>
      <c r="I899" s="13"/>
      <c r="J899" s="13"/>
      <c r="K899" s="13"/>
      <c r="L899" s="13"/>
      <c r="M899" s="13"/>
      <c r="N899" s="13"/>
      <c r="O899" s="13"/>
      <c r="P899" s="13"/>
    </row>
    <row r="900" spans="7:16">
      <c r="G900" s="13"/>
      <c r="H900" s="13"/>
      <c r="I900" s="13"/>
      <c r="J900" s="13"/>
      <c r="K900" s="13"/>
      <c r="L900" s="13"/>
      <c r="M900" s="13"/>
      <c r="N900" s="13"/>
      <c r="O900" s="13"/>
      <c r="P900" s="13"/>
    </row>
    <row r="901" spans="7:16">
      <c r="G901" s="13"/>
      <c r="H901" s="13"/>
      <c r="I901" s="13"/>
      <c r="J901" s="13"/>
      <c r="K901" s="13"/>
      <c r="L901" s="13"/>
      <c r="M901" s="13"/>
      <c r="N901" s="13"/>
      <c r="O901" s="13"/>
      <c r="P901" s="13"/>
    </row>
    <row r="902" spans="7:16">
      <c r="G902" s="13"/>
      <c r="H902" s="13"/>
      <c r="I902" s="13"/>
      <c r="J902" s="13"/>
      <c r="K902" s="13"/>
      <c r="L902" s="13"/>
      <c r="M902" s="13"/>
      <c r="N902" s="13"/>
      <c r="O902" s="13"/>
      <c r="P902" s="13"/>
    </row>
    <row r="903" spans="7:16">
      <c r="G903" s="13"/>
      <c r="H903" s="13"/>
      <c r="I903" s="13"/>
      <c r="J903" s="13"/>
      <c r="K903" s="13"/>
      <c r="L903" s="13"/>
      <c r="M903" s="13"/>
      <c r="N903" s="13"/>
      <c r="O903" s="13"/>
      <c r="P903" s="13"/>
    </row>
    <row r="904" spans="7:16">
      <c r="G904" s="13"/>
      <c r="H904" s="13"/>
      <c r="I904" s="13"/>
      <c r="J904" s="13"/>
      <c r="K904" s="13"/>
      <c r="L904" s="13"/>
      <c r="M904" s="13"/>
      <c r="N904" s="13"/>
      <c r="O904" s="13"/>
      <c r="P904" s="13"/>
    </row>
    <row r="905" spans="7:16">
      <c r="G905" s="13"/>
      <c r="H905" s="13"/>
      <c r="I905" s="13"/>
      <c r="J905" s="13"/>
      <c r="K905" s="13"/>
      <c r="L905" s="13"/>
      <c r="M905" s="13"/>
      <c r="N905" s="13"/>
      <c r="O905" s="13"/>
      <c r="P905" s="13"/>
    </row>
    <row r="906" spans="7:16">
      <c r="G906" s="13"/>
      <c r="H906" s="13"/>
      <c r="I906" s="13"/>
      <c r="J906" s="13"/>
      <c r="K906" s="13"/>
      <c r="L906" s="13"/>
      <c r="M906" s="13"/>
      <c r="N906" s="13"/>
      <c r="O906" s="13"/>
      <c r="P906" s="13"/>
    </row>
    <row r="907" spans="7:16">
      <c r="G907" s="13"/>
      <c r="H907" s="13"/>
      <c r="I907" s="13"/>
      <c r="J907" s="13"/>
      <c r="K907" s="13"/>
      <c r="L907" s="13"/>
      <c r="M907" s="13"/>
      <c r="N907" s="13"/>
      <c r="O907" s="13"/>
      <c r="P907" s="13"/>
    </row>
    <row r="908" spans="7:16">
      <c r="G908" s="13"/>
      <c r="H908" s="13"/>
      <c r="I908" s="13"/>
      <c r="J908" s="13"/>
      <c r="K908" s="13"/>
      <c r="L908" s="13"/>
      <c r="M908" s="13"/>
      <c r="N908" s="13"/>
      <c r="O908" s="13"/>
      <c r="P908" s="13"/>
    </row>
    <row r="909" spans="7:16">
      <c r="G909" s="13"/>
      <c r="H909" s="13"/>
      <c r="I909" s="13"/>
      <c r="J909" s="13"/>
      <c r="K909" s="13"/>
      <c r="L909" s="13"/>
      <c r="M909" s="13"/>
      <c r="N909" s="13"/>
      <c r="O909" s="13"/>
      <c r="P909" s="13"/>
    </row>
    <row r="910" spans="7:16">
      <c r="G910" s="13"/>
      <c r="H910" s="13"/>
      <c r="I910" s="13"/>
      <c r="J910" s="13"/>
      <c r="K910" s="13"/>
      <c r="L910" s="13"/>
      <c r="M910" s="13"/>
      <c r="N910" s="13"/>
      <c r="O910" s="13"/>
      <c r="P910" s="13"/>
    </row>
    <row r="911" spans="7:16">
      <c r="G911" s="13"/>
      <c r="H911" s="13"/>
      <c r="I911" s="13"/>
      <c r="J911" s="13"/>
      <c r="K911" s="13"/>
      <c r="L911" s="13"/>
      <c r="M911" s="13"/>
      <c r="N911" s="13"/>
      <c r="O911" s="13"/>
      <c r="P911" s="13"/>
    </row>
    <row r="912" spans="7:16">
      <c r="G912" s="13"/>
      <c r="H912" s="13"/>
      <c r="I912" s="13"/>
      <c r="J912" s="13"/>
      <c r="K912" s="13"/>
      <c r="L912" s="13"/>
      <c r="M912" s="13"/>
      <c r="N912" s="13"/>
      <c r="O912" s="13"/>
      <c r="P912" s="13"/>
    </row>
    <row r="913" spans="7:16">
      <c r="G913" s="13"/>
      <c r="H913" s="13"/>
      <c r="I913" s="13"/>
      <c r="J913" s="13"/>
      <c r="K913" s="13"/>
      <c r="L913" s="13"/>
      <c r="M913" s="13"/>
      <c r="N913" s="13"/>
      <c r="O913" s="13"/>
      <c r="P913" s="13"/>
    </row>
    <row r="914" spans="7:16">
      <c r="G914" s="13"/>
      <c r="H914" s="13"/>
      <c r="I914" s="13"/>
      <c r="J914" s="13"/>
      <c r="K914" s="13"/>
      <c r="L914" s="13"/>
      <c r="M914" s="13"/>
      <c r="N914" s="13"/>
      <c r="O914" s="13"/>
      <c r="P914" s="13"/>
    </row>
    <row r="915" spans="7:16">
      <c r="G915" s="13"/>
      <c r="H915" s="13"/>
      <c r="I915" s="13"/>
      <c r="J915" s="13"/>
      <c r="K915" s="13"/>
      <c r="L915" s="13"/>
      <c r="M915" s="13"/>
      <c r="N915" s="13"/>
      <c r="O915" s="13"/>
      <c r="P915" s="13"/>
    </row>
    <row r="916" spans="7:16">
      <c r="G916" s="13"/>
      <c r="H916" s="13"/>
      <c r="I916" s="13"/>
      <c r="J916" s="13"/>
      <c r="K916" s="13"/>
      <c r="L916" s="13"/>
      <c r="M916" s="13"/>
      <c r="N916" s="13"/>
      <c r="O916" s="13"/>
      <c r="P916" s="13"/>
    </row>
    <row r="917" spans="7:16">
      <c r="G917" s="13"/>
      <c r="H917" s="13"/>
      <c r="I917" s="13"/>
      <c r="J917" s="13"/>
      <c r="K917" s="13"/>
      <c r="L917" s="13"/>
      <c r="M917" s="13"/>
      <c r="N917" s="13"/>
      <c r="O917" s="13"/>
      <c r="P917" s="13"/>
    </row>
    <row r="918" spans="7:16">
      <c r="G918" s="13"/>
      <c r="H918" s="13"/>
      <c r="I918" s="13"/>
      <c r="J918" s="13"/>
      <c r="K918" s="13"/>
      <c r="L918" s="13"/>
      <c r="M918" s="13"/>
      <c r="N918" s="13"/>
      <c r="O918" s="13"/>
      <c r="P918" s="13"/>
    </row>
    <row r="919" spans="7:16">
      <c r="G919" s="13"/>
      <c r="H919" s="13"/>
      <c r="I919" s="13"/>
      <c r="J919" s="13"/>
      <c r="K919" s="13"/>
      <c r="L919" s="13"/>
      <c r="M919" s="13"/>
      <c r="N919" s="13"/>
      <c r="O919" s="13"/>
      <c r="P919" s="13"/>
    </row>
    <row r="920" spans="7:16">
      <c r="G920" s="13"/>
      <c r="H920" s="13"/>
      <c r="I920" s="13"/>
      <c r="J920" s="13"/>
      <c r="K920" s="13"/>
      <c r="L920" s="13"/>
      <c r="M920" s="13"/>
      <c r="N920" s="13"/>
      <c r="O920" s="13"/>
      <c r="P920" s="13"/>
    </row>
    <row r="921" spans="7:16">
      <c r="G921" s="13"/>
      <c r="H921" s="13"/>
      <c r="I921" s="13"/>
      <c r="J921" s="13"/>
      <c r="K921" s="13"/>
      <c r="L921" s="13"/>
      <c r="M921" s="13"/>
      <c r="N921" s="13"/>
      <c r="O921" s="13"/>
      <c r="P921" s="13"/>
    </row>
    <row r="922" spans="7:16">
      <c r="G922" s="13"/>
      <c r="H922" s="13"/>
      <c r="I922" s="13"/>
      <c r="J922" s="13"/>
      <c r="K922" s="13"/>
      <c r="L922" s="13"/>
      <c r="M922" s="13"/>
      <c r="N922" s="13"/>
      <c r="O922" s="13"/>
      <c r="P922" s="13"/>
    </row>
    <row r="923" spans="7:16">
      <c r="G923" s="13"/>
      <c r="H923" s="13"/>
      <c r="I923" s="13"/>
      <c r="J923" s="13"/>
      <c r="K923" s="13"/>
      <c r="L923" s="13"/>
      <c r="M923" s="13"/>
      <c r="N923" s="13"/>
      <c r="O923" s="13"/>
      <c r="P923" s="13"/>
    </row>
    <row r="924" spans="7:16">
      <c r="G924" s="13"/>
      <c r="H924" s="13"/>
      <c r="I924" s="13"/>
      <c r="J924" s="13"/>
      <c r="K924" s="13"/>
      <c r="L924" s="13"/>
      <c r="M924" s="13"/>
      <c r="N924" s="13"/>
      <c r="O924" s="13"/>
      <c r="P924" s="13"/>
    </row>
    <row r="925" spans="7:16">
      <c r="G925" s="13"/>
      <c r="H925" s="13"/>
      <c r="I925" s="13"/>
      <c r="J925" s="13"/>
      <c r="K925" s="13"/>
      <c r="L925" s="13"/>
      <c r="M925" s="13"/>
      <c r="N925" s="13"/>
      <c r="O925" s="13"/>
      <c r="P925" s="13"/>
    </row>
    <row r="926" spans="7:16">
      <c r="G926" s="13"/>
      <c r="H926" s="13"/>
      <c r="I926" s="13"/>
      <c r="J926" s="13"/>
      <c r="K926" s="13"/>
      <c r="L926" s="13"/>
      <c r="M926" s="13"/>
      <c r="N926" s="13"/>
      <c r="O926" s="13"/>
      <c r="P926" s="13"/>
    </row>
    <row r="927" spans="7:16">
      <c r="G927" s="13"/>
      <c r="H927" s="13"/>
      <c r="I927" s="13"/>
      <c r="J927" s="13"/>
      <c r="K927" s="13"/>
      <c r="L927" s="13"/>
      <c r="M927" s="13"/>
      <c r="N927" s="13"/>
      <c r="O927" s="13"/>
      <c r="P927" s="13"/>
    </row>
    <row r="928" spans="7:16">
      <c r="G928" s="13"/>
      <c r="H928" s="13"/>
      <c r="I928" s="13"/>
      <c r="J928" s="13"/>
      <c r="K928" s="13"/>
      <c r="L928" s="13"/>
      <c r="M928" s="13"/>
      <c r="N928" s="13"/>
      <c r="O928" s="13"/>
      <c r="P928" s="13"/>
    </row>
    <row r="929" spans="7:16">
      <c r="G929" s="13"/>
      <c r="H929" s="13"/>
      <c r="I929" s="13"/>
      <c r="J929" s="13"/>
      <c r="K929" s="13"/>
      <c r="L929" s="13"/>
      <c r="M929" s="13"/>
      <c r="N929" s="13"/>
      <c r="O929" s="13"/>
      <c r="P929" s="13"/>
    </row>
    <row r="930" spans="7:16">
      <c r="G930" s="13"/>
      <c r="H930" s="13"/>
      <c r="I930" s="13"/>
      <c r="J930" s="13"/>
      <c r="K930" s="13"/>
      <c r="L930" s="13"/>
      <c r="M930" s="13"/>
      <c r="N930" s="13"/>
      <c r="O930" s="13"/>
      <c r="P930" s="13"/>
    </row>
    <row r="931" spans="7:16">
      <c r="G931" s="13"/>
      <c r="H931" s="13"/>
      <c r="I931" s="13"/>
      <c r="J931" s="13"/>
      <c r="K931" s="13"/>
      <c r="L931" s="13"/>
      <c r="M931" s="13"/>
      <c r="N931" s="13"/>
      <c r="O931" s="13"/>
      <c r="P931" s="13"/>
    </row>
    <row r="932" spans="7:16">
      <c r="G932" s="13"/>
      <c r="H932" s="13"/>
      <c r="I932" s="13"/>
      <c r="J932" s="13"/>
      <c r="K932" s="13"/>
      <c r="L932" s="13"/>
      <c r="M932" s="13"/>
      <c r="N932" s="13"/>
      <c r="O932" s="13"/>
      <c r="P932" s="13"/>
    </row>
    <row r="933" spans="7:16">
      <c r="G933" s="13"/>
      <c r="H933" s="13"/>
      <c r="I933" s="13"/>
      <c r="J933" s="13"/>
      <c r="K933" s="13"/>
      <c r="L933" s="13"/>
      <c r="M933" s="13"/>
      <c r="N933" s="13"/>
      <c r="O933" s="13"/>
      <c r="P933" s="13"/>
    </row>
    <row r="934" spans="7:16">
      <c r="G934" s="13"/>
      <c r="H934" s="13"/>
      <c r="I934" s="13"/>
      <c r="J934" s="13"/>
      <c r="K934" s="13"/>
      <c r="L934" s="13"/>
      <c r="M934" s="13"/>
      <c r="N934" s="13"/>
      <c r="O934" s="13"/>
      <c r="P934" s="13"/>
    </row>
    <row r="935" spans="7:16">
      <c r="G935" s="13"/>
      <c r="H935" s="13"/>
      <c r="I935" s="13"/>
      <c r="J935" s="13"/>
      <c r="K935" s="13"/>
      <c r="L935" s="13"/>
      <c r="M935" s="13"/>
      <c r="N935" s="13"/>
      <c r="O935" s="13"/>
      <c r="P935" s="13"/>
    </row>
    <row r="936" spans="7:16">
      <c r="G936" s="13"/>
      <c r="H936" s="13"/>
      <c r="I936" s="13"/>
      <c r="J936" s="13"/>
      <c r="K936" s="13"/>
      <c r="L936" s="13"/>
      <c r="M936" s="13"/>
      <c r="N936" s="13"/>
      <c r="O936" s="13"/>
      <c r="P936" s="13"/>
    </row>
    <row r="937" spans="7:16">
      <c r="G937" s="13"/>
      <c r="H937" s="13"/>
      <c r="I937" s="13"/>
      <c r="J937" s="13"/>
      <c r="K937" s="13"/>
      <c r="L937" s="13"/>
      <c r="M937" s="13"/>
      <c r="N937" s="13"/>
      <c r="O937" s="13"/>
      <c r="P937" s="13"/>
    </row>
    <row r="938" spans="7:16">
      <c r="G938" s="13"/>
      <c r="H938" s="13"/>
      <c r="I938" s="13"/>
      <c r="J938" s="13"/>
      <c r="K938" s="13"/>
      <c r="L938" s="13"/>
      <c r="M938" s="13"/>
      <c r="N938" s="13"/>
      <c r="O938" s="13"/>
      <c r="P938" s="13"/>
    </row>
    <row r="939" spans="7:16">
      <c r="G939" s="13"/>
      <c r="H939" s="13"/>
      <c r="I939" s="13"/>
      <c r="J939" s="13"/>
      <c r="K939" s="13"/>
      <c r="L939" s="13"/>
      <c r="M939" s="13"/>
      <c r="N939" s="13"/>
      <c r="O939" s="13"/>
      <c r="P939" s="13"/>
    </row>
    <row r="940" spans="7:16">
      <c r="G940" s="13"/>
      <c r="H940" s="13"/>
      <c r="I940" s="13"/>
      <c r="J940" s="13"/>
      <c r="K940" s="13"/>
      <c r="L940" s="13"/>
      <c r="M940" s="13"/>
      <c r="N940" s="13"/>
      <c r="O940" s="13"/>
      <c r="P940" s="13"/>
    </row>
    <row r="941" spans="7:16">
      <c r="G941" s="13"/>
      <c r="H941" s="13"/>
      <c r="I941" s="13"/>
      <c r="J941" s="13"/>
      <c r="K941" s="13"/>
      <c r="L941" s="13"/>
      <c r="M941" s="13"/>
      <c r="N941" s="13"/>
      <c r="O941" s="13"/>
      <c r="P941" s="13"/>
    </row>
    <row r="942" spans="7:16">
      <c r="G942" s="13"/>
      <c r="H942" s="13"/>
      <c r="I942" s="13"/>
      <c r="J942" s="13"/>
      <c r="K942" s="13"/>
      <c r="L942" s="13"/>
      <c r="M942" s="13"/>
      <c r="N942" s="13"/>
      <c r="O942" s="13"/>
      <c r="P942" s="13"/>
    </row>
    <row r="943" spans="7:16">
      <c r="G943" s="13"/>
      <c r="H943" s="13"/>
      <c r="I943" s="13"/>
      <c r="J943" s="13"/>
      <c r="K943" s="13"/>
      <c r="L943" s="13"/>
      <c r="M943" s="13"/>
      <c r="N943" s="13"/>
      <c r="O943" s="13"/>
      <c r="P943" s="13"/>
    </row>
    <row r="944" spans="7:16">
      <c r="G944" s="13"/>
      <c r="H944" s="13"/>
      <c r="I944" s="13"/>
      <c r="J944" s="13"/>
      <c r="K944" s="13"/>
      <c r="L944" s="13"/>
      <c r="M944" s="13"/>
      <c r="N944" s="13"/>
      <c r="O944" s="13"/>
      <c r="P944" s="13"/>
    </row>
    <row r="945" spans="7:16">
      <c r="G945" s="13"/>
      <c r="H945" s="13"/>
      <c r="I945" s="13"/>
      <c r="J945" s="13"/>
      <c r="K945" s="13"/>
      <c r="L945" s="13"/>
      <c r="M945" s="13"/>
      <c r="N945" s="13"/>
      <c r="O945" s="13"/>
      <c r="P945" s="13"/>
    </row>
    <row r="946" spans="7:16">
      <c r="G946" s="13"/>
      <c r="H946" s="13"/>
      <c r="I946" s="13"/>
      <c r="J946" s="13"/>
      <c r="K946" s="13"/>
      <c r="L946" s="13"/>
      <c r="M946" s="13"/>
      <c r="N946" s="13"/>
      <c r="O946" s="13"/>
      <c r="P946" s="13"/>
    </row>
    <row r="947" spans="7:16">
      <c r="G947" s="13"/>
      <c r="H947" s="13"/>
      <c r="I947" s="13"/>
      <c r="J947" s="13"/>
      <c r="K947" s="13"/>
      <c r="L947" s="13"/>
      <c r="M947" s="13"/>
      <c r="N947" s="13"/>
      <c r="O947" s="13"/>
      <c r="P947" s="13"/>
    </row>
    <row r="948" spans="7:16">
      <c r="G948" s="13"/>
      <c r="H948" s="13"/>
      <c r="I948" s="13"/>
      <c r="J948" s="13"/>
      <c r="K948" s="13"/>
      <c r="L948" s="13"/>
      <c r="M948" s="13"/>
      <c r="N948" s="13"/>
      <c r="O948" s="13"/>
      <c r="P948" s="13"/>
    </row>
    <row r="949" spans="7:16">
      <c r="G949" s="13"/>
      <c r="H949" s="13"/>
      <c r="I949" s="13"/>
      <c r="J949" s="13"/>
      <c r="K949" s="13"/>
      <c r="L949" s="13"/>
      <c r="M949" s="13"/>
      <c r="N949" s="13"/>
      <c r="O949" s="13"/>
      <c r="P949" s="13"/>
    </row>
    <row r="950" spans="7:16">
      <c r="G950" s="13"/>
      <c r="H950" s="13"/>
      <c r="I950" s="13"/>
      <c r="J950" s="13"/>
      <c r="K950" s="13"/>
      <c r="L950" s="13"/>
      <c r="M950" s="13"/>
      <c r="N950" s="13"/>
      <c r="O950" s="13"/>
      <c r="P950" s="13"/>
    </row>
    <row r="951" spans="7:16">
      <c r="G951" s="13"/>
      <c r="H951" s="13"/>
      <c r="I951" s="13"/>
      <c r="J951" s="13"/>
      <c r="K951" s="13"/>
      <c r="L951" s="13"/>
      <c r="M951" s="13"/>
      <c r="N951" s="13"/>
      <c r="O951" s="13"/>
      <c r="P951" s="13"/>
    </row>
    <row r="952" spans="7:16">
      <c r="G952" s="13"/>
      <c r="H952" s="13"/>
      <c r="I952" s="13"/>
      <c r="J952" s="13"/>
      <c r="K952" s="13"/>
      <c r="L952" s="13"/>
      <c r="M952" s="13"/>
      <c r="N952" s="13"/>
      <c r="O952" s="13"/>
      <c r="P952" s="13"/>
    </row>
    <row r="953" spans="7:16">
      <c r="G953" s="13"/>
      <c r="H953" s="13"/>
      <c r="I953" s="13"/>
      <c r="J953" s="13"/>
      <c r="K953" s="13"/>
      <c r="L953" s="13"/>
      <c r="M953" s="13"/>
      <c r="N953" s="13"/>
      <c r="O953" s="13"/>
      <c r="P953" s="13"/>
    </row>
    <row r="954" spans="7:16">
      <c r="G954" s="13"/>
      <c r="H954" s="13"/>
      <c r="I954" s="13"/>
      <c r="J954" s="13"/>
      <c r="K954" s="13"/>
      <c r="L954" s="13"/>
      <c r="M954" s="13"/>
      <c r="N954" s="13"/>
      <c r="O954" s="13"/>
      <c r="P954" s="13"/>
    </row>
    <row r="955" spans="7:16">
      <c r="G955" s="13"/>
      <c r="H955" s="13"/>
      <c r="I955" s="13"/>
      <c r="J955" s="13"/>
      <c r="K955" s="13"/>
      <c r="L955" s="13"/>
      <c r="M955" s="13"/>
      <c r="N955" s="13"/>
      <c r="O955" s="13"/>
      <c r="P955" s="13"/>
    </row>
    <row r="956" spans="7:16">
      <c r="G956" s="13"/>
      <c r="H956" s="13"/>
      <c r="I956" s="13"/>
      <c r="J956" s="13"/>
      <c r="K956" s="13"/>
      <c r="L956" s="13"/>
      <c r="M956" s="13"/>
      <c r="N956" s="13"/>
      <c r="O956" s="13"/>
      <c r="P956" s="13"/>
    </row>
    <row r="957" spans="7:16">
      <c r="G957" s="13"/>
      <c r="H957" s="13"/>
      <c r="I957" s="13"/>
      <c r="J957" s="13"/>
      <c r="K957" s="13"/>
      <c r="L957" s="13"/>
      <c r="M957" s="13"/>
      <c r="N957" s="13"/>
      <c r="O957" s="13"/>
      <c r="P957" s="13"/>
    </row>
    <row r="958" spans="7:16">
      <c r="G958" s="13"/>
      <c r="H958" s="13"/>
      <c r="I958" s="13"/>
      <c r="J958" s="13"/>
      <c r="K958" s="13"/>
      <c r="L958" s="13"/>
      <c r="M958" s="13"/>
      <c r="N958" s="13"/>
      <c r="O958" s="13"/>
      <c r="P958" s="13"/>
    </row>
    <row r="959" spans="7:16">
      <c r="G959" s="13"/>
      <c r="H959" s="13"/>
      <c r="I959" s="13"/>
      <c r="J959" s="13"/>
      <c r="K959" s="13"/>
      <c r="L959" s="13"/>
      <c r="M959" s="13"/>
      <c r="N959" s="13"/>
      <c r="O959" s="13"/>
      <c r="P959" s="13"/>
    </row>
    <row r="960" spans="7:16">
      <c r="G960" s="13"/>
      <c r="H960" s="13"/>
      <c r="I960" s="13"/>
      <c r="J960" s="13"/>
      <c r="K960" s="13"/>
      <c r="L960" s="13"/>
      <c r="M960" s="13"/>
      <c r="N960" s="13"/>
      <c r="O960" s="13"/>
      <c r="P960" s="13"/>
    </row>
    <row r="961" spans="7:16">
      <c r="G961" s="13"/>
      <c r="H961" s="13"/>
      <c r="I961" s="13"/>
      <c r="J961" s="13"/>
      <c r="K961" s="13"/>
      <c r="L961" s="13"/>
      <c r="M961" s="13"/>
      <c r="N961" s="13"/>
      <c r="O961" s="13"/>
      <c r="P961" s="13"/>
    </row>
    <row r="962" spans="7:16">
      <c r="G962" s="13"/>
      <c r="H962" s="13"/>
      <c r="I962" s="13"/>
      <c r="J962" s="13"/>
      <c r="K962" s="13"/>
      <c r="L962" s="13"/>
      <c r="M962" s="13"/>
      <c r="N962" s="13"/>
      <c r="O962" s="13"/>
      <c r="P962" s="13"/>
    </row>
    <row r="963" spans="7:16">
      <c r="G963" s="13"/>
      <c r="H963" s="13"/>
      <c r="I963" s="13"/>
      <c r="J963" s="13"/>
      <c r="K963" s="13"/>
      <c r="L963" s="13"/>
      <c r="M963" s="13"/>
      <c r="N963" s="13"/>
      <c r="O963" s="13"/>
      <c r="P963" s="13"/>
    </row>
    <row r="964" spans="7:16">
      <c r="G964" s="13"/>
      <c r="H964" s="13"/>
      <c r="I964" s="13"/>
      <c r="J964" s="13"/>
      <c r="K964" s="13"/>
      <c r="L964" s="13"/>
      <c r="M964" s="13"/>
      <c r="N964" s="13"/>
      <c r="O964" s="13"/>
      <c r="P964" s="13"/>
    </row>
    <row r="965" spans="7:16">
      <c r="G965" s="13"/>
      <c r="H965" s="13"/>
      <c r="I965" s="13"/>
      <c r="J965" s="13"/>
      <c r="K965" s="13"/>
      <c r="L965" s="13"/>
      <c r="M965" s="13"/>
      <c r="N965" s="13"/>
      <c r="O965" s="13"/>
      <c r="P965" s="13"/>
    </row>
    <row r="966" spans="7:16">
      <c r="G966" s="13"/>
      <c r="H966" s="13"/>
      <c r="I966" s="13"/>
      <c r="J966" s="13"/>
      <c r="K966" s="13"/>
      <c r="L966" s="13"/>
      <c r="M966" s="13"/>
      <c r="N966" s="13"/>
      <c r="O966" s="13"/>
      <c r="P966" s="13"/>
    </row>
    <row r="967" spans="7:16">
      <c r="G967" s="13"/>
      <c r="H967" s="13"/>
      <c r="I967" s="13"/>
      <c r="J967" s="13"/>
      <c r="K967" s="13"/>
      <c r="L967" s="13"/>
      <c r="M967" s="13"/>
      <c r="N967" s="13"/>
      <c r="O967" s="13"/>
      <c r="P967" s="13"/>
    </row>
    <row r="968" spans="7:16">
      <c r="G968" s="13"/>
      <c r="H968" s="13"/>
      <c r="I968" s="13"/>
      <c r="J968" s="13"/>
      <c r="K968" s="13"/>
      <c r="L968" s="13"/>
      <c r="M968" s="13"/>
      <c r="N968" s="13"/>
      <c r="O968" s="13"/>
      <c r="P968" s="13"/>
    </row>
    <row r="969" spans="7:16">
      <c r="G969" s="13"/>
      <c r="H969" s="13"/>
      <c r="I969" s="13"/>
      <c r="J969" s="13"/>
      <c r="K969" s="13"/>
      <c r="L969" s="13"/>
      <c r="M969" s="13"/>
      <c r="N969" s="13"/>
      <c r="O969" s="13"/>
      <c r="P969" s="13"/>
    </row>
    <row r="970" spans="7:16">
      <c r="G970" s="13"/>
      <c r="H970" s="13"/>
      <c r="I970" s="13"/>
      <c r="J970" s="13"/>
      <c r="K970" s="13"/>
      <c r="L970" s="13"/>
      <c r="M970" s="13"/>
      <c r="N970" s="13"/>
      <c r="O970" s="13"/>
      <c r="P970" s="13"/>
    </row>
    <row r="971" spans="7:16">
      <c r="G971" s="13"/>
      <c r="H971" s="13"/>
      <c r="I971" s="13"/>
      <c r="J971" s="13"/>
      <c r="K971" s="13"/>
      <c r="L971" s="13"/>
      <c r="M971" s="13"/>
      <c r="N971" s="13"/>
      <c r="O971" s="13"/>
      <c r="P971" s="13"/>
    </row>
    <row r="972" spans="7:16">
      <c r="G972" s="13"/>
      <c r="H972" s="13"/>
      <c r="I972" s="13"/>
      <c r="J972" s="13"/>
      <c r="K972" s="13"/>
      <c r="L972" s="13"/>
      <c r="M972" s="13"/>
      <c r="N972" s="13"/>
      <c r="O972" s="13"/>
      <c r="P972" s="13"/>
    </row>
    <row r="973" spans="7:16">
      <c r="G973" s="13"/>
      <c r="H973" s="13"/>
      <c r="I973" s="13"/>
      <c r="J973" s="13"/>
      <c r="K973" s="13"/>
      <c r="L973" s="13"/>
      <c r="M973" s="13"/>
      <c r="N973" s="13"/>
      <c r="O973" s="13"/>
      <c r="P973" s="13"/>
    </row>
    <row r="974" spans="7:16">
      <c r="G974" s="13"/>
      <c r="H974" s="13"/>
      <c r="I974" s="13"/>
      <c r="J974" s="13"/>
      <c r="K974" s="13"/>
      <c r="L974" s="13"/>
      <c r="M974" s="13"/>
      <c r="N974" s="13"/>
      <c r="O974" s="13"/>
      <c r="P974" s="13"/>
    </row>
    <row r="975" spans="7:16">
      <c r="G975" s="13"/>
      <c r="H975" s="13"/>
      <c r="I975" s="13"/>
      <c r="J975" s="13"/>
      <c r="K975" s="13"/>
      <c r="L975" s="13"/>
      <c r="M975" s="13"/>
      <c r="N975" s="13"/>
      <c r="O975" s="13"/>
      <c r="P975" s="13"/>
    </row>
    <row r="976" spans="7:16">
      <c r="G976" s="13"/>
      <c r="H976" s="13"/>
      <c r="I976" s="13"/>
      <c r="J976" s="13"/>
      <c r="K976" s="13"/>
      <c r="L976" s="13"/>
      <c r="M976" s="13"/>
      <c r="N976" s="13"/>
      <c r="O976" s="13"/>
      <c r="P976" s="13"/>
    </row>
    <row r="977" spans="7:16">
      <c r="G977" s="13"/>
      <c r="H977" s="13"/>
      <c r="I977" s="13"/>
      <c r="J977" s="13"/>
      <c r="K977" s="13"/>
      <c r="L977" s="13"/>
      <c r="M977" s="13"/>
      <c r="N977" s="13"/>
      <c r="O977" s="13"/>
      <c r="P977" s="13"/>
    </row>
    <row r="978" spans="7:16">
      <c r="G978" s="13"/>
      <c r="H978" s="13"/>
      <c r="I978" s="13"/>
      <c r="J978" s="13"/>
      <c r="K978" s="13"/>
      <c r="L978" s="13"/>
      <c r="M978" s="13"/>
      <c r="N978" s="13"/>
      <c r="O978" s="13"/>
      <c r="P978" s="13"/>
    </row>
    <row r="979" spans="7:16">
      <c r="G979" s="13"/>
      <c r="H979" s="13"/>
      <c r="I979" s="13"/>
      <c r="J979" s="13"/>
      <c r="K979" s="13"/>
      <c r="L979" s="13"/>
      <c r="M979" s="13"/>
      <c r="N979" s="13"/>
      <c r="O979" s="13"/>
      <c r="P979" s="13"/>
    </row>
    <row r="980" spans="7:16">
      <c r="G980" s="13"/>
      <c r="H980" s="13"/>
      <c r="I980" s="13"/>
      <c r="J980" s="13"/>
      <c r="K980" s="13"/>
      <c r="L980" s="13"/>
      <c r="M980" s="13"/>
      <c r="N980" s="13"/>
      <c r="O980" s="13"/>
      <c r="P980" s="13"/>
    </row>
    <row r="981" spans="7:16">
      <c r="G981" s="13"/>
      <c r="H981" s="13"/>
      <c r="I981" s="13"/>
      <c r="J981" s="13"/>
      <c r="K981" s="13"/>
      <c r="L981" s="13"/>
      <c r="M981" s="13"/>
      <c r="N981" s="13"/>
      <c r="O981" s="13"/>
      <c r="P981" s="13"/>
    </row>
    <row r="982" spans="7:16">
      <c r="G982" s="13"/>
      <c r="H982" s="13"/>
      <c r="I982" s="13"/>
      <c r="J982" s="13"/>
      <c r="K982" s="13"/>
      <c r="L982" s="13"/>
      <c r="M982" s="13"/>
      <c r="N982" s="13"/>
      <c r="O982" s="13"/>
      <c r="P982" s="13"/>
    </row>
    <row r="983" spans="7:16">
      <c r="G983" s="13"/>
      <c r="H983" s="13"/>
      <c r="I983" s="13"/>
      <c r="J983" s="13"/>
      <c r="K983" s="13"/>
      <c r="L983" s="13"/>
      <c r="M983" s="13"/>
      <c r="N983" s="13"/>
      <c r="O983" s="13"/>
      <c r="P983" s="13"/>
    </row>
    <row r="984" spans="7:16">
      <c r="G984" s="13"/>
      <c r="H984" s="13"/>
      <c r="I984" s="13"/>
      <c r="J984" s="13"/>
      <c r="K984" s="13"/>
      <c r="L984" s="13"/>
      <c r="M984" s="13"/>
      <c r="N984" s="13"/>
      <c r="O984" s="13"/>
      <c r="P984" s="13"/>
    </row>
    <row r="985" spans="7:16">
      <c r="G985" s="13"/>
      <c r="H985" s="13"/>
      <c r="I985" s="13"/>
      <c r="J985" s="13"/>
      <c r="K985" s="13"/>
      <c r="L985" s="13"/>
      <c r="M985" s="13"/>
      <c r="N985" s="13"/>
      <c r="O985" s="13"/>
      <c r="P985" s="13"/>
    </row>
    <row r="986" spans="7:16">
      <c r="G986" s="13"/>
      <c r="H986" s="13"/>
      <c r="I986" s="13"/>
      <c r="J986" s="13"/>
      <c r="K986" s="13"/>
      <c r="L986" s="13"/>
      <c r="M986" s="13"/>
      <c r="N986" s="13"/>
      <c r="O986" s="13"/>
      <c r="P986" s="13"/>
    </row>
    <row r="987" spans="7:16">
      <c r="G987" s="13"/>
      <c r="H987" s="13"/>
      <c r="I987" s="13"/>
      <c r="J987" s="13"/>
      <c r="K987" s="13"/>
      <c r="L987" s="13"/>
      <c r="M987" s="13"/>
      <c r="N987" s="13"/>
      <c r="O987" s="13"/>
      <c r="P987" s="13"/>
    </row>
    <row r="988" spans="7:16">
      <c r="G988" s="13"/>
      <c r="H988" s="13"/>
      <c r="I988" s="13"/>
      <c r="J988" s="13"/>
      <c r="K988" s="13"/>
      <c r="L988" s="13"/>
      <c r="M988" s="13"/>
      <c r="N988" s="13"/>
      <c r="O988" s="13"/>
      <c r="P988" s="13"/>
    </row>
    <row r="989" spans="7:16">
      <c r="G989" s="13"/>
      <c r="H989" s="13"/>
      <c r="I989" s="13"/>
      <c r="J989" s="13"/>
      <c r="K989" s="13"/>
      <c r="L989" s="13"/>
      <c r="M989" s="13"/>
      <c r="N989" s="13"/>
      <c r="O989" s="13"/>
      <c r="P989" s="13"/>
    </row>
    <row r="990" spans="7:16">
      <c r="G990" s="13"/>
      <c r="H990" s="13"/>
      <c r="I990" s="13"/>
      <c r="J990" s="13"/>
      <c r="K990" s="13"/>
      <c r="L990" s="13"/>
      <c r="M990" s="13"/>
      <c r="N990" s="13"/>
      <c r="O990" s="13"/>
      <c r="P990" s="13"/>
    </row>
    <row r="991" spans="7:16">
      <c r="G991" s="13"/>
      <c r="H991" s="13"/>
      <c r="I991" s="13"/>
      <c r="J991" s="13"/>
      <c r="K991" s="13"/>
      <c r="L991" s="13"/>
      <c r="M991" s="13"/>
      <c r="N991" s="13"/>
      <c r="O991" s="13"/>
      <c r="P991" s="13"/>
    </row>
    <row r="992" spans="7:16">
      <c r="G992" s="13"/>
      <c r="H992" s="13"/>
      <c r="I992" s="13"/>
      <c r="J992" s="13"/>
      <c r="K992" s="13"/>
      <c r="L992" s="13"/>
      <c r="M992" s="13"/>
      <c r="N992" s="13"/>
      <c r="O992" s="13"/>
      <c r="P992" s="13"/>
    </row>
    <row r="993" spans="7:16">
      <c r="G993" s="13"/>
      <c r="H993" s="13"/>
      <c r="I993" s="13"/>
      <c r="J993" s="13"/>
      <c r="K993" s="13"/>
      <c r="L993" s="13"/>
      <c r="M993" s="13"/>
      <c r="N993" s="13"/>
      <c r="O993" s="13"/>
      <c r="P993" s="13"/>
    </row>
    <row r="994" spans="7:16">
      <c r="G994" s="13"/>
      <c r="H994" s="13"/>
      <c r="I994" s="13"/>
      <c r="J994" s="13"/>
      <c r="K994" s="13"/>
      <c r="L994" s="13"/>
      <c r="M994" s="13"/>
      <c r="N994" s="13"/>
      <c r="O994" s="13"/>
      <c r="P994" s="13"/>
    </row>
    <row r="995" spans="7:16">
      <c r="G995" s="13"/>
      <c r="H995" s="13"/>
      <c r="I995" s="13"/>
      <c r="J995" s="13"/>
      <c r="K995" s="13"/>
      <c r="L995" s="13"/>
      <c r="M995" s="13"/>
      <c r="N995" s="13"/>
      <c r="O995" s="13"/>
      <c r="P995" s="13"/>
    </row>
    <row r="996" spans="7:16">
      <c r="G996" s="13"/>
      <c r="H996" s="13"/>
      <c r="I996" s="13"/>
      <c r="J996" s="13"/>
      <c r="K996" s="13"/>
      <c r="L996" s="13"/>
      <c r="M996" s="13"/>
      <c r="N996" s="13"/>
      <c r="O996" s="13"/>
      <c r="P996" s="13"/>
    </row>
    <row r="997" spans="7:16">
      <c r="G997" s="13"/>
      <c r="H997" s="13"/>
      <c r="I997" s="13"/>
      <c r="J997" s="13"/>
      <c r="K997" s="13"/>
      <c r="L997" s="13"/>
      <c r="M997" s="13"/>
      <c r="N997" s="13"/>
      <c r="O997" s="13"/>
      <c r="P997" s="13"/>
    </row>
    <row r="998" spans="7:16">
      <c r="G998" s="13"/>
      <c r="H998" s="13"/>
      <c r="I998" s="13"/>
      <c r="J998" s="13"/>
      <c r="K998" s="13"/>
      <c r="L998" s="13"/>
      <c r="M998" s="13"/>
      <c r="N998" s="13"/>
      <c r="O998" s="13"/>
      <c r="P998" s="13"/>
    </row>
    <row r="999" spans="7:16">
      <c r="G999" s="13"/>
      <c r="H999" s="13"/>
      <c r="I999" s="13"/>
      <c r="J999" s="13"/>
      <c r="K999" s="13"/>
      <c r="L999" s="13"/>
      <c r="M999" s="13"/>
      <c r="N999" s="13"/>
      <c r="O999" s="13"/>
      <c r="P999" s="13"/>
    </row>
    <row r="1000" spans="7:16">
      <c r="G1000" s="13"/>
      <c r="H1000" s="13"/>
      <c r="I1000" s="13"/>
      <c r="J1000" s="13"/>
      <c r="K1000" s="13"/>
      <c r="L1000" s="13"/>
      <c r="M1000" s="13"/>
      <c r="N1000" s="13"/>
      <c r="O1000" s="13"/>
      <c r="P1000" s="13"/>
    </row>
    <row r="1001" spans="7:16">
      <c r="G1001" s="13"/>
      <c r="H1001" s="13"/>
      <c r="I1001" s="13"/>
      <c r="J1001" s="13"/>
      <c r="K1001" s="13"/>
      <c r="L1001" s="13"/>
      <c r="M1001" s="13"/>
      <c r="N1001" s="13"/>
      <c r="O1001" s="13"/>
      <c r="P1001" s="13"/>
    </row>
    <row r="1002" spans="7:16">
      <c r="G1002" s="13"/>
      <c r="H1002" s="13"/>
      <c r="I1002" s="13"/>
      <c r="J1002" s="13"/>
      <c r="K1002" s="13"/>
      <c r="L1002" s="13"/>
      <c r="M1002" s="13"/>
      <c r="N1002" s="13"/>
      <c r="O1002" s="13"/>
      <c r="P1002" s="13"/>
    </row>
    <row r="1003" spans="7:16">
      <c r="G1003" s="13"/>
      <c r="H1003" s="13"/>
      <c r="I1003" s="13"/>
      <c r="J1003" s="13"/>
      <c r="K1003" s="13"/>
      <c r="L1003" s="13"/>
      <c r="M1003" s="13"/>
      <c r="N1003" s="13"/>
      <c r="O1003" s="13"/>
      <c r="P1003" s="13"/>
    </row>
    <row r="1004" spans="7:16">
      <c r="G1004" s="13"/>
      <c r="H1004" s="13"/>
      <c r="I1004" s="13"/>
      <c r="J1004" s="13"/>
      <c r="K1004" s="13"/>
      <c r="L1004" s="13"/>
      <c r="M1004" s="13"/>
      <c r="N1004" s="13"/>
      <c r="O1004" s="13"/>
      <c r="P1004" s="13"/>
    </row>
    <row r="1005" spans="7:16">
      <c r="G1005" s="13"/>
      <c r="H1005" s="13"/>
      <c r="I1005" s="13"/>
      <c r="J1005" s="13"/>
      <c r="K1005" s="13"/>
      <c r="L1005" s="13"/>
      <c r="M1005" s="13"/>
      <c r="N1005" s="13"/>
      <c r="O1005" s="13"/>
      <c r="P1005" s="13"/>
    </row>
    <row r="1006" spans="7:16">
      <c r="G1006" s="13"/>
      <c r="H1006" s="13"/>
      <c r="I1006" s="13"/>
      <c r="J1006" s="13"/>
      <c r="K1006" s="13"/>
      <c r="L1006" s="13"/>
      <c r="M1006" s="13"/>
      <c r="N1006" s="13"/>
      <c r="O1006" s="13"/>
      <c r="P1006" s="13"/>
    </row>
    <row r="1007" spans="7:16">
      <c r="G1007" s="13"/>
      <c r="H1007" s="13"/>
      <c r="I1007" s="13"/>
      <c r="J1007" s="13"/>
      <c r="K1007" s="13"/>
      <c r="L1007" s="13"/>
      <c r="M1007" s="13"/>
      <c r="N1007" s="13"/>
      <c r="O1007" s="13"/>
      <c r="P1007" s="13"/>
    </row>
    <row r="1008" spans="7:16">
      <c r="G1008" s="13"/>
      <c r="H1008" s="13"/>
      <c r="I1008" s="13"/>
      <c r="J1008" s="13"/>
      <c r="K1008" s="13"/>
      <c r="L1008" s="13"/>
      <c r="M1008" s="13"/>
      <c r="N1008" s="13"/>
      <c r="O1008" s="13"/>
      <c r="P1008" s="13"/>
    </row>
    <row r="1009" spans="7:16">
      <c r="G1009" s="13"/>
      <c r="H1009" s="13"/>
      <c r="I1009" s="13"/>
      <c r="J1009" s="13"/>
      <c r="K1009" s="13"/>
      <c r="L1009" s="13"/>
      <c r="M1009" s="13"/>
      <c r="N1009" s="13"/>
      <c r="O1009" s="13"/>
      <c r="P1009" s="13"/>
    </row>
    <row r="1010" spans="7:16">
      <c r="G1010" s="13"/>
      <c r="H1010" s="13"/>
      <c r="I1010" s="13"/>
      <c r="J1010" s="13"/>
      <c r="K1010" s="13"/>
      <c r="L1010" s="13"/>
      <c r="M1010" s="13"/>
      <c r="N1010" s="13"/>
      <c r="O1010" s="13"/>
      <c r="P1010" s="13"/>
    </row>
    <row r="1011" spans="7:16">
      <c r="G1011" s="13"/>
      <c r="H1011" s="13"/>
      <c r="I1011" s="13"/>
      <c r="J1011" s="13"/>
      <c r="K1011" s="13"/>
      <c r="L1011" s="13"/>
      <c r="M1011" s="13"/>
      <c r="N1011" s="13"/>
      <c r="O1011" s="13"/>
      <c r="P1011" s="13"/>
    </row>
    <row r="1012" spans="7:16">
      <c r="G1012" s="13"/>
      <c r="H1012" s="13"/>
      <c r="I1012" s="13"/>
      <c r="J1012" s="13"/>
      <c r="K1012" s="13"/>
      <c r="L1012" s="13"/>
      <c r="M1012" s="13"/>
      <c r="N1012" s="13"/>
      <c r="O1012" s="13"/>
      <c r="P1012" s="13"/>
    </row>
    <row r="1013" spans="7:16">
      <c r="G1013" s="13"/>
      <c r="H1013" s="13"/>
      <c r="I1013" s="13"/>
      <c r="J1013" s="13"/>
      <c r="K1013" s="13"/>
      <c r="L1013" s="13"/>
      <c r="M1013" s="13"/>
      <c r="N1013" s="13"/>
      <c r="O1013" s="13"/>
      <c r="P1013" s="13"/>
    </row>
    <row r="1014" spans="7:16">
      <c r="G1014" s="13"/>
      <c r="H1014" s="13"/>
      <c r="I1014" s="13"/>
      <c r="J1014" s="13"/>
      <c r="K1014" s="13"/>
      <c r="L1014" s="13"/>
      <c r="M1014" s="13"/>
      <c r="N1014" s="13"/>
      <c r="O1014" s="13"/>
      <c r="P1014" s="13"/>
    </row>
    <row r="1015" spans="7:16">
      <c r="G1015" s="13"/>
      <c r="H1015" s="13"/>
      <c r="I1015" s="13"/>
      <c r="J1015" s="13"/>
      <c r="K1015" s="13"/>
      <c r="L1015" s="13"/>
      <c r="M1015" s="13"/>
      <c r="N1015" s="13"/>
      <c r="O1015" s="13"/>
      <c r="P1015" s="13"/>
    </row>
    <row r="1016" spans="7:16">
      <c r="G1016" s="13"/>
      <c r="H1016" s="13"/>
      <c r="I1016" s="13"/>
      <c r="J1016" s="13"/>
      <c r="K1016" s="13"/>
      <c r="L1016" s="13"/>
      <c r="M1016" s="13"/>
      <c r="N1016" s="13"/>
      <c r="O1016" s="13"/>
      <c r="P1016" s="13"/>
    </row>
    <row r="1017" spans="7:16">
      <c r="G1017" s="13"/>
      <c r="H1017" s="13"/>
      <c r="I1017" s="13"/>
      <c r="J1017" s="13"/>
      <c r="K1017" s="13"/>
      <c r="L1017" s="13"/>
      <c r="M1017" s="13"/>
      <c r="N1017" s="13"/>
      <c r="O1017" s="13"/>
      <c r="P1017" s="13"/>
    </row>
    <row r="1018" spans="7:16">
      <c r="G1018" s="13"/>
      <c r="H1018" s="13"/>
      <c r="I1018" s="13"/>
      <c r="J1018" s="13"/>
      <c r="K1018" s="13"/>
      <c r="L1018" s="13"/>
      <c r="M1018" s="13"/>
      <c r="N1018" s="13"/>
      <c r="O1018" s="13"/>
      <c r="P1018" s="13"/>
    </row>
    <row r="1019" spans="7:16">
      <c r="G1019" s="13"/>
      <c r="H1019" s="13"/>
      <c r="I1019" s="13"/>
      <c r="J1019" s="13"/>
      <c r="K1019" s="13"/>
      <c r="L1019" s="13"/>
      <c r="M1019" s="13"/>
      <c r="N1019" s="13"/>
      <c r="O1019" s="13"/>
      <c r="P1019" s="13"/>
    </row>
    <row r="1020" spans="7:16">
      <c r="G1020" s="13"/>
      <c r="H1020" s="13"/>
      <c r="I1020" s="13"/>
      <c r="J1020" s="13"/>
      <c r="K1020" s="13"/>
      <c r="L1020" s="13"/>
      <c r="M1020" s="13"/>
      <c r="N1020" s="13"/>
      <c r="O1020" s="13"/>
      <c r="P1020" s="13"/>
    </row>
    <row r="1021" spans="7:16">
      <c r="G1021" s="13"/>
      <c r="H1021" s="13"/>
      <c r="I1021" s="13"/>
      <c r="J1021" s="13"/>
      <c r="K1021" s="13"/>
      <c r="L1021" s="13"/>
      <c r="M1021" s="13"/>
      <c r="N1021" s="13"/>
      <c r="O1021" s="13"/>
      <c r="P1021" s="13"/>
    </row>
    <row r="1022" spans="7:16">
      <c r="G1022" s="13"/>
      <c r="H1022" s="13"/>
      <c r="I1022" s="13"/>
      <c r="J1022" s="13"/>
      <c r="K1022" s="13"/>
      <c r="L1022" s="13"/>
      <c r="M1022" s="13"/>
      <c r="N1022" s="13"/>
      <c r="O1022" s="13"/>
      <c r="P1022" s="13"/>
    </row>
    <row r="1023" spans="7:16">
      <c r="G1023" s="13"/>
      <c r="H1023" s="13"/>
      <c r="I1023" s="13"/>
      <c r="J1023" s="13"/>
      <c r="K1023" s="13"/>
      <c r="L1023" s="13"/>
      <c r="M1023" s="13"/>
      <c r="N1023" s="13"/>
      <c r="O1023" s="13"/>
      <c r="P1023" s="13"/>
    </row>
    <row r="1024" spans="7:16">
      <c r="G1024" s="13"/>
      <c r="H1024" s="13"/>
      <c r="I1024" s="13"/>
      <c r="J1024" s="13"/>
      <c r="K1024" s="13"/>
      <c r="L1024" s="13"/>
      <c r="M1024" s="13"/>
      <c r="N1024" s="13"/>
      <c r="O1024" s="13"/>
      <c r="P1024" s="13"/>
    </row>
    <row r="1025" spans="7:16">
      <c r="G1025" s="13"/>
      <c r="H1025" s="13"/>
      <c r="I1025" s="13"/>
      <c r="J1025" s="13"/>
      <c r="K1025" s="13"/>
      <c r="L1025" s="13"/>
      <c r="M1025" s="13"/>
      <c r="N1025" s="13"/>
      <c r="O1025" s="13"/>
      <c r="P1025" s="13"/>
    </row>
    <row r="1026" spans="7:16">
      <c r="G1026" s="13"/>
      <c r="H1026" s="13"/>
      <c r="I1026" s="13"/>
      <c r="J1026" s="13"/>
      <c r="K1026" s="13"/>
      <c r="L1026" s="13"/>
      <c r="M1026" s="13"/>
      <c r="N1026" s="13"/>
      <c r="O1026" s="13"/>
      <c r="P1026" s="13"/>
    </row>
    <row r="1027" spans="7:16">
      <c r="G1027" s="13"/>
      <c r="H1027" s="13"/>
      <c r="I1027" s="13"/>
      <c r="J1027" s="13"/>
      <c r="K1027" s="13"/>
      <c r="L1027" s="13"/>
      <c r="M1027" s="13"/>
      <c r="N1027" s="13"/>
      <c r="O1027" s="13"/>
      <c r="P1027" s="13"/>
    </row>
    <row r="1028" spans="7:16">
      <c r="G1028" s="13"/>
      <c r="H1028" s="13"/>
      <c r="I1028" s="13"/>
      <c r="J1028" s="13"/>
      <c r="K1028" s="13"/>
      <c r="L1028" s="13"/>
      <c r="M1028" s="13"/>
      <c r="N1028" s="13"/>
      <c r="O1028" s="13"/>
      <c r="P1028" s="13"/>
    </row>
    <row r="1029" spans="7:16">
      <c r="G1029" s="13"/>
      <c r="H1029" s="13"/>
      <c r="I1029" s="13"/>
      <c r="J1029" s="13"/>
      <c r="K1029" s="13"/>
      <c r="L1029" s="13"/>
      <c r="M1029" s="13"/>
      <c r="N1029" s="13"/>
      <c r="O1029" s="13"/>
      <c r="P1029" s="13"/>
    </row>
    <row r="1030" spans="7:16">
      <c r="G1030" s="13"/>
      <c r="H1030" s="13"/>
      <c r="I1030" s="13"/>
      <c r="J1030" s="13"/>
      <c r="K1030" s="13"/>
      <c r="L1030" s="13"/>
      <c r="M1030" s="13"/>
      <c r="N1030" s="13"/>
      <c r="O1030" s="13"/>
      <c r="P1030" s="13"/>
    </row>
    <row r="1031" spans="7:16">
      <c r="G1031" s="13"/>
      <c r="H1031" s="13"/>
      <c r="I1031" s="13"/>
      <c r="J1031" s="13"/>
      <c r="K1031" s="13"/>
      <c r="L1031" s="13"/>
      <c r="M1031" s="13"/>
      <c r="N1031" s="13"/>
      <c r="O1031" s="13"/>
      <c r="P1031" s="13"/>
    </row>
    <row r="1032" spans="7:16">
      <c r="G1032" s="13"/>
      <c r="H1032" s="13"/>
      <c r="I1032" s="13"/>
      <c r="J1032" s="13"/>
      <c r="K1032" s="13"/>
      <c r="L1032" s="13"/>
      <c r="M1032" s="13"/>
      <c r="N1032" s="13"/>
      <c r="O1032" s="13"/>
      <c r="P1032" s="13"/>
    </row>
    <row r="1033" spans="7:16">
      <c r="G1033" s="13"/>
      <c r="H1033" s="13"/>
      <c r="I1033" s="13"/>
      <c r="J1033" s="13"/>
      <c r="K1033" s="13"/>
      <c r="L1033" s="13"/>
      <c r="M1033" s="13"/>
      <c r="N1033" s="13"/>
      <c r="O1033" s="13"/>
      <c r="P1033" s="13"/>
    </row>
    <row r="1034" spans="7:16">
      <c r="G1034" s="13"/>
      <c r="H1034" s="13"/>
      <c r="I1034" s="13"/>
      <c r="J1034" s="13"/>
      <c r="K1034" s="13"/>
      <c r="L1034" s="13"/>
      <c r="M1034" s="13"/>
      <c r="N1034" s="13"/>
      <c r="O1034" s="13"/>
      <c r="P1034" s="13"/>
    </row>
    <row r="1035" spans="7:16">
      <c r="G1035" s="13"/>
      <c r="H1035" s="13"/>
      <c r="I1035" s="13"/>
      <c r="J1035" s="13"/>
      <c r="K1035" s="13"/>
      <c r="L1035" s="13"/>
      <c r="M1035" s="13"/>
      <c r="N1035" s="13"/>
      <c r="O1035" s="13"/>
      <c r="P1035" s="13"/>
    </row>
    <row r="1036" spans="7:16">
      <c r="G1036" s="13"/>
      <c r="H1036" s="13"/>
      <c r="I1036" s="13"/>
      <c r="J1036" s="13"/>
      <c r="K1036" s="13"/>
      <c r="L1036" s="13"/>
      <c r="M1036" s="13"/>
      <c r="N1036" s="13"/>
      <c r="O1036" s="13"/>
      <c r="P1036" s="13"/>
    </row>
    <row r="1037" spans="7:16">
      <c r="G1037" s="13"/>
      <c r="H1037" s="13"/>
      <c r="I1037" s="13"/>
      <c r="J1037" s="13"/>
      <c r="K1037" s="13"/>
      <c r="L1037" s="13"/>
      <c r="M1037" s="13"/>
      <c r="N1037" s="13"/>
      <c r="O1037" s="13"/>
      <c r="P1037" s="13"/>
    </row>
    <row r="1038" spans="7:16">
      <c r="G1038" s="13"/>
      <c r="H1038" s="13"/>
      <c r="I1038" s="13"/>
      <c r="J1038" s="13"/>
      <c r="K1038" s="13"/>
      <c r="L1038" s="13"/>
      <c r="M1038" s="13"/>
      <c r="N1038" s="13"/>
      <c r="O1038" s="13"/>
      <c r="P1038" s="13"/>
    </row>
    <row r="1039" spans="7:16">
      <c r="G1039" s="13"/>
      <c r="H1039" s="13"/>
      <c r="I1039" s="13"/>
      <c r="J1039" s="13"/>
      <c r="K1039" s="13"/>
      <c r="L1039" s="13"/>
      <c r="M1039" s="13"/>
      <c r="N1039" s="13"/>
      <c r="O1039" s="13"/>
      <c r="P1039" s="13"/>
    </row>
    <row r="1040" spans="7:16">
      <c r="G1040" s="13"/>
      <c r="H1040" s="13"/>
      <c r="I1040" s="13"/>
      <c r="J1040" s="13"/>
      <c r="K1040" s="13"/>
      <c r="L1040" s="13"/>
      <c r="M1040" s="13"/>
      <c r="N1040" s="13"/>
      <c r="O1040" s="13"/>
      <c r="P1040" s="13"/>
    </row>
    <row r="1041" spans="7:16">
      <c r="G1041" s="13"/>
      <c r="H1041" s="13"/>
      <c r="I1041" s="13"/>
      <c r="J1041" s="13"/>
      <c r="K1041" s="13"/>
      <c r="L1041" s="13"/>
      <c r="M1041" s="13"/>
      <c r="N1041" s="13"/>
      <c r="O1041" s="13"/>
      <c r="P1041" s="13"/>
    </row>
    <row r="1042" spans="7:16">
      <c r="G1042" s="13"/>
      <c r="H1042" s="13"/>
      <c r="I1042" s="13"/>
      <c r="J1042" s="13"/>
      <c r="K1042" s="13"/>
      <c r="L1042" s="13"/>
      <c r="M1042" s="13"/>
      <c r="N1042" s="13"/>
      <c r="O1042" s="13"/>
      <c r="P1042" s="13"/>
    </row>
    <row r="1043" spans="7:16">
      <c r="G1043" s="13"/>
      <c r="H1043" s="13"/>
      <c r="I1043" s="13"/>
      <c r="J1043" s="13"/>
      <c r="K1043" s="13"/>
      <c r="L1043" s="13"/>
      <c r="M1043" s="13"/>
      <c r="N1043" s="13"/>
      <c r="O1043" s="13"/>
      <c r="P1043" s="13"/>
    </row>
    <row r="1044" spans="7:16">
      <c r="G1044" s="13"/>
      <c r="H1044" s="13"/>
      <c r="I1044" s="13"/>
      <c r="J1044" s="13"/>
      <c r="K1044" s="13"/>
      <c r="L1044" s="13"/>
      <c r="M1044" s="13"/>
      <c r="N1044" s="13"/>
      <c r="O1044" s="13"/>
      <c r="P1044" s="13"/>
    </row>
    <row r="1045" spans="7:16">
      <c r="G1045" s="13"/>
      <c r="H1045" s="13"/>
      <c r="I1045" s="13"/>
      <c r="J1045" s="13"/>
      <c r="K1045" s="13"/>
      <c r="L1045" s="13"/>
      <c r="M1045" s="13"/>
      <c r="N1045" s="13"/>
      <c r="O1045" s="13"/>
      <c r="P1045" s="13"/>
    </row>
    <row r="1046" spans="7:16">
      <c r="G1046" s="13"/>
      <c r="H1046" s="13"/>
      <c r="I1046" s="13"/>
      <c r="J1046" s="13"/>
      <c r="K1046" s="13"/>
      <c r="L1046" s="13"/>
      <c r="M1046" s="13"/>
      <c r="N1046" s="13"/>
      <c r="O1046" s="13"/>
      <c r="P1046" s="13"/>
    </row>
    <row r="1047" spans="7:16">
      <c r="G1047" s="13"/>
      <c r="H1047" s="13"/>
      <c r="I1047" s="13"/>
      <c r="J1047" s="13"/>
      <c r="K1047" s="13"/>
      <c r="L1047" s="13"/>
      <c r="M1047" s="13"/>
      <c r="N1047" s="13"/>
      <c r="O1047" s="13"/>
      <c r="P1047" s="13"/>
    </row>
    <row r="1048" spans="7:16">
      <c r="G1048" s="13"/>
      <c r="H1048" s="13"/>
      <c r="I1048" s="13"/>
      <c r="J1048" s="13"/>
      <c r="K1048" s="13"/>
      <c r="L1048" s="13"/>
      <c r="M1048" s="13"/>
      <c r="N1048" s="13"/>
      <c r="O1048" s="13"/>
      <c r="P1048" s="13"/>
    </row>
    <row r="1049" spans="7:16">
      <c r="G1049" s="13"/>
      <c r="H1049" s="13"/>
      <c r="I1049" s="13"/>
      <c r="J1049" s="13"/>
      <c r="K1049" s="13"/>
      <c r="L1049" s="13"/>
      <c r="M1049" s="13"/>
      <c r="N1049" s="13"/>
      <c r="O1049" s="13"/>
      <c r="P1049" s="13"/>
    </row>
    <row r="1050" spans="7:16">
      <c r="G1050" s="13"/>
      <c r="H1050" s="13"/>
      <c r="I1050" s="13"/>
      <c r="J1050" s="13"/>
      <c r="K1050" s="13"/>
      <c r="L1050" s="13"/>
      <c r="M1050" s="13"/>
      <c r="N1050" s="13"/>
      <c r="O1050" s="13"/>
      <c r="P1050" s="13"/>
    </row>
    <row r="1051" spans="7:16">
      <c r="G1051" s="13"/>
      <c r="H1051" s="13"/>
      <c r="I1051" s="13"/>
      <c r="J1051" s="13"/>
      <c r="K1051" s="13"/>
      <c r="L1051" s="13"/>
      <c r="M1051" s="13"/>
      <c r="N1051" s="13"/>
      <c r="O1051" s="13"/>
      <c r="P1051" s="13"/>
    </row>
    <row r="1052" spans="7:16">
      <c r="G1052" s="13"/>
      <c r="H1052" s="13"/>
      <c r="I1052" s="13"/>
      <c r="J1052" s="13"/>
      <c r="K1052" s="13"/>
      <c r="L1052" s="13"/>
      <c r="M1052" s="13"/>
      <c r="N1052" s="13"/>
      <c r="O1052" s="13"/>
      <c r="P1052" s="13"/>
    </row>
    <row r="1053" spans="7:16">
      <c r="G1053" s="13"/>
      <c r="H1053" s="13"/>
      <c r="I1053" s="13"/>
      <c r="J1053" s="13"/>
      <c r="K1053" s="13"/>
      <c r="L1053" s="13"/>
      <c r="M1053" s="13"/>
      <c r="N1053" s="13"/>
      <c r="O1053" s="13"/>
      <c r="P1053" s="13"/>
    </row>
    <row r="1054" spans="7:16">
      <c r="G1054" s="13"/>
      <c r="H1054" s="13"/>
      <c r="I1054" s="13"/>
      <c r="J1054" s="13"/>
      <c r="K1054" s="13"/>
      <c r="L1054" s="13"/>
      <c r="M1054" s="13"/>
      <c r="N1054" s="13"/>
      <c r="O1054" s="13"/>
      <c r="P1054" s="13"/>
    </row>
    <row r="1055" spans="7:16">
      <c r="G1055" s="13"/>
      <c r="H1055" s="13"/>
      <c r="I1055" s="13"/>
      <c r="J1055" s="13"/>
      <c r="K1055" s="13"/>
      <c r="L1055" s="13"/>
      <c r="M1055" s="13"/>
      <c r="N1055" s="13"/>
      <c r="O1055" s="13"/>
      <c r="P1055" s="13"/>
    </row>
    <row r="1056" spans="7:16">
      <c r="G1056" s="13"/>
      <c r="H1056" s="13"/>
      <c r="I1056" s="13"/>
      <c r="J1056" s="13"/>
      <c r="K1056" s="13"/>
      <c r="L1056" s="13"/>
      <c r="M1056" s="13"/>
      <c r="N1056" s="13"/>
      <c r="O1056" s="13"/>
      <c r="P1056" s="13"/>
    </row>
    <row r="1057" spans="7:16">
      <c r="G1057" s="13"/>
      <c r="H1057" s="13"/>
      <c r="I1057" s="13"/>
      <c r="J1057" s="13"/>
      <c r="K1057" s="13"/>
      <c r="L1057" s="13"/>
      <c r="M1057" s="13"/>
      <c r="N1057" s="13"/>
      <c r="O1057" s="13"/>
      <c r="P1057" s="13"/>
    </row>
    <row r="1058" spans="7:16">
      <c r="G1058" s="13"/>
      <c r="H1058" s="13"/>
      <c r="I1058" s="13"/>
      <c r="J1058" s="13"/>
      <c r="K1058" s="13"/>
      <c r="L1058" s="13"/>
      <c r="M1058" s="13"/>
      <c r="N1058" s="13"/>
      <c r="O1058" s="13"/>
      <c r="P1058" s="13"/>
    </row>
    <row r="1059" spans="7:16">
      <c r="G1059" s="13"/>
      <c r="H1059" s="13"/>
      <c r="I1059" s="13"/>
      <c r="J1059" s="13"/>
      <c r="K1059" s="13"/>
      <c r="L1059" s="13"/>
      <c r="M1059" s="13"/>
      <c r="N1059" s="13"/>
      <c r="O1059" s="13"/>
      <c r="P1059" s="13"/>
    </row>
    <row r="1060" spans="7:16">
      <c r="G1060" s="13"/>
      <c r="H1060" s="13"/>
      <c r="I1060" s="13"/>
      <c r="J1060" s="13"/>
      <c r="K1060" s="13"/>
      <c r="L1060" s="13"/>
      <c r="M1060" s="13"/>
      <c r="N1060" s="13"/>
      <c r="O1060" s="13"/>
      <c r="P1060" s="13"/>
    </row>
    <row r="1061" spans="7:16">
      <c r="G1061" s="13"/>
      <c r="H1061" s="13"/>
      <c r="I1061" s="13"/>
      <c r="J1061" s="13"/>
      <c r="K1061" s="13"/>
      <c r="L1061" s="13"/>
      <c r="M1061" s="13"/>
      <c r="N1061" s="13"/>
      <c r="O1061" s="13"/>
      <c r="P1061" s="13"/>
    </row>
    <row r="1062" spans="7:16">
      <c r="G1062" s="13"/>
      <c r="H1062" s="13"/>
      <c r="I1062" s="13"/>
      <c r="J1062" s="13"/>
      <c r="K1062" s="13"/>
      <c r="L1062" s="13"/>
      <c r="M1062" s="13"/>
      <c r="N1062" s="13"/>
      <c r="O1062" s="13"/>
      <c r="P1062" s="13"/>
    </row>
    <row r="1063" spans="7:16">
      <c r="G1063" s="13"/>
      <c r="H1063" s="13"/>
      <c r="I1063" s="13"/>
      <c r="J1063" s="13"/>
      <c r="K1063" s="13"/>
      <c r="L1063" s="13"/>
      <c r="M1063" s="13"/>
      <c r="N1063" s="13"/>
      <c r="O1063" s="13"/>
      <c r="P1063" s="13"/>
    </row>
    <row r="1064" spans="7:16">
      <c r="G1064" s="13"/>
      <c r="H1064" s="13"/>
      <c r="I1064" s="13"/>
      <c r="J1064" s="13"/>
      <c r="K1064" s="13"/>
      <c r="L1064" s="13"/>
      <c r="M1064" s="13"/>
      <c r="N1064" s="13"/>
      <c r="O1064" s="13"/>
      <c r="P1064" s="13"/>
    </row>
    <row r="1065" spans="7:16">
      <c r="G1065" s="13"/>
      <c r="H1065" s="13"/>
      <c r="I1065" s="13"/>
      <c r="J1065" s="13"/>
      <c r="K1065" s="13"/>
      <c r="L1065" s="13"/>
      <c r="M1065" s="13"/>
      <c r="N1065" s="13"/>
      <c r="O1065" s="13"/>
      <c r="P1065" s="13"/>
    </row>
    <row r="1066" spans="7:16">
      <c r="G1066" s="13"/>
      <c r="H1066" s="13"/>
      <c r="I1066" s="13"/>
      <c r="J1066" s="13"/>
      <c r="K1066" s="13"/>
      <c r="L1066" s="13"/>
      <c r="M1066" s="13"/>
      <c r="N1066" s="13"/>
      <c r="O1066" s="13"/>
      <c r="P1066" s="13"/>
    </row>
    <row r="1067" spans="7:16">
      <c r="G1067" s="13"/>
      <c r="H1067" s="13"/>
      <c r="I1067" s="13"/>
      <c r="J1067" s="13"/>
      <c r="K1067" s="13"/>
      <c r="L1067" s="13"/>
      <c r="M1067" s="13"/>
      <c r="N1067" s="13"/>
      <c r="O1067" s="13"/>
      <c r="P1067" s="13"/>
    </row>
    <row r="1068" spans="7:16">
      <c r="G1068" s="13"/>
      <c r="H1068" s="13"/>
      <c r="I1068" s="13"/>
      <c r="J1068" s="13"/>
      <c r="K1068" s="13"/>
      <c r="L1068" s="13"/>
      <c r="M1068" s="13"/>
      <c r="N1068" s="13"/>
      <c r="O1068" s="13"/>
      <c r="P1068" s="13"/>
    </row>
    <row r="1069" spans="7:16">
      <c r="G1069" s="13"/>
      <c r="H1069" s="13"/>
      <c r="I1069" s="13"/>
      <c r="J1069" s="13"/>
      <c r="K1069" s="13"/>
      <c r="L1069" s="13"/>
      <c r="M1069" s="13"/>
      <c r="N1069" s="13"/>
      <c r="O1069" s="13"/>
      <c r="P1069" s="13"/>
    </row>
    <row r="1070" spans="7:16">
      <c r="G1070" s="13"/>
      <c r="H1070" s="13"/>
      <c r="I1070" s="13"/>
      <c r="J1070" s="13"/>
      <c r="K1070" s="13"/>
      <c r="L1070" s="13"/>
      <c r="M1070" s="13"/>
      <c r="N1070" s="13"/>
      <c r="O1070" s="13"/>
      <c r="P1070" s="13"/>
    </row>
    <row r="1071" spans="7:16">
      <c r="G1071" s="13"/>
      <c r="H1071" s="13"/>
      <c r="I1071" s="13"/>
      <c r="J1071" s="13"/>
      <c r="K1071" s="13"/>
      <c r="L1071" s="13"/>
      <c r="M1071" s="13"/>
      <c r="N1071" s="13"/>
      <c r="O1071" s="13"/>
      <c r="P1071" s="13"/>
    </row>
    <row r="1072" spans="7:16">
      <c r="G1072" s="13"/>
      <c r="H1072" s="13"/>
      <c r="I1072" s="13"/>
      <c r="J1072" s="13"/>
      <c r="K1072" s="13"/>
      <c r="L1072" s="13"/>
      <c r="M1072" s="13"/>
      <c r="N1072" s="13"/>
      <c r="O1072" s="13"/>
      <c r="P1072" s="13"/>
    </row>
    <row r="1073" spans="7:16">
      <c r="G1073" s="13"/>
      <c r="H1073" s="13"/>
      <c r="I1073" s="13"/>
      <c r="J1073" s="13"/>
      <c r="K1073" s="13"/>
      <c r="L1073" s="13"/>
      <c r="M1073" s="13"/>
      <c r="N1073" s="13"/>
      <c r="O1073" s="13"/>
      <c r="P1073" s="13"/>
    </row>
    <row r="1074" spans="7:16">
      <c r="G1074" s="13"/>
      <c r="H1074" s="13"/>
      <c r="I1074" s="13"/>
      <c r="J1074" s="13"/>
      <c r="K1074" s="13"/>
      <c r="L1074" s="13"/>
      <c r="M1074" s="13"/>
      <c r="N1074" s="13"/>
      <c r="O1074" s="13"/>
      <c r="P1074" s="13"/>
    </row>
    <row r="1075" spans="7:16">
      <c r="G1075" s="13"/>
      <c r="H1075" s="13"/>
      <c r="I1075" s="13"/>
      <c r="J1075" s="13"/>
      <c r="K1075" s="13"/>
      <c r="L1075" s="13"/>
      <c r="M1075" s="13"/>
      <c r="N1075" s="13"/>
      <c r="O1075" s="13"/>
      <c r="P1075" s="13"/>
    </row>
    <row r="1076" spans="7:16">
      <c r="G1076" s="13"/>
      <c r="H1076" s="13"/>
      <c r="I1076" s="13"/>
      <c r="J1076" s="13"/>
      <c r="K1076" s="13"/>
      <c r="L1076" s="13"/>
      <c r="M1076" s="13"/>
      <c r="N1076" s="13"/>
      <c r="O1076" s="13"/>
      <c r="P1076" s="13"/>
    </row>
    <row r="1077" spans="7:16">
      <c r="G1077" s="13"/>
      <c r="H1077" s="13"/>
      <c r="I1077" s="13"/>
      <c r="J1077" s="13"/>
      <c r="K1077" s="13"/>
      <c r="L1077" s="13"/>
      <c r="M1077" s="13"/>
      <c r="N1077" s="13"/>
      <c r="O1077" s="13"/>
      <c r="P1077" s="13"/>
    </row>
    <row r="1078" spans="7:16">
      <c r="G1078" s="13"/>
      <c r="H1078" s="13"/>
      <c r="I1078" s="13"/>
      <c r="J1078" s="13"/>
      <c r="K1078" s="13"/>
      <c r="L1078" s="13"/>
      <c r="M1078" s="13"/>
      <c r="N1078" s="13"/>
      <c r="O1078" s="13"/>
      <c r="P1078" s="13"/>
    </row>
    <row r="1079" spans="7:16">
      <c r="G1079" s="13"/>
      <c r="H1079" s="13"/>
      <c r="I1079" s="13"/>
      <c r="J1079" s="13"/>
      <c r="K1079" s="13"/>
      <c r="L1079" s="13"/>
      <c r="M1079" s="13"/>
      <c r="N1079" s="13"/>
      <c r="O1079" s="13"/>
      <c r="P1079" s="13"/>
    </row>
    <row r="1080" spans="7:16">
      <c r="G1080" s="13"/>
      <c r="H1080" s="13"/>
      <c r="I1080" s="13"/>
      <c r="J1080" s="13"/>
      <c r="K1080" s="13"/>
      <c r="L1080" s="13"/>
      <c r="M1080" s="13"/>
      <c r="N1080" s="13"/>
      <c r="O1080" s="13"/>
      <c r="P1080" s="13"/>
    </row>
    <row r="1081" spans="7:16">
      <c r="G1081" s="13"/>
      <c r="H1081" s="13"/>
      <c r="I1081" s="13"/>
      <c r="J1081" s="13"/>
      <c r="K1081" s="13"/>
      <c r="L1081" s="13"/>
      <c r="M1081" s="13"/>
      <c r="N1081" s="13"/>
      <c r="O1081" s="13"/>
      <c r="P1081" s="13"/>
    </row>
    <row r="1082" spans="7:16">
      <c r="G1082" s="13"/>
      <c r="H1082" s="13"/>
      <c r="I1082" s="13"/>
      <c r="J1082" s="13"/>
      <c r="K1082" s="13"/>
      <c r="L1082" s="13"/>
      <c r="M1082" s="13"/>
      <c r="N1082" s="13"/>
      <c r="O1082" s="13"/>
      <c r="P1082" s="13"/>
    </row>
    <row r="1083" spans="7:16">
      <c r="G1083" s="13"/>
      <c r="H1083" s="13"/>
      <c r="I1083" s="13"/>
      <c r="J1083" s="13"/>
      <c r="K1083" s="13"/>
      <c r="L1083" s="13"/>
      <c r="M1083" s="13"/>
      <c r="N1083" s="13"/>
      <c r="O1083" s="13"/>
      <c r="P1083" s="13"/>
    </row>
    <row r="1084" spans="7:16">
      <c r="G1084" s="13"/>
      <c r="H1084" s="13"/>
      <c r="I1084" s="13"/>
      <c r="J1084" s="13"/>
      <c r="K1084" s="13"/>
      <c r="L1084" s="13"/>
      <c r="M1084" s="13"/>
      <c r="N1084" s="13"/>
      <c r="O1084" s="13"/>
      <c r="P1084" s="13"/>
    </row>
    <row r="1085" spans="7:16">
      <c r="G1085" s="13"/>
      <c r="H1085" s="13"/>
      <c r="I1085" s="13"/>
      <c r="J1085" s="13"/>
      <c r="K1085" s="13"/>
      <c r="L1085" s="13"/>
      <c r="M1085" s="13"/>
      <c r="N1085" s="13"/>
      <c r="O1085" s="13"/>
      <c r="P1085" s="13"/>
    </row>
    <row r="1086" spans="7:16">
      <c r="G1086" s="13"/>
      <c r="H1086" s="13"/>
      <c r="I1086" s="13"/>
      <c r="J1086" s="13"/>
      <c r="K1086" s="13"/>
      <c r="L1086" s="13"/>
      <c r="M1086" s="13"/>
      <c r="N1086" s="13"/>
      <c r="O1086" s="13"/>
      <c r="P1086" s="13"/>
    </row>
    <row r="1087" spans="7:16">
      <c r="G1087" s="13"/>
      <c r="H1087" s="13"/>
      <c r="I1087" s="13"/>
      <c r="J1087" s="13"/>
      <c r="K1087" s="13"/>
      <c r="L1087" s="13"/>
      <c r="M1087" s="13"/>
      <c r="N1087" s="13"/>
      <c r="O1087" s="13"/>
      <c r="P1087" s="13"/>
    </row>
    <row r="1088" spans="7:16">
      <c r="G1088" s="13"/>
      <c r="H1088" s="13"/>
      <c r="I1088" s="13"/>
      <c r="J1088" s="13"/>
      <c r="K1088" s="13"/>
      <c r="L1088" s="13"/>
      <c r="M1088" s="13"/>
      <c r="N1088" s="13"/>
      <c r="O1088" s="13"/>
      <c r="P1088" s="13"/>
    </row>
    <row r="1089" spans="7:16">
      <c r="G1089" s="13"/>
      <c r="H1089" s="13"/>
      <c r="I1089" s="13"/>
      <c r="J1089" s="13"/>
      <c r="K1089" s="13"/>
      <c r="L1089" s="13"/>
      <c r="M1089" s="13"/>
      <c r="N1089" s="13"/>
      <c r="O1089" s="13"/>
      <c r="P1089" s="13"/>
    </row>
    <row r="1090" spans="7:16">
      <c r="G1090" s="13"/>
      <c r="H1090" s="13"/>
      <c r="I1090" s="13"/>
      <c r="J1090" s="13"/>
      <c r="K1090" s="13"/>
      <c r="L1090" s="13"/>
      <c r="M1090" s="13"/>
      <c r="N1090" s="13"/>
      <c r="O1090" s="13"/>
      <c r="P1090" s="13"/>
    </row>
    <row r="1091" spans="7:16">
      <c r="G1091" s="13"/>
      <c r="H1091" s="13"/>
      <c r="I1091" s="13"/>
      <c r="J1091" s="13"/>
      <c r="K1091" s="13"/>
      <c r="L1091" s="13"/>
      <c r="M1091" s="13"/>
      <c r="N1091" s="13"/>
      <c r="O1091" s="13"/>
      <c r="P1091" s="13"/>
    </row>
    <row r="1092" spans="7:16">
      <c r="G1092" s="13"/>
      <c r="H1092" s="13"/>
      <c r="I1092" s="13"/>
      <c r="J1092" s="13"/>
      <c r="K1092" s="13"/>
      <c r="L1092" s="13"/>
      <c r="M1092" s="13"/>
      <c r="N1092" s="13"/>
      <c r="O1092" s="13"/>
      <c r="P1092" s="13"/>
    </row>
    <row r="1093" spans="7:16">
      <c r="G1093" s="13"/>
      <c r="H1093" s="13"/>
      <c r="I1093" s="13"/>
      <c r="J1093" s="13"/>
      <c r="K1093" s="13"/>
      <c r="L1093" s="13"/>
      <c r="M1093" s="13"/>
      <c r="N1093" s="13"/>
      <c r="O1093" s="13"/>
      <c r="P1093" s="13"/>
    </row>
    <row r="1094" spans="7:16">
      <c r="G1094" s="13"/>
      <c r="H1094" s="13"/>
      <c r="I1094" s="13"/>
      <c r="J1094" s="13"/>
      <c r="K1094" s="13"/>
      <c r="L1094" s="13"/>
      <c r="M1094" s="13"/>
      <c r="N1094" s="13"/>
      <c r="O1094" s="13"/>
      <c r="P1094" s="13"/>
    </row>
    <row r="1095" spans="7:16">
      <c r="G1095" s="13"/>
      <c r="H1095" s="13"/>
      <c r="I1095" s="13"/>
      <c r="J1095" s="13"/>
      <c r="K1095" s="13"/>
      <c r="L1095" s="13"/>
      <c r="M1095" s="13"/>
      <c r="N1095" s="13"/>
      <c r="O1095" s="13"/>
      <c r="P1095" s="13"/>
    </row>
    <row r="1096" spans="7:16">
      <c r="G1096" s="13"/>
      <c r="H1096" s="13"/>
      <c r="I1096" s="13"/>
      <c r="J1096" s="13"/>
      <c r="K1096" s="13"/>
      <c r="L1096" s="13"/>
      <c r="M1096" s="13"/>
      <c r="N1096" s="13"/>
      <c r="O1096" s="13"/>
      <c r="P1096" s="13"/>
    </row>
    <row r="1097" spans="7:16">
      <c r="G1097" s="13"/>
      <c r="H1097" s="13"/>
      <c r="I1097" s="13"/>
      <c r="J1097" s="13"/>
      <c r="K1097" s="13"/>
      <c r="L1097" s="13"/>
      <c r="M1097" s="13"/>
      <c r="N1097" s="13"/>
      <c r="O1097" s="13"/>
      <c r="P1097" s="13"/>
    </row>
    <row r="1098" spans="7:16">
      <c r="G1098" s="13"/>
      <c r="H1098" s="13"/>
      <c r="I1098" s="13"/>
      <c r="J1098" s="13"/>
      <c r="K1098" s="13"/>
      <c r="L1098" s="13"/>
      <c r="M1098" s="13"/>
      <c r="N1098" s="13"/>
      <c r="O1098" s="13"/>
      <c r="P1098" s="13"/>
    </row>
    <row r="1099" spans="7:16">
      <c r="G1099" s="13"/>
      <c r="H1099" s="13"/>
      <c r="I1099" s="13"/>
      <c r="J1099" s="13"/>
      <c r="K1099" s="13"/>
      <c r="L1099" s="13"/>
      <c r="M1099" s="13"/>
      <c r="N1099" s="13"/>
      <c r="O1099" s="13"/>
      <c r="P1099" s="13"/>
    </row>
    <row r="1100" spans="7:16">
      <c r="G1100" s="13"/>
      <c r="H1100" s="13"/>
      <c r="I1100" s="13"/>
      <c r="J1100" s="13"/>
      <c r="K1100" s="13"/>
      <c r="L1100" s="13"/>
      <c r="M1100" s="13"/>
      <c r="N1100" s="13"/>
      <c r="O1100" s="13"/>
      <c r="P1100" s="13"/>
    </row>
    <row r="1101" spans="7:16">
      <c r="G1101" s="13"/>
      <c r="H1101" s="13"/>
      <c r="I1101" s="13"/>
      <c r="J1101" s="13"/>
      <c r="K1101" s="13"/>
      <c r="L1101" s="13"/>
      <c r="M1101" s="13"/>
      <c r="N1101" s="13"/>
      <c r="O1101" s="13"/>
      <c r="P1101" s="13"/>
    </row>
    <row r="1102" spans="7:16">
      <c r="G1102" s="13"/>
      <c r="H1102" s="13"/>
      <c r="I1102" s="13"/>
      <c r="J1102" s="13"/>
      <c r="K1102" s="13"/>
      <c r="L1102" s="13"/>
      <c r="M1102" s="13"/>
      <c r="N1102" s="13"/>
      <c r="O1102" s="13"/>
      <c r="P1102" s="13"/>
    </row>
    <row r="1103" spans="7:16">
      <c r="G1103" s="13"/>
      <c r="H1103" s="13"/>
      <c r="I1103" s="13"/>
      <c r="J1103" s="13"/>
      <c r="K1103" s="13"/>
      <c r="L1103" s="13"/>
      <c r="M1103" s="13"/>
      <c r="N1103" s="13"/>
      <c r="O1103" s="13"/>
      <c r="P1103" s="13"/>
    </row>
    <row r="1104" spans="7:16">
      <c r="G1104" s="13"/>
      <c r="H1104" s="13"/>
      <c r="I1104" s="13"/>
      <c r="J1104" s="13"/>
      <c r="K1104" s="13"/>
      <c r="L1104" s="13"/>
      <c r="M1104" s="13"/>
      <c r="N1104" s="13"/>
      <c r="O1104" s="13"/>
      <c r="P1104" s="13"/>
    </row>
    <row r="1105" spans="7:16">
      <c r="G1105" s="13"/>
      <c r="H1105" s="13"/>
      <c r="I1105" s="13"/>
      <c r="J1105" s="13"/>
      <c r="K1105" s="13"/>
      <c r="L1105" s="13"/>
      <c r="M1105" s="13"/>
      <c r="N1105" s="13"/>
      <c r="O1105" s="13"/>
      <c r="P1105" s="13"/>
    </row>
    <row r="1106" spans="7:16">
      <c r="G1106" s="13"/>
      <c r="H1106" s="13"/>
      <c r="I1106" s="13"/>
      <c r="J1106" s="13"/>
      <c r="K1106" s="13"/>
      <c r="L1106" s="13"/>
      <c r="M1106" s="13"/>
      <c r="N1106" s="13"/>
      <c r="O1106" s="13"/>
      <c r="P1106" s="13"/>
    </row>
    <row r="1107" spans="7:16">
      <c r="G1107" s="13"/>
      <c r="H1107" s="13"/>
      <c r="I1107" s="13"/>
      <c r="J1107" s="13"/>
      <c r="K1107" s="13"/>
      <c r="L1107" s="13"/>
      <c r="M1107" s="13"/>
      <c r="N1107" s="13"/>
      <c r="O1107" s="13"/>
      <c r="P1107" s="13"/>
    </row>
    <row r="1108" spans="7:16">
      <c r="G1108" s="13"/>
      <c r="H1108" s="13"/>
      <c r="I1108" s="13"/>
      <c r="J1108" s="13"/>
      <c r="K1108" s="13"/>
      <c r="L1108" s="13"/>
      <c r="M1108" s="13"/>
      <c r="N1108" s="13"/>
      <c r="O1108" s="13"/>
      <c r="P1108" s="13"/>
    </row>
    <row r="1109" spans="7:16">
      <c r="G1109" s="13"/>
      <c r="H1109" s="13"/>
      <c r="I1109" s="13"/>
      <c r="J1109" s="13"/>
      <c r="K1109" s="13"/>
      <c r="L1109" s="13"/>
      <c r="M1109" s="13"/>
      <c r="N1109" s="13"/>
      <c r="O1109" s="13"/>
      <c r="P1109" s="13"/>
    </row>
    <row r="1110" spans="7:16">
      <c r="G1110" s="13"/>
      <c r="H1110" s="13"/>
      <c r="I1110" s="13"/>
      <c r="J1110" s="13"/>
      <c r="K1110" s="13"/>
      <c r="L1110" s="13"/>
      <c r="M1110" s="13"/>
      <c r="N1110" s="13"/>
      <c r="O1110" s="13"/>
      <c r="P1110" s="13"/>
    </row>
    <row r="1111" spans="7:16">
      <c r="G1111" s="13"/>
      <c r="H1111" s="13"/>
      <c r="I1111" s="13"/>
      <c r="J1111" s="13"/>
      <c r="K1111" s="13"/>
      <c r="L1111" s="13"/>
      <c r="M1111" s="13"/>
      <c r="N1111" s="13"/>
      <c r="O1111" s="13"/>
      <c r="P1111" s="13"/>
    </row>
    <row r="1112" spans="7:16">
      <c r="G1112" s="13"/>
      <c r="H1112" s="13"/>
      <c r="I1112" s="13"/>
      <c r="J1112" s="13"/>
      <c r="K1112" s="13"/>
      <c r="L1112" s="13"/>
      <c r="M1112" s="13"/>
      <c r="N1112" s="13"/>
      <c r="O1112" s="13"/>
      <c r="P1112" s="13"/>
    </row>
    <row r="1113" spans="7:16">
      <c r="G1113" s="13"/>
      <c r="H1113" s="13"/>
      <c r="I1113" s="13"/>
      <c r="J1113" s="13"/>
      <c r="K1113" s="13"/>
      <c r="L1113" s="13"/>
      <c r="M1113" s="13"/>
      <c r="N1113" s="13"/>
      <c r="O1113" s="13"/>
      <c r="P1113" s="13"/>
    </row>
    <row r="1114" spans="7:16">
      <c r="G1114" s="13"/>
      <c r="H1114" s="13"/>
      <c r="I1114" s="13"/>
      <c r="J1114" s="13"/>
      <c r="K1114" s="13"/>
      <c r="L1114" s="13"/>
      <c r="M1114" s="13"/>
      <c r="N1114" s="13"/>
      <c r="O1114" s="13"/>
      <c r="P1114" s="13"/>
    </row>
    <row r="1115" spans="7:16">
      <c r="G1115" s="13"/>
      <c r="H1115" s="13"/>
      <c r="I1115" s="13"/>
      <c r="J1115" s="13"/>
      <c r="K1115" s="13"/>
      <c r="L1115" s="13"/>
      <c r="M1115" s="13"/>
      <c r="N1115" s="13"/>
      <c r="O1115" s="13"/>
      <c r="P1115" s="13"/>
    </row>
    <row r="1116" spans="7:16">
      <c r="G1116" s="13"/>
      <c r="H1116" s="13"/>
      <c r="I1116" s="13"/>
      <c r="J1116" s="13"/>
      <c r="K1116" s="13"/>
      <c r="L1116" s="13"/>
      <c r="M1116" s="13"/>
      <c r="N1116" s="13"/>
      <c r="O1116" s="13"/>
      <c r="P1116" s="13"/>
    </row>
    <row r="1117" spans="7:16">
      <c r="G1117" s="13"/>
      <c r="H1117" s="13"/>
      <c r="I1117" s="13"/>
      <c r="J1117" s="13"/>
      <c r="K1117" s="13"/>
      <c r="L1117" s="13"/>
      <c r="M1117" s="13"/>
      <c r="N1117" s="13"/>
      <c r="O1117" s="13"/>
      <c r="P1117" s="13"/>
    </row>
    <row r="1118" spans="7:16">
      <c r="G1118" s="13"/>
      <c r="H1118" s="13"/>
      <c r="I1118" s="13"/>
      <c r="J1118" s="13"/>
      <c r="K1118" s="13"/>
      <c r="L1118" s="13"/>
      <c r="M1118" s="13"/>
      <c r="N1118" s="13"/>
      <c r="O1118" s="13"/>
      <c r="P1118" s="13"/>
    </row>
    <row r="1119" spans="7:16">
      <c r="G1119" s="13"/>
      <c r="H1119" s="13"/>
      <c r="I1119" s="13"/>
      <c r="J1119" s="13"/>
      <c r="K1119" s="13"/>
      <c r="L1119" s="13"/>
      <c r="M1119" s="13"/>
      <c r="N1119" s="13"/>
      <c r="O1119" s="13"/>
      <c r="P1119" s="13"/>
    </row>
    <row r="1120" spans="7:16">
      <c r="G1120" s="13"/>
      <c r="H1120" s="13"/>
      <c r="I1120" s="13"/>
      <c r="J1120" s="13"/>
      <c r="K1120" s="13"/>
      <c r="L1120" s="13"/>
      <c r="M1120" s="13"/>
      <c r="N1120" s="13"/>
      <c r="O1120" s="13"/>
      <c r="P1120" s="13"/>
    </row>
    <row r="1121" spans="7:16">
      <c r="G1121" s="13"/>
      <c r="H1121" s="13"/>
      <c r="I1121" s="13"/>
      <c r="J1121" s="13"/>
      <c r="K1121" s="13"/>
      <c r="L1121" s="13"/>
      <c r="M1121" s="13"/>
      <c r="N1121" s="13"/>
      <c r="O1121" s="13"/>
      <c r="P1121" s="13"/>
    </row>
    <row r="1122" spans="7:16">
      <c r="G1122" s="13"/>
      <c r="H1122" s="13"/>
      <c r="I1122" s="13"/>
      <c r="J1122" s="13"/>
      <c r="K1122" s="13"/>
      <c r="L1122" s="13"/>
      <c r="M1122" s="13"/>
      <c r="N1122" s="13"/>
      <c r="O1122" s="13"/>
      <c r="P1122" s="13"/>
    </row>
    <row r="1123" spans="7:16">
      <c r="G1123" s="13"/>
      <c r="H1123" s="13"/>
      <c r="I1123" s="13"/>
      <c r="J1123" s="13"/>
      <c r="K1123" s="13"/>
      <c r="L1123" s="13"/>
      <c r="M1123" s="13"/>
      <c r="N1123" s="13"/>
      <c r="O1123" s="13"/>
      <c r="P1123" s="13"/>
    </row>
    <row r="1124" spans="7:16">
      <c r="G1124" s="13"/>
      <c r="H1124" s="13"/>
      <c r="I1124" s="13"/>
      <c r="J1124" s="13"/>
      <c r="K1124" s="13"/>
      <c r="L1124" s="13"/>
      <c r="M1124" s="13"/>
      <c r="N1124" s="13"/>
      <c r="O1124" s="13"/>
      <c r="P1124" s="13"/>
    </row>
    <row r="1125" spans="7:16">
      <c r="G1125" s="13"/>
      <c r="H1125" s="13"/>
      <c r="I1125" s="13"/>
      <c r="J1125" s="13"/>
      <c r="K1125" s="13"/>
      <c r="L1125" s="13"/>
      <c r="M1125" s="13"/>
      <c r="N1125" s="13"/>
      <c r="O1125" s="13"/>
      <c r="P1125" s="13"/>
    </row>
    <row r="1126" spans="7:16">
      <c r="G1126" s="13"/>
      <c r="H1126" s="13"/>
      <c r="I1126" s="13"/>
      <c r="J1126" s="13"/>
      <c r="K1126" s="13"/>
      <c r="L1126" s="13"/>
      <c r="M1126" s="13"/>
      <c r="N1126" s="13"/>
      <c r="O1126" s="13"/>
      <c r="P1126" s="13"/>
    </row>
    <row r="1127" spans="7:16">
      <c r="G1127" s="13"/>
      <c r="H1127" s="13"/>
      <c r="I1127" s="13"/>
      <c r="J1127" s="13"/>
      <c r="K1127" s="13"/>
      <c r="L1127" s="13"/>
      <c r="M1127" s="13"/>
      <c r="N1127" s="13"/>
      <c r="O1127" s="13"/>
      <c r="P1127" s="13"/>
    </row>
    <row r="1128" spans="7:16">
      <c r="G1128" s="13"/>
      <c r="H1128" s="13"/>
      <c r="I1128" s="13"/>
      <c r="J1128" s="13"/>
      <c r="K1128" s="13"/>
      <c r="L1128" s="13"/>
      <c r="M1128" s="13"/>
      <c r="N1128" s="13"/>
      <c r="O1128" s="13"/>
      <c r="P1128" s="13"/>
    </row>
    <row r="1129" spans="7:16">
      <c r="G1129" s="13"/>
      <c r="H1129" s="13"/>
      <c r="I1129" s="13"/>
      <c r="J1129" s="13"/>
      <c r="K1129" s="13"/>
      <c r="L1129" s="13"/>
      <c r="M1129" s="13"/>
      <c r="N1129" s="13"/>
      <c r="O1129" s="13"/>
      <c r="P1129" s="13"/>
    </row>
    <row r="1130" spans="7:16">
      <c r="G1130" s="13"/>
      <c r="H1130" s="13"/>
      <c r="I1130" s="13"/>
      <c r="J1130" s="13"/>
      <c r="K1130" s="13"/>
      <c r="L1130" s="13"/>
      <c r="M1130" s="13"/>
      <c r="N1130" s="13"/>
      <c r="O1130" s="13"/>
      <c r="P1130" s="13"/>
    </row>
    <row r="1131" spans="7:16">
      <c r="G1131" s="13"/>
      <c r="H1131" s="13"/>
      <c r="I1131" s="13"/>
      <c r="J1131" s="13"/>
      <c r="K1131" s="13"/>
      <c r="L1131" s="13"/>
      <c r="M1131" s="13"/>
      <c r="N1131" s="13"/>
      <c r="O1131" s="13"/>
      <c r="P1131" s="13"/>
    </row>
    <row r="1132" spans="7:16">
      <c r="G1132" s="13"/>
      <c r="H1132" s="13"/>
      <c r="I1132" s="13"/>
      <c r="J1132" s="13"/>
      <c r="K1132" s="13"/>
      <c r="L1132" s="13"/>
      <c r="M1132" s="13"/>
      <c r="N1132" s="13"/>
      <c r="O1132" s="13"/>
      <c r="P1132" s="13"/>
    </row>
    <row r="1133" spans="7:16">
      <c r="G1133" s="13"/>
      <c r="H1133" s="13"/>
      <c r="I1133" s="13"/>
      <c r="J1133" s="13"/>
      <c r="K1133" s="13"/>
      <c r="L1133" s="13"/>
      <c r="M1133" s="13"/>
      <c r="N1133" s="13"/>
      <c r="O1133" s="13"/>
      <c r="P1133" s="13"/>
    </row>
    <row r="1134" spans="7:16">
      <c r="G1134" s="13"/>
      <c r="H1134" s="13"/>
      <c r="I1134" s="13"/>
      <c r="J1134" s="13"/>
      <c r="K1134" s="13"/>
      <c r="L1134" s="13"/>
      <c r="M1134" s="13"/>
      <c r="N1134" s="13"/>
      <c r="O1134" s="13"/>
      <c r="P1134" s="13"/>
    </row>
    <row r="1135" spans="7:16">
      <c r="G1135" s="13"/>
      <c r="H1135" s="13"/>
      <c r="I1135" s="13"/>
      <c r="J1135" s="13"/>
      <c r="K1135" s="13"/>
      <c r="L1135" s="13"/>
      <c r="M1135" s="13"/>
      <c r="N1135" s="13"/>
      <c r="O1135" s="13"/>
      <c r="P1135" s="13"/>
    </row>
    <row r="1136" spans="7:16">
      <c r="G1136" s="13"/>
      <c r="H1136" s="13"/>
      <c r="I1136" s="13"/>
      <c r="J1136" s="13"/>
      <c r="K1136" s="13"/>
      <c r="L1136" s="13"/>
      <c r="M1136" s="13"/>
      <c r="N1136" s="13"/>
      <c r="O1136" s="13"/>
      <c r="P1136" s="13"/>
    </row>
    <row r="1137" spans="7:16">
      <c r="G1137" s="13"/>
      <c r="H1137" s="13"/>
      <c r="I1137" s="13"/>
      <c r="J1137" s="13"/>
      <c r="K1137" s="13"/>
      <c r="L1137" s="13"/>
      <c r="M1137" s="13"/>
      <c r="N1137" s="13"/>
      <c r="O1137" s="13"/>
      <c r="P1137" s="13"/>
    </row>
    <row r="1138" spans="7:16">
      <c r="G1138" s="13"/>
      <c r="H1138" s="13"/>
      <c r="I1138" s="13"/>
      <c r="J1138" s="13"/>
      <c r="K1138" s="13"/>
      <c r="L1138" s="13"/>
      <c r="M1138" s="13"/>
      <c r="N1138" s="13"/>
      <c r="O1138" s="13"/>
      <c r="P1138" s="13"/>
    </row>
    <row r="1139" spans="7:16">
      <c r="G1139" s="13"/>
      <c r="H1139" s="13"/>
      <c r="I1139" s="13"/>
      <c r="J1139" s="13"/>
      <c r="K1139" s="13"/>
      <c r="L1139" s="13"/>
      <c r="M1139" s="13"/>
      <c r="N1139" s="13"/>
      <c r="O1139" s="13"/>
      <c r="P1139" s="13"/>
    </row>
    <row r="1140" spans="7:16">
      <c r="G1140" s="13"/>
      <c r="H1140" s="13"/>
      <c r="I1140" s="13"/>
      <c r="J1140" s="13"/>
      <c r="K1140" s="13"/>
      <c r="L1140" s="13"/>
      <c r="M1140" s="13"/>
      <c r="N1140" s="13"/>
      <c r="O1140" s="13"/>
      <c r="P1140" s="13"/>
    </row>
    <row r="1141" spans="7:16">
      <c r="G1141" s="13"/>
      <c r="H1141" s="13"/>
      <c r="I1141" s="13"/>
      <c r="J1141" s="13"/>
      <c r="K1141" s="13"/>
      <c r="L1141" s="13"/>
      <c r="M1141" s="13"/>
      <c r="N1141" s="13"/>
      <c r="O1141" s="13"/>
      <c r="P1141" s="13"/>
    </row>
    <row r="1142" spans="7:16">
      <c r="G1142" s="13"/>
      <c r="H1142" s="13"/>
      <c r="I1142" s="13"/>
      <c r="J1142" s="13"/>
      <c r="K1142" s="13"/>
      <c r="L1142" s="13"/>
      <c r="M1142" s="13"/>
      <c r="N1142" s="13"/>
      <c r="O1142" s="13"/>
      <c r="P1142" s="13"/>
    </row>
    <row r="1143" spans="7:16">
      <c r="G1143" s="13"/>
      <c r="H1143" s="13"/>
      <c r="I1143" s="13"/>
      <c r="J1143" s="13"/>
      <c r="K1143" s="13"/>
      <c r="L1143" s="13"/>
      <c r="M1143" s="13"/>
      <c r="N1143" s="13"/>
      <c r="O1143" s="13"/>
      <c r="P1143" s="13"/>
    </row>
    <row r="1144" spans="7:16">
      <c r="G1144" s="13"/>
      <c r="H1144" s="13"/>
      <c r="I1144" s="13"/>
      <c r="J1144" s="13"/>
      <c r="K1144" s="13"/>
      <c r="L1144" s="13"/>
      <c r="M1144" s="13"/>
      <c r="N1144" s="13"/>
      <c r="O1144" s="13"/>
      <c r="P1144" s="13"/>
    </row>
    <row r="1145" spans="7:16">
      <c r="G1145" s="13"/>
      <c r="H1145" s="13"/>
      <c r="I1145" s="13"/>
      <c r="J1145" s="13"/>
      <c r="K1145" s="13"/>
      <c r="L1145" s="13"/>
      <c r="M1145" s="13"/>
      <c r="N1145" s="13"/>
      <c r="O1145" s="13"/>
      <c r="P1145" s="13"/>
    </row>
    <row r="1146" spans="7:16">
      <c r="G1146" s="13"/>
      <c r="H1146" s="13"/>
      <c r="I1146" s="13"/>
      <c r="J1146" s="13"/>
      <c r="K1146" s="13"/>
      <c r="L1146" s="13"/>
      <c r="M1146" s="13"/>
      <c r="N1146" s="13"/>
      <c r="O1146" s="13"/>
      <c r="P1146" s="13"/>
    </row>
    <row r="1147" spans="7:16">
      <c r="G1147" s="13"/>
      <c r="H1147" s="13"/>
      <c r="I1147" s="13"/>
      <c r="J1147" s="13"/>
      <c r="K1147" s="13"/>
      <c r="L1147" s="13"/>
      <c r="M1147" s="13"/>
      <c r="N1147" s="13"/>
      <c r="O1147" s="13"/>
      <c r="P1147" s="13"/>
    </row>
    <row r="1148" spans="7:16">
      <c r="G1148" s="13"/>
      <c r="H1148" s="13"/>
      <c r="I1148" s="13"/>
      <c r="J1148" s="13"/>
      <c r="K1148" s="13"/>
      <c r="L1148" s="13"/>
      <c r="M1148" s="13"/>
      <c r="N1148" s="13"/>
      <c r="O1148" s="13"/>
      <c r="P1148" s="13"/>
    </row>
    <row r="1149" spans="7:16">
      <c r="G1149" s="13"/>
      <c r="H1149" s="13"/>
      <c r="I1149" s="13"/>
      <c r="J1149" s="13"/>
      <c r="K1149" s="13"/>
      <c r="L1149" s="13"/>
      <c r="M1149" s="13"/>
      <c r="N1149" s="13"/>
      <c r="O1149" s="13"/>
      <c r="P1149" s="13"/>
    </row>
    <row r="1150" spans="7:16">
      <c r="G1150" s="13"/>
      <c r="H1150" s="13"/>
      <c r="I1150" s="13"/>
      <c r="J1150" s="13"/>
      <c r="K1150" s="13"/>
      <c r="L1150" s="13"/>
      <c r="M1150" s="13"/>
      <c r="N1150" s="13"/>
      <c r="O1150" s="13"/>
      <c r="P1150" s="13"/>
    </row>
    <row r="1151" spans="7:16">
      <c r="G1151" s="13"/>
      <c r="H1151" s="13"/>
      <c r="I1151" s="13"/>
      <c r="J1151" s="13"/>
      <c r="K1151" s="13"/>
      <c r="L1151" s="13"/>
      <c r="M1151" s="13"/>
      <c r="N1151" s="13"/>
      <c r="O1151" s="13"/>
      <c r="P1151" s="13"/>
    </row>
    <row r="1152" spans="7:16">
      <c r="G1152" s="13"/>
      <c r="H1152" s="13"/>
      <c r="I1152" s="13"/>
      <c r="J1152" s="13"/>
      <c r="K1152" s="13"/>
      <c r="L1152" s="13"/>
      <c r="M1152" s="13"/>
      <c r="N1152" s="13"/>
      <c r="O1152" s="13"/>
      <c r="P1152" s="13"/>
    </row>
    <row r="1153" spans="7:16">
      <c r="G1153" s="13"/>
      <c r="H1153" s="13"/>
      <c r="I1153" s="13"/>
      <c r="J1153" s="13"/>
      <c r="K1153" s="13"/>
      <c r="L1153" s="13"/>
      <c r="M1153" s="13"/>
      <c r="N1153" s="13"/>
      <c r="O1153" s="13"/>
      <c r="P1153" s="13"/>
    </row>
    <row r="1154" spans="7:16">
      <c r="G1154" s="13"/>
      <c r="H1154" s="13"/>
      <c r="I1154" s="13"/>
      <c r="J1154" s="13"/>
      <c r="K1154" s="13"/>
      <c r="L1154" s="13"/>
      <c r="M1154" s="13"/>
      <c r="N1154" s="13"/>
      <c r="O1154" s="13"/>
      <c r="P1154" s="13"/>
    </row>
    <row r="1155" spans="7:16">
      <c r="G1155" s="13"/>
      <c r="H1155" s="13"/>
      <c r="I1155" s="13"/>
      <c r="J1155" s="13"/>
      <c r="K1155" s="13"/>
      <c r="L1155" s="13"/>
      <c r="M1155" s="13"/>
      <c r="N1155" s="13"/>
      <c r="O1155" s="13"/>
      <c r="P1155" s="13"/>
    </row>
    <row r="1156" spans="7:16">
      <c r="G1156" s="13"/>
      <c r="H1156" s="13"/>
      <c r="I1156" s="13"/>
      <c r="J1156" s="13"/>
      <c r="K1156" s="13"/>
      <c r="L1156" s="13"/>
      <c r="M1156" s="13"/>
      <c r="N1156" s="13"/>
      <c r="O1156" s="13"/>
      <c r="P1156" s="13"/>
    </row>
    <row r="1157" spans="7:16">
      <c r="G1157" s="13"/>
      <c r="H1157" s="13"/>
      <c r="I1157" s="13"/>
      <c r="J1157" s="13"/>
      <c r="K1157" s="13"/>
      <c r="L1157" s="13"/>
      <c r="M1157" s="13"/>
      <c r="N1157" s="13"/>
      <c r="O1157" s="13"/>
      <c r="P1157" s="13"/>
    </row>
    <row r="1158" spans="7:16">
      <c r="G1158" s="13"/>
      <c r="H1158" s="13"/>
      <c r="I1158" s="13"/>
      <c r="J1158" s="13"/>
      <c r="K1158" s="13"/>
      <c r="L1158" s="13"/>
      <c r="M1158" s="13"/>
      <c r="N1158" s="13"/>
      <c r="O1158" s="13"/>
      <c r="P1158" s="13"/>
    </row>
    <row r="1159" spans="7:16">
      <c r="G1159" s="13"/>
      <c r="H1159" s="13"/>
      <c r="I1159" s="13"/>
      <c r="J1159" s="13"/>
      <c r="K1159" s="13"/>
      <c r="L1159" s="13"/>
      <c r="M1159" s="13"/>
      <c r="N1159" s="13"/>
      <c r="O1159" s="13"/>
      <c r="P1159" s="13"/>
    </row>
    <row r="1160" spans="7:16">
      <c r="G1160" s="13"/>
      <c r="H1160" s="13"/>
      <c r="I1160" s="13"/>
      <c r="J1160" s="13"/>
      <c r="K1160" s="13"/>
      <c r="L1160" s="13"/>
      <c r="M1160" s="13"/>
      <c r="N1160" s="13"/>
      <c r="O1160" s="13"/>
      <c r="P1160" s="13"/>
    </row>
    <row r="1161" spans="7:16">
      <c r="G1161" s="13"/>
      <c r="H1161" s="13"/>
      <c r="I1161" s="13"/>
      <c r="J1161" s="13"/>
      <c r="K1161" s="13"/>
      <c r="L1161" s="13"/>
      <c r="M1161" s="13"/>
      <c r="N1161" s="13"/>
      <c r="O1161" s="13"/>
      <c r="P1161" s="13"/>
    </row>
    <row r="1162" spans="7:16">
      <c r="G1162" s="13"/>
      <c r="H1162" s="13"/>
      <c r="I1162" s="13"/>
      <c r="J1162" s="13"/>
      <c r="K1162" s="13"/>
      <c r="L1162" s="13"/>
      <c r="M1162" s="13"/>
      <c r="N1162" s="13"/>
      <c r="O1162" s="13"/>
      <c r="P1162" s="13"/>
    </row>
    <row r="1163" spans="7:16">
      <c r="G1163" s="13"/>
      <c r="H1163" s="13"/>
      <c r="I1163" s="13"/>
      <c r="J1163" s="13"/>
      <c r="K1163" s="13"/>
      <c r="L1163" s="13"/>
      <c r="M1163" s="13"/>
      <c r="N1163" s="13"/>
      <c r="O1163" s="13"/>
      <c r="P1163" s="13"/>
    </row>
    <row r="1164" spans="7:16">
      <c r="G1164" s="13"/>
      <c r="H1164" s="13"/>
      <c r="I1164" s="13"/>
      <c r="J1164" s="13"/>
      <c r="K1164" s="13"/>
      <c r="L1164" s="13"/>
      <c r="M1164" s="13"/>
      <c r="N1164" s="13"/>
      <c r="O1164" s="13"/>
      <c r="P1164" s="13"/>
    </row>
    <row r="1165" spans="7:16">
      <c r="G1165" s="13"/>
      <c r="H1165" s="13"/>
      <c r="I1165" s="13"/>
      <c r="J1165" s="13"/>
      <c r="K1165" s="13"/>
      <c r="L1165" s="13"/>
      <c r="M1165" s="13"/>
      <c r="N1165" s="13"/>
      <c r="O1165" s="13"/>
      <c r="P1165" s="13"/>
    </row>
    <row r="1166" spans="7:16">
      <c r="G1166" s="13"/>
      <c r="H1166" s="13"/>
      <c r="I1166" s="13"/>
      <c r="J1166" s="13"/>
      <c r="K1166" s="13"/>
      <c r="L1166" s="13"/>
      <c r="M1166" s="13"/>
      <c r="N1166" s="13"/>
      <c r="O1166" s="13"/>
      <c r="P1166" s="13"/>
    </row>
    <row r="1167" spans="7:16">
      <c r="G1167" s="13"/>
      <c r="H1167" s="13"/>
      <c r="I1167" s="13"/>
      <c r="J1167" s="13"/>
      <c r="K1167" s="13"/>
      <c r="L1167" s="13"/>
      <c r="M1167" s="13"/>
      <c r="N1167" s="13"/>
      <c r="O1167" s="13"/>
      <c r="P1167" s="13"/>
    </row>
    <row r="1168" spans="7:16">
      <c r="G1168" s="13"/>
      <c r="H1168" s="13"/>
      <c r="I1168" s="13"/>
      <c r="J1168" s="13"/>
      <c r="K1168" s="13"/>
      <c r="L1168" s="13"/>
      <c r="M1168" s="13"/>
      <c r="N1168" s="13"/>
      <c r="O1168" s="13"/>
      <c r="P1168" s="13"/>
    </row>
    <row r="1169" spans="7:16">
      <c r="G1169" s="13"/>
      <c r="H1169" s="13"/>
      <c r="I1169" s="13"/>
      <c r="J1169" s="13"/>
      <c r="K1169" s="13"/>
      <c r="L1169" s="13"/>
      <c r="M1169" s="13"/>
      <c r="N1169" s="13"/>
      <c r="O1169" s="13"/>
      <c r="P1169" s="13"/>
    </row>
    <row r="1170" spans="7:16">
      <c r="G1170" s="13"/>
      <c r="H1170" s="13"/>
      <c r="I1170" s="13"/>
      <c r="J1170" s="13"/>
      <c r="K1170" s="13"/>
      <c r="L1170" s="13"/>
      <c r="M1170" s="13"/>
      <c r="N1170" s="13"/>
      <c r="O1170" s="13"/>
      <c r="P1170" s="13"/>
    </row>
    <row r="1171" spans="7:16">
      <c r="G1171" s="13"/>
      <c r="H1171" s="13"/>
      <c r="I1171" s="13"/>
      <c r="J1171" s="13"/>
      <c r="K1171" s="13"/>
      <c r="L1171" s="13"/>
      <c r="M1171" s="13"/>
      <c r="N1171" s="13"/>
      <c r="O1171" s="13"/>
      <c r="P1171" s="13"/>
    </row>
    <row r="1172" spans="7:16">
      <c r="G1172" s="13"/>
      <c r="H1172" s="13"/>
      <c r="I1172" s="13"/>
      <c r="J1172" s="13"/>
      <c r="K1172" s="13"/>
      <c r="L1172" s="13"/>
      <c r="M1172" s="13"/>
      <c r="N1172" s="13"/>
      <c r="O1172" s="13"/>
      <c r="P1172" s="13"/>
    </row>
    <row r="1173" spans="7:16">
      <c r="G1173" s="13"/>
      <c r="H1173" s="13"/>
      <c r="I1173" s="13"/>
      <c r="J1173" s="13"/>
      <c r="K1173" s="13"/>
      <c r="L1173" s="13"/>
      <c r="M1173" s="13"/>
      <c r="N1173" s="13"/>
      <c r="O1173" s="13"/>
      <c r="P1173" s="13"/>
    </row>
    <row r="1174" spans="7:16">
      <c r="G1174" s="13"/>
      <c r="H1174" s="13"/>
      <c r="I1174" s="13"/>
      <c r="J1174" s="13"/>
      <c r="K1174" s="13"/>
      <c r="L1174" s="13"/>
      <c r="M1174" s="13"/>
      <c r="N1174" s="13"/>
      <c r="O1174" s="13"/>
      <c r="P1174" s="13"/>
    </row>
    <row r="1175" spans="7:16">
      <c r="G1175" s="13"/>
      <c r="H1175" s="13"/>
      <c r="I1175" s="13"/>
      <c r="J1175" s="13"/>
      <c r="K1175" s="13"/>
      <c r="L1175" s="13"/>
      <c r="M1175" s="13"/>
      <c r="N1175" s="13"/>
      <c r="O1175" s="13"/>
      <c r="P1175" s="13"/>
    </row>
    <row r="1176" spans="7:16">
      <c r="G1176" s="13"/>
      <c r="H1176" s="13"/>
      <c r="I1176" s="13"/>
      <c r="J1176" s="13"/>
      <c r="K1176" s="13"/>
      <c r="L1176" s="13"/>
      <c r="M1176" s="13"/>
      <c r="N1176" s="13"/>
      <c r="O1176" s="13"/>
      <c r="P1176" s="13"/>
    </row>
    <row r="1177" spans="7:16">
      <c r="G1177" s="13"/>
      <c r="H1177" s="13"/>
      <c r="I1177" s="13"/>
      <c r="J1177" s="13"/>
      <c r="K1177" s="13"/>
      <c r="L1177" s="13"/>
      <c r="M1177" s="13"/>
      <c r="N1177" s="13"/>
      <c r="O1177" s="13"/>
      <c r="P1177" s="13"/>
    </row>
    <row r="1178" spans="7:16">
      <c r="G1178" s="13"/>
      <c r="H1178" s="13"/>
      <c r="I1178" s="13"/>
      <c r="J1178" s="13"/>
      <c r="K1178" s="13"/>
      <c r="L1178" s="13"/>
      <c r="M1178" s="13"/>
      <c r="N1178" s="13"/>
      <c r="O1178" s="13"/>
      <c r="P1178" s="13"/>
    </row>
    <row r="1179" spans="7:16">
      <c r="G1179" s="13"/>
      <c r="H1179" s="13"/>
      <c r="I1179" s="13"/>
      <c r="J1179" s="13"/>
      <c r="K1179" s="13"/>
      <c r="L1179" s="13"/>
      <c r="M1179" s="13"/>
      <c r="N1179" s="13"/>
      <c r="O1179" s="13"/>
      <c r="P1179" s="13"/>
    </row>
    <row r="1180" spans="7:16">
      <c r="G1180" s="13"/>
      <c r="H1180" s="13"/>
      <c r="I1180" s="13"/>
      <c r="J1180" s="13"/>
      <c r="K1180" s="13"/>
      <c r="L1180" s="13"/>
      <c r="M1180" s="13"/>
      <c r="N1180" s="13"/>
      <c r="O1180" s="13"/>
      <c r="P1180" s="13"/>
    </row>
    <row r="1181" spans="7:16">
      <c r="G1181" s="13"/>
      <c r="H1181" s="13"/>
      <c r="I1181" s="13"/>
      <c r="J1181" s="13"/>
      <c r="K1181" s="13"/>
      <c r="L1181" s="13"/>
      <c r="M1181" s="13"/>
      <c r="N1181" s="13"/>
      <c r="O1181" s="13"/>
      <c r="P1181" s="13"/>
    </row>
    <row r="1182" spans="7:16">
      <c r="G1182" s="13"/>
      <c r="H1182" s="13"/>
      <c r="I1182" s="13"/>
      <c r="J1182" s="13"/>
      <c r="K1182" s="13"/>
      <c r="L1182" s="13"/>
      <c r="M1182" s="13"/>
      <c r="N1182" s="13"/>
      <c r="O1182" s="13"/>
      <c r="P1182" s="13"/>
    </row>
    <row r="1183" spans="7:16">
      <c r="G1183" s="13"/>
      <c r="H1183" s="13"/>
      <c r="I1183" s="13"/>
      <c r="J1183" s="13"/>
      <c r="K1183" s="13"/>
      <c r="L1183" s="13"/>
      <c r="M1183" s="13"/>
      <c r="N1183" s="13"/>
      <c r="O1183" s="13"/>
      <c r="P1183" s="13"/>
    </row>
    <row r="1184" spans="7:16">
      <c r="G1184" s="13"/>
      <c r="H1184" s="13"/>
      <c r="I1184" s="13"/>
      <c r="J1184" s="13"/>
      <c r="K1184" s="13"/>
      <c r="L1184" s="13"/>
      <c r="M1184" s="13"/>
      <c r="N1184" s="13"/>
      <c r="O1184" s="13"/>
      <c r="P1184" s="13"/>
    </row>
    <row r="1185" spans="7:16">
      <c r="G1185" s="13"/>
      <c r="H1185" s="13"/>
      <c r="I1185" s="13"/>
      <c r="J1185" s="13"/>
      <c r="K1185" s="13"/>
      <c r="L1185" s="13"/>
      <c r="M1185" s="13"/>
      <c r="N1185" s="13"/>
      <c r="O1185" s="13"/>
      <c r="P1185" s="13"/>
    </row>
    <row r="1186" spans="7:16">
      <c r="G1186" s="13"/>
      <c r="H1186" s="13"/>
      <c r="I1186" s="13"/>
      <c r="J1186" s="13"/>
      <c r="K1186" s="13"/>
      <c r="L1186" s="13"/>
      <c r="M1186" s="13"/>
      <c r="N1186" s="13"/>
      <c r="O1186" s="13"/>
      <c r="P1186" s="13"/>
    </row>
    <row r="1187" spans="7:16">
      <c r="G1187" s="13"/>
      <c r="H1187" s="13"/>
      <c r="I1187" s="13"/>
      <c r="J1187" s="13"/>
      <c r="K1187" s="13"/>
      <c r="L1187" s="13"/>
      <c r="M1187" s="13"/>
      <c r="N1187" s="13"/>
      <c r="O1187" s="13"/>
      <c r="P1187" s="13"/>
    </row>
    <row r="1188" spans="7:16">
      <c r="G1188" s="13"/>
      <c r="H1188" s="13"/>
      <c r="I1188" s="13"/>
      <c r="J1188" s="13"/>
      <c r="K1188" s="13"/>
      <c r="L1188" s="13"/>
      <c r="M1188" s="13"/>
      <c r="N1188" s="13"/>
      <c r="O1188" s="13"/>
      <c r="P1188" s="13"/>
    </row>
    <row r="1189" spans="7:16">
      <c r="G1189" s="13"/>
      <c r="H1189" s="13"/>
      <c r="I1189" s="13"/>
      <c r="J1189" s="13"/>
      <c r="K1189" s="13"/>
      <c r="L1189" s="13"/>
      <c r="M1189" s="13"/>
      <c r="N1189" s="13"/>
      <c r="O1189" s="13"/>
      <c r="P1189" s="13"/>
    </row>
    <row r="1190" spans="7:16">
      <c r="G1190" s="13"/>
      <c r="H1190" s="13"/>
      <c r="I1190" s="13"/>
      <c r="J1190" s="13"/>
      <c r="K1190" s="13"/>
      <c r="L1190" s="13"/>
      <c r="M1190" s="13"/>
      <c r="N1190" s="13"/>
      <c r="O1190" s="13"/>
      <c r="P1190" s="13"/>
    </row>
    <row r="1191" spans="7:16">
      <c r="G1191" s="13"/>
      <c r="H1191" s="13"/>
      <c r="I1191" s="13"/>
      <c r="J1191" s="13"/>
      <c r="K1191" s="13"/>
      <c r="L1191" s="13"/>
      <c r="M1191" s="13"/>
      <c r="N1191" s="13"/>
      <c r="O1191" s="13"/>
      <c r="P1191" s="13"/>
    </row>
    <row r="1192" spans="7:16">
      <c r="G1192" s="13"/>
      <c r="H1192" s="13"/>
      <c r="I1192" s="13"/>
      <c r="J1192" s="13"/>
      <c r="K1192" s="13"/>
      <c r="L1192" s="13"/>
      <c r="M1192" s="13"/>
      <c r="N1192" s="13"/>
      <c r="O1192" s="13"/>
      <c r="P1192" s="13"/>
    </row>
    <row r="1193" spans="7:16">
      <c r="G1193" s="13"/>
      <c r="H1193" s="13"/>
      <c r="I1193" s="13"/>
      <c r="J1193" s="13"/>
      <c r="K1193" s="13"/>
      <c r="L1193" s="13"/>
      <c r="M1193" s="13"/>
      <c r="N1193" s="13"/>
      <c r="O1193" s="13"/>
      <c r="P1193" s="13"/>
    </row>
    <row r="1194" spans="7:16">
      <c r="G1194" s="13"/>
      <c r="H1194" s="13"/>
      <c r="I1194" s="13"/>
      <c r="J1194" s="13"/>
      <c r="K1194" s="13"/>
      <c r="L1194" s="13"/>
      <c r="M1194" s="13"/>
      <c r="N1194" s="13"/>
      <c r="O1194" s="13"/>
      <c r="P1194" s="13"/>
    </row>
    <row r="1195" spans="7:16">
      <c r="G1195" s="13"/>
      <c r="H1195" s="13"/>
      <c r="I1195" s="13"/>
      <c r="J1195" s="13"/>
      <c r="K1195" s="13"/>
      <c r="L1195" s="13"/>
      <c r="M1195" s="13"/>
      <c r="N1195" s="13"/>
      <c r="O1195" s="13"/>
      <c r="P1195" s="13"/>
    </row>
    <row r="1196" spans="7:16">
      <c r="G1196" s="13"/>
      <c r="H1196" s="13"/>
      <c r="I1196" s="13"/>
      <c r="J1196" s="13"/>
      <c r="K1196" s="13"/>
      <c r="L1196" s="13"/>
      <c r="M1196" s="13"/>
      <c r="N1196" s="13"/>
      <c r="O1196" s="13"/>
      <c r="P1196" s="13"/>
    </row>
    <row r="1197" spans="7:16">
      <c r="G1197" s="13"/>
      <c r="H1197" s="13"/>
      <c r="I1197" s="13"/>
      <c r="J1197" s="13"/>
      <c r="K1197" s="13"/>
      <c r="L1197" s="13"/>
      <c r="M1197" s="13"/>
      <c r="N1197" s="13"/>
      <c r="O1197" s="13"/>
      <c r="P1197" s="13"/>
    </row>
    <row r="1198" spans="7:16">
      <c r="G1198" s="13"/>
      <c r="H1198" s="13"/>
      <c r="I1198" s="13"/>
      <c r="J1198" s="13"/>
      <c r="K1198" s="13"/>
      <c r="L1198" s="13"/>
      <c r="M1198" s="13"/>
      <c r="N1198" s="13"/>
      <c r="O1198" s="13"/>
      <c r="P1198" s="13"/>
    </row>
    <row r="1199" spans="7:16">
      <c r="G1199" s="13"/>
      <c r="H1199" s="13"/>
      <c r="I1199" s="13"/>
      <c r="J1199" s="13"/>
      <c r="K1199" s="13"/>
      <c r="L1199" s="13"/>
      <c r="M1199" s="13"/>
      <c r="N1199" s="13"/>
      <c r="O1199" s="13"/>
      <c r="P1199" s="13"/>
    </row>
    <row r="1200" spans="7:16">
      <c r="G1200" s="13"/>
      <c r="H1200" s="13"/>
      <c r="I1200" s="13"/>
      <c r="J1200" s="13"/>
      <c r="K1200" s="13"/>
      <c r="L1200" s="13"/>
      <c r="M1200" s="13"/>
      <c r="N1200" s="13"/>
      <c r="O1200" s="13"/>
      <c r="P1200" s="13"/>
    </row>
    <row r="1201" spans="7:16">
      <c r="G1201" s="13"/>
      <c r="H1201" s="13"/>
      <c r="I1201" s="13"/>
      <c r="J1201" s="13"/>
      <c r="K1201" s="13"/>
      <c r="L1201" s="13"/>
      <c r="M1201" s="13"/>
      <c r="N1201" s="13"/>
      <c r="O1201" s="13"/>
      <c r="P1201" s="13"/>
    </row>
    <row r="1202" spans="7:16">
      <c r="G1202" s="13"/>
      <c r="H1202" s="13"/>
      <c r="I1202" s="13"/>
      <c r="J1202" s="13"/>
      <c r="K1202" s="13"/>
      <c r="L1202" s="13"/>
      <c r="M1202" s="13"/>
      <c r="N1202" s="13"/>
      <c r="O1202" s="13"/>
      <c r="P1202" s="13"/>
    </row>
    <row r="1203" spans="7:16">
      <c r="G1203" s="13"/>
      <c r="H1203" s="13"/>
      <c r="I1203" s="13"/>
      <c r="J1203" s="13"/>
      <c r="K1203" s="13"/>
      <c r="L1203" s="13"/>
      <c r="M1203" s="13"/>
      <c r="N1203" s="13"/>
      <c r="O1203" s="13"/>
      <c r="P1203" s="13"/>
    </row>
    <row r="1204" spans="7:16">
      <c r="G1204" s="13"/>
      <c r="H1204" s="13"/>
      <c r="I1204" s="13"/>
      <c r="J1204" s="13"/>
      <c r="K1204" s="13"/>
      <c r="L1204" s="13"/>
      <c r="M1204" s="13"/>
      <c r="N1204" s="13"/>
      <c r="O1204" s="13"/>
      <c r="P1204" s="13"/>
    </row>
    <row r="1205" spans="7:16">
      <c r="G1205" s="13"/>
      <c r="H1205" s="13"/>
      <c r="I1205" s="13"/>
      <c r="J1205" s="13"/>
      <c r="K1205" s="13"/>
      <c r="L1205" s="13"/>
      <c r="M1205" s="13"/>
      <c r="N1205" s="13"/>
      <c r="O1205" s="13"/>
      <c r="P1205" s="13"/>
    </row>
    <row r="1206" spans="7:16">
      <c r="G1206" s="13"/>
      <c r="H1206" s="13"/>
      <c r="I1206" s="13"/>
      <c r="J1206" s="13"/>
      <c r="K1206" s="13"/>
      <c r="L1206" s="13"/>
      <c r="M1206" s="13"/>
      <c r="N1206" s="13"/>
      <c r="O1206" s="13"/>
      <c r="P1206" s="13"/>
    </row>
    <row r="1207" spans="7:16">
      <c r="G1207" s="13"/>
      <c r="H1207" s="13"/>
      <c r="I1207" s="13"/>
      <c r="J1207" s="13"/>
      <c r="K1207" s="13"/>
      <c r="L1207" s="13"/>
      <c r="M1207" s="13"/>
      <c r="N1207" s="13"/>
      <c r="O1207" s="13"/>
      <c r="P1207" s="13"/>
    </row>
    <row r="1208" spans="7:16">
      <c r="G1208" s="13"/>
      <c r="H1208" s="13"/>
      <c r="I1208" s="13"/>
      <c r="J1208" s="13"/>
      <c r="K1208" s="13"/>
      <c r="L1208" s="13"/>
      <c r="M1208" s="13"/>
      <c r="N1208" s="13"/>
      <c r="O1208" s="13"/>
      <c r="P1208" s="13"/>
    </row>
    <row r="1209" spans="7:16">
      <c r="G1209" s="13"/>
      <c r="H1209" s="13"/>
      <c r="I1209" s="13"/>
      <c r="J1209" s="13"/>
      <c r="K1209" s="13"/>
      <c r="L1209" s="13"/>
      <c r="M1209" s="13"/>
      <c r="N1209" s="13"/>
      <c r="O1209" s="13"/>
      <c r="P1209" s="13"/>
    </row>
    <row r="1210" spans="7:16">
      <c r="G1210" s="13"/>
      <c r="H1210" s="13"/>
      <c r="I1210" s="13"/>
      <c r="J1210" s="13"/>
      <c r="K1210" s="13"/>
      <c r="L1210" s="13"/>
      <c r="M1210" s="13"/>
      <c r="N1210" s="13"/>
      <c r="O1210" s="13"/>
      <c r="P1210" s="13"/>
    </row>
    <row r="1211" spans="7:16">
      <c r="G1211" s="13"/>
      <c r="H1211" s="13"/>
      <c r="I1211" s="13"/>
      <c r="J1211" s="13"/>
      <c r="K1211" s="13"/>
      <c r="L1211" s="13"/>
      <c r="M1211" s="13"/>
      <c r="N1211" s="13"/>
      <c r="O1211" s="13"/>
      <c r="P1211" s="13"/>
    </row>
    <row r="1212" spans="7:16">
      <c r="G1212" s="13"/>
      <c r="H1212" s="13"/>
      <c r="I1212" s="13"/>
      <c r="J1212" s="13"/>
      <c r="K1212" s="13"/>
      <c r="L1212" s="13"/>
      <c r="M1212" s="13"/>
      <c r="N1212" s="13"/>
      <c r="O1212" s="13"/>
      <c r="P1212" s="13"/>
    </row>
    <row r="1213" spans="7:16">
      <c r="G1213" s="13"/>
      <c r="H1213" s="13"/>
      <c r="I1213" s="13"/>
      <c r="J1213" s="13"/>
      <c r="K1213" s="13"/>
      <c r="L1213" s="13"/>
      <c r="M1213" s="13"/>
      <c r="N1213" s="13"/>
      <c r="O1213" s="13"/>
      <c r="P1213" s="13"/>
    </row>
    <row r="1214" spans="7:16">
      <c r="G1214" s="13"/>
      <c r="H1214" s="13"/>
      <c r="I1214" s="13"/>
      <c r="J1214" s="13"/>
      <c r="K1214" s="13"/>
      <c r="L1214" s="13"/>
      <c r="M1214" s="13"/>
      <c r="N1214" s="13"/>
      <c r="O1214" s="13"/>
      <c r="P1214" s="13"/>
    </row>
    <row r="1215" spans="7:16">
      <c r="G1215" s="13"/>
      <c r="H1215" s="13"/>
      <c r="I1215" s="13"/>
      <c r="J1215" s="13"/>
      <c r="K1215" s="13"/>
      <c r="L1215" s="13"/>
      <c r="M1215" s="13"/>
      <c r="N1215" s="13"/>
      <c r="O1215" s="13"/>
      <c r="P1215" s="13"/>
    </row>
    <row r="1216" spans="7:16">
      <c r="G1216" s="13"/>
      <c r="H1216" s="13"/>
      <c r="I1216" s="13"/>
      <c r="J1216" s="13"/>
      <c r="K1216" s="13"/>
      <c r="L1216" s="13"/>
      <c r="M1216" s="13"/>
      <c r="N1216" s="13"/>
      <c r="O1216" s="13"/>
      <c r="P1216" s="13"/>
    </row>
    <row r="1217" spans="7:16">
      <c r="G1217" s="13"/>
      <c r="H1217" s="13"/>
      <c r="I1217" s="13"/>
      <c r="J1217" s="13"/>
      <c r="K1217" s="13"/>
      <c r="L1217" s="13"/>
      <c r="M1217" s="13"/>
      <c r="N1217" s="13"/>
      <c r="O1217" s="13"/>
      <c r="P1217" s="13"/>
    </row>
    <row r="1218" spans="7:16">
      <c r="G1218" s="13"/>
      <c r="H1218" s="13"/>
      <c r="I1218" s="13"/>
      <c r="J1218" s="13"/>
      <c r="K1218" s="13"/>
      <c r="L1218" s="13"/>
      <c r="M1218" s="13"/>
      <c r="N1218" s="13"/>
      <c r="O1218" s="13"/>
      <c r="P1218" s="13"/>
    </row>
    <row r="1219" spans="7:16">
      <c r="G1219" s="13"/>
      <c r="H1219" s="13"/>
      <c r="I1219" s="13"/>
      <c r="J1219" s="13"/>
      <c r="K1219" s="13"/>
      <c r="L1219" s="13"/>
      <c r="M1219" s="13"/>
      <c r="N1219" s="13"/>
      <c r="O1219" s="13"/>
      <c r="P1219" s="13"/>
    </row>
    <row r="1220" spans="7:16">
      <c r="G1220" s="13"/>
      <c r="H1220" s="13"/>
      <c r="I1220" s="13"/>
      <c r="J1220" s="13"/>
      <c r="K1220" s="13"/>
      <c r="L1220" s="13"/>
      <c r="M1220" s="13"/>
      <c r="N1220" s="13"/>
      <c r="O1220" s="13"/>
      <c r="P1220" s="13"/>
    </row>
    <row r="1221" spans="7:16">
      <c r="G1221" s="13"/>
      <c r="H1221" s="13"/>
      <c r="I1221" s="13"/>
      <c r="J1221" s="13"/>
      <c r="K1221" s="13"/>
      <c r="L1221" s="13"/>
      <c r="M1221" s="13"/>
      <c r="N1221" s="13"/>
      <c r="O1221" s="13"/>
      <c r="P1221" s="13"/>
    </row>
    <row r="1222" spans="7:16">
      <c r="G1222" s="13"/>
      <c r="H1222" s="13"/>
      <c r="I1222" s="13"/>
      <c r="J1222" s="13"/>
      <c r="K1222" s="13"/>
      <c r="L1222" s="13"/>
      <c r="M1222" s="13"/>
      <c r="N1222" s="13"/>
      <c r="O1222" s="13"/>
      <c r="P1222" s="13"/>
    </row>
    <row r="1223" spans="7:16">
      <c r="G1223" s="13"/>
      <c r="H1223" s="13"/>
      <c r="I1223" s="13"/>
      <c r="J1223" s="13"/>
      <c r="K1223" s="13"/>
      <c r="L1223" s="13"/>
      <c r="M1223" s="13"/>
      <c r="N1223" s="13"/>
      <c r="O1223" s="13"/>
      <c r="P1223" s="13"/>
    </row>
    <row r="1224" spans="7:16">
      <c r="G1224" s="13"/>
      <c r="H1224" s="13"/>
      <c r="I1224" s="13"/>
      <c r="J1224" s="13"/>
      <c r="K1224" s="13"/>
      <c r="L1224" s="13"/>
      <c r="M1224" s="13"/>
      <c r="N1224" s="13"/>
      <c r="O1224" s="13"/>
      <c r="P1224" s="13"/>
    </row>
    <row r="1225" spans="7:16">
      <c r="G1225" s="13"/>
      <c r="H1225" s="13"/>
      <c r="I1225" s="13"/>
      <c r="J1225" s="13"/>
      <c r="K1225" s="13"/>
      <c r="L1225" s="13"/>
      <c r="M1225" s="13"/>
      <c r="N1225" s="13"/>
      <c r="O1225" s="13"/>
      <c r="P1225" s="13"/>
    </row>
    <row r="1226" spans="7:16">
      <c r="G1226" s="13"/>
      <c r="H1226" s="13"/>
      <c r="I1226" s="13"/>
      <c r="J1226" s="13"/>
      <c r="K1226" s="13"/>
      <c r="L1226" s="13"/>
      <c r="M1226" s="13"/>
      <c r="N1226" s="13"/>
      <c r="O1226" s="13"/>
      <c r="P1226" s="13"/>
    </row>
    <row r="1227" spans="7:16">
      <c r="G1227" s="13"/>
      <c r="H1227" s="13"/>
      <c r="I1227" s="13"/>
      <c r="J1227" s="13"/>
      <c r="K1227" s="13"/>
      <c r="L1227" s="13"/>
      <c r="M1227" s="13"/>
      <c r="N1227" s="13"/>
      <c r="O1227" s="13"/>
      <c r="P1227" s="13"/>
    </row>
    <row r="1228" spans="7:16">
      <c r="G1228" s="13"/>
      <c r="H1228" s="13"/>
      <c r="I1228" s="13"/>
      <c r="J1228" s="13"/>
      <c r="K1228" s="13"/>
      <c r="L1228" s="13"/>
      <c r="M1228" s="13"/>
      <c r="N1228" s="13"/>
      <c r="O1228" s="13"/>
      <c r="P1228" s="13"/>
    </row>
    <row r="1229" spans="7:16">
      <c r="G1229" s="13"/>
      <c r="H1229" s="13"/>
      <c r="I1229" s="13"/>
      <c r="J1229" s="13"/>
      <c r="K1229" s="13"/>
      <c r="L1229" s="13"/>
      <c r="M1229" s="13"/>
      <c r="N1229" s="13"/>
      <c r="O1229" s="13"/>
      <c r="P1229" s="13"/>
    </row>
    <row r="1230" spans="7:16">
      <c r="G1230" s="13"/>
      <c r="H1230" s="13"/>
      <c r="I1230" s="13"/>
      <c r="J1230" s="13"/>
      <c r="K1230" s="13"/>
      <c r="L1230" s="13"/>
      <c r="M1230" s="13"/>
      <c r="N1230" s="13"/>
      <c r="O1230" s="13"/>
      <c r="P1230" s="13"/>
    </row>
    <row r="1231" spans="7:16">
      <c r="G1231" s="13"/>
      <c r="H1231" s="13"/>
      <c r="I1231" s="13"/>
      <c r="J1231" s="13"/>
      <c r="K1231" s="13"/>
      <c r="L1231" s="13"/>
      <c r="M1231" s="13"/>
      <c r="N1231" s="13"/>
      <c r="O1231" s="13"/>
      <c r="P1231" s="13"/>
    </row>
    <row r="1232" spans="7:16">
      <c r="G1232" s="13"/>
      <c r="H1232" s="13"/>
      <c r="I1232" s="13"/>
      <c r="J1232" s="13"/>
      <c r="K1232" s="13"/>
      <c r="L1232" s="13"/>
      <c r="M1232" s="13"/>
      <c r="N1232" s="13"/>
      <c r="O1232" s="13"/>
      <c r="P1232" s="13"/>
    </row>
    <row r="1233" spans="7:16">
      <c r="G1233" s="13"/>
      <c r="H1233" s="13"/>
      <c r="I1233" s="13"/>
      <c r="J1233" s="13"/>
      <c r="K1233" s="13"/>
      <c r="L1233" s="13"/>
      <c r="M1233" s="13"/>
      <c r="N1233" s="13"/>
      <c r="O1233" s="13"/>
      <c r="P1233" s="13"/>
    </row>
    <row r="1234" spans="7:16">
      <c r="G1234" s="13"/>
      <c r="H1234" s="13"/>
      <c r="I1234" s="13"/>
      <c r="J1234" s="13"/>
      <c r="K1234" s="13"/>
      <c r="L1234" s="13"/>
      <c r="M1234" s="13"/>
      <c r="N1234" s="13"/>
      <c r="O1234" s="13"/>
      <c r="P1234" s="13"/>
    </row>
    <row r="1235" spans="7:16">
      <c r="G1235" s="13"/>
      <c r="H1235" s="13"/>
      <c r="I1235" s="13"/>
      <c r="J1235" s="13"/>
      <c r="K1235" s="13"/>
      <c r="L1235" s="13"/>
      <c r="M1235" s="13"/>
      <c r="N1235" s="13"/>
      <c r="O1235" s="13"/>
      <c r="P1235" s="13"/>
    </row>
    <row r="1236" spans="7:16">
      <c r="G1236" s="13"/>
      <c r="H1236" s="13"/>
      <c r="I1236" s="13"/>
      <c r="J1236" s="13"/>
      <c r="K1236" s="13"/>
      <c r="L1236" s="13"/>
      <c r="M1236" s="13"/>
      <c r="N1236" s="13"/>
      <c r="O1236" s="13"/>
      <c r="P1236" s="13"/>
    </row>
    <row r="1237" spans="7:16">
      <c r="G1237" s="13"/>
      <c r="H1237" s="13"/>
      <c r="I1237" s="13"/>
      <c r="J1237" s="13"/>
      <c r="K1237" s="13"/>
      <c r="L1237" s="13"/>
      <c r="M1237" s="13"/>
      <c r="N1237" s="13"/>
      <c r="O1237" s="13"/>
      <c r="P1237" s="13"/>
    </row>
    <row r="1238" spans="7:16">
      <c r="G1238" s="13"/>
      <c r="H1238" s="13"/>
      <c r="I1238" s="13"/>
      <c r="J1238" s="13"/>
      <c r="K1238" s="13"/>
      <c r="L1238" s="13"/>
      <c r="M1238" s="13"/>
      <c r="N1238" s="13"/>
      <c r="O1238" s="13"/>
      <c r="P1238" s="13"/>
    </row>
    <row r="1239" spans="7:16">
      <c r="G1239" s="13"/>
      <c r="H1239" s="13"/>
      <c r="I1239" s="13"/>
      <c r="J1239" s="13"/>
      <c r="K1239" s="13"/>
      <c r="L1239" s="13"/>
      <c r="M1239" s="13"/>
      <c r="N1239" s="13"/>
      <c r="O1239" s="13"/>
      <c r="P1239" s="13"/>
    </row>
    <row r="1240" spans="7:16">
      <c r="G1240" s="13"/>
      <c r="H1240" s="13"/>
      <c r="I1240" s="13"/>
      <c r="J1240" s="13"/>
      <c r="K1240" s="13"/>
      <c r="L1240" s="13"/>
      <c r="M1240" s="13"/>
      <c r="N1240" s="13"/>
      <c r="O1240" s="13"/>
      <c r="P1240" s="13"/>
    </row>
    <row r="1241" spans="7:16">
      <c r="G1241" s="13"/>
      <c r="H1241" s="13"/>
      <c r="I1241" s="13"/>
      <c r="J1241" s="13"/>
      <c r="K1241" s="13"/>
      <c r="L1241" s="13"/>
      <c r="M1241" s="13"/>
      <c r="N1241" s="13"/>
      <c r="O1241" s="13"/>
      <c r="P1241" s="13"/>
    </row>
    <row r="1242" spans="7:16">
      <c r="G1242" s="13"/>
      <c r="H1242" s="13"/>
      <c r="I1242" s="13"/>
      <c r="J1242" s="13"/>
      <c r="K1242" s="13"/>
      <c r="L1242" s="13"/>
      <c r="M1242" s="13"/>
      <c r="N1242" s="13"/>
      <c r="O1242" s="13"/>
      <c r="P1242" s="13"/>
    </row>
    <row r="1243" spans="7:16">
      <c r="G1243" s="13"/>
      <c r="H1243" s="13"/>
      <c r="I1243" s="13"/>
      <c r="J1243" s="13"/>
      <c r="K1243" s="13"/>
      <c r="L1243" s="13"/>
      <c r="M1243" s="13"/>
      <c r="N1243" s="13"/>
      <c r="O1243" s="13"/>
      <c r="P1243" s="13"/>
    </row>
    <row r="1244" spans="7:16">
      <c r="G1244" s="13"/>
      <c r="H1244" s="13"/>
      <c r="I1244" s="13"/>
      <c r="J1244" s="13"/>
      <c r="K1244" s="13"/>
      <c r="L1244" s="13"/>
      <c r="M1244" s="13"/>
      <c r="N1244" s="13"/>
      <c r="O1244" s="13"/>
      <c r="P1244" s="13"/>
    </row>
    <row r="1245" spans="7:16">
      <c r="G1245" s="13"/>
      <c r="H1245" s="13"/>
      <c r="I1245" s="13"/>
      <c r="J1245" s="13"/>
      <c r="K1245" s="13"/>
      <c r="L1245" s="13"/>
      <c r="M1245" s="13"/>
      <c r="N1245" s="13"/>
      <c r="O1245" s="13"/>
      <c r="P1245" s="13"/>
    </row>
    <row r="1246" spans="7:16">
      <c r="G1246" s="13"/>
      <c r="H1246" s="13"/>
      <c r="I1246" s="13"/>
      <c r="J1246" s="13"/>
      <c r="K1246" s="13"/>
      <c r="L1246" s="13"/>
      <c r="M1246" s="13"/>
      <c r="N1246" s="13"/>
      <c r="O1246" s="13"/>
      <c r="P1246" s="13"/>
    </row>
    <row r="1247" spans="7:16">
      <c r="G1247" s="13"/>
      <c r="H1247" s="13"/>
      <c r="I1247" s="13"/>
      <c r="J1247" s="13"/>
      <c r="K1247" s="13"/>
      <c r="L1247" s="13"/>
      <c r="M1247" s="13"/>
      <c r="N1247" s="13"/>
      <c r="O1247" s="13"/>
      <c r="P1247" s="13"/>
    </row>
    <row r="1248" spans="7:16">
      <c r="G1248" s="13"/>
      <c r="H1248" s="13"/>
      <c r="I1248" s="13"/>
      <c r="J1248" s="13"/>
      <c r="K1248" s="13"/>
      <c r="L1248" s="13"/>
      <c r="M1248" s="13"/>
      <c r="N1248" s="13"/>
      <c r="O1248" s="13"/>
      <c r="P1248" s="13"/>
    </row>
    <row r="1249" spans="7:16">
      <c r="G1249" s="13"/>
      <c r="H1249" s="13"/>
      <c r="I1249" s="13"/>
      <c r="J1249" s="13"/>
      <c r="K1249" s="13"/>
      <c r="L1249" s="13"/>
      <c r="M1249" s="13"/>
      <c r="N1249" s="13"/>
      <c r="O1249" s="13"/>
      <c r="P1249" s="13"/>
    </row>
    <row r="1250" spans="7:16">
      <c r="G1250" s="13"/>
      <c r="H1250" s="13"/>
      <c r="I1250" s="13"/>
      <c r="J1250" s="13"/>
      <c r="K1250" s="13"/>
      <c r="L1250" s="13"/>
      <c r="M1250" s="13"/>
      <c r="N1250" s="13"/>
      <c r="O1250" s="13"/>
      <c r="P1250" s="13"/>
    </row>
    <row r="1251" spans="7:16">
      <c r="G1251" s="13"/>
      <c r="H1251" s="13"/>
      <c r="I1251" s="13"/>
      <c r="J1251" s="13"/>
      <c r="K1251" s="13"/>
      <c r="L1251" s="13"/>
      <c r="M1251" s="13"/>
      <c r="N1251" s="13"/>
      <c r="O1251" s="13"/>
      <c r="P1251" s="13"/>
    </row>
    <row r="1252" spans="7:16">
      <c r="G1252" s="13"/>
      <c r="H1252" s="13"/>
      <c r="I1252" s="13"/>
      <c r="J1252" s="13"/>
      <c r="K1252" s="13"/>
      <c r="L1252" s="13"/>
      <c r="M1252" s="13"/>
      <c r="N1252" s="13"/>
      <c r="O1252" s="13"/>
      <c r="P1252" s="13"/>
    </row>
    <row r="1253" spans="7:16">
      <c r="G1253" s="13"/>
      <c r="H1253" s="13"/>
      <c r="I1253" s="13"/>
      <c r="J1253" s="13"/>
      <c r="K1253" s="13"/>
      <c r="L1253" s="13"/>
      <c r="M1253" s="13"/>
      <c r="N1253" s="13"/>
      <c r="O1253" s="13"/>
      <c r="P1253" s="13"/>
    </row>
    <row r="1254" spans="7:16">
      <c r="G1254" s="13"/>
      <c r="H1254" s="13"/>
      <c r="I1254" s="13"/>
      <c r="J1254" s="13"/>
      <c r="K1254" s="13"/>
      <c r="L1254" s="13"/>
      <c r="M1254" s="13"/>
      <c r="N1254" s="13"/>
      <c r="O1254" s="13"/>
      <c r="P1254" s="13"/>
    </row>
    <row r="1255" spans="7:16">
      <c r="G1255" s="13"/>
      <c r="H1255" s="13"/>
      <c r="I1255" s="13"/>
      <c r="J1255" s="13"/>
      <c r="K1255" s="13"/>
      <c r="L1255" s="13"/>
      <c r="M1255" s="13"/>
      <c r="N1255" s="13"/>
      <c r="O1255" s="13"/>
      <c r="P1255" s="13"/>
    </row>
    <row r="1256" spans="7:16">
      <c r="G1256" s="13"/>
      <c r="H1256" s="13"/>
      <c r="I1256" s="13"/>
      <c r="J1256" s="13"/>
      <c r="K1256" s="13"/>
      <c r="L1256" s="13"/>
      <c r="M1256" s="13"/>
      <c r="N1256" s="13"/>
      <c r="O1256" s="13"/>
      <c r="P1256" s="13"/>
    </row>
    <row r="1257" spans="7:16">
      <c r="G1257" s="13"/>
      <c r="H1257" s="13"/>
      <c r="I1257" s="13"/>
      <c r="J1257" s="13"/>
      <c r="K1257" s="13"/>
      <c r="L1257" s="13"/>
      <c r="M1257" s="13"/>
      <c r="N1257" s="13"/>
      <c r="O1257" s="13"/>
      <c r="P1257" s="13"/>
    </row>
    <row r="1258" spans="7:16">
      <c r="G1258" s="13"/>
      <c r="H1258" s="13"/>
      <c r="I1258" s="13"/>
      <c r="J1258" s="13"/>
      <c r="K1258" s="13"/>
      <c r="L1258" s="13"/>
      <c r="M1258" s="13"/>
      <c r="N1258" s="13"/>
      <c r="O1258" s="13"/>
      <c r="P1258" s="13"/>
    </row>
    <row r="1259" spans="7:16">
      <c r="G1259" s="13"/>
      <c r="H1259" s="13"/>
      <c r="I1259" s="13"/>
      <c r="J1259" s="13"/>
      <c r="K1259" s="13"/>
      <c r="L1259" s="13"/>
      <c r="M1259" s="13"/>
      <c r="N1259" s="13"/>
      <c r="O1259" s="13"/>
      <c r="P1259" s="13"/>
    </row>
    <row r="1260" spans="7:16">
      <c r="G1260" s="13"/>
      <c r="H1260" s="13"/>
      <c r="I1260" s="13"/>
      <c r="J1260" s="13"/>
      <c r="K1260" s="13"/>
      <c r="L1260" s="13"/>
      <c r="M1260" s="13"/>
      <c r="N1260" s="13"/>
      <c r="O1260" s="13"/>
      <c r="P1260" s="13"/>
    </row>
    <row r="1261" spans="7:16">
      <c r="G1261" s="13"/>
      <c r="H1261" s="13"/>
      <c r="I1261" s="13"/>
      <c r="J1261" s="13"/>
      <c r="K1261" s="13"/>
      <c r="L1261" s="13"/>
      <c r="M1261" s="13"/>
      <c r="N1261" s="13"/>
      <c r="O1261" s="13"/>
      <c r="P1261" s="13"/>
    </row>
    <row r="1262" spans="7:16">
      <c r="G1262" s="13"/>
      <c r="H1262" s="13"/>
      <c r="I1262" s="13"/>
      <c r="J1262" s="13"/>
      <c r="K1262" s="13"/>
      <c r="L1262" s="13"/>
      <c r="M1262" s="13"/>
      <c r="N1262" s="13"/>
      <c r="O1262" s="13"/>
      <c r="P1262" s="13"/>
    </row>
    <row r="1263" spans="7:16">
      <c r="G1263" s="13"/>
      <c r="H1263" s="13"/>
      <c r="I1263" s="13"/>
      <c r="J1263" s="13"/>
      <c r="K1263" s="13"/>
      <c r="L1263" s="13"/>
      <c r="M1263" s="13"/>
      <c r="N1263" s="13"/>
      <c r="O1263" s="13"/>
      <c r="P1263" s="13"/>
    </row>
    <row r="1264" spans="7:16">
      <c r="G1264" s="13"/>
      <c r="H1264" s="13"/>
      <c r="I1264" s="13"/>
      <c r="J1264" s="13"/>
      <c r="K1264" s="13"/>
      <c r="L1264" s="13"/>
      <c r="M1264" s="13"/>
      <c r="N1264" s="13"/>
      <c r="O1264" s="13"/>
      <c r="P1264" s="13"/>
    </row>
    <row r="1265" spans="7:16">
      <c r="G1265" s="13"/>
      <c r="H1265" s="13"/>
      <c r="I1265" s="13"/>
      <c r="J1265" s="13"/>
      <c r="K1265" s="13"/>
      <c r="L1265" s="13"/>
      <c r="M1265" s="13"/>
      <c r="N1265" s="13"/>
      <c r="O1265" s="13"/>
      <c r="P1265" s="13"/>
    </row>
    <row r="1266" spans="7:16">
      <c r="G1266" s="13"/>
      <c r="H1266" s="13"/>
      <c r="I1266" s="13"/>
      <c r="J1266" s="13"/>
      <c r="K1266" s="13"/>
      <c r="L1266" s="13"/>
      <c r="M1266" s="13"/>
      <c r="N1266" s="13"/>
      <c r="O1266" s="13"/>
      <c r="P1266" s="13"/>
    </row>
    <row r="1267" spans="7:16">
      <c r="G1267" s="13"/>
      <c r="H1267" s="13"/>
      <c r="I1267" s="13"/>
      <c r="J1267" s="13"/>
      <c r="K1267" s="13"/>
      <c r="L1267" s="13"/>
      <c r="M1267" s="13"/>
      <c r="N1267" s="13"/>
      <c r="O1267" s="13"/>
      <c r="P1267" s="13"/>
    </row>
    <row r="1268" spans="7:16">
      <c r="G1268" s="13"/>
      <c r="H1268" s="13"/>
      <c r="I1268" s="13"/>
      <c r="J1268" s="13"/>
      <c r="K1268" s="13"/>
      <c r="L1268" s="13"/>
      <c r="M1268" s="13"/>
      <c r="N1268" s="13"/>
      <c r="O1268" s="13"/>
      <c r="P1268" s="13"/>
    </row>
    <row r="1269" spans="7:16">
      <c r="G1269" s="13"/>
      <c r="H1269" s="13"/>
      <c r="I1269" s="13"/>
      <c r="J1269" s="13"/>
      <c r="K1269" s="13"/>
      <c r="L1269" s="13"/>
      <c r="M1269" s="13"/>
      <c r="N1269" s="13"/>
      <c r="O1269" s="13"/>
      <c r="P1269" s="13"/>
    </row>
    <row r="1270" spans="7:16">
      <c r="G1270" s="13"/>
      <c r="H1270" s="13"/>
      <c r="I1270" s="13"/>
      <c r="J1270" s="13"/>
      <c r="K1270" s="13"/>
      <c r="L1270" s="13"/>
      <c r="M1270" s="13"/>
      <c r="N1270" s="13"/>
      <c r="O1270" s="13"/>
      <c r="P1270" s="13"/>
    </row>
    <row r="1271" spans="7:16">
      <c r="G1271" s="13"/>
      <c r="H1271" s="13"/>
      <c r="I1271" s="13"/>
      <c r="J1271" s="13"/>
      <c r="K1271" s="13"/>
      <c r="L1271" s="13"/>
      <c r="M1271" s="13"/>
      <c r="N1271" s="13"/>
      <c r="O1271" s="13"/>
      <c r="P1271" s="13"/>
    </row>
    <row r="1272" spans="7:16">
      <c r="G1272" s="13"/>
      <c r="H1272" s="13"/>
      <c r="I1272" s="13"/>
      <c r="J1272" s="13"/>
      <c r="K1272" s="13"/>
      <c r="L1272" s="13"/>
      <c r="M1272" s="13"/>
      <c r="N1272" s="13"/>
      <c r="O1272" s="13"/>
      <c r="P1272" s="13"/>
    </row>
    <row r="1273" spans="7:16">
      <c r="G1273" s="13"/>
      <c r="H1273" s="13"/>
      <c r="I1273" s="13"/>
      <c r="J1273" s="13"/>
      <c r="K1273" s="13"/>
      <c r="L1273" s="13"/>
      <c r="M1273" s="13"/>
      <c r="N1273" s="13"/>
      <c r="O1273" s="13"/>
      <c r="P1273" s="13"/>
    </row>
    <row r="1274" spans="7:16">
      <c r="G1274" s="13"/>
      <c r="H1274" s="13"/>
      <c r="I1274" s="13"/>
      <c r="J1274" s="13"/>
      <c r="K1274" s="13"/>
      <c r="L1274" s="13"/>
      <c r="M1274" s="13"/>
      <c r="N1274" s="13"/>
      <c r="O1274" s="13"/>
      <c r="P1274" s="13"/>
    </row>
    <row r="1275" spans="7:16">
      <c r="G1275" s="13"/>
      <c r="H1275" s="13"/>
      <c r="I1275" s="13"/>
      <c r="J1275" s="13"/>
      <c r="K1275" s="13"/>
      <c r="L1275" s="13"/>
      <c r="M1275" s="13"/>
      <c r="N1275" s="13"/>
      <c r="O1275" s="13"/>
      <c r="P1275" s="13"/>
    </row>
    <row r="1276" spans="7:16">
      <c r="G1276" s="13"/>
      <c r="H1276" s="13"/>
      <c r="I1276" s="13"/>
      <c r="J1276" s="13"/>
      <c r="K1276" s="13"/>
      <c r="L1276" s="13"/>
      <c r="M1276" s="13"/>
      <c r="N1276" s="13"/>
      <c r="O1276" s="13"/>
      <c r="P1276" s="13"/>
    </row>
    <row r="1277" spans="7:16">
      <c r="G1277" s="13"/>
      <c r="H1277" s="13"/>
      <c r="I1277" s="13"/>
      <c r="J1277" s="13"/>
      <c r="K1277" s="13"/>
      <c r="L1277" s="13"/>
      <c r="M1277" s="13"/>
      <c r="N1277" s="13"/>
      <c r="O1277" s="13"/>
      <c r="P1277" s="13"/>
    </row>
    <row r="1278" spans="7:16">
      <c r="G1278" s="13"/>
      <c r="H1278" s="13"/>
      <c r="I1278" s="13"/>
      <c r="J1278" s="13"/>
      <c r="K1278" s="13"/>
      <c r="L1278" s="13"/>
      <c r="M1278" s="13"/>
      <c r="N1278" s="13"/>
      <c r="O1278" s="13"/>
      <c r="P1278" s="13"/>
    </row>
    <row r="1279" spans="7:16">
      <c r="G1279" s="13"/>
      <c r="H1279" s="13"/>
      <c r="I1279" s="13"/>
      <c r="J1279" s="13"/>
      <c r="K1279" s="13"/>
      <c r="L1279" s="13"/>
      <c r="M1279" s="13"/>
      <c r="N1279" s="13"/>
      <c r="O1279" s="13"/>
      <c r="P1279" s="13"/>
    </row>
    <row r="1280" spans="7:16">
      <c r="G1280" s="13"/>
      <c r="H1280" s="13"/>
      <c r="I1280" s="13"/>
      <c r="J1280" s="13"/>
      <c r="K1280" s="13"/>
      <c r="L1280" s="13"/>
      <c r="M1280" s="13"/>
      <c r="N1280" s="13"/>
      <c r="O1280" s="13"/>
      <c r="P1280" s="13"/>
    </row>
    <row r="1281" spans="7:16">
      <c r="G1281" s="13"/>
      <c r="H1281" s="13"/>
      <c r="I1281" s="13"/>
      <c r="J1281" s="13"/>
      <c r="K1281" s="13"/>
      <c r="L1281" s="13"/>
      <c r="M1281" s="13"/>
      <c r="N1281" s="13"/>
      <c r="O1281" s="13"/>
      <c r="P1281" s="13"/>
    </row>
    <row r="1282" spans="7:16">
      <c r="G1282" s="13"/>
      <c r="H1282" s="13"/>
      <c r="I1282" s="13"/>
      <c r="J1282" s="13"/>
      <c r="K1282" s="13"/>
      <c r="L1282" s="13"/>
      <c r="M1282" s="13"/>
      <c r="N1282" s="13"/>
      <c r="O1282" s="13"/>
      <c r="P1282" s="13"/>
    </row>
    <row r="1283" spans="7:16">
      <c r="G1283" s="13"/>
      <c r="H1283" s="13"/>
      <c r="I1283" s="13"/>
      <c r="J1283" s="13"/>
      <c r="K1283" s="13"/>
      <c r="L1283" s="13"/>
      <c r="M1283" s="13"/>
      <c r="N1283" s="13"/>
      <c r="O1283" s="13"/>
      <c r="P1283" s="13"/>
    </row>
    <row r="1284" spans="7:16">
      <c r="G1284" s="13"/>
      <c r="H1284" s="13"/>
      <c r="I1284" s="13"/>
      <c r="J1284" s="13"/>
      <c r="K1284" s="13"/>
      <c r="L1284" s="13"/>
      <c r="M1284" s="13"/>
      <c r="N1284" s="13"/>
      <c r="O1284" s="13"/>
      <c r="P1284" s="13"/>
    </row>
    <row r="1285" spans="7:16">
      <c r="G1285" s="13"/>
      <c r="H1285" s="13"/>
      <c r="I1285" s="13"/>
      <c r="J1285" s="13"/>
      <c r="K1285" s="13"/>
      <c r="L1285" s="13"/>
      <c r="M1285" s="13"/>
      <c r="N1285" s="13"/>
      <c r="O1285" s="13"/>
      <c r="P1285" s="13"/>
    </row>
    <row r="1286" spans="7:16">
      <c r="G1286" s="13"/>
      <c r="H1286" s="13"/>
      <c r="I1286" s="13"/>
      <c r="J1286" s="13"/>
      <c r="K1286" s="13"/>
      <c r="L1286" s="13"/>
      <c r="M1286" s="13"/>
      <c r="N1286" s="13"/>
      <c r="O1286" s="13"/>
      <c r="P1286" s="13"/>
    </row>
    <row r="1287" spans="7:16">
      <c r="G1287" s="13"/>
      <c r="H1287" s="13"/>
      <c r="I1287" s="13"/>
      <c r="J1287" s="13"/>
      <c r="K1287" s="13"/>
      <c r="L1287" s="13"/>
      <c r="M1287" s="13"/>
      <c r="N1287" s="13"/>
      <c r="O1287" s="13"/>
      <c r="P1287" s="13"/>
    </row>
    <row r="1288" spans="7:16">
      <c r="G1288" s="13"/>
      <c r="H1288" s="13"/>
      <c r="I1288" s="13"/>
      <c r="J1288" s="13"/>
      <c r="K1288" s="13"/>
      <c r="L1288" s="13"/>
      <c r="M1288" s="13"/>
      <c r="N1288" s="13"/>
      <c r="O1288" s="13"/>
      <c r="P1288" s="13"/>
    </row>
    <row r="1289" spans="7:16">
      <c r="G1289" s="13"/>
      <c r="H1289" s="13"/>
      <c r="I1289" s="13"/>
      <c r="J1289" s="13"/>
      <c r="K1289" s="13"/>
      <c r="L1289" s="13"/>
      <c r="M1289" s="13"/>
      <c r="N1289" s="13"/>
      <c r="O1289" s="13"/>
      <c r="P1289" s="13"/>
    </row>
    <row r="1290" spans="7:16">
      <c r="G1290" s="13"/>
      <c r="H1290" s="13"/>
      <c r="I1290" s="13"/>
      <c r="J1290" s="13"/>
      <c r="K1290" s="13"/>
      <c r="L1290" s="13"/>
      <c r="M1290" s="13"/>
      <c r="N1290" s="13"/>
      <c r="O1290" s="13"/>
      <c r="P1290" s="13"/>
    </row>
    <row r="1291" spans="7:16">
      <c r="G1291" s="13"/>
      <c r="H1291" s="13"/>
      <c r="I1291" s="13"/>
      <c r="J1291" s="13"/>
      <c r="K1291" s="13"/>
      <c r="L1291" s="13"/>
      <c r="M1291" s="13"/>
      <c r="N1291" s="13"/>
      <c r="O1291" s="13"/>
      <c r="P1291" s="13"/>
    </row>
    <row r="1292" spans="7:16">
      <c r="G1292" s="13"/>
      <c r="H1292" s="13"/>
      <c r="I1292" s="13"/>
      <c r="J1292" s="13"/>
      <c r="K1292" s="13"/>
      <c r="L1292" s="13"/>
      <c r="M1292" s="13"/>
      <c r="N1292" s="13"/>
      <c r="O1292" s="13"/>
      <c r="P1292" s="13"/>
    </row>
    <row r="1293" spans="7:16">
      <c r="G1293" s="13"/>
      <c r="H1293" s="13"/>
      <c r="I1293" s="13"/>
      <c r="J1293" s="13"/>
      <c r="K1293" s="13"/>
      <c r="L1293" s="13"/>
      <c r="M1293" s="13"/>
      <c r="N1293" s="13"/>
      <c r="O1293" s="13"/>
      <c r="P1293" s="13"/>
    </row>
    <row r="1294" spans="7:16">
      <c r="G1294" s="13"/>
      <c r="H1294" s="13"/>
      <c r="I1294" s="13"/>
      <c r="J1294" s="13"/>
      <c r="K1294" s="13"/>
      <c r="L1294" s="13"/>
      <c r="M1294" s="13"/>
      <c r="N1294" s="13"/>
      <c r="O1294" s="13"/>
      <c r="P1294" s="13"/>
    </row>
    <row r="1295" spans="7:16">
      <c r="G1295" s="13"/>
      <c r="H1295" s="13"/>
      <c r="I1295" s="13"/>
      <c r="J1295" s="13"/>
      <c r="K1295" s="13"/>
      <c r="L1295" s="13"/>
      <c r="M1295" s="13"/>
      <c r="N1295" s="13"/>
      <c r="O1295" s="13"/>
      <c r="P1295" s="13"/>
    </row>
    <row r="1296" spans="7:16">
      <c r="G1296" s="13"/>
      <c r="H1296" s="13"/>
      <c r="I1296" s="13"/>
      <c r="J1296" s="13"/>
      <c r="K1296" s="13"/>
      <c r="L1296" s="13"/>
      <c r="M1296" s="13"/>
      <c r="N1296" s="13"/>
      <c r="O1296" s="13"/>
      <c r="P1296" s="13"/>
    </row>
    <row r="1297" spans="7:16">
      <c r="G1297" s="13"/>
      <c r="H1297" s="13"/>
      <c r="I1297" s="13"/>
      <c r="J1297" s="13"/>
      <c r="K1297" s="13"/>
      <c r="L1297" s="13"/>
      <c r="M1297" s="13"/>
      <c r="N1297" s="13"/>
      <c r="O1297" s="13"/>
      <c r="P1297" s="13"/>
    </row>
    <row r="1298" spans="7:16">
      <c r="G1298" s="13"/>
      <c r="H1298" s="13"/>
      <c r="I1298" s="13"/>
      <c r="J1298" s="13"/>
      <c r="K1298" s="13"/>
      <c r="L1298" s="13"/>
      <c r="M1298" s="13"/>
      <c r="N1298" s="13"/>
      <c r="O1298" s="13"/>
      <c r="P1298" s="13"/>
    </row>
    <row r="1299" spans="7:16">
      <c r="G1299" s="13"/>
      <c r="H1299" s="13"/>
      <c r="I1299" s="13"/>
      <c r="J1299" s="13"/>
      <c r="K1299" s="13"/>
      <c r="L1299" s="13"/>
      <c r="M1299" s="13"/>
      <c r="N1299" s="13"/>
      <c r="O1299" s="13"/>
      <c r="P1299" s="13"/>
    </row>
    <row r="1300" spans="7:16">
      <c r="G1300" s="13"/>
      <c r="H1300" s="13"/>
      <c r="I1300" s="13"/>
      <c r="J1300" s="13"/>
      <c r="K1300" s="13"/>
      <c r="L1300" s="13"/>
      <c r="M1300" s="13"/>
      <c r="N1300" s="13"/>
      <c r="O1300" s="13"/>
      <c r="P1300" s="13"/>
    </row>
    <row r="1301" spans="7:16">
      <c r="G1301" s="13"/>
      <c r="H1301" s="13"/>
      <c r="I1301" s="13"/>
      <c r="J1301" s="13"/>
      <c r="K1301" s="13"/>
      <c r="L1301" s="13"/>
      <c r="M1301" s="13"/>
      <c r="N1301" s="13"/>
      <c r="O1301" s="13"/>
      <c r="P1301" s="13"/>
    </row>
    <row r="1302" spans="7:16">
      <c r="G1302" s="13"/>
      <c r="H1302" s="13"/>
      <c r="I1302" s="13"/>
      <c r="J1302" s="13"/>
      <c r="K1302" s="13"/>
      <c r="L1302" s="13"/>
      <c r="M1302" s="13"/>
      <c r="N1302" s="13"/>
      <c r="O1302" s="13"/>
      <c r="P1302" s="13"/>
    </row>
    <row r="1303" spans="7:16">
      <c r="G1303" s="13"/>
      <c r="H1303" s="13"/>
      <c r="I1303" s="13"/>
      <c r="J1303" s="13"/>
      <c r="K1303" s="13"/>
      <c r="L1303" s="13"/>
      <c r="M1303" s="13"/>
      <c r="N1303" s="13"/>
      <c r="O1303" s="13"/>
      <c r="P1303" s="13"/>
    </row>
    <row r="1304" spans="7:16">
      <c r="G1304" s="13"/>
      <c r="H1304" s="13"/>
      <c r="I1304" s="13"/>
      <c r="J1304" s="13"/>
      <c r="K1304" s="13"/>
      <c r="L1304" s="13"/>
      <c r="M1304" s="13"/>
      <c r="N1304" s="13"/>
      <c r="O1304" s="13"/>
      <c r="P1304" s="13"/>
    </row>
    <row r="1305" spans="7:16">
      <c r="G1305" s="13"/>
      <c r="H1305" s="13"/>
      <c r="I1305" s="13"/>
      <c r="J1305" s="13"/>
      <c r="K1305" s="13"/>
      <c r="L1305" s="13"/>
      <c r="M1305" s="13"/>
      <c r="N1305" s="13"/>
      <c r="O1305" s="13"/>
      <c r="P1305" s="13"/>
    </row>
    <row r="1306" spans="7:16">
      <c r="G1306" s="13"/>
      <c r="H1306" s="13"/>
      <c r="I1306" s="13"/>
      <c r="J1306" s="13"/>
      <c r="K1306" s="13"/>
      <c r="L1306" s="13"/>
      <c r="M1306" s="13"/>
      <c r="N1306" s="13"/>
      <c r="O1306" s="13"/>
      <c r="P1306" s="13"/>
    </row>
    <row r="1307" spans="7:16">
      <c r="G1307" s="13"/>
      <c r="H1307" s="13"/>
      <c r="I1307" s="13"/>
      <c r="J1307" s="13"/>
      <c r="K1307" s="13"/>
      <c r="L1307" s="13"/>
      <c r="M1307" s="13"/>
      <c r="N1307" s="13"/>
      <c r="O1307" s="13"/>
      <c r="P1307" s="13"/>
    </row>
    <row r="1308" spans="7:16">
      <c r="G1308" s="13"/>
      <c r="H1308" s="13"/>
      <c r="I1308" s="13"/>
      <c r="J1308" s="13"/>
      <c r="K1308" s="13"/>
      <c r="L1308" s="13"/>
      <c r="M1308" s="13"/>
      <c r="N1308" s="13"/>
      <c r="O1308" s="13"/>
      <c r="P1308" s="13"/>
    </row>
    <row r="1309" spans="7:16">
      <c r="G1309" s="13"/>
      <c r="H1309" s="13"/>
      <c r="I1309" s="13"/>
      <c r="J1309" s="13"/>
      <c r="K1309" s="13"/>
      <c r="L1309" s="13"/>
      <c r="M1309" s="13"/>
      <c r="N1309" s="13"/>
      <c r="O1309" s="13"/>
      <c r="P1309" s="13"/>
    </row>
    <row r="1310" spans="7:16">
      <c r="G1310" s="13"/>
      <c r="H1310" s="13"/>
      <c r="I1310" s="13"/>
      <c r="J1310" s="13"/>
      <c r="K1310" s="13"/>
      <c r="L1310" s="13"/>
      <c r="M1310" s="13"/>
      <c r="N1310" s="13"/>
      <c r="O1310" s="13"/>
      <c r="P1310" s="13"/>
    </row>
    <row r="1311" spans="7:16">
      <c r="G1311" s="13"/>
      <c r="H1311" s="13"/>
      <c r="I1311" s="13"/>
      <c r="J1311" s="13"/>
      <c r="K1311" s="13"/>
      <c r="L1311" s="13"/>
      <c r="M1311" s="13"/>
      <c r="N1311" s="13"/>
      <c r="O1311" s="13"/>
      <c r="P1311" s="13"/>
    </row>
    <row r="1312" spans="7:16">
      <c r="G1312" s="13"/>
      <c r="H1312" s="13"/>
      <c r="I1312" s="13"/>
      <c r="J1312" s="13"/>
      <c r="K1312" s="13"/>
      <c r="L1312" s="13"/>
      <c r="M1312" s="13"/>
      <c r="N1312" s="13"/>
      <c r="O1312" s="13"/>
      <c r="P1312" s="13"/>
    </row>
    <row r="1313" spans="7:16">
      <c r="G1313" s="13"/>
      <c r="H1313" s="13"/>
      <c r="I1313" s="13"/>
      <c r="J1313" s="13"/>
      <c r="K1313" s="13"/>
      <c r="L1313" s="13"/>
      <c r="M1313" s="13"/>
      <c r="N1313" s="13"/>
      <c r="O1313" s="13"/>
      <c r="P1313" s="13"/>
    </row>
    <row r="1314" spans="7:16">
      <c r="G1314" s="13"/>
      <c r="H1314" s="13"/>
      <c r="I1314" s="13"/>
      <c r="J1314" s="13"/>
      <c r="K1314" s="13"/>
      <c r="L1314" s="13"/>
      <c r="M1314" s="13"/>
      <c r="N1314" s="13"/>
      <c r="O1314" s="13"/>
      <c r="P1314" s="13"/>
    </row>
    <row r="1315" spans="7:16">
      <c r="G1315" s="13"/>
      <c r="H1315" s="13"/>
      <c r="I1315" s="13"/>
      <c r="J1315" s="13"/>
      <c r="K1315" s="13"/>
      <c r="L1315" s="13"/>
      <c r="M1315" s="13"/>
      <c r="N1315" s="13"/>
      <c r="O1315" s="13"/>
      <c r="P1315" s="13"/>
    </row>
    <row r="1316" spans="7:16">
      <c r="G1316" s="13"/>
      <c r="H1316" s="13"/>
      <c r="I1316" s="13"/>
      <c r="J1316" s="13"/>
      <c r="K1316" s="13"/>
      <c r="L1316" s="13"/>
      <c r="M1316" s="13"/>
      <c r="N1316" s="13"/>
      <c r="O1316" s="13"/>
      <c r="P1316" s="13"/>
    </row>
    <row r="1317" spans="7:16">
      <c r="G1317" s="13"/>
      <c r="H1317" s="13"/>
      <c r="I1317" s="13"/>
      <c r="J1317" s="13"/>
      <c r="K1317" s="13"/>
      <c r="L1317" s="13"/>
      <c r="M1317" s="13"/>
      <c r="N1317" s="13"/>
      <c r="O1317" s="13"/>
      <c r="P1317" s="13"/>
    </row>
    <row r="1318" spans="7:16">
      <c r="G1318" s="13"/>
      <c r="H1318" s="13"/>
      <c r="I1318" s="13"/>
      <c r="J1318" s="13"/>
      <c r="K1318" s="13"/>
      <c r="L1318" s="13"/>
      <c r="M1318" s="13"/>
      <c r="N1318" s="13"/>
      <c r="O1318" s="13"/>
      <c r="P1318" s="13"/>
    </row>
    <row r="1319" spans="7:16">
      <c r="G1319" s="13"/>
      <c r="H1319" s="13"/>
      <c r="I1319" s="13"/>
      <c r="J1319" s="13"/>
      <c r="K1319" s="13"/>
      <c r="L1319" s="13"/>
      <c r="M1319" s="13"/>
      <c r="N1319" s="13"/>
      <c r="O1319" s="13"/>
      <c r="P1319" s="13"/>
    </row>
    <row r="1320" spans="7:16">
      <c r="G1320" s="13"/>
      <c r="H1320" s="13"/>
      <c r="I1320" s="13"/>
      <c r="J1320" s="13"/>
      <c r="K1320" s="13"/>
      <c r="L1320" s="13"/>
      <c r="M1320" s="13"/>
      <c r="N1320" s="13"/>
      <c r="O1320" s="13"/>
      <c r="P1320" s="13"/>
    </row>
    <row r="1321" spans="7:16">
      <c r="G1321" s="13"/>
      <c r="H1321" s="13"/>
      <c r="I1321" s="13"/>
      <c r="J1321" s="13"/>
      <c r="K1321" s="13"/>
      <c r="L1321" s="13"/>
      <c r="M1321" s="13"/>
      <c r="N1321" s="13"/>
      <c r="O1321" s="13"/>
      <c r="P1321" s="13"/>
    </row>
    <row r="1322" spans="7:16">
      <c r="G1322" s="13"/>
      <c r="H1322" s="13"/>
      <c r="I1322" s="13"/>
      <c r="J1322" s="13"/>
      <c r="K1322" s="13"/>
      <c r="L1322" s="13"/>
      <c r="M1322" s="13"/>
      <c r="N1322" s="13"/>
      <c r="O1322" s="13"/>
      <c r="P1322" s="13"/>
    </row>
    <row r="1323" spans="7:16">
      <c r="G1323" s="13"/>
      <c r="H1323" s="13"/>
      <c r="I1323" s="13"/>
      <c r="J1323" s="13"/>
      <c r="K1323" s="13"/>
      <c r="L1323" s="13"/>
      <c r="M1323" s="13"/>
      <c r="N1323" s="13"/>
      <c r="O1323" s="13"/>
      <c r="P1323" s="13"/>
    </row>
    <row r="1324" spans="7:16">
      <c r="G1324" s="13"/>
      <c r="H1324" s="13"/>
      <c r="I1324" s="13"/>
      <c r="J1324" s="13"/>
      <c r="K1324" s="13"/>
      <c r="L1324" s="13"/>
      <c r="M1324" s="13"/>
      <c r="N1324" s="13"/>
      <c r="O1324" s="13"/>
      <c r="P1324" s="13"/>
    </row>
    <row r="1325" spans="7:16">
      <c r="G1325" s="13"/>
      <c r="H1325" s="13"/>
      <c r="I1325" s="13"/>
      <c r="J1325" s="13"/>
      <c r="K1325" s="13"/>
      <c r="L1325" s="13"/>
      <c r="M1325" s="13"/>
      <c r="N1325" s="13"/>
      <c r="O1325" s="13"/>
      <c r="P1325" s="13"/>
    </row>
    <row r="1326" spans="7:16">
      <c r="G1326" s="13"/>
      <c r="H1326" s="13"/>
      <c r="I1326" s="13"/>
      <c r="J1326" s="13"/>
      <c r="K1326" s="13"/>
      <c r="L1326" s="13"/>
      <c r="M1326" s="13"/>
      <c r="N1326" s="13"/>
      <c r="O1326" s="13"/>
      <c r="P1326" s="13"/>
    </row>
    <row r="1327" spans="7:16">
      <c r="G1327" s="13"/>
      <c r="H1327" s="13"/>
      <c r="I1327" s="13"/>
      <c r="J1327" s="13"/>
      <c r="K1327" s="13"/>
      <c r="L1327" s="13"/>
      <c r="M1327" s="13"/>
      <c r="N1327" s="13"/>
      <c r="O1327" s="13"/>
      <c r="P1327" s="13"/>
    </row>
    <row r="1328" spans="7:16">
      <c r="G1328" s="13"/>
      <c r="H1328" s="13"/>
      <c r="I1328" s="13"/>
      <c r="J1328" s="13"/>
      <c r="K1328" s="13"/>
      <c r="L1328" s="13"/>
      <c r="M1328" s="13"/>
      <c r="N1328" s="13"/>
      <c r="O1328" s="13"/>
      <c r="P1328" s="13"/>
    </row>
    <row r="1329" spans="7:16">
      <c r="G1329" s="13"/>
      <c r="H1329" s="13"/>
      <c r="I1329" s="13"/>
      <c r="J1329" s="13"/>
      <c r="K1329" s="13"/>
      <c r="L1329" s="13"/>
      <c r="M1329" s="13"/>
      <c r="N1329" s="13"/>
      <c r="O1329" s="13"/>
      <c r="P1329" s="13"/>
    </row>
    <row r="1330" spans="7:16">
      <c r="G1330" s="13"/>
      <c r="H1330" s="13"/>
      <c r="I1330" s="13"/>
      <c r="J1330" s="13"/>
      <c r="K1330" s="13"/>
      <c r="L1330" s="13"/>
      <c r="M1330" s="13"/>
      <c r="N1330" s="13"/>
      <c r="O1330" s="13"/>
      <c r="P1330" s="13"/>
    </row>
    <row r="1331" spans="7:16">
      <c r="G1331" s="13"/>
      <c r="H1331" s="13"/>
      <c r="I1331" s="13"/>
      <c r="J1331" s="13"/>
      <c r="K1331" s="13"/>
      <c r="L1331" s="13"/>
      <c r="M1331" s="13"/>
      <c r="N1331" s="13"/>
      <c r="O1331" s="13"/>
      <c r="P1331" s="13"/>
    </row>
    <row r="1332" spans="7:16">
      <c r="G1332" s="13"/>
      <c r="H1332" s="13"/>
      <c r="I1332" s="13"/>
      <c r="J1332" s="13"/>
      <c r="K1332" s="13"/>
      <c r="L1332" s="13"/>
      <c r="M1332" s="13"/>
      <c r="N1332" s="13"/>
      <c r="O1332" s="13"/>
      <c r="P1332" s="13"/>
    </row>
    <row r="1333" spans="7:16">
      <c r="G1333" s="13"/>
      <c r="H1333" s="13"/>
      <c r="I1333" s="13"/>
      <c r="J1333" s="13"/>
      <c r="K1333" s="13"/>
      <c r="L1333" s="13"/>
      <c r="M1333" s="13"/>
      <c r="N1333" s="13"/>
      <c r="O1333" s="13"/>
      <c r="P1333" s="13"/>
    </row>
    <row r="1334" spans="7:16">
      <c r="G1334" s="13"/>
      <c r="H1334" s="13"/>
      <c r="I1334" s="13"/>
      <c r="J1334" s="13"/>
      <c r="K1334" s="13"/>
      <c r="L1334" s="13"/>
      <c r="M1334" s="13"/>
      <c r="N1334" s="13"/>
      <c r="O1334" s="13"/>
      <c r="P1334" s="13"/>
    </row>
    <row r="1335" spans="7:16">
      <c r="G1335" s="13"/>
      <c r="H1335" s="13"/>
      <c r="I1335" s="13"/>
      <c r="J1335" s="13"/>
      <c r="K1335" s="13"/>
      <c r="L1335" s="13"/>
      <c r="M1335" s="13"/>
      <c r="N1335" s="13"/>
      <c r="O1335" s="13"/>
      <c r="P1335" s="13"/>
    </row>
    <row r="1336" spans="7:16">
      <c r="G1336" s="13"/>
      <c r="H1336" s="13"/>
      <c r="I1336" s="13"/>
      <c r="J1336" s="13"/>
      <c r="K1336" s="13"/>
      <c r="L1336" s="13"/>
      <c r="M1336" s="13"/>
      <c r="N1336" s="13"/>
      <c r="O1336" s="13"/>
      <c r="P1336" s="13"/>
    </row>
    <row r="1337" spans="7:16">
      <c r="G1337" s="13"/>
      <c r="H1337" s="13"/>
      <c r="I1337" s="13"/>
      <c r="J1337" s="13"/>
      <c r="K1337" s="13"/>
      <c r="L1337" s="13"/>
      <c r="M1337" s="13"/>
      <c r="N1337" s="13"/>
      <c r="O1337" s="13"/>
      <c r="P1337" s="13"/>
    </row>
    <row r="1338" spans="7:16">
      <c r="G1338" s="13"/>
      <c r="H1338" s="13"/>
      <c r="I1338" s="13"/>
      <c r="J1338" s="13"/>
      <c r="K1338" s="13"/>
      <c r="L1338" s="13"/>
      <c r="M1338" s="13"/>
      <c r="N1338" s="13"/>
      <c r="O1338" s="13"/>
      <c r="P1338" s="13"/>
    </row>
    <row r="1339" spans="7:16">
      <c r="G1339" s="13"/>
      <c r="H1339" s="13"/>
      <c r="I1339" s="13"/>
      <c r="J1339" s="13"/>
      <c r="K1339" s="13"/>
      <c r="L1339" s="13"/>
      <c r="M1339" s="13"/>
      <c r="N1339" s="13"/>
      <c r="O1339" s="13"/>
      <c r="P1339" s="13"/>
    </row>
    <row r="1340" spans="7:16">
      <c r="G1340" s="13"/>
      <c r="H1340" s="13"/>
      <c r="I1340" s="13"/>
      <c r="J1340" s="13"/>
      <c r="K1340" s="13"/>
      <c r="L1340" s="13"/>
      <c r="M1340" s="13"/>
      <c r="N1340" s="13"/>
      <c r="O1340" s="13"/>
      <c r="P1340" s="13"/>
    </row>
    <row r="1341" spans="7:16">
      <c r="G1341" s="13"/>
      <c r="H1341" s="13"/>
      <c r="I1341" s="13"/>
      <c r="J1341" s="13"/>
      <c r="K1341" s="13"/>
      <c r="L1341" s="13"/>
      <c r="M1341" s="13"/>
      <c r="N1341" s="13"/>
      <c r="O1341" s="13"/>
      <c r="P1341" s="13"/>
    </row>
    <row r="1342" spans="7:16">
      <c r="G1342" s="13"/>
      <c r="H1342" s="13"/>
      <c r="I1342" s="13"/>
      <c r="J1342" s="13"/>
      <c r="K1342" s="13"/>
      <c r="L1342" s="13"/>
      <c r="M1342" s="13"/>
      <c r="N1342" s="13"/>
      <c r="O1342" s="13"/>
      <c r="P1342" s="13"/>
    </row>
    <row r="1343" spans="7:16">
      <c r="G1343" s="13"/>
      <c r="H1343" s="13"/>
      <c r="I1343" s="13"/>
      <c r="J1343" s="13"/>
      <c r="K1343" s="13"/>
      <c r="L1343" s="13"/>
      <c r="M1343" s="13"/>
      <c r="N1343" s="13"/>
      <c r="O1343" s="13"/>
      <c r="P1343" s="13"/>
    </row>
    <row r="1344" spans="7:16">
      <c r="G1344" s="13"/>
      <c r="H1344" s="13"/>
      <c r="I1344" s="13"/>
      <c r="J1344" s="13"/>
      <c r="K1344" s="13"/>
      <c r="L1344" s="13"/>
      <c r="M1344" s="13"/>
      <c r="N1344" s="13"/>
      <c r="O1344" s="13"/>
      <c r="P1344" s="13"/>
    </row>
    <row r="1345" spans="7:16">
      <c r="G1345" s="13"/>
      <c r="H1345" s="13"/>
      <c r="I1345" s="13"/>
      <c r="J1345" s="13"/>
      <c r="K1345" s="13"/>
      <c r="L1345" s="13"/>
      <c r="M1345" s="13"/>
      <c r="N1345" s="13"/>
      <c r="O1345" s="13"/>
      <c r="P1345" s="13"/>
    </row>
    <row r="1346" spans="7:16">
      <c r="G1346" s="13"/>
      <c r="H1346" s="13"/>
      <c r="I1346" s="13"/>
      <c r="J1346" s="13"/>
      <c r="K1346" s="13"/>
      <c r="L1346" s="13"/>
      <c r="M1346" s="13"/>
      <c r="N1346" s="13"/>
      <c r="O1346" s="13"/>
      <c r="P1346" s="13"/>
    </row>
    <row r="1347" spans="7:16">
      <c r="G1347" s="13"/>
      <c r="H1347" s="13"/>
      <c r="I1347" s="13"/>
      <c r="J1347" s="13"/>
      <c r="K1347" s="13"/>
      <c r="L1347" s="13"/>
      <c r="M1347" s="13"/>
      <c r="N1347" s="13"/>
      <c r="O1347" s="13"/>
      <c r="P1347" s="13"/>
    </row>
    <row r="1348" spans="7:16">
      <c r="G1348" s="13"/>
      <c r="H1348" s="13"/>
      <c r="I1348" s="13"/>
      <c r="J1348" s="13"/>
      <c r="K1348" s="13"/>
      <c r="L1348" s="13"/>
      <c r="M1348" s="13"/>
      <c r="N1348" s="13"/>
      <c r="O1348" s="13"/>
      <c r="P1348" s="13"/>
    </row>
    <row r="1349" spans="7:16">
      <c r="G1349" s="13"/>
      <c r="H1349" s="13"/>
      <c r="I1349" s="13"/>
      <c r="J1349" s="13"/>
      <c r="K1349" s="13"/>
      <c r="L1349" s="13"/>
      <c r="M1349" s="13"/>
      <c r="N1349" s="13"/>
      <c r="O1349" s="13"/>
      <c r="P1349" s="13"/>
    </row>
    <row r="1350" spans="7:16">
      <c r="G1350" s="13"/>
      <c r="H1350" s="13"/>
      <c r="I1350" s="13"/>
      <c r="J1350" s="13"/>
      <c r="K1350" s="13"/>
      <c r="L1350" s="13"/>
      <c r="M1350" s="13"/>
      <c r="N1350" s="13"/>
      <c r="O1350" s="13"/>
      <c r="P1350" s="13"/>
    </row>
    <row r="1351" spans="7:16">
      <c r="G1351" s="13"/>
      <c r="H1351" s="13"/>
      <c r="I1351" s="13"/>
      <c r="J1351" s="13"/>
      <c r="K1351" s="13"/>
      <c r="L1351" s="13"/>
      <c r="M1351" s="13"/>
      <c r="N1351" s="13"/>
      <c r="O1351" s="13"/>
      <c r="P1351" s="13"/>
    </row>
    <row r="1352" spans="7:16">
      <c r="G1352" s="13"/>
      <c r="H1352" s="13"/>
      <c r="I1352" s="13"/>
      <c r="J1352" s="13"/>
      <c r="K1352" s="13"/>
      <c r="L1352" s="13"/>
      <c r="M1352" s="13"/>
      <c r="N1352" s="13"/>
      <c r="O1352" s="13"/>
      <c r="P1352" s="13"/>
    </row>
    <row r="1353" spans="7:16">
      <c r="G1353" s="13"/>
      <c r="H1353" s="13"/>
      <c r="I1353" s="13"/>
      <c r="J1353" s="13"/>
      <c r="K1353" s="13"/>
      <c r="L1353" s="13"/>
      <c r="M1353" s="13"/>
      <c r="N1353" s="13"/>
      <c r="O1353" s="13"/>
      <c r="P1353" s="13"/>
    </row>
    <row r="1354" spans="7:16">
      <c r="G1354" s="13"/>
      <c r="H1354" s="13"/>
      <c r="I1354" s="13"/>
      <c r="J1354" s="13"/>
      <c r="K1354" s="13"/>
      <c r="L1354" s="13"/>
      <c r="M1354" s="13"/>
      <c r="N1354" s="13"/>
      <c r="O1354" s="13"/>
      <c r="P1354" s="13"/>
    </row>
    <row r="1355" spans="7:16">
      <c r="G1355" s="13"/>
      <c r="H1355" s="13"/>
      <c r="I1355" s="13"/>
      <c r="J1355" s="13"/>
      <c r="K1355" s="13"/>
      <c r="L1355" s="13"/>
      <c r="M1355" s="13"/>
      <c r="N1355" s="13"/>
      <c r="O1355" s="13"/>
      <c r="P1355" s="13"/>
    </row>
    <row r="1356" spans="7:16">
      <c r="G1356" s="13"/>
      <c r="H1356" s="13"/>
      <c r="I1356" s="13"/>
      <c r="J1356" s="13"/>
      <c r="K1356" s="13"/>
      <c r="L1356" s="13"/>
      <c r="M1356" s="13"/>
      <c r="N1356" s="13"/>
      <c r="O1356" s="13"/>
      <c r="P1356" s="13"/>
    </row>
    <row r="1357" spans="7:16">
      <c r="G1357" s="13"/>
      <c r="H1357" s="13"/>
      <c r="I1357" s="13"/>
      <c r="J1357" s="13"/>
      <c r="K1357" s="13"/>
      <c r="L1357" s="13"/>
      <c r="M1357" s="13"/>
      <c r="N1357" s="13"/>
      <c r="O1357" s="13"/>
      <c r="P1357" s="13"/>
    </row>
    <row r="1358" spans="7:16">
      <c r="G1358" s="13"/>
      <c r="H1358" s="13"/>
      <c r="I1358" s="13"/>
      <c r="J1358" s="13"/>
      <c r="K1358" s="13"/>
      <c r="L1358" s="13"/>
      <c r="M1358" s="13"/>
      <c r="N1358" s="13"/>
      <c r="O1358" s="13"/>
      <c r="P1358" s="13"/>
    </row>
    <row r="1359" spans="7:16">
      <c r="G1359" s="13"/>
      <c r="H1359" s="13"/>
      <c r="I1359" s="13"/>
      <c r="J1359" s="13"/>
      <c r="K1359" s="13"/>
      <c r="L1359" s="13"/>
      <c r="M1359" s="13"/>
      <c r="N1359" s="13"/>
      <c r="O1359" s="13"/>
      <c r="P1359" s="13"/>
    </row>
    <row r="1360" spans="7:16">
      <c r="G1360" s="13"/>
      <c r="H1360" s="13"/>
      <c r="I1360" s="13"/>
      <c r="J1360" s="13"/>
      <c r="K1360" s="13"/>
      <c r="L1360" s="13"/>
      <c r="M1360" s="13"/>
      <c r="N1360" s="13"/>
      <c r="O1360" s="13"/>
      <c r="P1360" s="13"/>
    </row>
    <row r="1361" spans="7:16">
      <c r="G1361" s="13"/>
      <c r="H1361" s="13"/>
      <c r="I1361" s="13"/>
      <c r="J1361" s="13"/>
      <c r="K1361" s="13"/>
      <c r="L1361" s="13"/>
      <c r="M1361" s="13"/>
      <c r="N1361" s="13"/>
      <c r="O1361" s="13"/>
      <c r="P1361" s="13"/>
    </row>
    <row r="1362" spans="7:16">
      <c r="G1362" s="13"/>
      <c r="H1362" s="13"/>
      <c r="I1362" s="13"/>
      <c r="J1362" s="13"/>
      <c r="K1362" s="13"/>
      <c r="L1362" s="13"/>
      <c r="M1362" s="13"/>
      <c r="N1362" s="13"/>
      <c r="O1362" s="13"/>
      <c r="P1362" s="13"/>
    </row>
    <row r="1363" spans="7:16">
      <c r="G1363" s="13"/>
      <c r="H1363" s="13"/>
      <c r="I1363" s="13"/>
      <c r="J1363" s="13"/>
      <c r="K1363" s="13"/>
      <c r="L1363" s="13"/>
      <c r="M1363" s="13"/>
      <c r="N1363" s="13"/>
      <c r="O1363" s="13"/>
      <c r="P1363" s="13"/>
    </row>
    <row r="1364" spans="7:16">
      <c r="G1364" s="13"/>
      <c r="H1364" s="13"/>
      <c r="I1364" s="13"/>
      <c r="J1364" s="13"/>
      <c r="K1364" s="13"/>
      <c r="L1364" s="13"/>
      <c r="M1364" s="13"/>
      <c r="N1364" s="13"/>
      <c r="O1364" s="13"/>
      <c r="P1364" s="13"/>
    </row>
    <row r="1365" spans="7:16">
      <c r="G1365" s="13"/>
      <c r="H1365" s="13"/>
      <c r="I1365" s="13"/>
      <c r="J1365" s="13"/>
      <c r="K1365" s="13"/>
      <c r="L1365" s="13"/>
      <c r="M1365" s="13"/>
      <c r="N1365" s="13"/>
      <c r="O1365" s="13"/>
      <c r="P1365" s="13"/>
    </row>
    <row r="1366" spans="7:16">
      <c r="G1366" s="13"/>
      <c r="H1366" s="13"/>
      <c r="I1366" s="13"/>
      <c r="J1366" s="13"/>
      <c r="K1366" s="13"/>
      <c r="L1366" s="13"/>
      <c r="M1366" s="13"/>
      <c r="N1366" s="13"/>
      <c r="O1366" s="13"/>
      <c r="P1366" s="13"/>
    </row>
    <row r="1367" spans="7:16">
      <c r="G1367" s="13"/>
      <c r="H1367" s="13"/>
      <c r="I1367" s="13"/>
      <c r="J1367" s="13"/>
      <c r="K1367" s="13"/>
      <c r="L1367" s="13"/>
      <c r="M1367" s="13"/>
      <c r="N1367" s="13"/>
      <c r="O1367" s="13"/>
      <c r="P1367" s="13"/>
    </row>
    <row r="1368" spans="7:16">
      <c r="G1368" s="13"/>
      <c r="H1368" s="13"/>
      <c r="I1368" s="13"/>
      <c r="J1368" s="13"/>
      <c r="K1368" s="13"/>
      <c r="L1368" s="13"/>
      <c r="M1368" s="13"/>
      <c r="N1368" s="13"/>
      <c r="O1368" s="13"/>
      <c r="P1368" s="13"/>
    </row>
    <row r="1369" spans="7:16">
      <c r="G1369" s="13"/>
      <c r="H1369" s="13"/>
      <c r="I1369" s="13"/>
      <c r="J1369" s="13"/>
      <c r="K1369" s="13"/>
      <c r="L1369" s="13"/>
      <c r="M1369" s="13"/>
      <c r="N1369" s="13"/>
      <c r="O1369" s="13"/>
      <c r="P1369" s="13"/>
    </row>
    <row r="1370" spans="7:16">
      <c r="G1370" s="13"/>
      <c r="H1370" s="13"/>
      <c r="I1370" s="13"/>
      <c r="J1370" s="13"/>
      <c r="K1370" s="13"/>
      <c r="L1370" s="13"/>
      <c r="M1370" s="13"/>
      <c r="N1370" s="13"/>
      <c r="O1370" s="13"/>
      <c r="P1370" s="13"/>
    </row>
    <row r="1371" spans="7:16">
      <c r="G1371" s="13"/>
      <c r="H1371" s="13"/>
      <c r="I1371" s="13"/>
      <c r="J1371" s="13"/>
      <c r="K1371" s="13"/>
      <c r="L1371" s="13"/>
      <c r="M1371" s="13"/>
      <c r="N1371" s="13"/>
      <c r="O1371" s="13"/>
      <c r="P1371" s="13"/>
    </row>
    <row r="1372" spans="7:16">
      <c r="G1372" s="13"/>
      <c r="H1372" s="13"/>
      <c r="I1372" s="13"/>
      <c r="J1372" s="13"/>
      <c r="K1372" s="13"/>
      <c r="L1372" s="13"/>
      <c r="M1372" s="13"/>
      <c r="N1372" s="13"/>
      <c r="O1372" s="13"/>
      <c r="P1372" s="13"/>
    </row>
    <row r="1373" spans="7:16">
      <c r="G1373" s="13"/>
      <c r="H1373" s="13"/>
      <c r="I1373" s="13"/>
      <c r="J1373" s="13"/>
      <c r="K1373" s="13"/>
      <c r="L1373" s="13"/>
      <c r="M1373" s="13"/>
      <c r="N1373" s="13"/>
      <c r="O1373" s="13"/>
      <c r="P1373" s="13"/>
    </row>
    <row r="1374" spans="7:16">
      <c r="G1374" s="13"/>
      <c r="H1374" s="13"/>
      <c r="I1374" s="13"/>
      <c r="J1374" s="13"/>
      <c r="K1374" s="13"/>
      <c r="L1374" s="13"/>
      <c r="M1374" s="13"/>
      <c r="N1374" s="13"/>
      <c r="O1374" s="13"/>
      <c r="P1374" s="13"/>
    </row>
    <row r="1375" spans="7:16">
      <c r="G1375" s="13"/>
      <c r="H1375" s="13"/>
      <c r="I1375" s="13"/>
      <c r="J1375" s="13"/>
      <c r="K1375" s="13"/>
      <c r="L1375" s="13"/>
      <c r="M1375" s="13"/>
      <c r="N1375" s="13"/>
      <c r="O1375" s="13"/>
      <c r="P1375" s="13"/>
    </row>
    <row r="1376" spans="7:16">
      <c r="G1376" s="13"/>
      <c r="H1376" s="13"/>
      <c r="I1376" s="13"/>
      <c r="J1376" s="13"/>
      <c r="K1376" s="13"/>
      <c r="L1376" s="13"/>
      <c r="M1376" s="13"/>
      <c r="N1376" s="13"/>
      <c r="O1376" s="13"/>
      <c r="P1376" s="13"/>
    </row>
    <row r="1377" spans="7:16">
      <c r="G1377" s="13"/>
      <c r="H1377" s="13"/>
      <c r="I1377" s="13"/>
      <c r="J1377" s="13"/>
      <c r="K1377" s="13"/>
      <c r="L1377" s="13"/>
      <c r="M1377" s="13"/>
      <c r="N1377" s="13"/>
      <c r="O1377" s="13"/>
      <c r="P1377" s="13"/>
    </row>
    <row r="1378" spans="7:16">
      <c r="G1378" s="13"/>
      <c r="H1378" s="13"/>
      <c r="I1378" s="13"/>
      <c r="J1378" s="13"/>
      <c r="K1378" s="13"/>
      <c r="L1378" s="13"/>
      <c r="M1378" s="13"/>
      <c r="N1378" s="13"/>
      <c r="O1378" s="13"/>
      <c r="P1378" s="13"/>
    </row>
    <row r="1379" spans="7:16">
      <c r="G1379" s="13"/>
      <c r="H1379" s="13"/>
      <c r="I1379" s="13"/>
      <c r="J1379" s="13"/>
      <c r="K1379" s="13"/>
      <c r="L1379" s="13"/>
      <c r="M1379" s="13"/>
      <c r="N1379" s="13"/>
      <c r="O1379" s="13"/>
      <c r="P1379" s="13"/>
    </row>
    <row r="1380" spans="7:16">
      <c r="G1380" s="13"/>
      <c r="H1380" s="13"/>
      <c r="I1380" s="13"/>
      <c r="J1380" s="13"/>
      <c r="K1380" s="13"/>
      <c r="L1380" s="13"/>
      <c r="M1380" s="13"/>
      <c r="N1380" s="13"/>
      <c r="O1380" s="13"/>
      <c r="P1380" s="13"/>
    </row>
    <row r="1381" spans="7:16">
      <c r="G1381" s="13"/>
      <c r="H1381" s="13"/>
      <c r="I1381" s="13"/>
      <c r="J1381" s="13"/>
      <c r="K1381" s="13"/>
      <c r="L1381" s="13"/>
      <c r="M1381" s="13"/>
      <c r="N1381" s="13"/>
      <c r="O1381" s="13"/>
      <c r="P1381" s="13"/>
    </row>
    <row r="1382" spans="7:16">
      <c r="G1382" s="13"/>
      <c r="H1382" s="13"/>
      <c r="I1382" s="13"/>
      <c r="J1382" s="13"/>
      <c r="K1382" s="13"/>
      <c r="L1382" s="13"/>
      <c r="M1382" s="13"/>
      <c r="N1382" s="13"/>
      <c r="O1382" s="13"/>
      <c r="P1382" s="13"/>
    </row>
    <row r="1383" spans="7:16">
      <c r="G1383" s="13"/>
      <c r="H1383" s="13"/>
      <c r="I1383" s="13"/>
      <c r="J1383" s="13"/>
      <c r="K1383" s="13"/>
      <c r="L1383" s="13"/>
      <c r="M1383" s="13"/>
      <c r="N1383" s="13"/>
      <c r="O1383" s="13"/>
      <c r="P1383" s="13"/>
    </row>
    <row r="1384" spans="7:16">
      <c r="G1384" s="13"/>
      <c r="H1384" s="13"/>
      <c r="I1384" s="13"/>
      <c r="J1384" s="13"/>
      <c r="K1384" s="13"/>
      <c r="L1384" s="13"/>
      <c r="M1384" s="13"/>
      <c r="N1384" s="13"/>
      <c r="O1384" s="13"/>
      <c r="P1384" s="13"/>
    </row>
    <row r="1385" spans="7:16">
      <c r="G1385" s="13"/>
      <c r="H1385" s="13"/>
      <c r="I1385" s="13"/>
      <c r="J1385" s="13"/>
      <c r="K1385" s="13"/>
      <c r="L1385" s="13"/>
      <c r="M1385" s="13"/>
      <c r="N1385" s="13"/>
      <c r="O1385" s="13"/>
      <c r="P1385" s="13"/>
    </row>
    <row r="1386" spans="7:16">
      <c r="G1386" s="13"/>
      <c r="H1386" s="13"/>
      <c r="I1386" s="13"/>
      <c r="J1386" s="13"/>
      <c r="K1386" s="13"/>
      <c r="L1386" s="13"/>
      <c r="M1386" s="13"/>
      <c r="N1386" s="13"/>
      <c r="O1386" s="13"/>
      <c r="P1386" s="13"/>
    </row>
    <row r="1387" spans="7:16">
      <c r="G1387" s="13"/>
      <c r="H1387" s="13"/>
      <c r="I1387" s="13"/>
      <c r="J1387" s="13"/>
      <c r="K1387" s="13"/>
      <c r="L1387" s="13"/>
      <c r="M1387" s="13"/>
      <c r="N1387" s="13"/>
      <c r="O1387" s="13"/>
      <c r="P1387" s="13"/>
    </row>
    <row r="1388" spans="7:16">
      <c r="G1388" s="13"/>
      <c r="H1388" s="13"/>
      <c r="I1388" s="13"/>
      <c r="J1388" s="13"/>
      <c r="K1388" s="13"/>
      <c r="L1388" s="13"/>
      <c r="M1388" s="13"/>
      <c r="N1388" s="13"/>
      <c r="O1388" s="13"/>
      <c r="P1388" s="13"/>
    </row>
    <row r="1389" spans="7:16">
      <c r="G1389" s="13"/>
      <c r="H1389" s="13"/>
      <c r="I1389" s="13"/>
      <c r="J1389" s="13"/>
      <c r="K1389" s="13"/>
      <c r="L1389" s="13"/>
      <c r="M1389" s="13"/>
      <c r="N1389" s="13"/>
      <c r="O1389" s="13"/>
      <c r="P1389" s="13"/>
    </row>
    <row r="1390" spans="7:16">
      <c r="G1390" s="13"/>
      <c r="H1390" s="13"/>
      <c r="I1390" s="13"/>
      <c r="J1390" s="13"/>
      <c r="K1390" s="13"/>
      <c r="L1390" s="13"/>
      <c r="M1390" s="13"/>
      <c r="N1390" s="13"/>
      <c r="O1390" s="13"/>
      <c r="P1390" s="13"/>
    </row>
    <row r="1391" spans="7:16">
      <c r="G1391" s="13"/>
      <c r="H1391" s="13"/>
      <c r="I1391" s="13"/>
      <c r="J1391" s="13"/>
      <c r="K1391" s="13"/>
      <c r="L1391" s="13"/>
      <c r="M1391" s="13"/>
      <c r="N1391" s="13"/>
      <c r="O1391" s="13"/>
      <c r="P1391" s="13"/>
    </row>
    <row r="1392" spans="7:16">
      <c r="G1392" s="13"/>
      <c r="H1392" s="13"/>
      <c r="I1392" s="13"/>
      <c r="J1392" s="13"/>
      <c r="K1392" s="13"/>
      <c r="L1392" s="13"/>
      <c r="M1392" s="13"/>
      <c r="N1392" s="13"/>
      <c r="O1392" s="13"/>
      <c r="P1392" s="13"/>
    </row>
    <row r="1393" spans="7:16">
      <c r="G1393" s="13"/>
      <c r="H1393" s="13"/>
      <c r="I1393" s="13"/>
      <c r="J1393" s="13"/>
      <c r="K1393" s="13"/>
      <c r="L1393" s="13"/>
      <c r="M1393" s="13"/>
      <c r="N1393" s="13"/>
      <c r="O1393" s="13"/>
      <c r="P1393" s="13"/>
    </row>
    <row r="1394" spans="7:16">
      <c r="G1394" s="13"/>
      <c r="H1394" s="13"/>
      <c r="I1394" s="13"/>
      <c r="J1394" s="13"/>
      <c r="K1394" s="13"/>
      <c r="L1394" s="13"/>
      <c r="M1394" s="13"/>
      <c r="N1394" s="13"/>
      <c r="O1394" s="13"/>
      <c r="P1394" s="13"/>
    </row>
    <row r="1395" spans="7:16">
      <c r="G1395" s="13"/>
      <c r="H1395" s="13"/>
      <c r="I1395" s="13"/>
      <c r="J1395" s="13"/>
      <c r="K1395" s="13"/>
      <c r="L1395" s="13"/>
      <c r="M1395" s="13"/>
      <c r="N1395" s="13"/>
      <c r="O1395" s="13"/>
      <c r="P1395" s="13"/>
    </row>
    <row r="1396" spans="7:16">
      <c r="G1396" s="13"/>
      <c r="H1396" s="13"/>
      <c r="I1396" s="13"/>
      <c r="J1396" s="13"/>
      <c r="K1396" s="13"/>
      <c r="L1396" s="13"/>
      <c r="M1396" s="13"/>
      <c r="N1396" s="13"/>
      <c r="O1396" s="13"/>
      <c r="P1396" s="13"/>
    </row>
    <row r="1397" spans="7:16">
      <c r="G1397" s="13"/>
      <c r="H1397" s="13"/>
      <c r="I1397" s="13"/>
      <c r="J1397" s="13"/>
      <c r="K1397" s="13"/>
      <c r="L1397" s="13"/>
      <c r="M1397" s="13"/>
      <c r="N1397" s="13"/>
      <c r="O1397" s="13"/>
      <c r="P1397" s="13"/>
    </row>
    <row r="1398" spans="7:16">
      <c r="G1398" s="13"/>
      <c r="H1398" s="13"/>
      <c r="I1398" s="13"/>
      <c r="J1398" s="13"/>
      <c r="K1398" s="13"/>
      <c r="L1398" s="13"/>
      <c r="M1398" s="13"/>
      <c r="N1398" s="13"/>
      <c r="O1398" s="13"/>
      <c r="P1398" s="13"/>
    </row>
    <row r="1399" spans="7:16">
      <c r="G1399" s="13"/>
      <c r="H1399" s="13"/>
      <c r="I1399" s="13"/>
      <c r="J1399" s="13"/>
      <c r="K1399" s="13"/>
      <c r="L1399" s="13"/>
      <c r="M1399" s="13"/>
      <c r="N1399" s="13"/>
      <c r="O1399" s="13"/>
      <c r="P1399" s="13"/>
    </row>
    <row r="1400" spans="7:16">
      <c r="G1400" s="13"/>
      <c r="H1400" s="13"/>
      <c r="I1400" s="13"/>
      <c r="J1400" s="13"/>
      <c r="K1400" s="13"/>
      <c r="L1400" s="13"/>
      <c r="M1400" s="13"/>
      <c r="N1400" s="13"/>
      <c r="O1400" s="13"/>
      <c r="P1400" s="13"/>
    </row>
    <row r="1401" spans="7:16">
      <c r="G1401" s="13"/>
      <c r="H1401" s="13"/>
      <c r="I1401" s="13"/>
      <c r="J1401" s="13"/>
      <c r="K1401" s="13"/>
      <c r="L1401" s="13"/>
      <c r="M1401" s="13"/>
      <c r="N1401" s="13"/>
      <c r="O1401" s="13"/>
      <c r="P1401" s="13"/>
    </row>
    <row r="1402" spans="7:16">
      <c r="G1402" s="13"/>
      <c r="H1402" s="13"/>
      <c r="I1402" s="13"/>
      <c r="J1402" s="13"/>
      <c r="K1402" s="13"/>
      <c r="L1402" s="13"/>
      <c r="M1402" s="13"/>
      <c r="N1402" s="13"/>
      <c r="O1402" s="13"/>
      <c r="P1402" s="13"/>
    </row>
    <row r="1403" spans="7:16">
      <c r="G1403" s="13"/>
      <c r="H1403" s="13"/>
      <c r="I1403" s="13"/>
      <c r="J1403" s="13"/>
      <c r="K1403" s="13"/>
      <c r="L1403" s="13"/>
      <c r="M1403" s="13"/>
      <c r="N1403" s="13"/>
      <c r="O1403" s="13"/>
      <c r="P1403" s="13"/>
    </row>
    <row r="1404" spans="7:16">
      <c r="G1404" s="13"/>
      <c r="H1404" s="13"/>
      <c r="I1404" s="13"/>
      <c r="J1404" s="13"/>
      <c r="K1404" s="13"/>
      <c r="L1404" s="13"/>
      <c r="M1404" s="13"/>
      <c r="N1404" s="13"/>
      <c r="O1404" s="13"/>
      <c r="P1404" s="13"/>
    </row>
    <row r="1405" spans="7:16">
      <c r="G1405" s="13"/>
      <c r="H1405" s="13"/>
      <c r="I1405" s="13"/>
      <c r="J1405" s="13"/>
      <c r="K1405" s="13"/>
      <c r="L1405" s="13"/>
      <c r="M1405" s="13"/>
      <c r="N1405" s="13"/>
      <c r="O1405" s="13"/>
      <c r="P1405" s="13"/>
    </row>
    <row r="1406" spans="7:16">
      <c r="G1406" s="13"/>
      <c r="H1406" s="13"/>
      <c r="I1406" s="13"/>
      <c r="J1406" s="13"/>
      <c r="K1406" s="13"/>
      <c r="L1406" s="13"/>
      <c r="M1406" s="13"/>
      <c r="N1406" s="13"/>
      <c r="O1406" s="13"/>
      <c r="P1406" s="13"/>
    </row>
    <row r="1407" spans="7:16">
      <c r="G1407" s="13"/>
      <c r="H1407" s="13"/>
      <c r="I1407" s="13"/>
      <c r="J1407" s="13"/>
      <c r="K1407" s="13"/>
      <c r="L1407" s="13"/>
      <c r="M1407" s="13"/>
      <c r="N1407" s="13"/>
      <c r="O1407" s="13"/>
      <c r="P1407" s="13"/>
    </row>
    <row r="1408" spans="7:16">
      <c r="G1408" s="13"/>
      <c r="H1408" s="13"/>
      <c r="I1408" s="13"/>
      <c r="J1408" s="13"/>
      <c r="K1408" s="13"/>
      <c r="L1408" s="13"/>
      <c r="M1408" s="13"/>
      <c r="N1408" s="13"/>
      <c r="O1408" s="13"/>
      <c r="P1408" s="13"/>
    </row>
    <row r="1409" spans="7:16">
      <c r="G1409" s="13"/>
      <c r="H1409" s="13"/>
      <c r="I1409" s="13"/>
      <c r="J1409" s="13"/>
      <c r="K1409" s="13"/>
      <c r="L1409" s="13"/>
      <c r="M1409" s="13"/>
      <c r="N1409" s="13"/>
      <c r="O1409" s="13"/>
      <c r="P1409" s="13"/>
    </row>
    <row r="1410" spans="7:16">
      <c r="G1410" s="13"/>
      <c r="H1410" s="13"/>
      <c r="I1410" s="13"/>
      <c r="J1410" s="13"/>
      <c r="K1410" s="13"/>
      <c r="L1410" s="13"/>
      <c r="M1410" s="13"/>
      <c r="N1410" s="13"/>
      <c r="O1410" s="13"/>
      <c r="P1410" s="13"/>
    </row>
    <row r="1411" spans="7:16">
      <c r="G1411" s="13"/>
      <c r="H1411" s="13"/>
      <c r="I1411" s="13"/>
      <c r="J1411" s="13"/>
      <c r="K1411" s="13"/>
      <c r="L1411" s="13"/>
      <c r="M1411" s="13"/>
      <c r="N1411" s="13"/>
      <c r="O1411" s="13"/>
      <c r="P1411" s="13"/>
    </row>
    <row r="1412" spans="7:16">
      <c r="G1412" s="13"/>
      <c r="H1412" s="13"/>
      <c r="I1412" s="13"/>
      <c r="J1412" s="13"/>
      <c r="K1412" s="13"/>
      <c r="L1412" s="13"/>
      <c r="M1412" s="13"/>
      <c r="N1412" s="13"/>
      <c r="O1412" s="13"/>
      <c r="P1412" s="13"/>
    </row>
    <row r="1413" spans="7:16">
      <c r="G1413" s="13"/>
      <c r="H1413" s="13"/>
      <c r="I1413" s="13"/>
      <c r="J1413" s="13"/>
      <c r="K1413" s="13"/>
      <c r="L1413" s="13"/>
      <c r="M1413" s="13"/>
      <c r="N1413" s="13"/>
      <c r="O1413" s="13"/>
      <c r="P1413" s="13"/>
    </row>
    <row r="1414" spans="7:16">
      <c r="G1414" s="13"/>
      <c r="H1414" s="13"/>
      <c r="I1414" s="13"/>
      <c r="J1414" s="13"/>
      <c r="K1414" s="13"/>
      <c r="L1414" s="13"/>
      <c r="M1414" s="13"/>
      <c r="N1414" s="13"/>
      <c r="O1414" s="13"/>
      <c r="P1414" s="13"/>
    </row>
    <row r="1415" spans="7:16">
      <c r="G1415" s="13"/>
      <c r="H1415" s="13"/>
      <c r="I1415" s="13"/>
      <c r="J1415" s="13"/>
      <c r="K1415" s="13"/>
      <c r="L1415" s="13"/>
      <c r="M1415" s="13"/>
      <c r="N1415" s="13"/>
      <c r="O1415" s="13"/>
      <c r="P1415" s="13"/>
    </row>
    <row r="1416" spans="7:16">
      <c r="G1416" s="13"/>
      <c r="H1416" s="13"/>
      <c r="I1416" s="13"/>
      <c r="J1416" s="13"/>
      <c r="K1416" s="13"/>
      <c r="L1416" s="13"/>
      <c r="M1416" s="13"/>
      <c r="N1416" s="13"/>
      <c r="O1416" s="13"/>
      <c r="P1416" s="13"/>
    </row>
    <row r="1417" spans="7:16">
      <c r="G1417" s="13"/>
      <c r="H1417" s="13"/>
      <c r="I1417" s="13"/>
      <c r="J1417" s="13"/>
      <c r="K1417" s="13"/>
      <c r="L1417" s="13"/>
      <c r="M1417" s="13"/>
      <c r="N1417" s="13"/>
      <c r="O1417" s="13"/>
      <c r="P1417" s="13"/>
    </row>
    <row r="1418" spans="7:16">
      <c r="G1418" s="13"/>
      <c r="H1418" s="13"/>
      <c r="I1418" s="13"/>
      <c r="J1418" s="13"/>
      <c r="K1418" s="13"/>
      <c r="L1418" s="13"/>
      <c r="M1418" s="13"/>
      <c r="N1418" s="13"/>
      <c r="O1418" s="13"/>
      <c r="P1418" s="13"/>
    </row>
    <row r="1419" spans="7:16">
      <c r="G1419" s="13"/>
      <c r="H1419" s="13"/>
      <c r="I1419" s="13"/>
      <c r="J1419" s="13"/>
      <c r="K1419" s="13"/>
      <c r="L1419" s="13"/>
      <c r="M1419" s="13"/>
      <c r="N1419" s="13"/>
      <c r="O1419" s="13"/>
      <c r="P1419" s="13"/>
    </row>
    <row r="1420" spans="7:16">
      <c r="G1420" s="13"/>
      <c r="H1420" s="13"/>
      <c r="I1420" s="13"/>
      <c r="J1420" s="13"/>
      <c r="K1420" s="13"/>
      <c r="L1420" s="13"/>
      <c r="M1420" s="13"/>
      <c r="N1420" s="13"/>
      <c r="O1420" s="13"/>
      <c r="P1420" s="13"/>
    </row>
    <row r="1421" spans="7:16">
      <c r="G1421" s="13"/>
      <c r="H1421" s="13"/>
      <c r="I1421" s="13"/>
      <c r="J1421" s="13"/>
      <c r="K1421" s="13"/>
      <c r="L1421" s="13"/>
      <c r="M1421" s="13"/>
      <c r="N1421" s="13"/>
      <c r="O1421" s="13"/>
      <c r="P1421" s="13"/>
    </row>
    <row r="1422" spans="7:16">
      <c r="G1422" s="13"/>
      <c r="H1422" s="13"/>
      <c r="I1422" s="13"/>
      <c r="J1422" s="13"/>
      <c r="K1422" s="13"/>
      <c r="L1422" s="13"/>
      <c r="M1422" s="13"/>
      <c r="N1422" s="13"/>
      <c r="O1422" s="13"/>
      <c r="P1422" s="13"/>
    </row>
    <row r="1423" spans="7:16">
      <c r="G1423" s="13"/>
      <c r="H1423" s="13"/>
      <c r="I1423" s="13"/>
      <c r="J1423" s="13"/>
      <c r="K1423" s="13"/>
      <c r="L1423" s="13"/>
      <c r="M1423" s="13"/>
      <c r="N1423" s="13"/>
      <c r="O1423" s="13"/>
      <c r="P1423" s="13"/>
    </row>
    <row r="1424" spans="7:16">
      <c r="G1424" s="13"/>
      <c r="H1424" s="13"/>
      <c r="I1424" s="13"/>
      <c r="J1424" s="13"/>
      <c r="K1424" s="13"/>
      <c r="L1424" s="13"/>
      <c r="M1424" s="13"/>
      <c r="N1424" s="13"/>
      <c r="O1424" s="13"/>
      <c r="P1424" s="13"/>
    </row>
    <row r="1425" spans="7:16">
      <c r="G1425" s="13"/>
      <c r="H1425" s="13"/>
      <c r="I1425" s="13"/>
      <c r="J1425" s="13"/>
      <c r="K1425" s="13"/>
      <c r="L1425" s="13"/>
      <c r="M1425" s="13"/>
      <c r="N1425" s="13"/>
      <c r="O1425" s="13"/>
      <c r="P1425" s="13"/>
    </row>
    <row r="1426" spans="7:16">
      <c r="G1426" s="13"/>
      <c r="H1426" s="13"/>
      <c r="I1426" s="13"/>
      <c r="J1426" s="13"/>
      <c r="K1426" s="13"/>
      <c r="L1426" s="13"/>
      <c r="M1426" s="13"/>
      <c r="N1426" s="13"/>
      <c r="O1426" s="13"/>
      <c r="P1426" s="13"/>
    </row>
    <row r="1427" spans="7:16">
      <c r="G1427" s="13"/>
      <c r="H1427" s="13"/>
      <c r="I1427" s="13"/>
      <c r="J1427" s="13"/>
      <c r="K1427" s="13"/>
      <c r="L1427" s="13"/>
      <c r="M1427" s="13"/>
      <c r="N1427" s="13"/>
      <c r="O1427" s="13"/>
      <c r="P1427" s="13"/>
    </row>
    <row r="1428" spans="7:16">
      <c r="G1428" s="13"/>
      <c r="H1428" s="13"/>
      <c r="I1428" s="13"/>
      <c r="J1428" s="13"/>
      <c r="K1428" s="13"/>
      <c r="L1428" s="13"/>
      <c r="M1428" s="13"/>
      <c r="N1428" s="13"/>
      <c r="O1428" s="13"/>
      <c r="P1428" s="13"/>
    </row>
    <row r="1429" spans="7:16">
      <c r="G1429" s="13"/>
      <c r="H1429" s="13"/>
      <c r="I1429" s="13"/>
      <c r="J1429" s="13"/>
      <c r="K1429" s="13"/>
      <c r="L1429" s="13"/>
      <c r="M1429" s="13"/>
      <c r="N1429" s="13"/>
      <c r="O1429" s="13"/>
      <c r="P1429" s="13"/>
    </row>
    <row r="1430" spans="7:16">
      <c r="G1430" s="13"/>
      <c r="H1430" s="13"/>
      <c r="I1430" s="13"/>
      <c r="J1430" s="13"/>
      <c r="K1430" s="13"/>
      <c r="L1430" s="13"/>
      <c r="M1430" s="13"/>
      <c r="N1430" s="13"/>
      <c r="O1430" s="13"/>
      <c r="P1430" s="13"/>
    </row>
    <row r="1431" spans="7:16">
      <c r="G1431" s="13"/>
      <c r="H1431" s="13"/>
      <c r="I1431" s="13"/>
      <c r="J1431" s="13"/>
      <c r="K1431" s="13"/>
      <c r="L1431" s="13"/>
      <c r="M1431" s="13"/>
      <c r="N1431" s="13"/>
      <c r="O1431" s="13"/>
      <c r="P1431" s="13"/>
    </row>
    <row r="1432" spans="7:16">
      <c r="G1432" s="13"/>
      <c r="H1432" s="13"/>
      <c r="I1432" s="13"/>
      <c r="J1432" s="13"/>
      <c r="K1432" s="13"/>
      <c r="L1432" s="13"/>
      <c r="M1432" s="13"/>
      <c r="N1432" s="13"/>
      <c r="O1432" s="13"/>
      <c r="P1432" s="13"/>
    </row>
    <row r="1433" spans="7:16">
      <c r="G1433" s="13"/>
      <c r="H1433" s="13"/>
      <c r="I1433" s="13"/>
      <c r="J1433" s="13"/>
      <c r="K1433" s="13"/>
      <c r="L1433" s="13"/>
      <c r="M1433" s="13"/>
      <c r="N1433" s="13"/>
      <c r="O1433" s="13"/>
      <c r="P1433" s="13"/>
    </row>
    <row r="1434" spans="7:16">
      <c r="G1434" s="13"/>
      <c r="H1434" s="13"/>
      <c r="I1434" s="13"/>
      <c r="J1434" s="13"/>
      <c r="K1434" s="13"/>
      <c r="L1434" s="13"/>
      <c r="M1434" s="13"/>
      <c r="N1434" s="13"/>
      <c r="O1434" s="13"/>
      <c r="P1434" s="13"/>
    </row>
    <row r="1435" spans="7:16">
      <c r="G1435" s="13"/>
      <c r="H1435" s="13"/>
      <c r="I1435" s="13"/>
      <c r="J1435" s="13"/>
      <c r="K1435" s="13"/>
      <c r="L1435" s="13"/>
      <c r="M1435" s="13"/>
      <c r="N1435" s="13"/>
      <c r="O1435" s="13"/>
      <c r="P1435" s="13"/>
    </row>
    <row r="1436" spans="7:16">
      <c r="G1436" s="13"/>
      <c r="H1436" s="13"/>
      <c r="I1436" s="13"/>
      <c r="J1436" s="13"/>
      <c r="K1436" s="13"/>
      <c r="L1436" s="13"/>
      <c r="M1436" s="13"/>
      <c r="N1436" s="13"/>
      <c r="O1436" s="13"/>
      <c r="P1436" s="13"/>
    </row>
    <row r="1437" spans="7:16">
      <c r="G1437" s="13"/>
      <c r="H1437" s="13"/>
      <c r="I1437" s="13"/>
      <c r="J1437" s="13"/>
      <c r="K1437" s="13"/>
      <c r="L1437" s="13"/>
      <c r="M1437" s="13"/>
      <c r="N1437" s="13"/>
      <c r="O1437" s="13"/>
      <c r="P1437" s="13"/>
    </row>
    <row r="1438" spans="7:16">
      <c r="G1438" s="13"/>
      <c r="H1438" s="13"/>
      <c r="I1438" s="13"/>
      <c r="J1438" s="13"/>
      <c r="K1438" s="13"/>
      <c r="L1438" s="13"/>
      <c r="M1438" s="13"/>
      <c r="N1438" s="13"/>
      <c r="O1438" s="13"/>
      <c r="P1438" s="13"/>
    </row>
    <row r="1439" spans="7:16">
      <c r="G1439" s="13"/>
      <c r="H1439" s="13"/>
      <c r="I1439" s="13"/>
      <c r="J1439" s="13"/>
      <c r="K1439" s="13"/>
      <c r="L1439" s="13"/>
      <c r="M1439" s="13"/>
      <c r="N1439" s="13"/>
      <c r="O1439" s="13"/>
      <c r="P1439" s="13"/>
    </row>
    <row r="1440" spans="7:16">
      <c r="G1440" s="13"/>
      <c r="H1440" s="13"/>
      <c r="I1440" s="13"/>
      <c r="J1440" s="13"/>
      <c r="K1440" s="13"/>
      <c r="L1440" s="13"/>
      <c r="M1440" s="13"/>
      <c r="N1440" s="13"/>
      <c r="O1440" s="13"/>
      <c r="P1440" s="13"/>
    </row>
    <row r="1441" spans="7:16">
      <c r="G1441" s="13"/>
      <c r="H1441" s="13"/>
      <c r="I1441" s="13"/>
      <c r="J1441" s="13"/>
      <c r="K1441" s="13"/>
      <c r="L1441" s="13"/>
      <c r="M1441" s="13"/>
      <c r="N1441" s="13"/>
      <c r="O1441" s="13"/>
      <c r="P1441" s="13"/>
    </row>
    <row r="1442" spans="7:16">
      <c r="G1442" s="13"/>
      <c r="H1442" s="13"/>
      <c r="I1442" s="13"/>
      <c r="J1442" s="13"/>
      <c r="K1442" s="13"/>
      <c r="L1442" s="13"/>
      <c r="M1442" s="13"/>
      <c r="N1442" s="13"/>
      <c r="O1442" s="13"/>
      <c r="P1442" s="13"/>
    </row>
    <row r="1443" spans="7:16">
      <c r="G1443" s="13"/>
      <c r="H1443" s="13"/>
      <c r="I1443" s="13"/>
      <c r="J1443" s="13"/>
      <c r="K1443" s="13"/>
      <c r="L1443" s="13"/>
      <c r="M1443" s="13"/>
      <c r="N1443" s="13"/>
      <c r="O1443" s="13"/>
      <c r="P1443" s="13"/>
    </row>
    <row r="1444" spans="7:16">
      <c r="G1444" s="13"/>
      <c r="H1444" s="13"/>
      <c r="I1444" s="13"/>
      <c r="J1444" s="13"/>
      <c r="K1444" s="13"/>
      <c r="L1444" s="13"/>
      <c r="M1444" s="13"/>
      <c r="N1444" s="13"/>
      <c r="O1444" s="13"/>
      <c r="P1444" s="13"/>
    </row>
    <row r="1445" spans="7:16">
      <c r="G1445" s="13"/>
      <c r="H1445" s="13"/>
      <c r="I1445" s="13"/>
      <c r="J1445" s="13"/>
      <c r="K1445" s="13"/>
      <c r="L1445" s="13"/>
      <c r="M1445" s="13"/>
      <c r="N1445" s="13"/>
      <c r="O1445" s="13"/>
      <c r="P1445" s="13"/>
    </row>
    <row r="1446" spans="7:16">
      <c r="G1446" s="13"/>
      <c r="H1446" s="13"/>
      <c r="I1446" s="13"/>
      <c r="J1446" s="13"/>
      <c r="K1446" s="13"/>
      <c r="L1446" s="13"/>
      <c r="M1446" s="13"/>
      <c r="N1446" s="13"/>
      <c r="O1446" s="13"/>
      <c r="P1446" s="13"/>
    </row>
    <row r="1447" spans="7:16">
      <c r="G1447" s="13"/>
      <c r="H1447" s="13"/>
      <c r="I1447" s="13"/>
      <c r="J1447" s="13"/>
      <c r="K1447" s="13"/>
      <c r="L1447" s="13"/>
      <c r="M1447" s="13"/>
      <c r="N1447" s="13"/>
      <c r="O1447" s="13"/>
      <c r="P1447" s="13"/>
    </row>
    <row r="1448" spans="7:16">
      <c r="G1448" s="13"/>
      <c r="H1448" s="13"/>
      <c r="I1448" s="13"/>
      <c r="J1448" s="13"/>
      <c r="K1448" s="13"/>
      <c r="L1448" s="13"/>
      <c r="M1448" s="13"/>
      <c r="N1448" s="13"/>
      <c r="O1448" s="13"/>
      <c r="P1448" s="13"/>
    </row>
    <row r="1449" spans="7:16">
      <c r="G1449" s="13"/>
      <c r="H1449" s="13"/>
      <c r="I1449" s="13"/>
      <c r="J1449" s="13"/>
      <c r="K1449" s="13"/>
      <c r="L1449" s="13"/>
      <c r="M1449" s="13"/>
      <c r="N1449" s="13"/>
      <c r="O1449" s="13"/>
      <c r="P1449" s="13"/>
    </row>
    <row r="1450" spans="7:16">
      <c r="G1450" s="13"/>
      <c r="H1450" s="13"/>
      <c r="I1450" s="13"/>
      <c r="J1450" s="13"/>
      <c r="K1450" s="13"/>
      <c r="L1450" s="13"/>
      <c r="M1450" s="13"/>
      <c r="N1450" s="13"/>
      <c r="O1450" s="13"/>
      <c r="P1450" s="13"/>
    </row>
    <row r="1451" spans="7:16">
      <c r="G1451" s="13"/>
      <c r="H1451" s="13"/>
      <c r="I1451" s="13"/>
      <c r="J1451" s="13"/>
      <c r="K1451" s="13"/>
      <c r="L1451" s="13"/>
      <c r="M1451" s="13"/>
      <c r="N1451" s="13"/>
      <c r="O1451" s="13"/>
      <c r="P1451" s="13"/>
    </row>
    <row r="1452" spans="7:16">
      <c r="G1452" s="13"/>
      <c r="H1452" s="13"/>
      <c r="I1452" s="13"/>
      <c r="J1452" s="13"/>
      <c r="K1452" s="13"/>
      <c r="L1452" s="13"/>
      <c r="M1452" s="13"/>
      <c r="N1452" s="13"/>
      <c r="O1452" s="13"/>
      <c r="P1452" s="13"/>
    </row>
    <row r="1453" spans="7:16">
      <c r="G1453" s="13"/>
      <c r="H1453" s="13"/>
      <c r="I1453" s="13"/>
      <c r="J1453" s="13"/>
      <c r="K1453" s="13"/>
      <c r="L1453" s="13"/>
      <c r="M1453" s="13"/>
      <c r="N1453" s="13"/>
      <c r="O1453" s="13"/>
      <c r="P1453" s="13"/>
    </row>
    <row r="1454" spans="7:16">
      <c r="G1454" s="13"/>
      <c r="H1454" s="13"/>
      <c r="I1454" s="13"/>
      <c r="J1454" s="13"/>
      <c r="K1454" s="13"/>
      <c r="L1454" s="13"/>
      <c r="M1454" s="13"/>
      <c r="N1454" s="13"/>
      <c r="O1454" s="13"/>
      <c r="P1454" s="13"/>
    </row>
    <row r="1455" spans="7:16">
      <c r="G1455" s="13"/>
      <c r="H1455" s="13"/>
      <c r="I1455" s="13"/>
      <c r="J1455" s="13"/>
      <c r="K1455" s="13"/>
      <c r="L1455" s="13"/>
      <c r="M1455" s="13"/>
      <c r="N1455" s="13"/>
      <c r="O1455" s="13"/>
      <c r="P1455" s="13"/>
    </row>
    <row r="1456" spans="7:16">
      <c r="G1456" s="13"/>
      <c r="H1456" s="13"/>
      <c r="I1456" s="13"/>
      <c r="J1456" s="13"/>
      <c r="K1456" s="13"/>
      <c r="L1456" s="13"/>
      <c r="M1456" s="13"/>
      <c r="N1456" s="13"/>
      <c r="O1456" s="13"/>
      <c r="P1456" s="13"/>
    </row>
    <row r="1457" spans="7:16">
      <c r="G1457" s="13"/>
      <c r="H1457" s="13"/>
      <c r="I1457" s="13"/>
      <c r="J1457" s="13"/>
      <c r="K1457" s="13"/>
      <c r="L1457" s="13"/>
      <c r="M1457" s="13"/>
      <c r="N1457" s="13"/>
      <c r="O1457" s="13"/>
      <c r="P1457" s="13"/>
    </row>
    <row r="1458" spans="7:16">
      <c r="G1458" s="13"/>
      <c r="H1458" s="13"/>
      <c r="I1458" s="13"/>
      <c r="J1458" s="13"/>
      <c r="K1458" s="13"/>
      <c r="L1458" s="13"/>
      <c r="M1458" s="13"/>
      <c r="N1458" s="13"/>
      <c r="O1458" s="13"/>
      <c r="P1458" s="13"/>
    </row>
    <row r="1459" spans="7:16">
      <c r="G1459" s="13"/>
      <c r="H1459" s="13"/>
      <c r="I1459" s="13"/>
      <c r="J1459" s="13"/>
      <c r="K1459" s="13"/>
      <c r="L1459" s="13"/>
      <c r="M1459" s="13"/>
      <c r="N1459" s="13"/>
      <c r="O1459" s="13"/>
      <c r="P1459" s="13"/>
    </row>
    <row r="1460" spans="7:16">
      <c r="G1460" s="13"/>
      <c r="H1460" s="13"/>
      <c r="I1460" s="13"/>
      <c r="J1460" s="13"/>
      <c r="K1460" s="13"/>
      <c r="L1460" s="13"/>
      <c r="M1460" s="13"/>
      <c r="N1460" s="13"/>
      <c r="O1460" s="13"/>
      <c r="P1460" s="13"/>
    </row>
    <row r="1461" spans="7:16">
      <c r="G1461" s="13"/>
      <c r="H1461" s="13"/>
      <c r="I1461" s="13"/>
      <c r="J1461" s="13"/>
      <c r="K1461" s="13"/>
      <c r="L1461" s="13"/>
      <c r="M1461" s="13"/>
      <c r="N1461" s="13"/>
      <c r="O1461" s="13"/>
      <c r="P1461" s="13"/>
    </row>
    <row r="1462" spans="7:16">
      <c r="G1462" s="13"/>
      <c r="H1462" s="13"/>
      <c r="I1462" s="13"/>
      <c r="J1462" s="13"/>
      <c r="K1462" s="13"/>
      <c r="L1462" s="13"/>
      <c r="M1462" s="13"/>
      <c r="N1462" s="13"/>
      <c r="O1462" s="13"/>
      <c r="P1462" s="13"/>
    </row>
    <row r="1463" spans="7:16">
      <c r="G1463" s="13"/>
      <c r="H1463" s="13"/>
      <c r="I1463" s="13"/>
      <c r="J1463" s="13"/>
      <c r="K1463" s="13"/>
      <c r="L1463" s="13"/>
      <c r="M1463" s="13"/>
      <c r="N1463" s="13"/>
      <c r="O1463" s="13"/>
      <c r="P1463" s="13"/>
    </row>
    <row r="1464" spans="7:16">
      <c r="G1464" s="13"/>
      <c r="H1464" s="13"/>
      <c r="I1464" s="13"/>
      <c r="J1464" s="13"/>
      <c r="K1464" s="13"/>
      <c r="L1464" s="13"/>
      <c r="M1464" s="13"/>
      <c r="N1464" s="13"/>
      <c r="O1464" s="13"/>
      <c r="P1464" s="13"/>
    </row>
    <row r="1465" spans="7:16">
      <c r="G1465" s="13"/>
      <c r="H1465" s="13"/>
      <c r="I1465" s="13"/>
      <c r="J1465" s="13"/>
      <c r="K1465" s="13"/>
      <c r="L1465" s="13"/>
      <c r="M1465" s="13"/>
      <c r="N1465" s="13"/>
      <c r="O1465" s="13"/>
      <c r="P1465" s="13"/>
    </row>
    <row r="1466" spans="7:16">
      <c r="G1466" s="13"/>
      <c r="H1466" s="13"/>
      <c r="I1466" s="13"/>
      <c r="J1466" s="13"/>
      <c r="K1466" s="13"/>
      <c r="L1466" s="13"/>
      <c r="M1466" s="13"/>
      <c r="N1466" s="13"/>
      <c r="O1466" s="13"/>
      <c r="P1466" s="13"/>
    </row>
    <row r="1467" spans="7:16">
      <c r="G1467" s="13"/>
      <c r="H1467" s="13"/>
      <c r="I1467" s="13"/>
      <c r="J1467" s="13"/>
      <c r="K1467" s="13"/>
      <c r="L1467" s="13"/>
      <c r="M1467" s="13"/>
      <c r="N1467" s="13"/>
      <c r="O1467" s="13"/>
      <c r="P1467" s="13"/>
    </row>
    <row r="1468" spans="7:16">
      <c r="G1468" s="13"/>
      <c r="H1468" s="13"/>
      <c r="I1468" s="13"/>
      <c r="J1468" s="13"/>
      <c r="K1468" s="13"/>
      <c r="L1468" s="13"/>
      <c r="M1468" s="13"/>
      <c r="N1468" s="13"/>
      <c r="O1468" s="13"/>
      <c r="P1468" s="13"/>
    </row>
    <row r="1469" spans="7:16">
      <c r="G1469" s="13"/>
      <c r="H1469" s="13"/>
      <c r="I1469" s="13"/>
      <c r="J1469" s="13"/>
      <c r="K1469" s="13"/>
      <c r="L1469" s="13"/>
      <c r="M1469" s="13"/>
      <c r="N1469" s="13"/>
      <c r="O1469" s="13"/>
      <c r="P1469" s="13"/>
    </row>
    <row r="1470" spans="7:16">
      <c r="G1470" s="13"/>
      <c r="H1470" s="13"/>
      <c r="I1470" s="13"/>
      <c r="J1470" s="13"/>
      <c r="K1470" s="13"/>
      <c r="L1470" s="13"/>
      <c r="M1470" s="13"/>
      <c r="N1470" s="13"/>
      <c r="O1470" s="13"/>
      <c r="P1470" s="13"/>
    </row>
    <row r="1471" spans="7:16">
      <c r="G1471" s="13"/>
      <c r="H1471" s="13"/>
      <c r="I1471" s="13"/>
      <c r="J1471" s="13"/>
      <c r="K1471" s="13"/>
      <c r="L1471" s="13"/>
      <c r="M1471" s="13"/>
      <c r="N1471" s="13"/>
      <c r="O1471" s="13"/>
      <c r="P1471" s="13"/>
    </row>
    <row r="1472" spans="7:16">
      <c r="G1472" s="13"/>
      <c r="H1472" s="13"/>
      <c r="I1472" s="13"/>
      <c r="J1472" s="13"/>
      <c r="K1472" s="13"/>
      <c r="L1472" s="13"/>
      <c r="M1472" s="13"/>
      <c r="N1472" s="13"/>
      <c r="O1472" s="13"/>
      <c r="P1472" s="13"/>
    </row>
    <row r="1473" spans="7:16">
      <c r="G1473" s="13"/>
      <c r="H1473" s="13"/>
      <c r="I1473" s="13"/>
      <c r="J1473" s="13"/>
      <c r="K1473" s="13"/>
      <c r="L1473" s="13"/>
      <c r="M1473" s="13"/>
      <c r="N1473" s="13"/>
      <c r="O1473" s="13"/>
      <c r="P1473" s="13"/>
    </row>
    <row r="1474" spans="7:16">
      <c r="G1474" s="13"/>
      <c r="H1474" s="13"/>
      <c r="I1474" s="13"/>
      <c r="J1474" s="13"/>
      <c r="K1474" s="13"/>
      <c r="L1474" s="13"/>
      <c r="M1474" s="13"/>
      <c r="N1474" s="13"/>
      <c r="O1474" s="13"/>
      <c r="P1474" s="13"/>
    </row>
    <row r="1475" spans="7:16">
      <c r="G1475" s="13"/>
      <c r="H1475" s="13"/>
      <c r="I1475" s="13"/>
      <c r="J1475" s="13"/>
      <c r="K1475" s="13"/>
      <c r="L1475" s="13"/>
      <c r="M1475" s="13"/>
      <c r="N1475" s="13"/>
      <c r="O1475" s="13"/>
      <c r="P1475" s="13"/>
    </row>
    <row r="1476" spans="7:16">
      <c r="G1476" s="13"/>
      <c r="H1476" s="13"/>
      <c r="I1476" s="13"/>
      <c r="J1476" s="13"/>
      <c r="K1476" s="13"/>
      <c r="L1476" s="13"/>
      <c r="M1476" s="13"/>
      <c r="N1476" s="13"/>
      <c r="O1476" s="13"/>
      <c r="P1476" s="13"/>
    </row>
    <row r="1477" spans="7:16">
      <c r="G1477" s="13"/>
      <c r="H1477" s="13"/>
      <c r="I1477" s="13"/>
      <c r="J1477" s="13"/>
      <c r="K1477" s="13"/>
      <c r="L1477" s="13"/>
      <c r="M1477" s="13"/>
      <c r="N1477" s="13"/>
      <c r="O1477" s="13"/>
      <c r="P1477" s="13"/>
    </row>
    <row r="1478" spans="7:16">
      <c r="G1478" s="13"/>
      <c r="H1478" s="13"/>
      <c r="I1478" s="13"/>
      <c r="J1478" s="13"/>
      <c r="K1478" s="13"/>
      <c r="L1478" s="13"/>
      <c r="M1478" s="13"/>
      <c r="N1478" s="13"/>
      <c r="O1478" s="13"/>
      <c r="P1478" s="13"/>
    </row>
    <row r="1479" spans="7:16">
      <c r="G1479" s="13"/>
      <c r="H1479" s="13"/>
      <c r="I1479" s="13"/>
      <c r="J1479" s="13"/>
      <c r="K1479" s="13"/>
      <c r="L1479" s="13"/>
      <c r="M1479" s="13"/>
      <c r="N1479" s="13"/>
      <c r="O1479" s="13"/>
      <c r="P1479" s="13"/>
    </row>
    <row r="1480" spans="7:16">
      <c r="G1480" s="13"/>
      <c r="H1480" s="13"/>
      <c r="I1480" s="13"/>
      <c r="J1480" s="13"/>
      <c r="K1480" s="13"/>
      <c r="L1480" s="13"/>
      <c r="M1480" s="13"/>
      <c r="N1480" s="13"/>
      <c r="O1480" s="13"/>
      <c r="P1480" s="13"/>
    </row>
    <row r="1481" spans="7:16">
      <c r="G1481" s="13"/>
      <c r="H1481" s="13"/>
      <c r="I1481" s="13"/>
      <c r="J1481" s="13"/>
      <c r="K1481" s="13"/>
      <c r="L1481" s="13"/>
      <c r="M1481" s="13"/>
      <c r="N1481" s="13"/>
      <c r="O1481" s="13"/>
      <c r="P1481" s="13"/>
    </row>
    <row r="1482" spans="7:16">
      <c r="G1482" s="13"/>
      <c r="H1482" s="13"/>
      <c r="I1482" s="13"/>
      <c r="J1482" s="13"/>
      <c r="K1482" s="13"/>
      <c r="L1482" s="13"/>
      <c r="M1482" s="13"/>
      <c r="N1482" s="13"/>
      <c r="O1482" s="13"/>
      <c r="P1482" s="13"/>
    </row>
    <row r="1483" spans="7:16">
      <c r="G1483" s="13"/>
      <c r="H1483" s="13"/>
      <c r="I1483" s="13"/>
      <c r="J1483" s="13"/>
      <c r="K1483" s="13"/>
      <c r="L1483" s="13"/>
      <c r="M1483" s="13"/>
      <c r="N1483" s="13"/>
      <c r="O1483" s="13"/>
      <c r="P1483" s="13"/>
    </row>
    <row r="1484" spans="7:16">
      <c r="G1484" s="13"/>
      <c r="H1484" s="13"/>
      <c r="I1484" s="13"/>
      <c r="J1484" s="13"/>
      <c r="K1484" s="13"/>
      <c r="L1484" s="13"/>
      <c r="M1484" s="13"/>
      <c r="N1484" s="13"/>
      <c r="O1484" s="13"/>
      <c r="P1484" s="13"/>
    </row>
    <row r="1485" spans="7:16">
      <c r="G1485" s="13"/>
      <c r="H1485" s="13"/>
      <c r="I1485" s="13"/>
      <c r="J1485" s="13"/>
      <c r="K1485" s="13"/>
      <c r="L1485" s="13"/>
      <c r="M1485" s="13"/>
      <c r="N1485" s="13"/>
      <c r="O1485" s="13"/>
      <c r="P1485" s="13"/>
    </row>
    <row r="1486" spans="7:16">
      <c r="G1486" s="13"/>
      <c r="H1486" s="13"/>
      <c r="I1486" s="13"/>
      <c r="J1486" s="13"/>
      <c r="K1486" s="13"/>
      <c r="L1486" s="13"/>
      <c r="M1486" s="13"/>
      <c r="N1486" s="13"/>
      <c r="O1486" s="13"/>
      <c r="P1486" s="13"/>
    </row>
    <row r="1487" spans="7:16">
      <c r="G1487" s="13"/>
      <c r="H1487" s="13"/>
      <c r="I1487" s="13"/>
      <c r="J1487" s="13"/>
      <c r="K1487" s="13"/>
      <c r="L1487" s="13"/>
      <c r="M1487" s="13"/>
      <c r="N1487" s="13"/>
      <c r="O1487" s="13"/>
      <c r="P1487" s="13"/>
    </row>
    <row r="1488" spans="7:16">
      <c r="G1488" s="13"/>
      <c r="H1488" s="13"/>
      <c r="I1488" s="13"/>
      <c r="J1488" s="13"/>
      <c r="K1488" s="13"/>
      <c r="L1488" s="13"/>
      <c r="M1488" s="13"/>
      <c r="N1488" s="13"/>
      <c r="O1488" s="13"/>
      <c r="P1488" s="13"/>
    </row>
    <row r="1489" spans="7:16">
      <c r="G1489" s="13"/>
      <c r="H1489" s="13"/>
      <c r="I1489" s="13"/>
      <c r="J1489" s="13"/>
      <c r="K1489" s="13"/>
      <c r="L1489" s="13"/>
      <c r="M1489" s="13"/>
      <c r="N1489" s="13"/>
      <c r="O1489" s="13"/>
      <c r="P1489" s="13"/>
    </row>
    <row r="1490" spans="7:16">
      <c r="G1490" s="13"/>
      <c r="H1490" s="13"/>
      <c r="I1490" s="13"/>
      <c r="J1490" s="13"/>
      <c r="K1490" s="13"/>
      <c r="L1490" s="13"/>
      <c r="M1490" s="13"/>
      <c r="N1490" s="13"/>
      <c r="O1490" s="13"/>
      <c r="P1490" s="13"/>
    </row>
    <row r="1491" spans="7:16">
      <c r="G1491" s="13"/>
      <c r="H1491" s="13"/>
      <c r="I1491" s="13"/>
      <c r="J1491" s="13"/>
      <c r="K1491" s="13"/>
      <c r="L1491" s="13"/>
      <c r="M1491" s="13"/>
      <c r="N1491" s="13"/>
      <c r="O1491" s="13"/>
      <c r="P1491" s="13"/>
    </row>
    <row r="1492" spans="7:16">
      <c r="G1492" s="13"/>
      <c r="H1492" s="13"/>
      <c r="I1492" s="13"/>
      <c r="J1492" s="13"/>
      <c r="K1492" s="13"/>
      <c r="L1492" s="13"/>
      <c r="M1492" s="13"/>
      <c r="N1492" s="13"/>
      <c r="O1492" s="13"/>
      <c r="P1492" s="13"/>
    </row>
    <row r="1493" spans="7:16">
      <c r="G1493" s="13"/>
      <c r="H1493" s="13"/>
      <c r="I1493" s="13"/>
      <c r="J1493" s="13"/>
      <c r="K1493" s="13"/>
      <c r="L1493" s="13"/>
      <c r="M1493" s="13"/>
      <c r="N1493" s="13"/>
      <c r="O1493" s="13"/>
      <c r="P1493" s="13"/>
    </row>
    <row r="1494" spans="7:16">
      <c r="G1494" s="13"/>
      <c r="H1494" s="13"/>
      <c r="I1494" s="13"/>
      <c r="J1494" s="13"/>
      <c r="K1494" s="13"/>
      <c r="L1494" s="13"/>
      <c r="M1494" s="13"/>
      <c r="N1494" s="13"/>
      <c r="O1494" s="13"/>
      <c r="P1494" s="13"/>
    </row>
    <row r="1495" spans="7:16">
      <c r="G1495" s="13"/>
      <c r="H1495" s="13"/>
      <c r="I1495" s="13"/>
      <c r="J1495" s="13"/>
      <c r="K1495" s="13"/>
      <c r="L1495" s="13"/>
      <c r="M1495" s="13"/>
      <c r="N1495" s="13"/>
      <c r="O1495" s="13"/>
      <c r="P1495" s="13"/>
    </row>
    <row r="1496" spans="7:16">
      <c r="G1496" s="13"/>
      <c r="H1496" s="13"/>
      <c r="I1496" s="13"/>
      <c r="J1496" s="13"/>
      <c r="K1496" s="13"/>
      <c r="L1496" s="13"/>
      <c r="M1496" s="13"/>
      <c r="N1496" s="13"/>
      <c r="O1496" s="13"/>
      <c r="P1496" s="13"/>
    </row>
    <row r="1497" spans="7:16">
      <c r="G1497" s="13"/>
      <c r="H1497" s="13"/>
      <c r="I1497" s="13"/>
      <c r="J1497" s="13"/>
      <c r="K1497" s="13"/>
      <c r="L1497" s="13"/>
      <c r="M1497" s="13"/>
      <c r="N1497" s="13"/>
      <c r="O1497" s="13"/>
      <c r="P1497" s="13"/>
    </row>
    <row r="1498" spans="7:16">
      <c r="G1498" s="13"/>
      <c r="H1498" s="13"/>
      <c r="I1498" s="13"/>
      <c r="J1498" s="13"/>
      <c r="K1498" s="13"/>
      <c r="L1498" s="13"/>
      <c r="M1498" s="13"/>
      <c r="N1498" s="13"/>
      <c r="O1498" s="13"/>
      <c r="P1498" s="13"/>
    </row>
    <row r="1499" spans="7:16">
      <c r="G1499" s="13"/>
      <c r="H1499" s="13"/>
      <c r="I1499" s="13"/>
      <c r="J1499" s="13"/>
      <c r="K1499" s="13"/>
      <c r="L1499" s="13"/>
      <c r="M1499" s="13"/>
      <c r="N1499" s="13"/>
      <c r="O1499" s="13"/>
      <c r="P1499" s="13"/>
    </row>
    <row r="1500" spans="7:16">
      <c r="G1500" s="13"/>
      <c r="H1500" s="13"/>
      <c r="I1500" s="13"/>
      <c r="J1500" s="13"/>
      <c r="K1500" s="13"/>
      <c r="L1500" s="13"/>
      <c r="M1500" s="13"/>
      <c r="N1500" s="13"/>
      <c r="O1500" s="13"/>
      <c r="P1500" s="13"/>
    </row>
    <row r="1501" spans="7:16">
      <c r="G1501" s="13"/>
      <c r="H1501" s="13"/>
      <c r="I1501" s="13"/>
      <c r="J1501" s="13"/>
      <c r="K1501" s="13"/>
      <c r="L1501" s="13"/>
      <c r="M1501" s="13"/>
      <c r="N1501" s="13"/>
      <c r="O1501" s="13"/>
      <c r="P1501" s="13"/>
    </row>
    <row r="1502" spans="7:16">
      <c r="G1502" s="13"/>
      <c r="H1502" s="13"/>
      <c r="I1502" s="13"/>
      <c r="J1502" s="13"/>
      <c r="K1502" s="13"/>
      <c r="L1502" s="13"/>
      <c r="M1502" s="13"/>
      <c r="N1502" s="13"/>
      <c r="O1502" s="13"/>
      <c r="P1502" s="13"/>
    </row>
    <row r="1503" spans="7:16">
      <c r="G1503" s="13"/>
      <c r="H1503" s="13"/>
      <c r="I1503" s="13"/>
      <c r="J1503" s="13"/>
      <c r="K1503" s="13"/>
      <c r="L1503" s="13"/>
      <c r="M1503" s="13"/>
      <c r="N1503" s="13"/>
      <c r="O1503" s="13"/>
      <c r="P1503" s="13"/>
    </row>
    <row r="1504" spans="7:16">
      <c r="G1504" s="13"/>
      <c r="H1504" s="13"/>
      <c r="I1504" s="13"/>
      <c r="J1504" s="13"/>
      <c r="K1504" s="13"/>
      <c r="L1504" s="13"/>
      <c r="M1504" s="13"/>
      <c r="N1504" s="13"/>
      <c r="O1504" s="13"/>
      <c r="P1504" s="13"/>
    </row>
    <row r="1505" spans="7:16">
      <c r="G1505" s="13"/>
      <c r="H1505" s="13"/>
      <c r="I1505" s="13"/>
      <c r="J1505" s="13"/>
      <c r="K1505" s="13"/>
      <c r="L1505" s="13"/>
      <c r="M1505" s="13"/>
      <c r="N1505" s="13"/>
      <c r="O1505" s="13"/>
      <c r="P1505" s="13"/>
    </row>
    <row r="1506" spans="7:16">
      <c r="G1506" s="13"/>
      <c r="H1506" s="13"/>
      <c r="I1506" s="13"/>
      <c r="J1506" s="13"/>
      <c r="K1506" s="13"/>
      <c r="L1506" s="13"/>
      <c r="M1506" s="13"/>
      <c r="N1506" s="13"/>
      <c r="O1506" s="13"/>
      <c r="P1506" s="13"/>
    </row>
    <row r="1507" spans="7:16">
      <c r="G1507" s="13"/>
      <c r="H1507" s="13"/>
      <c r="I1507" s="13"/>
      <c r="J1507" s="13"/>
      <c r="K1507" s="13"/>
      <c r="L1507" s="13"/>
      <c r="M1507" s="13"/>
      <c r="N1507" s="13"/>
      <c r="O1507" s="13"/>
      <c r="P1507" s="13"/>
    </row>
    <row r="1508" spans="7:16">
      <c r="G1508" s="13"/>
      <c r="H1508" s="13"/>
      <c r="I1508" s="13"/>
      <c r="J1508" s="13"/>
      <c r="K1508" s="13"/>
      <c r="L1508" s="13"/>
      <c r="M1508" s="13"/>
      <c r="N1508" s="13"/>
      <c r="O1508" s="13"/>
      <c r="P1508" s="13"/>
    </row>
    <row r="1509" spans="7:16">
      <c r="G1509" s="13"/>
      <c r="H1509" s="13"/>
      <c r="I1509" s="13"/>
      <c r="J1509" s="13"/>
      <c r="K1509" s="13"/>
      <c r="L1509" s="13"/>
      <c r="M1509" s="13"/>
      <c r="N1509" s="13"/>
      <c r="O1509" s="13"/>
      <c r="P1509" s="13"/>
    </row>
    <row r="1510" spans="7:16">
      <c r="G1510" s="13"/>
      <c r="H1510" s="13"/>
      <c r="I1510" s="13"/>
      <c r="J1510" s="13"/>
      <c r="K1510" s="13"/>
      <c r="L1510" s="13"/>
      <c r="M1510" s="13"/>
      <c r="N1510" s="13"/>
      <c r="O1510" s="13"/>
      <c r="P1510" s="13"/>
    </row>
    <row r="1511" spans="7:16">
      <c r="G1511" s="13"/>
      <c r="H1511" s="13"/>
      <c r="I1511" s="13"/>
      <c r="J1511" s="13"/>
      <c r="K1511" s="13"/>
      <c r="L1511" s="13"/>
      <c r="M1511" s="13"/>
      <c r="N1511" s="13"/>
      <c r="O1511" s="13"/>
      <c r="P1511" s="13"/>
    </row>
    <row r="1512" spans="7:16">
      <c r="G1512" s="13"/>
      <c r="H1512" s="13"/>
      <c r="I1512" s="13"/>
      <c r="J1512" s="13"/>
      <c r="K1512" s="13"/>
      <c r="L1512" s="13"/>
      <c r="M1512" s="13"/>
      <c r="N1512" s="13"/>
      <c r="O1512" s="13"/>
      <c r="P1512" s="13"/>
    </row>
    <row r="1513" spans="7:16">
      <c r="G1513" s="13"/>
      <c r="H1513" s="13"/>
      <c r="I1513" s="13"/>
      <c r="J1513" s="13"/>
      <c r="K1513" s="13"/>
      <c r="L1513" s="13"/>
      <c r="M1513" s="13"/>
      <c r="N1513" s="13"/>
      <c r="O1513" s="13"/>
      <c r="P1513" s="13"/>
    </row>
    <row r="1514" spans="7:16">
      <c r="G1514" s="13"/>
      <c r="H1514" s="13"/>
      <c r="I1514" s="13"/>
      <c r="J1514" s="13"/>
      <c r="K1514" s="13"/>
      <c r="L1514" s="13"/>
      <c r="M1514" s="13"/>
      <c r="N1514" s="13"/>
      <c r="O1514" s="13"/>
      <c r="P1514" s="13"/>
    </row>
    <row r="1515" spans="7:16">
      <c r="G1515" s="13"/>
      <c r="H1515" s="13"/>
      <c r="I1515" s="13"/>
      <c r="J1515" s="13"/>
      <c r="K1515" s="13"/>
      <c r="L1515" s="13"/>
      <c r="M1515" s="13"/>
      <c r="N1515" s="13"/>
      <c r="O1515" s="13"/>
      <c r="P1515" s="13"/>
    </row>
    <row r="1516" spans="7:16">
      <c r="G1516" s="13"/>
      <c r="H1516" s="13"/>
      <c r="I1516" s="13"/>
      <c r="J1516" s="13"/>
      <c r="K1516" s="13"/>
      <c r="L1516" s="13"/>
      <c r="M1516" s="13"/>
      <c r="N1516" s="13"/>
      <c r="O1516" s="13"/>
      <c r="P1516" s="13"/>
    </row>
    <row r="1517" spans="7:16">
      <c r="G1517" s="13"/>
      <c r="H1517" s="13"/>
      <c r="I1517" s="13"/>
      <c r="J1517" s="13"/>
      <c r="K1517" s="13"/>
      <c r="L1517" s="13"/>
      <c r="M1517" s="13"/>
      <c r="N1517" s="13"/>
      <c r="O1517" s="13"/>
      <c r="P1517" s="13"/>
    </row>
    <row r="1518" spans="7:16">
      <c r="G1518" s="13"/>
      <c r="H1518" s="13"/>
      <c r="I1518" s="13"/>
      <c r="J1518" s="13"/>
      <c r="K1518" s="13"/>
      <c r="L1518" s="13"/>
      <c r="M1518" s="13"/>
      <c r="N1518" s="13"/>
      <c r="O1518" s="13"/>
      <c r="P1518" s="13"/>
    </row>
    <row r="1519" spans="7:16">
      <c r="G1519" s="13"/>
      <c r="H1519" s="13"/>
      <c r="I1519" s="13"/>
      <c r="J1519" s="13"/>
      <c r="K1519" s="13"/>
      <c r="L1519" s="13"/>
      <c r="M1519" s="13"/>
      <c r="N1519" s="13"/>
      <c r="O1519" s="13"/>
      <c r="P1519" s="13"/>
    </row>
    <row r="1520" spans="7:16">
      <c r="G1520" s="13"/>
      <c r="H1520" s="13"/>
      <c r="I1520" s="13"/>
      <c r="J1520" s="13"/>
      <c r="K1520" s="13"/>
      <c r="L1520" s="13"/>
      <c r="M1520" s="13"/>
      <c r="N1520" s="13"/>
      <c r="O1520" s="13"/>
      <c r="P1520" s="13"/>
    </row>
    <row r="1521" spans="7:16">
      <c r="G1521" s="13"/>
      <c r="H1521" s="13"/>
      <c r="I1521" s="13"/>
      <c r="J1521" s="13"/>
      <c r="K1521" s="13"/>
      <c r="L1521" s="13"/>
      <c r="M1521" s="13"/>
      <c r="N1521" s="13"/>
      <c r="O1521" s="13"/>
      <c r="P1521" s="13"/>
    </row>
    <row r="1522" spans="7:16">
      <c r="G1522" s="13"/>
      <c r="H1522" s="13"/>
      <c r="I1522" s="13"/>
      <c r="J1522" s="13"/>
      <c r="K1522" s="13"/>
      <c r="L1522" s="13"/>
      <c r="M1522" s="13"/>
      <c r="N1522" s="13"/>
      <c r="O1522" s="13"/>
      <c r="P1522" s="13"/>
    </row>
    <row r="1523" spans="7:16">
      <c r="G1523" s="13"/>
      <c r="H1523" s="13"/>
      <c r="I1523" s="13"/>
      <c r="J1523" s="13"/>
      <c r="K1523" s="13"/>
      <c r="L1523" s="13"/>
      <c r="M1523" s="13"/>
      <c r="N1523" s="13"/>
      <c r="O1523" s="13"/>
      <c r="P1523" s="13"/>
    </row>
    <row r="1524" spans="7:16">
      <c r="G1524" s="13"/>
      <c r="H1524" s="13"/>
      <c r="I1524" s="13"/>
      <c r="J1524" s="13"/>
      <c r="K1524" s="13"/>
      <c r="L1524" s="13"/>
      <c r="M1524" s="13"/>
      <c r="N1524" s="13"/>
      <c r="O1524" s="13"/>
      <c r="P1524" s="13"/>
    </row>
    <row r="1525" spans="7:16">
      <c r="G1525" s="13"/>
      <c r="H1525" s="13"/>
      <c r="I1525" s="13"/>
      <c r="J1525" s="13"/>
      <c r="K1525" s="13"/>
      <c r="L1525" s="13"/>
      <c r="M1525" s="13"/>
      <c r="N1525" s="13"/>
      <c r="O1525" s="13"/>
      <c r="P1525" s="13"/>
    </row>
    <row r="1526" spans="7:16">
      <c r="G1526" s="13"/>
      <c r="H1526" s="13"/>
      <c r="I1526" s="13"/>
      <c r="J1526" s="13"/>
      <c r="K1526" s="13"/>
      <c r="L1526" s="13"/>
      <c r="M1526" s="13"/>
      <c r="N1526" s="13"/>
      <c r="O1526" s="13"/>
      <c r="P1526" s="13"/>
    </row>
    <row r="1527" spans="7:16">
      <c r="G1527" s="13"/>
      <c r="H1527" s="13"/>
      <c r="I1527" s="13"/>
      <c r="J1527" s="13"/>
      <c r="K1527" s="13"/>
      <c r="L1527" s="13"/>
      <c r="M1527" s="13"/>
      <c r="N1527" s="13"/>
      <c r="O1527" s="13"/>
      <c r="P1527" s="13"/>
    </row>
    <row r="1528" spans="7:16">
      <c r="G1528" s="13"/>
      <c r="H1528" s="13"/>
      <c r="I1528" s="13"/>
      <c r="J1528" s="13"/>
      <c r="K1528" s="13"/>
      <c r="L1528" s="13"/>
      <c r="M1528" s="13"/>
      <c r="N1528" s="13"/>
      <c r="O1528" s="13"/>
      <c r="P1528" s="13"/>
    </row>
    <row r="1529" spans="7:16">
      <c r="G1529" s="13"/>
      <c r="H1529" s="13"/>
      <c r="I1529" s="13"/>
      <c r="J1529" s="13"/>
      <c r="K1529" s="13"/>
      <c r="L1529" s="13"/>
      <c r="M1529" s="13"/>
      <c r="N1529" s="13"/>
      <c r="O1529" s="13"/>
      <c r="P1529" s="13"/>
    </row>
    <row r="1530" spans="7:16">
      <c r="G1530" s="13"/>
      <c r="H1530" s="13"/>
      <c r="I1530" s="13"/>
      <c r="J1530" s="13"/>
      <c r="K1530" s="13"/>
      <c r="L1530" s="13"/>
      <c r="M1530" s="13"/>
      <c r="N1530" s="13"/>
      <c r="O1530" s="13"/>
      <c r="P1530" s="13"/>
    </row>
    <row r="1531" spans="7:16">
      <c r="G1531" s="13"/>
      <c r="H1531" s="13"/>
      <c r="I1531" s="13"/>
      <c r="J1531" s="13"/>
      <c r="K1531" s="13"/>
      <c r="L1531" s="13"/>
      <c r="M1531" s="13"/>
      <c r="N1531" s="13"/>
      <c r="O1531" s="13"/>
      <c r="P1531" s="13"/>
    </row>
    <row r="1532" spans="7:16">
      <c r="G1532" s="13"/>
      <c r="H1532" s="13"/>
      <c r="I1532" s="13"/>
      <c r="J1532" s="13"/>
      <c r="K1532" s="13"/>
      <c r="L1532" s="13"/>
      <c r="M1532" s="13"/>
      <c r="N1532" s="13"/>
      <c r="O1532" s="13"/>
      <c r="P1532" s="13"/>
    </row>
    <row r="1533" spans="7:16">
      <c r="G1533" s="13"/>
      <c r="H1533" s="13"/>
      <c r="I1533" s="13"/>
      <c r="J1533" s="13"/>
      <c r="K1533" s="13"/>
      <c r="L1533" s="13"/>
      <c r="M1533" s="13"/>
      <c r="N1533" s="13"/>
      <c r="O1533" s="13"/>
      <c r="P1533" s="13"/>
    </row>
    <row r="1534" spans="7:16">
      <c r="G1534" s="13"/>
      <c r="H1534" s="13"/>
      <c r="I1534" s="13"/>
      <c r="J1534" s="13"/>
      <c r="K1534" s="13"/>
      <c r="L1534" s="13"/>
      <c r="M1534" s="13"/>
      <c r="N1534" s="13"/>
      <c r="O1534" s="13"/>
      <c r="P1534" s="13"/>
    </row>
    <row r="1535" spans="7:16">
      <c r="G1535" s="13"/>
      <c r="H1535" s="13"/>
      <c r="I1535" s="13"/>
      <c r="J1535" s="13"/>
      <c r="K1535" s="13"/>
      <c r="L1535" s="13"/>
      <c r="M1535" s="13"/>
      <c r="N1535" s="13"/>
      <c r="O1535" s="13"/>
      <c r="P1535" s="13"/>
    </row>
    <row r="1536" spans="7:16">
      <c r="G1536" s="13"/>
      <c r="H1536" s="13"/>
      <c r="I1536" s="13"/>
      <c r="J1536" s="13"/>
      <c r="K1536" s="13"/>
      <c r="L1536" s="13"/>
      <c r="M1536" s="13"/>
      <c r="N1536" s="13"/>
      <c r="O1536" s="13"/>
      <c r="P1536" s="13"/>
    </row>
    <row r="1537" spans="7:16">
      <c r="G1537" s="13"/>
      <c r="H1537" s="13"/>
      <c r="I1537" s="13"/>
      <c r="J1537" s="13"/>
      <c r="K1537" s="13"/>
      <c r="L1537" s="13"/>
      <c r="M1537" s="13"/>
      <c r="N1537" s="13"/>
      <c r="O1537" s="13"/>
      <c r="P1537" s="13"/>
    </row>
    <row r="1538" spans="7:16">
      <c r="G1538" s="13"/>
      <c r="H1538" s="13"/>
      <c r="I1538" s="13"/>
      <c r="J1538" s="13"/>
      <c r="K1538" s="13"/>
      <c r="L1538" s="13"/>
      <c r="M1538" s="13"/>
      <c r="N1538" s="13"/>
      <c r="O1538" s="13"/>
      <c r="P1538" s="13"/>
    </row>
    <row r="1539" spans="7:16">
      <c r="G1539" s="13"/>
      <c r="H1539" s="13"/>
      <c r="I1539" s="13"/>
      <c r="J1539" s="13"/>
      <c r="K1539" s="13"/>
      <c r="L1539" s="13"/>
      <c r="M1539" s="13"/>
      <c r="N1539" s="13"/>
      <c r="O1539" s="13"/>
      <c r="P1539" s="13"/>
    </row>
    <row r="1540" spans="7:16">
      <c r="G1540" s="13"/>
      <c r="H1540" s="13"/>
      <c r="I1540" s="13"/>
      <c r="J1540" s="13"/>
      <c r="K1540" s="13"/>
      <c r="L1540" s="13"/>
      <c r="M1540" s="13"/>
      <c r="N1540" s="13"/>
      <c r="O1540" s="13"/>
      <c r="P1540" s="13"/>
    </row>
    <row r="1541" spans="7:16">
      <c r="G1541" s="13"/>
      <c r="H1541" s="13"/>
      <c r="I1541" s="13"/>
      <c r="J1541" s="13"/>
      <c r="K1541" s="13"/>
      <c r="L1541" s="13"/>
      <c r="M1541" s="13"/>
      <c r="N1541" s="13"/>
      <c r="O1541" s="13"/>
      <c r="P1541" s="13"/>
    </row>
    <row r="1542" spans="7:16">
      <c r="G1542" s="13"/>
      <c r="H1542" s="13"/>
      <c r="I1542" s="13"/>
      <c r="J1542" s="13"/>
      <c r="K1542" s="13"/>
      <c r="L1542" s="13"/>
      <c r="M1542" s="13"/>
      <c r="N1542" s="13"/>
      <c r="O1542" s="13"/>
      <c r="P1542" s="13"/>
    </row>
    <row r="1543" spans="7:16">
      <c r="G1543" s="13"/>
      <c r="H1543" s="13"/>
      <c r="I1543" s="13"/>
      <c r="J1543" s="13"/>
      <c r="K1543" s="13"/>
      <c r="L1543" s="13"/>
      <c r="M1543" s="13"/>
      <c r="N1543" s="13"/>
      <c r="O1543" s="13"/>
      <c r="P1543" s="13"/>
    </row>
    <row r="1544" spans="7:16">
      <c r="G1544" s="13"/>
      <c r="H1544" s="13"/>
      <c r="I1544" s="13"/>
      <c r="J1544" s="13"/>
      <c r="K1544" s="13"/>
      <c r="L1544" s="13"/>
      <c r="M1544" s="13"/>
      <c r="N1544" s="13"/>
      <c r="O1544" s="13"/>
      <c r="P1544" s="13"/>
    </row>
    <row r="1545" spans="7:16">
      <c r="G1545" s="13"/>
      <c r="H1545" s="13"/>
      <c r="I1545" s="13"/>
      <c r="J1545" s="13"/>
      <c r="K1545" s="13"/>
      <c r="L1545" s="13"/>
      <c r="M1545" s="13"/>
      <c r="N1545" s="13"/>
      <c r="O1545" s="13"/>
      <c r="P1545" s="13"/>
    </row>
    <row r="1546" spans="7:16">
      <c r="G1546" s="13"/>
      <c r="H1546" s="13"/>
      <c r="I1546" s="13"/>
      <c r="J1546" s="13"/>
      <c r="K1546" s="13"/>
      <c r="L1546" s="13"/>
      <c r="M1546" s="13"/>
      <c r="N1546" s="13"/>
      <c r="O1546" s="13"/>
      <c r="P1546" s="13"/>
    </row>
    <row r="1547" spans="7:16">
      <c r="G1547" s="13"/>
      <c r="H1547" s="13"/>
      <c r="I1547" s="13"/>
      <c r="J1547" s="13"/>
      <c r="K1547" s="13"/>
      <c r="L1547" s="13"/>
      <c r="M1547" s="13"/>
      <c r="N1547" s="13"/>
      <c r="O1547" s="13"/>
      <c r="P1547" s="13"/>
    </row>
    <row r="1548" spans="7:16">
      <c r="G1548" s="13"/>
      <c r="H1548" s="13"/>
      <c r="I1548" s="13"/>
      <c r="J1548" s="13"/>
      <c r="K1548" s="13"/>
      <c r="L1548" s="13"/>
      <c r="M1548" s="13"/>
      <c r="N1548" s="13"/>
      <c r="O1548" s="13"/>
      <c r="P1548" s="13"/>
    </row>
    <row r="1549" spans="7:16">
      <c r="G1549" s="13"/>
      <c r="H1549" s="13"/>
      <c r="I1549" s="13"/>
      <c r="J1549" s="13"/>
      <c r="K1549" s="13"/>
      <c r="L1549" s="13"/>
      <c r="M1549" s="13"/>
      <c r="N1549" s="13"/>
      <c r="O1549" s="13"/>
      <c r="P1549" s="13"/>
    </row>
    <row r="1550" spans="7:16">
      <c r="G1550" s="13"/>
      <c r="H1550" s="13"/>
      <c r="I1550" s="13"/>
      <c r="J1550" s="13"/>
      <c r="K1550" s="13"/>
      <c r="L1550" s="13"/>
      <c r="M1550" s="13"/>
      <c r="N1550" s="13"/>
      <c r="O1550" s="13"/>
      <c r="P1550" s="13"/>
    </row>
    <row r="1551" spans="7:16">
      <c r="G1551" s="13"/>
      <c r="H1551" s="13"/>
      <c r="I1551" s="13"/>
      <c r="J1551" s="13"/>
      <c r="K1551" s="13"/>
      <c r="L1551" s="13"/>
      <c r="M1551" s="13"/>
      <c r="N1551" s="13"/>
      <c r="O1551" s="13"/>
      <c r="P1551" s="13"/>
    </row>
    <row r="1552" spans="7:16">
      <c r="G1552" s="13"/>
      <c r="H1552" s="13"/>
      <c r="I1552" s="13"/>
      <c r="J1552" s="13"/>
      <c r="K1552" s="13"/>
      <c r="L1552" s="13"/>
      <c r="M1552" s="13"/>
      <c r="N1552" s="13"/>
      <c r="O1552" s="13"/>
      <c r="P1552" s="13"/>
    </row>
    <row r="1553" spans="7:16">
      <c r="G1553" s="13"/>
      <c r="H1553" s="13"/>
      <c r="I1553" s="13"/>
      <c r="J1553" s="13"/>
      <c r="K1553" s="13"/>
      <c r="L1553" s="13"/>
      <c r="M1553" s="13"/>
      <c r="N1553" s="13"/>
      <c r="O1553" s="13"/>
      <c r="P1553" s="13"/>
    </row>
    <row r="1554" spans="7:16">
      <c r="G1554" s="13"/>
      <c r="H1554" s="13"/>
      <c r="I1554" s="13"/>
      <c r="J1554" s="13"/>
      <c r="K1554" s="13"/>
      <c r="L1554" s="13"/>
      <c r="M1554" s="13"/>
      <c r="N1554" s="13"/>
      <c r="O1554" s="13"/>
      <c r="P1554" s="13"/>
    </row>
    <row r="1555" spans="7:16">
      <c r="G1555" s="13"/>
      <c r="H1555" s="13"/>
      <c r="I1555" s="13"/>
      <c r="J1555" s="13"/>
      <c r="K1555" s="13"/>
      <c r="L1555" s="13"/>
      <c r="M1555" s="13"/>
      <c r="N1555" s="13"/>
      <c r="O1555" s="13"/>
      <c r="P1555" s="13"/>
    </row>
    <row r="1556" spans="7:16">
      <c r="G1556" s="13"/>
      <c r="H1556" s="13"/>
      <c r="I1556" s="13"/>
      <c r="J1556" s="13"/>
      <c r="K1556" s="13"/>
      <c r="L1556" s="13"/>
      <c r="M1556" s="13"/>
      <c r="N1556" s="13"/>
      <c r="O1556" s="13"/>
      <c r="P1556" s="13"/>
    </row>
    <row r="1557" spans="7:16">
      <c r="G1557" s="13"/>
      <c r="H1557" s="13"/>
      <c r="I1557" s="13"/>
      <c r="J1557" s="13"/>
      <c r="K1557" s="13"/>
      <c r="L1557" s="13"/>
      <c r="M1557" s="13"/>
      <c r="N1557" s="13"/>
      <c r="O1557" s="13"/>
      <c r="P1557" s="13"/>
    </row>
    <row r="1558" spans="7:16">
      <c r="G1558" s="13"/>
      <c r="H1558" s="13"/>
      <c r="I1558" s="13"/>
      <c r="J1558" s="13"/>
      <c r="K1558" s="13"/>
      <c r="L1558" s="13"/>
      <c r="M1558" s="13"/>
      <c r="N1558" s="13"/>
      <c r="O1558" s="13"/>
      <c r="P1558" s="13"/>
    </row>
    <row r="1559" spans="7:16">
      <c r="G1559" s="13"/>
      <c r="H1559" s="13"/>
      <c r="I1559" s="13"/>
      <c r="J1559" s="13"/>
      <c r="K1559" s="13"/>
      <c r="L1559" s="13"/>
      <c r="M1559" s="13"/>
      <c r="N1559" s="13"/>
      <c r="O1559" s="13"/>
      <c r="P1559" s="13"/>
    </row>
    <row r="1560" spans="7:16">
      <c r="G1560" s="13"/>
      <c r="H1560" s="13"/>
      <c r="I1560" s="13"/>
      <c r="J1560" s="13"/>
      <c r="K1560" s="13"/>
      <c r="L1560" s="13"/>
      <c r="M1560" s="13"/>
      <c r="N1560" s="13"/>
      <c r="O1560" s="13"/>
      <c r="P1560" s="13"/>
    </row>
    <row r="1561" spans="7:16">
      <c r="G1561" s="13"/>
      <c r="H1561" s="13"/>
      <c r="I1561" s="13"/>
      <c r="J1561" s="13"/>
      <c r="K1561" s="13"/>
      <c r="L1561" s="13"/>
      <c r="M1561" s="13"/>
      <c r="N1561" s="13"/>
      <c r="O1561" s="13"/>
      <c r="P1561" s="13"/>
    </row>
    <row r="1562" spans="7:16">
      <c r="G1562" s="13"/>
      <c r="H1562" s="13"/>
      <c r="I1562" s="13"/>
      <c r="J1562" s="13"/>
      <c r="K1562" s="13"/>
      <c r="L1562" s="13"/>
      <c r="M1562" s="13"/>
      <c r="N1562" s="13"/>
      <c r="O1562" s="13"/>
      <c r="P1562" s="13"/>
    </row>
    <row r="1563" spans="7:16">
      <c r="G1563" s="13"/>
      <c r="H1563" s="13"/>
      <c r="I1563" s="13"/>
      <c r="J1563" s="13"/>
      <c r="K1563" s="13"/>
      <c r="L1563" s="13"/>
      <c r="M1563" s="13"/>
      <c r="N1563" s="13"/>
      <c r="O1563" s="13"/>
      <c r="P1563" s="13"/>
    </row>
    <row r="1564" spans="7:16">
      <c r="G1564" s="13"/>
      <c r="H1564" s="13"/>
      <c r="I1564" s="13"/>
      <c r="J1564" s="13"/>
      <c r="K1564" s="13"/>
      <c r="L1564" s="13"/>
      <c r="M1564" s="13"/>
      <c r="N1564" s="13"/>
      <c r="O1564" s="13"/>
      <c r="P1564" s="13"/>
    </row>
    <row r="1565" spans="7:16">
      <c r="G1565" s="13"/>
      <c r="H1565" s="13"/>
      <c r="I1565" s="13"/>
      <c r="J1565" s="13"/>
      <c r="K1565" s="13"/>
      <c r="L1565" s="13"/>
      <c r="M1565" s="13"/>
      <c r="N1565" s="13"/>
      <c r="O1565" s="13"/>
      <c r="P1565" s="13"/>
    </row>
    <row r="1566" spans="7:16">
      <c r="G1566" s="13"/>
      <c r="H1566" s="13"/>
      <c r="I1566" s="13"/>
      <c r="J1566" s="13"/>
      <c r="K1566" s="13"/>
      <c r="L1566" s="13"/>
      <c r="M1566" s="13"/>
      <c r="N1566" s="13"/>
      <c r="O1566" s="13"/>
      <c r="P1566" s="13"/>
    </row>
    <row r="1567" spans="7:16">
      <c r="G1567" s="13"/>
      <c r="H1567" s="13"/>
      <c r="I1567" s="13"/>
      <c r="J1567" s="13"/>
      <c r="K1567" s="13"/>
      <c r="L1567" s="13"/>
      <c r="M1567" s="13"/>
      <c r="N1567" s="13"/>
      <c r="O1567" s="13"/>
      <c r="P1567" s="13"/>
    </row>
    <row r="1568" spans="7:16">
      <c r="G1568" s="13"/>
      <c r="H1568" s="13"/>
      <c r="I1568" s="13"/>
      <c r="J1568" s="13"/>
      <c r="K1568" s="13"/>
      <c r="L1568" s="13"/>
      <c r="M1568" s="13"/>
      <c r="N1568" s="13"/>
      <c r="O1568" s="13"/>
      <c r="P1568" s="13"/>
    </row>
    <row r="1569" spans="7:16">
      <c r="G1569" s="13"/>
      <c r="H1569" s="13"/>
      <c r="I1569" s="13"/>
      <c r="J1569" s="13"/>
      <c r="K1569" s="13"/>
      <c r="L1569" s="13"/>
      <c r="M1569" s="13"/>
      <c r="N1569" s="13"/>
      <c r="O1569" s="13"/>
      <c r="P1569" s="13"/>
    </row>
    <row r="1570" spans="7:16">
      <c r="G1570" s="13"/>
      <c r="H1570" s="13"/>
      <c r="I1570" s="13"/>
      <c r="J1570" s="13"/>
      <c r="K1570" s="13"/>
      <c r="L1570" s="13"/>
      <c r="M1570" s="13"/>
      <c r="N1570" s="13"/>
      <c r="O1570" s="13"/>
      <c r="P1570" s="13"/>
    </row>
    <row r="1571" spans="7:16">
      <c r="G1571" s="13"/>
      <c r="H1571" s="13"/>
      <c r="I1571" s="13"/>
      <c r="J1571" s="13"/>
      <c r="K1571" s="13"/>
      <c r="L1571" s="13"/>
      <c r="M1571" s="13"/>
      <c r="N1571" s="13"/>
      <c r="O1571" s="13"/>
      <c r="P1571" s="13"/>
    </row>
    <row r="1572" spans="7:16">
      <c r="G1572" s="13"/>
      <c r="H1572" s="13"/>
      <c r="I1572" s="13"/>
      <c r="J1572" s="13"/>
      <c r="K1572" s="13"/>
      <c r="L1572" s="13"/>
      <c r="M1572" s="13"/>
      <c r="N1572" s="13"/>
      <c r="O1572" s="13"/>
      <c r="P1572" s="13"/>
    </row>
    <row r="1573" spans="7:16">
      <c r="G1573" s="13"/>
      <c r="H1573" s="13"/>
      <c r="I1573" s="13"/>
      <c r="J1573" s="13"/>
      <c r="K1573" s="13"/>
      <c r="L1573" s="13"/>
      <c r="M1573" s="13"/>
      <c r="N1573" s="13"/>
      <c r="O1573" s="13"/>
      <c r="P1573" s="13"/>
    </row>
    <row r="1574" spans="7:16">
      <c r="G1574" s="13"/>
      <c r="H1574" s="13"/>
      <c r="I1574" s="13"/>
      <c r="J1574" s="13"/>
      <c r="K1574" s="13"/>
      <c r="L1574" s="13"/>
      <c r="M1574" s="13"/>
      <c r="N1574" s="13"/>
      <c r="O1574" s="13"/>
      <c r="P1574" s="13"/>
    </row>
    <row r="1575" spans="7:16">
      <c r="G1575" s="13"/>
      <c r="H1575" s="13"/>
      <c r="I1575" s="13"/>
      <c r="J1575" s="13"/>
      <c r="K1575" s="13"/>
      <c r="L1575" s="13"/>
      <c r="M1575" s="13"/>
      <c r="N1575" s="13"/>
      <c r="O1575" s="13"/>
      <c r="P1575" s="13"/>
    </row>
    <row r="1576" spans="7:16">
      <c r="G1576" s="13"/>
      <c r="H1576" s="13"/>
      <c r="I1576" s="13"/>
      <c r="J1576" s="13"/>
      <c r="K1576" s="13"/>
      <c r="L1576" s="13"/>
      <c r="M1576" s="13"/>
      <c r="N1576" s="13"/>
      <c r="O1576" s="13"/>
      <c r="P1576" s="13"/>
    </row>
    <row r="1577" spans="7:16">
      <c r="G1577" s="13"/>
      <c r="H1577" s="13"/>
      <c r="I1577" s="13"/>
      <c r="J1577" s="13"/>
      <c r="K1577" s="13"/>
      <c r="L1577" s="13"/>
      <c r="M1577" s="13"/>
      <c r="N1577" s="13"/>
      <c r="O1577" s="13"/>
      <c r="P1577" s="13"/>
    </row>
    <row r="1578" spans="7:16">
      <c r="G1578" s="13"/>
      <c r="H1578" s="13"/>
      <c r="I1578" s="13"/>
      <c r="J1578" s="13"/>
      <c r="K1578" s="13"/>
      <c r="L1578" s="13"/>
      <c r="M1578" s="13"/>
      <c r="N1578" s="13"/>
      <c r="O1578" s="13"/>
      <c r="P1578" s="13"/>
    </row>
    <row r="1579" spans="7:16">
      <c r="G1579" s="13"/>
      <c r="H1579" s="13"/>
      <c r="I1579" s="13"/>
      <c r="J1579" s="13"/>
      <c r="K1579" s="13"/>
      <c r="L1579" s="13"/>
      <c r="M1579" s="13"/>
      <c r="N1579" s="13"/>
      <c r="O1579" s="13"/>
      <c r="P1579" s="13"/>
    </row>
    <row r="1580" spans="7:16">
      <c r="G1580" s="13"/>
      <c r="H1580" s="13"/>
      <c r="I1580" s="13"/>
      <c r="J1580" s="13"/>
      <c r="K1580" s="13"/>
      <c r="L1580" s="13"/>
      <c r="M1580" s="13"/>
      <c r="N1580" s="13"/>
      <c r="O1580" s="13"/>
      <c r="P1580" s="13"/>
    </row>
    <row r="1581" spans="7:16">
      <c r="G1581" s="13"/>
      <c r="H1581" s="13"/>
      <c r="I1581" s="13"/>
      <c r="J1581" s="13"/>
      <c r="K1581" s="13"/>
      <c r="L1581" s="13"/>
      <c r="M1581" s="13"/>
      <c r="N1581" s="13"/>
      <c r="O1581" s="13"/>
      <c r="P1581" s="13"/>
    </row>
    <row r="1582" spans="7:16">
      <c r="G1582" s="13"/>
      <c r="H1582" s="13"/>
      <c r="I1582" s="13"/>
      <c r="J1582" s="13"/>
      <c r="K1582" s="13"/>
      <c r="L1582" s="13"/>
      <c r="M1582" s="13"/>
      <c r="N1582" s="13"/>
      <c r="O1582" s="13"/>
      <c r="P1582" s="13"/>
    </row>
    <row r="1583" spans="7:16">
      <c r="G1583" s="13"/>
      <c r="H1583" s="13"/>
      <c r="I1583" s="13"/>
      <c r="J1583" s="13"/>
      <c r="K1583" s="13"/>
      <c r="L1583" s="13"/>
      <c r="M1583" s="13"/>
      <c r="N1583" s="13"/>
      <c r="O1583" s="13"/>
      <c r="P1583" s="13"/>
    </row>
    <row r="1584" spans="7:16">
      <c r="G1584" s="13"/>
      <c r="H1584" s="13"/>
      <c r="I1584" s="13"/>
      <c r="J1584" s="13"/>
      <c r="K1584" s="13"/>
      <c r="L1584" s="13"/>
      <c r="M1584" s="13"/>
      <c r="N1584" s="13"/>
      <c r="O1584" s="13"/>
      <c r="P1584" s="13"/>
    </row>
    <row r="1585" spans="7:16">
      <c r="G1585" s="13"/>
      <c r="H1585" s="13"/>
      <c r="I1585" s="13"/>
      <c r="J1585" s="13"/>
      <c r="K1585" s="13"/>
      <c r="L1585" s="13"/>
      <c r="M1585" s="13"/>
      <c r="N1585" s="13"/>
      <c r="O1585" s="13"/>
      <c r="P1585" s="13"/>
    </row>
    <row r="1586" spans="7:16">
      <c r="G1586" s="13"/>
      <c r="H1586" s="13"/>
      <c r="I1586" s="13"/>
      <c r="J1586" s="13"/>
      <c r="K1586" s="13"/>
      <c r="L1586" s="13"/>
      <c r="M1586" s="13"/>
      <c r="N1586" s="13"/>
      <c r="O1586" s="13"/>
      <c r="P1586" s="13"/>
    </row>
    <row r="1587" spans="7:16">
      <c r="G1587" s="13"/>
      <c r="H1587" s="13"/>
      <c r="I1587" s="13"/>
      <c r="J1587" s="13"/>
      <c r="K1587" s="13"/>
      <c r="L1587" s="13"/>
      <c r="M1587" s="13"/>
      <c r="N1587" s="13"/>
      <c r="O1587" s="13"/>
      <c r="P1587" s="13"/>
    </row>
    <row r="1588" spans="7:16">
      <c r="G1588" s="13"/>
      <c r="H1588" s="13"/>
      <c r="I1588" s="13"/>
      <c r="J1588" s="13"/>
      <c r="K1588" s="13"/>
      <c r="L1588" s="13"/>
      <c r="M1588" s="13"/>
      <c r="N1588" s="13"/>
      <c r="O1588" s="13"/>
      <c r="P1588" s="13"/>
    </row>
    <row r="1589" spans="7:16">
      <c r="G1589" s="13"/>
      <c r="H1589" s="13"/>
      <c r="I1589" s="13"/>
      <c r="J1589" s="13"/>
      <c r="K1589" s="13"/>
      <c r="L1589" s="13"/>
      <c r="M1589" s="13"/>
      <c r="N1589" s="13"/>
      <c r="O1589" s="13"/>
      <c r="P1589" s="13"/>
    </row>
    <row r="1590" spans="7:16">
      <c r="G1590" s="13"/>
      <c r="H1590" s="13"/>
      <c r="I1590" s="13"/>
      <c r="J1590" s="13"/>
      <c r="K1590" s="13"/>
      <c r="L1590" s="13"/>
      <c r="M1590" s="13"/>
      <c r="N1590" s="13"/>
      <c r="O1590" s="13"/>
      <c r="P1590" s="13"/>
    </row>
    <row r="1591" spans="7:16">
      <c r="G1591" s="13"/>
      <c r="H1591" s="13"/>
      <c r="I1591" s="13"/>
      <c r="J1591" s="13"/>
      <c r="K1591" s="13"/>
      <c r="L1591" s="13"/>
      <c r="M1591" s="13"/>
      <c r="N1591" s="13"/>
      <c r="O1591" s="13"/>
      <c r="P1591" s="13"/>
    </row>
    <row r="1592" spans="7:16">
      <c r="G1592" s="13"/>
      <c r="H1592" s="13"/>
      <c r="I1592" s="13"/>
      <c r="J1592" s="13"/>
      <c r="K1592" s="13"/>
      <c r="L1592" s="13"/>
      <c r="M1592" s="13"/>
      <c r="N1592" s="13"/>
      <c r="O1592" s="13"/>
      <c r="P1592" s="13"/>
    </row>
    <row r="1593" spans="7:16">
      <c r="G1593" s="13"/>
      <c r="H1593" s="13"/>
      <c r="I1593" s="13"/>
      <c r="J1593" s="13"/>
      <c r="K1593" s="13"/>
      <c r="L1593" s="13"/>
      <c r="M1593" s="13"/>
      <c r="N1593" s="13"/>
      <c r="O1593" s="13"/>
      <c r="P1593" s="13"/>
    </row>
    <row r="1594" spans="7:16">
      <c r="G1594" s="13"/>
      <c r="H1594" s="13"/>
      <c r="I1594" s="13"/>
      <c r="J1594" s="13"/>
      <c r="K1594" s="13"/>
      <c r="L1594" s="13"/>
      <c r="M1594" s="13"/>
      <c r="N1594" s="13"/>
      <c r="O1594" s="13"/>
      <c r="P1594" s="13"/>
    </row>
    <row r="1595" spans="7:16">
      <c r="G1595" s="13"/>
      <c r="H1595" s="13"/>
      <c r="I1595" s="13"/>
      <c r="J1595" s="13"/>
      <c r="K1595" s="13"/>
      <c r="L1595" s="13"/>
      <c r="M1595" s="13"/>
      <c r="N1595" s="13"/>
      <c r="O1595" s="13"/>
      <c r="P1595" s="13"/>
    </row>
    <row r="1596" spans="7:16">
      <c r="G1596" s="13"/>
      <c r="H1596" s="13"/>
      <c r="I1596" s="13"/>
      <c r="J1596" s="13"/>
      <c r="K1596" s="13"/>
      <c r="L1596" s="13"/>
      <c r="M1596" s="13"/>
      <c r="N1596" s="13"/>
      <c r="O1596" s="13"/>
      <c r="P1596" s="13"/>
    </row>
    <row r="1597" spans="7:16">
      <c r="G1597" s="13"/>
      <c r="H1597" s="13"/>
      <c r="I1597" s="13"/>
      <c r="J1597" s="13"/>
      <c r="K1597" s="13"/>
      <c r="L1597" s="13"/>
      <c r="M1597" s="13"/>
      <c r="N1597" s="13"/>
      <c r="O1597" s="13"/>
      <c r="P1597" s="13"/>
    </row>
    <row r="1598" spans="7:16">
      <c r="G1598" s="13"/>
      <c r="H1598" s="13"/>
      <c r="I1598" s="13"/>
      <c r="J1598" s="13"/>
      <c r="K1598" s="13"/>
      <c r="L1598" s="13"/>
      <c r="M1598" s="13"/>
      <c r="N1598" s="13"/>
      <c r="O1598" s="13"/>
      <c r="P1598" s="13"/>
    </row>
    <row r="1599" spans="7:16">
      <c r="G1599" s="13"/>
      <c r="H1599" s="13"/>
      <c r="I1599" s="13"/>
      <c r="J1599" s="13"/>
      <c r="K1599" s="13"/>
      <c r="L1599" s="13"/>
      <c r="M1599" s="13"/>
      <c r="N1599" s="13"/>
      <c r="O1599" s="13"/>
      <c r="P1599" s="13"/>
    </row>
    <row r="1600" spans="7:16">
      <c r="G1600" s="13"/>
      <c r="H1600" s="13"/>
      <c r="I1600" s="13"/>
      <c r="J1600" s="13"/>
      <c r="K1600" s="13"/>
      <c r="L1600" s="13"/>
      <c r="M1600" s="13"/>
      <c r="N1600" s="13"/>
      <c r="O1600" s="13"/>
      <c r="P1600" s="13"/>
    </row>
    <row r="1601" spans="7:16">
      <c r="G1601" s="13"/>
      <c r="H1601" s="13"/>
      <c r="I1601" s="13"/>
      <c r="J1601" s="13"/>
      <c r="K1601" s="13"/>
      <c r="L1601" s="13"/>
      <c r="M1601" s="13"/>
      <c r="N1601" s="13"/>
      <c r="O1601" s="13"/>
      <c r="P1601" s="13"/>
    </row>
    <row r="1602" spans="7:16">
      <c r="G1602" s="13"/>
      <c r="H1602" s="13"/>
      <c r="I1602" s="13"/>
      <c r="J1602" s="13"/>
      <c r="K1602" s="13"/>
      <c r="L1602" s="13"/>
      <c r="M1602" s="13"/>
      <c r="N1602" s="13"/>
      <c r="O1602" s="13"/>
      <c r="P1602" s="13"/>
    </row>
    <row r="1603" spans="7:16">
      <c r="G1603" s="13"/>
      <c r="H1603" s="13"/>
      <c r="I1603" s="13"/>
      <c r="J1603" s="13"/>
      <c r="K1603" s="13"/>
      <c r="L1603" s="13"/>
      <c r="M1603" s="13"/>
      <c r="N1603" s="13"/>
      <c r="O1603" s="13"/>
      <c r="P1603" s="13"/>
    </row>
    <row r="1604" spans="7:16">
      <c r="G1604" s="13"/>
      <c r="H1604" s="13"/>
      <c r="I1604" s="13"/>
      <c r="J1604" s="13"/>
      <c r="K1604" s="13"/>
      <c r="L1604" s="13"/>
      <c r="M1604" s="13"/>
      <c r="N1604" s="13"/>
      <c r="O1604" s="13"/>
      <c r="P1604" s="13"/>
    </row>
    <row r="1605" spans="7:16">
      <c r="G1605" s="13"/>
      <c r="H1605" s="13"/>
      <c r="I1605" s="13"/>
      <c r="J1605" s="13"/>
      <c r="K1605" s="13"/>
      <c r="L1605" s="13"/>
      <c r="M1605" s="13"/>
      <c r="N1605" s="13"/>
      <c r="O1605" s="13"/>
      <c r="P1605" s="13"/>
    </row>
    <row r="1606" spans="7:16">
      <c r="G1606" s="13"/>
      <c r="H1606" s="13"/>
      <c r="I1606" s="13"/>
      <c r="J1606" s="13"/>
      <c r="K1606" s="13"/>
      <c r="L1606" s="13"/>
      <c r="M1606" s="13"/>
      <c r="N1606" s="13"/>
      <c r="O1606" s="13"/>
      <c r="P1606" s="13"/>
    </row>
    <row r="1607" spans="7:16">
      <c r="G1607" s="13"/>
      <c r="H1607" s="13"/>
      <c r="I1607" s="13"/>
      <c r="J1607" s="13"/>
      <c r="K1607" s="13"/>
      <c r="L1607" s="13"/>
      <c r="M1607" s="13"/>
      <c r="N1607" s="13"/>
      <c r="O1607" s="13"/>
      <c r="P1607" s="13"/>
    </row>
    <row r="1608" spans="7:16">
      <c r="G1608" s="13"/>
      <c r="H1608" s="13"/>
      <c r="I1608" s="13"/>
      <c r="J1608" s="13"/>
      <c r="K1608" s="13"/>
      <c r="L1608" s="13"/>
      <c r="M1608" s="13"/>
      <c r="N1608" s="13"/>
      <c r="O1608" s="13"/>
      <c r="P1608" s="13"/>
    </row>
    <row r="1609" spans="7:16">
      <c r="G1609" s="13"/>
      <c r="H1609" s="13"/>
      <c r="I1609" s="13"/>
      <c r="J1609" s="13"/>
      <c r="K1609" s="13"/>
      <c r="L1609" s="13"/>
      <c r="M1609" s="13"/>
      <c r="N1609" s="13"/>
      <c r="O1609" s="13"/>
      <c r="P1609" s="13"/>
    </row>
    <row r="1610" spans="7:16">
      <c r="G1610" s="13"/>
      <c r="H1610" s="13"/>
      <c r="I1610" s="13"/>
      <c r="J1610" s="13"/>
      <c r="K1610" s="13"/>
      <c r="L1610" s="13"/>
      <c r="M1610" s="13"/>
      <c r="N1610" s="13"/>
      <c r="O1610" s="13"/>
      <c r="P1610" s="13"/>
    </row>
    <row r="1611" spans="7:16">
      <c r="G1611" s="13"/>
      <c r="H1611" s="13"/>
      <c r="I1611" s="13"/>
      <c r="J1611" s="13"/>
      <c r="K1611" s="13"/>
      <c r="L1611" s="13"/>
      <c r="M1611" s="13"/>
      <c r="N1611" s="13"/>
      <c r="O1611" s="13"/>
      <c r="P1611" s="13"/>
    </row>
    <row r="1612" spans="7:16">
      <c r="G1612" s="13"/>
      <c r="H1612" s="13"/>
      <c r="I1612" s="13"/>
      <c r="J1612" s="13"/>
      <c r="K1612" s="13"/>
      <c r="L1612" s="13"/>
      <c r="M1612" s="13"/>
      <c r="N1612" s="13"/>
      <c r="O1612" s="13"/>
      <c r="P1612" s="13"/>
    </row>
    <row r="1613" spans="7:16">
      <c r="G1613" s="13"/>
      <c r="H1613" s="13"/>
      <c r="I1613" s="13"/>
      <c r="J1613" s="13"/>
      <c r="K1613" s="13"/>
      <c r="L1613" s="13"/>
      <c r="M1613" s="13"/>
      <c r="N1613" s="13"/>
      <c r="O1613" s="13"/>
      <c r="P1613" s="13"/>
    </row>
    <row r="1614" spans="7:16">
      <c r="G1614" s="13"/>
      <c r="H1614" s="13"/>
      <c r="I1614" s="13"/>
      <c r="J1614" s="13"/>
      <c r="K1614" s="13"/>
      <c r="L1614" s="13"/>
      <c r="M1614" s="13"/>
      <c r="N1614" s="13"/>
      <c r="O1614" s="13"/>
      <c r="P1614" s="13"/>
    </row>
    <row r="1615" spans="7:16">
      <c r="G1615" s="13"/>
      <c r="H1615" s="13"/>
      <c r="I1615" s="13"/>
      <c r="J1615" s="13"/>
      <c r="K1615" s="13"/>
      <c r="L1615" s="13"/>
      <c r="M1615" s="13"/>
      <c r="N1615" s="13"/>
      <c r="O1615" s="13"/>
      <c r="P1615" s="13"/>
    </row>
    <row r="1616" spans="7:16">
      <c r="G1616" s="13"/>
      <c r="H1616" s="13"/>
      <c r="I1616" s="13"/>
      <c r="J1616" s="13"/>
      <c r="K1616" s="13"/>
      <c r="L1616" s="13"/>
      <c r="M1616" s="13"/>
      <c r="N1616" s="13"/>
      <c r="O1616" s="13"/>
      <c r="P1616" s="13"/>
    </row>
    <row r="1617" spans="7:16">
      <c r="G1617" s="13"/>
      <c r="H1617" s="13"/>
      <c r="I1617" s="13"/>
      <c r="J1617" s="13"/>
      <c r="K1617" s="13"/>
      <c r="L1617" s="13"/>
      <c r="M1617" s="13"/>
      <c r="N1617" s="13"/>
      <c r="O1617" s="13"/>
      <c r="P1617" s="13"/>
    </row>
    <row r="1618" spans="7:16">
      <c r="G1618" s="13"/>
      <c r="H1618" s="13"/>
      <c r="I1618" s="13"/>
      <c r="J1618" s="13"/>
      <c r="K1618" s="13"/>
      <c r="L1618" s="13"/>
      <c r="M1618" s="13"/>
      <c r="N1618" s="13"/>
      <c r="O1618" s="13"/>
      <c r="P1618" s="13"/>
    </row>
    <row r="1619" spans="7:16">
      <c r="G1619" s="13"/>
      <c r="H1619" s="13"/>
      <c r="I1619" s="13"/>
      <c r="J1619" s="13"/>
      <c r="K1619" s="13"/>
      <c r="L1619" s="13"/>
      <c r="M1619" s="13"/>
      <c r="N1619" s="13"/>
      <c r="O1619" s="13"/>
      <c r="P1619" s="13"/>
    </row>
    <row r="1620" spans="7:16">
      <c r="G1620" s="13"/>
      <c r="H1620" s="13"/>
      <c r="I1620" s="13"/>
      <c r="J1620" s="13"/>
      <c r="K1620" s="13"/>
      <c r="L1620" s="13"/>
      <c r="M1620" s="13"/>
      <c r="N1620" s="13"/>
      <c r="O1620" s="13"/>
      <c r="P1620" s="13"/>
    </row>
    <row r="1621" spans="7:16">
      <c r="G1621" s="13"/>
      <c r="H1621" s="13"/>
      <c r="I1621" s="13"/>
      <c r="J1621" s="13"/>
      <c r="K1621" s="13"/>
      <c r="L1621" s="13"/>
      <c r="M1621" s="13"/>
      <c r="N1621" s="13"/>
      <c r="O1621" s="13"/>
      <c r="P1621" s="13"/>
    </row>
    <row r="1622" spans="7:16">
      <c r="G1622" s="13"/>
      <c r="H1622" s="13"/>
      <c r="I1622" s="13"/>
      <c r="J1622" s="13"/>
      <c r="K1622" s="13"/>
      <c r="L1622" s="13"/>
      <c r="M1622" s="13"/>
      <c r="N1622" s="13"/>
      <c r="O1622" s="13"/>
      <c r="P1622" s="13"/>
    </row>
    <row r="1623" spans="7:16">
      <c r="G1623" s="13"/>
      <c r="H1623" s="13"/>
      <c r="I1623" s="13"/>
      <c r="J1623" s="13"/>
      <c r="K1623" s="13"/>
      <c r="L1623" s="13"/>
      <c r="M1623" s="13"/>
      <c r="N1623" s="13"/>
      <c r="O1623" s="13"/>
      <c r="P1623" s="13"/>
    </row>
    <row r="1624" spans="7:16">
      <c r="G1624" s="13"/>
      <c r="H1624" s="13"/>
      <c r="I1624" s="13"/>
      <c r="J1624" s="13"/>
      <c r="K1624" s="13"/>
      <c r="L1624" s="13"/>
      <c r="M1624" s="13"/>
      <c r="N1624" s="13"/>
      <c r="O1624" s="13"/>
      <c r="P1624" s="13"/>
    </row>
    <row r="1625" spans="7:16">
      <c r="G1625" s="13"/>
      <c r="H1625" s="13"/>
      <c r="I1625" s="13"/>
      <c r="J1625" s="13"/>
      <c r="K1625" s="13"/>
      <c r="L1625" s="13"/>
      <c r="M1625" s="13"/>
      <c r="N1625" s="13"/>
      <c r="O1625" s="13"/>
      <c r="P1625" s="13"/>
    </row>
    <row r="1626" spans="7:16">
      <c r="G1626" s="13"/>
      <c r="H1626" s="13"/>
      <c r="I1626" s="13"/>
      <c r="J1626" s="13"/>
      <c r="K1626" s="13"/>
      <c r="L1626" s="13"/>
      <c r="M1626" s="13"/>
      <c r="N1626" s="13"/>
      <c r="O1626" s="13"/>
      <c r="P1626" s="13"/>
    </row>
    <row r="1627" spans="7:16">
      <c r="G1627" s="13"/>
      <c r="H1627" s="13"/>
      <c r="I1627" s="13"/>
      <c r="J1627" s="13"/>
      <c r="K1627" s="13"/>
      <c r="L1627" s="13"/>
      <c r="M1627" s="13"/>
      <c r="N1627" s="13"/>
      <c r="O1627" s="13"/>
      <c r="P1627" s="13"/>
    </row>
    <row r="1628" spans="7:16">
      <c r="G1628" s="13"/>
      <c r="H1628" s="13"/>
      <c r="I1628" s="13"/>
      <c r="J1628" s="13"/>
      <c r="K1628" s="13"/>
      <c r="L1628" s="13"/>
      <c r="M1628" s="13"/>
      <c r="N1628" s="13"/>
      <c r="O1628" s="13"/>
      <c r="P1628" s="13"/>
    </row>
    <row r="1629" spans="7:16">
      <c r="G1629" s="13"/>
      <c r="H1629" s="13"/>
      <c r="I1629" s="13"/>
      <c r="J1629" s="13"/>
      <c r="K1629" s="13"/>
      <c r="L1629" s="13"/>
      <c r="M1629" s="13"/>
      <c r="N1629" s="13"/>
      <c r="O1629" s="13"/>
      <c r="P1629" s="13"/>
    </row>
    <row r="1630" spans="7:16">
      <c r="G1630" s="13"/>
      <c r="H1630" s="13"/>
      <c r="I1630" s="13"/>
      <c r="J1630" s="13"/>
      <c r="K1630" s="13"/>
      <c r="L1630" s="13"/>
      <c r="M1630" s="13"/>
      <c r="N1630" s="13"/>
      <c r="O1630" s="13"/>
      <c r="P1630" s="13"/>
    </row>
    <row r="1631" spans="7:16">
      <c r="G1631" s="13"/>
      <c r="H1631" s="13"/>
      <c r="I1631" s="13"/>
      <c r="J1631" s="13"/>
      <c r="K1631" s="13"/>
      <c r="L1631" s="13"/>
      <c r="M1631" s="13"/>
      <c r="N1631" s="13"/>
      <c r="O1631" s="13"/>
      <c r="P1631" s="13"/>
    </row>
    <row r="1632" spans="7:16">
      <c r="G1632" s="13"/>
      <c r="H1632" s="13"/>
      <c r="I1632" s="13"/>
      <c r="J1632" s="13"/>
      <c r="K1632" s="13"/>
      <c r="L1632" s="13"/>
      <c r="M1632" s="13"/>
      <c r="N1632" s="13"/>
      <c r="O1632" s="13"/>
      <c r="P1632" s="13"/>
    </row>
    <row r="1633" spans="7:16">
      <c r="G1633" s="13"/>
      <c r="H1633" s="13"/>
      <c r="I1633" s="13"/>
      <c r="J1633" s="13"/>
      <c r="K1633" s="13"/>
      <c r="L1633" s="13"/>
      <c r="M1633" s="13"/>
      <c r="N1633" s="13"/>
      <c r="O1633" s="13"/>
      <c r="P1633" s="13"/>
    </row>
    <row r="1634" spans="7:16">
      <c r="G1634" s="13"/>
      <c r="H1634" s="13"/>
      <c r="I1634" s="13"/>
      <c r="J1634" s="13"/>
      <c r="K1634" s="13"/>
      <c r="L1634" s="13"/>
      <c r="M1634" s="13"/>
      <c r="N1634" s="13"/>
      <c r="O1634" s="13"/>
      <c r="P1634" s="13"/>
    </row>
    <row r="1635" spans="7:16">
      <c r="G1635" s="13"/>
      <c r="H1635" s="13"/>
      <c r="I1635" s="13"/>
      <c r="J1635" s="13"/>
      <c r="K1635" s="13"/>
      <c r="L1635" s="13"/>
      <c r="M1635" s="13"/>
      <c r="N1635" s="13"/>
      <c r="O1635" s="13"/>
      <c r="P1635" s="13"/>
    </row>
    <row r="1636" spans="7:16">
      <c r="G1636" s="13"/>
      <c r="H1636" s="13"/>
      <c r="I1636" s="13"/>
      <c r="J1636" s="13"/>
      <c r="K1636" s="13"/>
      <c r="L1636" s="13"/>
      <c r="M1636" s="13"/>
      <c r="N1636" s="13"/>
      <c r="O1636" s="13"/>
      <c r="P1636" s="13"/>
    </row>
    <row r="1637" spans="7:16">
      <c r="G1637" s="13"/>
      <c r="H1637" s="13"/>
      <c r="I1637" s="13"/>
      <c r="J1637" s="13"/>
      <c r="K1637" s="13"/>
      <c r="L1637" s="13"/>
      <c r="M1637" s="13"/>
      <c r="N1637" s="13"/>
      <c r="O1637" s="13"/>
      <c r="P1637" s="13"/>
    </row>
    <row r="1638" spans="7:16">
      <c r="G1638" s="13"/>
      <c r="H1638" s="13"/>
      <c r="I1638" s="13"/>
      <c r="J1638" s="13"/>
      <c r="K1638" s="13"/>
      <c r="L1638" s="13"/>
      <c r="M1638" s="13"/>
      <c r="N1638" s="13"/>
      <c r="O1638" s="13"/>
      <c r="P1638" s="13"/>
    </row>
    <row r="1639" spans="7:16">
      <c r="G1639" s="13"/>
      <c r="H1639" s="13"/>
      <c r="I1639" s="13"/>
      <c r="J1639" s="13"/>
      <c r="K1639" s="13"/>
      <c r="L1639" s="13"/>
      <c r="M1639" s="13"/>
      <c r="N1639" s="13"/>
      <c r="O1639" s="13"/>
      <c r="P1639" s="13"/>
    </row>
    <row r="1640" spans="7:16">
      <c r="G1640" s="13"/>
      <c r="H1640" s="13"/>
      <c r="I1640" s="13"/>
      <c r="J1640" s="13"/>
      <c r="K1640" s="13"/>
      <c r="L1640" s="13"/>
      <c r="M1640" s="13"/>
      <c r="N1640" s="13"/>
      <c r="O1640" s="13"/>
      <c r="P1640" s="13"/>
    </row>
    <row r="1641" spans="7:16">
      <c r="G1641" s="13"/>
      <c r="H1641" s="13"/>
      <c r="I1641" s="13"/>
      <c r="J1641" s="13"/>
      <c r="K1641" s="13"/>
      <c r="L1641" s="13"/>
      <c r="M1641" s="13"/>
      <c r="N1641" s="13"/>
      <c r="O1641" s="13"/>
      <c r="P1641" s="13"/>
    </row>
    <row r="1642" spans="7:16">
      <c r="G1642" s="13"/>
      <c r="H1642" s="13"/>
      <c r="I1642" s="13"/>
      <c r="J1642" s="13"/>
      <c r="K1642" s="13"/>
      <c r="L1642" s="13"/>
      <c r="M1642" s="13"/>
      <c r="N1642" s="13"/>
      <c r="O1642" s="13"/>
      <c r="P1642" s="13"/>
    </row>
    <row r="1643" spans="7:16">
      <c r="G1643" s="13"/>
      <c r="H1643" s="13"/>
      <c r="I1643" s="13"/>
      <c r="J1643" s="13"/>
      <c r="K1643" s="13"/>
      <c r="L1643" s="13"/>
      <c r="M1643" s="13"/>
      <c r="N1643" s="13"/>
      <c r="O1643" s="13"/>
      <c r="P1643" s="13"/>
    </row>
    <row r="1644" spans="7:16">
      <c r="G1644" s="13"/>
      <c r="H1644" s="13"/>
      <c r="I1644" s="13"/>
      <c r="J1644" s="13"/>
      <c r="K1644" s="13"/>
      <c r="L1644" s="13"/>
      <c r="M1644" s="13"/>
      <c r="N1644" s="13"/>
      <c r="O1644" s="13"/>
      <c r="P1644" s="13"/>
    </row>
    <row r="1645" spans="7:16">
      <c r="G1645" s="13"/>
      <c r="H1645" s="13"/>
      <c r="I1645" s="13"/>
      <c r="J1645" s="13"/>
      <c r="K1645" s="13"/>
      <c r="L1645" s="13"/>
      <c r="M1645" s="13"/>
      <c r="N1645" s="13"/>
      <c r="O1645" s="13"/>
      <c r="P1645" s="13"/>
    </row>
    <row r="1646" spans="7:16">
      <c r="G1646" s="13"/>
      <c r="H1646" s="13"/>
      <c r="I1646" s="13"/>
      <c r="J1646" s="13"/>
      <c r="K1646" s="13"/>
      <c r="L1646" s="13"/>
      <c r="M1646" s="13"/>
      <c r="N1646" s="13"/>
      <c r="O1646" s="13"/>
      <c r="P1646" s="13"/>
    </row>
    <row r="1647" spans="7:16">
      <c r="G1647" s="13"/>
      <c r="H1647" s="13"/>
      <c r="I1647" s="13"/>
      <c r="J1647" s="13"/>
      <c r="K1647" s="13"/>
      <c r="L1647" s="13"/>
      <c r="M1647" s="13"/>
      <c r="N1647" s="13"/>
      <c r="O1647" s="13"/>
      <c r="P1647" s="13"/>
    </row>
    <row r="1648" spans="7:16">
      <c r="G1648" s="13"/>
      <c r="H1648" s="13"/>
      <c r="I1648" s="13"/>
      <c r="J1648" s="13"/>
      <c r="K1648" s="13"/>
      <c r="L1648" s="13"/>
      <c r="M1648" s="13"/>
      <c r="N1648" s="13"/>
      <c r="O1648" s="13"/>
      <c r="P1648" s="13"/>
    </row>
    <row r="1649" spans="7:16">
      <c r="G1649" s="13"/>
      <c r="H1649" s="13"/>
      <c r="I1649" s="13"/>
      <c r="J1649" s="13"/>
      <c r="K1649" s="13"/>
      <c r="L1649" s="13"/>
      <c r="M1649" s="13"/>
      <c r="N1649" s="13"/>
      <c r="O1649" s="13"/>
      <c r="P1649" s="13"/>
    </row>
    <row r="1650" spans="7:16">
      <c r="G1650" s="13"/>
      <c r="H1650" s="13"/>
      <c r="I1650" s="13"/>
      <c r="J1650" s="13"/>
      <c r="K1650" s="13"/>
      <c r="L1650" s="13"/>
      <c r="M1650" s="13"/>
      <c r="N1650" s="13"/>
      <c r="O1650" s="13"/>
      <c r="P1650" s="13"/>
    </row>
    <row r="1651" spans="7:16">
      <c r="G1651" s="13"/>
      <c r="H1651" s="13"/>
      <c r="I1651" s="13"/>
      <c r="J1651" s="13"/>
      <c r="K1651" s="13"/>
      <c r="L1651" s="13"/>
      <c r="M1651" s="13"/>
      <c r="N1651" s="13"/>
      <c r="O1651" s="13"/>
      <c r="P1651" s="13"/>
    </row>
    <row r="1652" spans="7:16">
      <c r="G1652" s="13"/>
      <c r="H1652" s="13"/>
      <c r="I1652" s="13"/>
      <c r="J1652" s="13"/>
      <c r="K1652" s="13"/>
      <c r="L1652" s="13"/>
      <c r="M1652" s="13"/>
      <c r="N1652" s="13"/>
      <c r="O1652" s="13"/>
      <c r="P1652" s="13"/>
    </row>
    <row r="1653" spans="7:16">
      <c r="G1653" s="13"/>
      <c r="H1653" s="13"/>
      <c r="I1653" s="13"/>
      <c r="J1653" s="13"/>
      <c r="K1653" s="13"/>
      <c r="L1653" s="13"/>
      <c r="M1653" s="13"/>
      <c r="N1653" s="13"/>
      <c r="O1653" s="13"/>
      <c r="P1653" s="13"/>
    </row>
    <row r="1654" spans="7:16">
      <c r="G1654" s="13"/>
      <c r="H1654" s="13"/>
      <c r="I1654" s="13"/>
      <c r="J1654" s="13"/>
      <c r="K1654" s="13"/>
      <c r="L1654" s="13"/>
      <c r="M1654" s="13"/>
      <c r="N1654" s="13"/>
      <c r="O1654" s="13"/>
      <c r="P1654" s="13"/>
    </row>
    <row r="1655" spans="7:16">
      <c r="G1655" s="13"/>
      <c r="H1655" s="13"/>
      <c r="I1655" s="13"/>
      <c r="J1655" s="13"/>
      <c r="K1655" s="13"/>
      <c r="L1655" s="13"/>
      <c r="M1655" s="13"/>
      <c r="N1655" s="13"/>
      <c r="O1655" s="13"/>
      <c r="P1655" s="13"/>
    </row>
    <row r="1656" spans="7:16">
      <c r="G1656" s="13"/>
      <c r="H1656" s="13"/>
      <c r="I1656" s="13"/>
      <c r="J1656" s="13"/>
      <c r="K1656" s="13"/>
      <c r="L1656" s="13"/>
      <c r="M1656" s="13"/>
      <c r="N1656" s="13"/>
      <c r="O1656" s="13"/>
      <c r="P1656" s="13"/>
    </row>
    <row r="1657" spans="7:16">
      <c r="G1657" s="13"/>
      <c r="H1657" s="13"/>
      <c r="I1657" s="13"/>
      <c r="J1657" s="13"/>
      <c r="K1657" s="13"/>
      <c r="L1657" s="13"/>
      <c r="M1657" s="13"/>
      <c r="N1657" s="13"/>
      <c r="O1657" s="13"/>
      <c r="P1657" s="13"/>
    </row>
    <row r="1658" spans="7:16">
      <c r="G1658" s="13"/>
      <c r="H1658" s="13"/>
      <c r="I1658" s="13"/>
      <c r="J1658" s="13"/>
      <c r="K1658" s="13"/>
      <c r="L1658" s="13"/>
      <c r="M1658" s="13"/>
      <c r="N1658" s="13"/>
      <c r="O1658" s="13"/>
      <c r="P1658" s="13"/>
    </row>
    <row r="1659" spans="7:16">
      <c r="G1659" s="13"/>
      <c r="H1659" s="13"/>
      <c r="I1659" s="13"/>
      <c r="J1659" s="13"/>
      <c r="K1659" s="13"/>
      <c r="L1659" s="13"/>
      <c r="M1659" s="13"/>
      <c r="N1659" s="13"/>
      <c r="O1659" s="13"/>
      <c r="P1659" s="13"/>
    </row>
    <row r="1660" spans="7:16">
      <c r="G1660" s="13"/>
      <c r="H1660" s="13"/>
      <c r="I1660" s="13"/>
      <c r="J1660" s="13"/>
      <c r="K1660" s="13"/>
      <c r="L1660" s="13"/>
      <c r="M1660" s="13"/>
      <c r="N1660" s="13"/>
      <c r="O1660" s="13"/>
      <c r="P1660" s="13"/>
    </row>
    <row r="1661" spans="7:16">
      <c r="G1661" s="13"/>
      <c r="H1661" s="13"/>
      <c r="I1661" s="13"/>
      <c r="J1661" s="13"/>
      <c r="K1661" s="13"/>
      <c r="L1661" s="13"/>
      <c r="M1661" s="13"/>
      <c r="N1661" s="13"/>
      <c r="O1661" s="13"/>
      <c r="P1661" s="13"/>
    </row>
    <row r="1662" spans="7:16">
      <c r="G1662" s="13"/>
      <c r="H1662" s="13"/>
      <c r="I1662" s="13"/>
      <c r="J1662" s="13"/>
      <c r="K1662" s="13"/>
      <c r="L1662" s="13"/>
      <c r="M1662" s="13"/>
      <c r="N1662" s="13"/>
      <c r="O1662" s="13"/>
      <c r="P1662" s="13"/>
    </row>
    <row r="1663" spans="7:16">
      <c r="G1663" s="13"/>
      <c r="H1663" s="13"/>
      <c r="I1663" s="13"/>
      <c r="J1663" s="13"/>
      <c r="K1663" s="13"/>
      <c r="L1663" s="13"/>
      <c r="M1663" s="13"/>
      <c r="N1663" s="13"/>
      <c r="O1663" s="13"/>
      <c r="P1663" s="13"/>
    </row>
    <row r="1664" spans="7:16">
      <c r="G1664" s="13"/>
      <c r="H1664" s="13"/>
      <c r="I1664" s="13"/>
      <c r="J1664" s="13"/>
      <c r="K1664" s="13"/>
      <c r="L1664" s="13"/>
      <c r="M1664" s="13"/>
      <c r="N1664" s="13"/>
      <c r="O1664" s="13"/>
      <c r="P1664" s="13"/>
    </row>
    <row r="1665" spans="7:16">
      <c r="G1665" s="13"/>
      <c r="H1665" s="13"/>
      <c r="I1665" s="13"/>
      <c r="J1665" s="13"/>
      <c r="K1665" s="13"/>
      <c r="L1665" s="13"/>
      <c r="M1665" s="13"/>
      <c r="N1665" s="13"/>
      <c r="O1665" s="13"/>
      <c r="P1665" s="13"/>
    </row>
    <row r="1666" spans="7:16">
      <c r="G1666" s="13"/>
      <c r="H1666" s="13"/>
      <c r="I1666" s="13"/>
      <c r="J1666" s="13"/>
      <c r="K1666" s="13"/>
      <c r="L1666" s="13"/>
      <c r="M1666" s="13"/>
      <c r="N1666" s="13"/>
      <c r="O1666" s="13"/>
      <c r="P1666" s="13"/>
    </row>
    <row r="1667" spans="7:16">
      <c r="G1667" s="13"/>
      <c r="H1667" s="13"/>
      <c r="I1667" s="13"/>
      <c r="J1667" s="13"/>
      <c r="K1667" s="13"/>
      <c r="L1667" s="13"/>
      <c r="M1667" s="13"/>
      <c r="N1667" s="13"/>
      <c r="O1667" s="13"/>
      <c r="P1667" s="13"/>
    </row>
    <row r="1668" spans="7:16">
      <c r="G1668" s="13"/>
      <c r="H1668" s="13"/>
      <c r="I1668" s="13"/>
      <c r="J1668" s="13"/>
      <c r="K1668" s="13"/>
      <c r="L1668" s="13"/>
      <c r="M1668" s="13"/>
      <c r="N1668" s="13"/>
      <c r="O1668" s="13"/>
      <c r="P1668" s="13"/>
    </row>
    <row r="1669" spans="7:16">
      <c r="G1669" s="13"/>
      <c r="H1669" s="13"/>
      <c r="I1669" s="13"/>
      <c r="J1669" s="13"/>
      <c r="K1669" s="13"/>
      <c r="L1669" s="13"/>
      <c r="M1669" s="13"/>
      <c r="N1669" s="13"/>
      <c r="O1669" s="13"/>
      <c r="P1669" s="13"/>
    </row>
    <row r="1670" spans="7:16">
      <c r="G1670" s="13"/>
      <c r="H1670" s="13"/>
      <c r="I1670" s="13"/>
      <c r="J1670" s="13"/>
      <c r="K1670" s="13"/>
      <c r="L1670" s="13"/>
      <c r="M1670" s="13"/>
      <c r="N1670" s="13"/>
      <c r="O1670" s="13"/>
      <c r="P1670" s="13"/>
    </row>
    <row r="1671" spans="7:16">
      <c r="G1671" s="13"/>
      <c r="H1671" s="13"/>
      <c r="I1671" s="13"/>
      <c r="J1671" s="13"/>
      <c r="K1671" s="13"/>
      <c r="L1671" s="13"/>
      <c r="M1671" s="13"/>
      <c r="N1671" s="13"/>
      <c r="O1671" s="13"/>
      <c r="P1671" s="13"/>
    </row>
    <row r="1672" spans="7:16">
      <c r="G1672" s="13"/>
      <c r="H1672" s="13"/>
      <c r="I1672" s="13"/>
      <c r="J1672" s="13"/>
      <c r="K1672" s="13"/>
      <c r="L1672" s="13"/>
      <c r="M1672" s="13"/>
      <c r="N1672" s="13"/>
      <c r="O1672" s="13"/>
      <c r="P1672" s="13"/>
    </row>
    <row r="1673" spans="7:16">
      <c r="G1673" s="13"/>
      <c r="H1673" s="13"/>
      <c r="I1673" s="13"/>
      <c r="J1673" s="13"/>
      <c r="K1673" s="13"/>
      <c r="L1673" s="13"/>
      <c r="M1673" s="13"/>
      <c r="N1673" s="13"/>
      <c r="O1673" s="13"/>
      <c r="P1673" s="13"/>
    </row>
    <row r="1674" spans="7:16">
      <c r="G1674" s="13"/>
      <c r="H1674" s="13"/>
      <c r="I1674" s="13"/>
      <c r="J1674" s="13"/>
      <c r="K1674" s="13"/>
      <c r="L1674" s="13"/>
      <c r="M1674" s="13"/>
      <c r="N1674" s="13"/>
      <c r="O1674" s="13"/>
      <c r="P1674" s="13"/>
    </row>
    <row r="1675" spans="7:16">
      <c r="G1675" s="13"/>
      <c r="H1675" s="13"/>
      <c r="I1675" s="13"/>
      <c r="J1675" s="13"/>
      <c r="K1675" s="13"/>
      <c r="L1675" s="13"/>
      <c r="M1675" s="13"/>
      <c r="N1675" s="13"/>
      <c r="O1675" s="13"/>
      <c r="P1675" s="13"/>
    </row>
    <row r="1676" spans="7:16">
      <c r="G1676" s="13"/>
      <c r="H1676" s="13"/>
      <c r="I1676" s="13"/>
      <c r="J1676" s="13"/>
      <c r="K1676" s="13"/>
      <c r="L1676" s="13"/>
      <c r="M1676" s="13"/>
      <c r="N1676" s="13"/>
      <c r="O1676" s="13"/>
      <c r="P1676" s="13"/>
    </row>
    <row r="1677" spans="7:16">
      <c r="G1677" s="13"/>
      <c r="H1677" s="13"/>
      <c r="I1677" s="13"/>
      <c r="J1677" s="13"/>
      <c r="K1677" s="13"/>
      <c r="L1677" s="13"/>
      <c r="M1677" s="13"/>
      <c r="N1677" s="13"/>
      <c r="O1677" s="13"/>
      <c r="P1677" s="13"/>
    </row>
    <row r="1678" spans="7:16">
      <c r="G1678" s="13"/>
      <c r="H1678" s="13"/>
      <c r="I1678" s="13"/>
      <c r="J1678" s="13"/>
      <c r="K1678" s="13"/>
      <c r="L1678" s="13"/>
      <c r="M1678" s="13"/>
      <c r="N1678" s="13"/>
      <c r="O1678" s="13"/>
      <c r="P1678" s="13"/>
    </row>
    <row r="1679" spans="7:16">
      <c r="G1679" s="13"/>
      <c r="H1679" s="13"/>
      <c r="I1679" s="13"/>
      <c r="J1679" s="13"/>
      <c r="K1679" s="13"/>
      <c r="L1679" s="13"/>
      <c r="M1679" s="13"/>
      <c r="N1679" s="13"/>
      <c r="O1679" s="13"/>
      <c r="P1679" s="13"/>
    </row>
    <row r="1680" spans="7:16">
      <c r="G1680" s="13"/>
      <c r="H1680" s="13"/>
      <c r="I1680" s="13"/>
      <c r="J1680" s="13"/>
      <c r="K1680" s="13"/>
      <c r="L1680" s="13"/>
      <c r="M1680" s="13"/>
      <c r="N1680" s="13"/>
      <c r="O1680" s="13"/>
      <c r="P1680" s="13"/>
    </row>
    <row r="1681" spans="7:16">
      <c r="G1681" s="13"/>
      <c r="H1681" s="13"/>
      <c r="I1681" s="13"/>
      <c r="J1681" s="13"/>
      <c r="K1681" s="13"/>
      <c r="L1681" s="13"/>
      <c r="M1681" s="13"/>
      <c r="N1681" s="13"/>
      <c r="O1681" s="13"/>
      <c r="P1681" s="13"/>
    </row>
    <row r="1682" spans="7:16">
      <c r="G1682" s="13"/>
      <c r="H1682" s="13"/>
      <c r="I1682" s="13"/>
      <c r="J1682" s="13"/>
      <c r="K1682" s="13"/>
      <c r="L1682" s="13"/>
      <c r="M1682" s="13"/>
      <c r="N1682" s="13"/>
      <c r="O1682" s="13"/>
      <c r="P1682" s="13"/>
    </row>
    <row r="1683" spans="7:16">
      <c r="G1683" s="13"/>
      <c r="H1683" s="13"/>
      <c r="I1683" s="13"/>
      <c r="J1683" s="13"/>
      <c r="K1683" s="13"/>
      <c r="L1683" s="13"/>
      <c r="M1683" s="13"/>
      <c r="N1683" s="13"/>
      <c r="O1683" s="13"/>
      <c r="P1683" s="13"/>
    </row>
    <row r="1684" spans="7:16">
      <c r="G1684" s="13"/>
      <c r="H1684" s="13"/>
      <c r="I1684" s="13"/>
      <c r="J1684" s="13"/>
      <c r="K1684" s="13"/>
      <c r="L1684" s="13"/>
      <c r="M1684" s="13"/>
      <c r="N1684" s="13"/>
      <c r="O1684" s="13"/>
      <c r="P1684" s="13"/>
    </row>
    <row r="1685" spans="7:16">
      <c r="G1685" s="13"/>
      <c r="H1685" s="13"/>
      <c r="I1685" s="13"/>
      <c r="J1685" s="13"/>
      <c r="K1685" s="13"/>
      <c r="L1685" s="13"/>
      <c r="M1685" s="13"/>
      <c r="N1685" s="13"/>
      <c r="O1685" s="13"/>
      <c r="P1685" s="13"/>
    </row>
    <row r="1686" spans="7:16">
      <c r="G1686" s="13"/>
      <c r="H1686" s="13"/>
      <c r="I1686" s="13"/>
      <c r="J1686" s="13"/>
      <c r="K1686" s="13"/>
      <c r="L1686" s="13"/>
      <c r="M1686" s="13"/>
      <c r="N1686" s="13"/>
      <c r="O1686" s="13"/>
      <c r="P1686" s="13"/>
    </row>
    <row r="1687" spans="7:16">
      <c r="G1687" s="13"/>
      <c r="H1687" s="13"/>
      <c r="I1687" s="13"/>
      <c r="J1687" s="13"/>
      <c r="K1687" s="13"/>
      <c r="L1687" s="13"/>
      <c r="M1687" s="13"/>
      <c r="N1687" s="13"/>
      <c r="O1687" s="13"/>
      <c r="P1687" s="13"/>
    </row>
    <row r="1688" spans="7:16">
      <c r="G1688" s="13"/>
      <c r="H1688" s="13"/>
      <c r="I1688" s="13"/>
      <c r="J1688" s="13"/>
      <c r="K1688" s="13"/>
      <c r="L1688" s="13"/>
      <c r="M1688" s="13"/>
      <c r="N1688" s="13"/>
      <c r="O1688" s="13"/>
      <c r="P1688" s="13"/>
    </row>
    <row r="1689" spans="7:16">
      <c r="G1689" s="13"/>
      <c r="H1689" s="13"/>
      <c r="I1689" s="13"/>
      <c r="J1689" s="13"/>
      <c r="K1689" s="13"/>
      <c r="L1689" s="13"/>
      <c r="M1689" s="13"/>
      <c r="N1689" s="13"/>
      <c r="O1689" s="13"/>
      <c r="P1689" s="13"/>
    </row>
    <row r="1690" spans="7:16">
      <c r="G1690" s="13"/>
      <c r="H1690" s="13"/>
      <c r="I1690" s="13"/>
      <c r="J1690" s="13"/>
      <c r="K1690" s="13"/>
      <c r="L1690" s="13"/>
      <c r="M1690" s="13"/>
      <c r="N1690" s="13"/>
      <c r="O1690" s="13"/>
      <c r="P1690" s="13"/>
    </row>
    <row r="1691" spans="7:16">
      <c r="G1691" s="13"/>
      <c r="H1691" s="13"/>
      <c r="I1691" s="13"/>
      <c r="J1691" s="13"/>
      <c r="K1691" s="13"/>
      <c r="L1691" s="13"/>
      <c r="M1691" s="13"/>
      <c r="N1691" s="13"/>
      <c r="O1691" s="13"/>
      <c r="P1691" s="13"/>
    </row>
    <row r="1692" spans="7:16">
      <c r="G1692" s="13"/>
      <c r="H1692" s="13"/>
      <c r="I1692" s="13"/>
      <c r="J1692" s="13"/>
      <c r="K1692" s="13"/>
      <c r="L1692" s="13"/>
      <c r="M1692" s="13"/>
      <c r="N1692" s="13"/>
      <c r="O1692" s="13"/>
      <c r="P1692" s="13"/>
    </row>
    <row r="1693" spans="7:16">
      <c r="G1693" s="13"/>
      <c r="H1693" s="13"/>
      <c r="I1693" s="13"/>
      <c r="J1693" s="13"/>
      <c r="K1693" s="13"/>
      <c r="L1693" s="13"/>
      <c r="M1693" s="13"/>
      <c r="N1693" s="13"/>
      <c r="O1693" s="13"/>
      <c r="P1693" s="13"/>
    </row>
    <row r="1694" spans="7:16">
      <c r="G1694" s="13"/>
      <c r="H1694" s="13"/>
      <c r="I1694" s="13"/>
      <c r="J1694" s="13"/>
      <c r="K1694" s="13"/>
      <c r="L1694" s="13"/>
      <c r="M1694" s="13"/>
      <c r="N1694" s="13"/>
      <c r="O1694" s="13"/>
      <c r="P1694" s="13"/>
    </row>
    <row r="1695" spans="7:16">
      <c r="G1695" s="13"/>
      <c r="H1695" s="13"/>
      <c r="I1695" s="13"/>
      <c r="J1695" s="13"/>
      <c r="K1695" s="13"/>
      <c r="L1695" s="13"/>
      <c r="M1695" s="13"/>
      <c r="N1695" s="13"/>
      <c r="O1695" s="13"/>
      <c r="P1695" s="13"/>
    </row>
    <row r="1696" spans="7:16">
      <c r="G1696" s="13"/>
      <c r="H1696" s="13"/>
      <c r="I1696" s="13"/>
      <c r="J1696" s="13"/>
      <c r="K1696" s="13"/>
      <c r="L1696" s="13"/>
      <c r="M1696" s="13"/>
      <c r="N1696" s="13"/>
      <c r="O1696" s="13"/>
      <c r="P1696" s="13"/>
    </row>
    <row r="1697" spans="7:16">
      <c r="G1697" s="13"/>
      <c r="H1697" s="13"/>
      <c r="I1697" s="13"/>
      <c r="J1697" s="13"/>
      <c r="K1697" s="13"/>
      <c r="L1697" s="13"/>
      <c r="M1697" s="13"/>
      <c r="N1697" s="13"/>
      <c r="O1697" s="13"/>
      <c r="P1697" s="13"/>
    </row>
    <row r="1698" spans="7:16">
      <c r="G1698" s="13"/>
      <c r="H1698" s="13"/>
      <c r="I1698" s="13"/>
      <c r="J1698" s="13"/>
      <c r="K1698" s="13"/>
      <c r="L1698" s="13"/>
      <c r="M1698" s="13"/>
      <c r="N1698" s="13"/>
      <c r="O1698" s="13"/>
      <c r="P1698" s="13"/>
    </row>
    <row r="1699" spans="7:16">
      <c r="G1699" s="13"/>
      <c r="H1699" s="13"/>
      <c r="I1699" s="13"/>
      <c r="J1699" s="13"/>
      <c r="K1699" s="13"/>
      <c r="L1699" s="13"/>
      <c r="M1699" s="13"/>
      <c r="N1699" s="13"/>
      <c r="O1699" s="13"/>
      <c r="P1699" s="13"/>
    </row>
    <row r="1700" spans="7:16">
      <c r="G1700" s="13"/>
      <c r="H1700" s="13"/>
      <c r="I1700" s="13"/>
      <c r="J1700" s="13"/>
      <c r="K1700" s="13"/>
      <c r="L1700" s="13"/>
      <c r="M1700" s="13"/>
      <c r="N1700" s="13"/>
      <c r="O1700" s="13"/>
      <c r="P1700" s="13"/>
    </row>
    <row r="1701" spans="7:16">
      <c r="G1701" s="13"/>
      <c r="H1701" s="13"/>
      <c r="I1701" s="13"/>
      <c r="J1701" s="13"/>
      <c r="K1701" s="13"/>
      <c r="L1701" s="13"/>
      <c r="M1701" s="13"/>
      <c r="N1701" s="13"/>
      <c r="O1701" s="13"/>
      <c r="P1701" s="13"/>
    </row>
    <row r="1702" spans="7:16">
      <c r="G1702" s="13"/>
      <c r="H1702" s="13"/>
      <c r="I1702" s="13"/>
      <c r="J1702" s="13"/>
      <c r="K1702" s="13"/>
      <c r="L1702" s="13"/>
      <c r="M1702" s="13"/>
      <c r="N1702" s="13"/>
      <c r="O1702" s="13"/>
      <c r="P1702" s="13"/>
    </row>
    <row r="1703" spans="7:16">
      <c r="G1703" s="13"/>
      <c r="H1703" s="13"/>
      <c r="I1703" s="13"/>
      <c r="J1703" s="13"/>
      <c r="K1703" s="13"/>
      <c r="L1703" s="13"/>
      <c r="M1703" s="13"/>
      <c r="N1703" s="13"/>
      <c r="O1703" s="13"/>
      <c r="P1703" s="13"/>
    </row>
    <row r="1704" spans="7:16">
      <c r="G1704" s="13"/>
      <c r="H1704" s="13"/>
      <c r="I1704" s="13"/>
      <c r="J1704" s="13"/>
      <c r="K1704" s="13"/>
      <c r="L1704" s="13"/>
      <c r="M1704" s="13"/>
      <c r="N1704" s="13"/>
      <c r="O1704" s="13"/>
      <c r="P1704" s="13"/>
    </row>
    <row r="1705" spans="7:16">
      <c r="G1705" s="13"/>
      <c r="H1705" s="13"/>
      <c r="I1705" s="13"/>
      <c r="J1705" s="13"/>
      <c r="K1705" s="13"/>
      <c r="L1705" s="13"/>
      <c r="M1705" s="13"/>
      <c r="N1705" s="13"/>
      <c r="O1705" s="13"/>
      <c r="P1705" s="13"/>
    </row>
    <row r="1706" spans="7:16">
      <c r="G1706" s="13"/>
      <c r="H1706" s="13"/>
      <c r="I1706" s="13"/>
      <c r="J1706" s="13"/>
      <c r="K1706" s="13"/>
      <c r="L1706" s="13"/>
      <c r="M1706" s="13"/>
      <c r="N1706" s="13"/>
      <c r="O1706" s="13"/>
      <c r="P1706" s="13"/>
    </row>
    <row r="1707" spans="7:16">
      <c r="G1707" s="13"/>
      <c r="H1707" s="13"/>
      <c r="I1707" s="13"/>
      <c r="J1707" s="13"/>
      <c r="K1707" s="13"/>
      <c r="L1707" s="13"/>
      <c r="M1707" s="13"/>
      <c r="N1707" s="13"/>
      <c r="O1707" s="13"/>
      <c r="P1707" s="13"/>
    </row>
    <row r="1708" spans="7:16">
      <c r="G1708" s="13"/>
      <c r="H1708" s="13"/>
      <c r="I1708" s="13"/>
      <c r="J1708" s="13"/>
      <c r="K1708" s="13"/>
      <c r="L1708" s="13"/>
      <c r="M1708" s="13"/>
      <c r="N1708" s="13"/>
      <c r="O1708" s="13"/>
      <c r="P1708" s="13"/>
    </row>
    <row r="1709" spans="7:16">
      <c r="G1709" s="13"/>
      <c r="H1709" s="13"/>
      <c r="I1709" s="13"/>
      <c r="J1709" s="13"/>
      <c r="K1709" s="13"/>
      <c r="L1709" s="13"/>
      <c r="M1709" s="13"/>
      <c r="N1709" s="13"/>
      <c r="O1709" s="13"/>
      <c r="P1709" s="13"/>
    </row>
    <row r="1710" spans="7:16">
      <c r="G1710" s="13"/>
      <c r="H1710" s="13"/>
      <c r="I1710" s="13"/>
      <c r="J1710" s="13"/>
      <c r="K1710" s="13"/>
      <c r="L1710" s="13"/>
      <c r="M1710" s="13"/>
      <c r="N1710" s="13"/>
      <c r="O1710" s="13"/>
      <c r="P1710" s="13"/>
    </row>
    <row r="1711" spans="7:16">
      <c r="G1711" s="13"/>
      <c r="H1711" s="13"/>
      <c r="I1711" s="13"/>
      <c r="J1711" s="13"/>
      <c r="K1711" s="13"/>
      <c r="L1711" s="13"/>
      <c r="M1711" s="13"/>
      <c r="N1711" s="13"/>
      <c r="O1711" s="13"/>
      <c r="P1711" s="13"/>
    </row>
    <row r="1712" spans="7:16">
      <c r="G1712" s="13"/>
      <c r="H1712" s="13"/>
      <c r="I1712" s="13"/>
      <c r="J1712" s="13"/>
      <c r="K1712" s="13"/>
      <c r="L1712" s="13"/>
      <c r="M1712" s="13"/>
      <c r="N1712" s="13"/>
      <c r="O1712" s="13"/>
      <c r="P1712" s="13"/>
    </row>
    <row r="1713" spans="7:16">
      <c r="G1713" s="13"/>
      <c r="H1713" s="13"/>
      <c r="I1713" s="13"/>
      <c r="J1713" s="13"/>
      <c r="K1713" s="13"/>
      <c r="L1713" s="13"/>
      <c r="M1713" s="13"/>
      <c r="N1713" s="13"/>
      <c r="O1713" s="13"/>
      <c r="P1713" s="13"/>
    </row>
    <row r="1714" spans="7:16">
      <c r="G1714" s="13"/>
      <c r="H1714" s="13"/>
      <c r="I1714" s="13"/>
      <c r="J1714" s="13"/>
      <c r="K1714" s="13"/>
      <c r="L1714" s="13"/>
      <c r="M1714" s="13"/>
      <c r="N1714" s="13"/>
      <c r="O1714" s="13"/>
      <c r="P1714" s="13"/>
    </row>
    <row r="1715" spans="7:16">
      <c r="G1715" s="13"/>
      <c r="H1715" s="13"/>
      <c r="I1715" s="13"/>
      <c r="J1715" s="13"/>
      <c r="K1715" s="13"/>
      <c r="L1715" s="13"/>
      <c r="M1715" s="13"/>
      <c r="N1715" s="13"/>
      <c r="O1715" s="13"/>
      <c r="P1715" s="13"/>
    </row>
    <row r="1716" spans="7:16">
      <c r="G1716" s="13"/>
      <c r="H1716" s="13"/>
      <c r="I1716" s="13"/>
      <c r="J1716" s="13"/>
      <c r="K1716" s="13"/>
      <c r="L1716" s="13"/>
      <c r="M1716" s="13"/>
      <c r="N1716" s="13"/>
      <c r="O1716" s="13"/>
      <c r="P1716" s="13"/>
    </row>
    <row r="1717" spans="7:16">
      <c r="G1717" s="13"/>
      <c r="H1717" s="13"/>
      <c r="I1717" s="13"/>
      <c r="J1717" s="13"/>
      <c r="K1717" s="13"/>
      <c r="L1717" s="13"/>
      <c r="M1717" s="13"/>
      <c r="N1717" s="13"/>
      <c r="O1717" s="13"/>
      <c r="P1717" s="13"/>
    </row>
    <row r="1718" spans="7:16">
      <c r="G1718" s="13"/>
      <c r="H1718" s="13"/>
      <c r="I1718" s="13"/>
      <c r="J1718" s="13"/>
      <c r="K1718" s="13"/>
      <c r="L1718" s="13"/>
      <c r="M1718" s="13"/>
      <c r="N1718" s="13"/>
      <c r="O1718" s="13"/>
      <c r="P1718" s="13"/>
    </row>
    <row r="1719" spans="7:16">
      <c r="G1719" s="13"/>
      <c r="H1719" s="13"/>
      <c r="I1719" s="13"/>
      <c r="J1719" s="13"/>
      <c r="K1719" s="13"/>
      <c r="L1719" s="13"/>
      <c r="M1719" s="13"/>
      <c r="N1719" s="13"/>
      <c r="O1719" s="13"/>
      <c r="P1719" s="13"/>
    </row>
    <row r="1720" spans="7:16">
      <c r="G1720" s="13"/>
      <c r="H1720" s="13"/>
      <c r="I1720" s="13"/>
      <c r="J1720" s="13"/>
      <c r="K1720" s="13"/>
      <c r="L1720" s="13"/>
      <c r="M1720" s="13"/>
      <c r="N1720" s="13"/>
      <c r="O1720" s="13"/>
      <c r="P1720" s="13"/>
    </row>
    <row r="1721" spans="7:16">
      <c r="G1721" s="13"/>
      <c r="H1721" s="13"/>
      <c r="I1721" s="13"/>
      <c r="J1721" s="13"/>
      <c r="K1721" s="13"/>
      <c r="L1721" s="13"/>
      <c r="M1721" s="13"/>
      <c r="N1721" s="13"/>
      <c r="O1721" s="13"/>
      <c r="P1721" s="13"/>
    </row>
    <row r="1722" spans="7:16">
      <c r="G1722" s="13"/>
      <c r="H1722" s="13"/>
      <c r="I1722" s="13"/>
      <c r="J1722" s="13"/>
      <c r="K1722" s="13"/>
      <c r="L1722" s="13"/>
      <c r="M1722" s="13"/>
      <c r="N1722" s="13"/>
      <c r="O1722" s="13"/>
      <c r="P1722" s="13"/>
    </row>
    <row r="1723" spans="7:16">
      <c r="G1723" s="13"/>
      <c r="H1723" s="13"/>
      <c r="I1723" s="13"/>
      <c r="J1723" s="13"/>
      <c r="K1723" s="13"/>
      <c r="L1723" s="13"/>
      <c r="M1723" s="13"/>
      <c r="N1723" s="13"/>
      <c r="O1723" s="13"/>
      <c r="P1723" s="13"/>
    </row>
    <row r="1724" spans="7:16">
      <c r="G1724" s="13"/>
      <c r="H1724" s="13"/>
      <c r="I1724" s="13"/>
      <c r="J1724" s="13"/>
      <c r="K1724" s="13"/>
      <c r="L1724" s="13"/>
      <c r="M1724" s="13"/>
      <c r="N1724" s="13"/>
      <c r="O1724" s="13"/>
      <c r="P1724" s="13"/>
    </row>
    <row r="1725" spans="7:16">
      <c r="G1725" s="13"/>
      <c r="H1725" s="13"/>
      <c r="I1725" s="13"/>
      <c r="J1725" s="13"/>
      <c r="K1725" s="13"/>
      <c r="L1725" s="13"/>
      <c r="M1725" s="13"/>
      <c r="N1725" s="13"/>
      <c r="O1725" s="13"/>
      <c r="P1725" s="13"/>
    </row>
    <row r="1726" spans="7:16">
      <c r="G1726" s="13"/>
      <c r="H1726" s="13"/>
      <c r="I1726" s="13"/>
      <c r="J1726" s="13"/>
      <c r="K1726" s="13"/>
      <c r="L1726" s="13"/>
      <c r="M1726" s="13"/>
      <c r="N1726" s="13"/>
      <c r="O1726" s="13"/>
      <c r="P1726" s="13"/>
    </row>
    <row r="1727" spans="7:16">
      <c r="G1727" s="13"/>
      <c r="H1727" s="13"/>
      <c r="I1727" s="13"/>
      <c r="J1727" s="13"/>
      <c r="K1727" s="13"/>
      <c r="L1727" s="13"/>
      <c r="M1727" s="13"/>
      <c r="N1727" s="13"/>
      <c r="O1727" s="13"/>
      <c r="P1727" s="13"/>
    </row>
    <row r="1728" spans="7:16">
      <c r="G1728" s="13"/>
      <c r="H1728" s="13"/>
      <c r="I1728" s="13"/>
      <c r="J1728" s="13"/>
      <c r="K1728" s="13"/>
      <c r="L1728" s="13"/>
      <c r="M1728" s="13"/>
      <c r="N1728" s="13"/>
      <c r="O1728" s="13"/>
      <c r="P1728" s="13"/>
    </row>
    <row r="1729" spans="7:16">
      <c r="G1729" s="13"/>
      <c r="H1729" s="13"/>
      <c r="I1729" s="13"/>
      <c r="J1729" s="13"/>
      <c r="K1729" s="13"/>
      <c r="L1729" s="13"/>
      <c r="M1729" s="13"/>
      <c r="N1729" s="13"/>
      <c r="O1729" s="13"/>
      <c r="P1729" s="13"/>
    </row>
    <row r="1730" spans="7:16">
      <c r="G1730" s="13"/>
      <c r="H1730" s="13"/>
      <c r="I1730" s="13"/>
      <c r="J1730" s="13"/>
      <c r="K1730" s="13"/>
      <c r="L1730" s="13"/>
      <c r="M1730" s="13"/>
      <c r="N1730" s="13"/>
      <c r="O1730" s="13"/>
      <c r="P1730" s="13"/>
    </row>
    <row r="1731" spans="7:16">
      <c r="G1731" s="13"/>
      <c r="H1731" s="13"/>
      <c r="I1731" s="13"/>
      <c r="J1731" s="13"/>
      <c r="K1731" s="13"/>
      <c r="L1731" s="13"/>
      <c r="M1731" s="13"/>
      <c r="N1731" s="13"/>
      <c r="O1731" s="13"/>
      <c r="P1731" s="13"/>
    </row>
    <row r="1732" spans="7:16">
      <c r="G1732" s="13"/>
      <c r="H1732" s="13"/>
      <c r="I1732" s="13"/>
      <c r="J1732" s="13"/>
      <c r="K1732" s="13"/>
      <c r="L1732" s="13"/>
      <c r="M1732" s="13"/>
      <c r="N1732" s="13"/>
      <c r="O1732" s="13"/>
      <c r="P1732" s="13"/>
    </row>
    <row r="1733" spans="7:16">
      <c r="G1733" s="13"/>
      <c r="H1733" s="13"/>
      <c r="I1733" s="13"/>
      <c r="J1733" s="13"/>
      <c r="K1733" s="13"/>
      <c r="L1733" s="13"/>
      <c r="M1733" s="13"/>
      <c r="N1733" s="13"/>
      <c r="O1733" s="13"/>
      <c r="P1733" s="13"/>
    </row>
    <row r="1734" spans="7:16">
      <c r="G1734" s="13"/>
      <c r="H1734" s="13"/>
      <c r="I1734" s="13"/>
      <c r="J1734" s="13"/>
      <c r="K1734" s="13"/>
      <c r="L1734" s="13"/>
      <c r="M1734" s="13"/>
      <c r="N1734" s="13"/>
      <c r="O1734" s="13"/>
      <c r="P1734" s="13"/>
    </row>
    <row r="1735" spans="7:16">
      <c r="G1735" s="13"/>
      <c r="H1735" s="13"/>
      <c r="I1735" s="13"/>
      <c r="J1735" s="13"/>
      <c r="K1735" s="13"/>
      <c r="L1735" s="13"/>
      <c r="M1735" s="13"/>
      <c r="N1735" s="13"/>
      <c r="O1735" s="13"/>
      <c r="P1735" s="13"/>
    </row>
    <row r="1736" spans="7:16">
      <c r="G1736" s="13"/>
      <c r="H1736" s="13"/>
      <c r="I1736" s="13"/>
      <c r="J1736" s="13"/>
      <c r="K1736" s="13"/>
      <c r="L1736" s="13"/>
      <c r="M1736" s="13"/>
      <c r="N1736" s="13"/>
      <c r="O1736" s="13"/>
      <c r="P1736" s="13"/>
    </row>
    <row r="1737" spans="7:16">
      <c r="G1737" s="13"/>
      <c r="H1737" s="13"/>
      <c r="I1737" s="13"/>
      <c r="J1737" s="13"/>
      <c r="K1737" s="13"/>
      <c r="L1737" s="13"/>
      <c r="M1737" s="13"/>
      <c r="N1737" s="13"/>
      <c r="O1737" s="13"/>
      <c r="P1737" s="13"/>
    </row>
  </sheetData>
  <mergeCells count="30">
    <mergeCell ref="Q120:Q157"/>
    <mergeCell ref="Q158:Q176"/>
    <mergeCell ref="B159:C159"/>
    <mergeCell ref="Q177:Q180"/>
    <mergeCell ref="Q64:Q72"/>
    <mergeCell ref="Q73:Q111"/>
    <mergeCell ref="Q112:Q119"/>
    <mergeCell ref="B113:C113"/>
    <mergeCell ref="Q52:Q61"/>
    <mergeCell ref="E8:P8"/>
    <mergeCell ref="Q9:Q16"/>
    <mergeCell ref="B18:C18"/>
    <mergeCell ref="E18:P18"/>
    <mergeCell ref="Q19:Q22"/>
    <mergeCell ref="B24:C24"/>
    <mergeCell ref="E24:P24"/>
    <mergeCell ref="Q25:Q28"/>
    <mergeCell ref="B29:C29"/>
    <mergeCell ref="Q30:Q37"/>
    <mergeCell ref="Q39:Q50"/>
    <mergeCell ref="E51:P51"/>
    <mergeCell ref="B1:Q1"/>
    <mergeCell ref="B2:Q2"/>
    <mergeCell ref="B3:Q3"/>
    <mergeCell ref="A5:A6"/>
    <mergeCell ref="B5:B6"/>
    <mergeCell ref="C5:C6"/>
    <mergeCell ref="D5:D6"/>
    <mergeCell ref="E5:P5"/>
    <mergeCell ref="Q5:Q6"/>
  </mergeCells>
  <conditionalFormatting sqref="B75">
    <cfRule type="duplicateValues" dxfId="29" priority="25"/>
  </conditionalFormatting>
  <conditionalFormatting sqref="B76">
    <cfRule type="duplicateValues" dxfId="28" priority="20"/>
  </conditionalFormatting>
  <conditionalFormatting sqref="B80:B82">
    <cfRule type="duplicateValues" dxfId="27" priority="15"/>
    <cfRule type="duplicateValues" dxfId="26" priority="16"/>
  </conditionalFormatting>
  <conditionalFormatting sqref="B83">
    <cfRule type="duplicateValues" dxfId="25" priority="11"/>
    <cfRule type="duplicateValues" dxfId="24" priority="12"/>
  </conditionalFormatting>
  <conditionalFormatting sqref="B84">
    <cfRule type="duplicateValues" dxfId="23" priority="2"/>
    <cfRule type="duplicateValues" dxfId="22" priority="3"/>
  </conditionalFormatting>
  <conditionalFormatting sqref="B85:B86">
    <cfRule type="duplicateValues" dxfId="21" priority="7"/>
  </conditionalFormatting>
  <conditionalFormatting sqref="B88">
    <cfRule type="duplicateValues" dxfId="20" priority="19"/>
  </conditionalFormatting>
  <conditionalFormatting sqref="B89">
    <cfRule type="duplicateValues" dxfId="19" priority="10"/>
  </conditionalFormatting>
  <conditionalFormatting sqref="B90">
    <cfRule type="duplicateValues" dxfId="18" priority="9"/>
  </conditionalFormatting>
  <conditionalFormatting sqref="B92:B93">
    <cfRule type="duplicateValues" dxfId="17" priority="22"/>
  </conditionalFormatting>
  <conditionalFormatting sqref="B92:B94">
    <cfRule type="duplicateValues" dxfId="16" priority="21"/>
  </conditionalFormatting>
  <conditionalFormatting sqref="B94">
    <cfRule type="duplicateValues" dxfId="15" priority="24"/>
  </conditionalFormatting>
  <conditionalFormatting sqref="B95:B96">
    <cfRule type="duplicateValues" dxfId="14" priority="27"/>
  </conditionalFormatting>
  <conditionalFormatting sqref="B96">
    <cfRule type="duplicateValues" dxfId="13" priority="23"/>
    <cfRule type="duplicateValues" dxfId="12" priority="26"/>
  </conditionalFormatting>
  <conditionalFormatting sqref="B97">
    <cfRule type="duplicateValues" dxfId="11" priority="1"/>
  </conditionalFormatting>
  <conditionalFormatting sqref="B98:B99">
    <cfRule type="duplicateValues" dxfId="10" priority="30"/>
  </conditionalFormatting>
  <conditionalFormatting sqref="B100:B102">
    <cfRule type="duplicateValues" dxfId="9" priority="13"/>
    <cfRule type="duplicateValues" dxfId="8" priority="14"/>
  </conditionalFormatting>
  <conditionalFormatting sqref="B103:B104">
    <cfRule type="duplicateValues" dxfId="7" priority="6"/>
  </conditionalFormatting>
  <conditionalFormatting sqref="B105">
    <cfRule type="duplicateValues" dxfId="6" priority="18"/>
  </conditionalFormatting>
  <conditionalFormatting sqref="B106">
    <cfRule type="duplicateValues" dxfId="5" priority="17"/>
  </conditionalFormatting>
  <conditionalFormatting sqref="B107">
    <cfRule type="duplicateValues" dxfId="4" priority="8"/>
  </conditionalFormatting>
  <conditionalFormatting sqref="B108">
    <cfRule type="duplicateValues" dxfId="3" priority="4"/>
    <cfRule type="duplicateValues" dxfId="2" priority="5"/>
  </conditionalFormatting>
  <conditionalFormatting sqref="B110">
    <cfRule type="duplicateValues" dxfId="1" priority="29"/>
  </conditionalFormatting>
  <conditionalFormatting sqref="B111">
    <cfRule type="duplicateValues" dxfId="0" priority="28"/>
  </conditionalFormatting>
  <pageMargins left="0.5" right="0.2" top="0.5" bottom="0.25" header="0.3" footer="0.3"/>
  <pageSetup paperSize="9" scale="50" orientation="landscape"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W1633"/>
  <sheetViews>
    <sheetView tabSelected="1" topLeftCell="A42" zoomScale="70" zoomScaleNormal="70" workbookViewId="0">
      <selection activeCell="J18" sqref="J18:J22"/>
    </sheetView>
  </sheetViews>
  <sheetFormatPr defaultColWidth="9.140625" defaultRowHeight="16.5"/>
  <cols>
    <col min="1" max="1" width="7.85546875" style="1" customWidth="1"/>
    <col min="2" max="2" width="17.85546875" style="4" customWidth="1"/>
    <col min="3" max="3" width="25.28515625" style="2" customWidth="1"/>
    <col min="4" max="4" width="9.28515625" style="3" customWidth="1"/>
    <col min="5" max="5" width="17.42578125" style="4" customWidth="1"/>
    <col min="6" max="6" width="16.42578125" style="4" customWidth="1"/>
    <col min="7" max="7" width="17" style="4" customWidth="1"/>
    <col min="8" max="8" width="12.5703125" style="4" customWidth="1"/>
    <col min="9" max="9" width="14.140625" style="4" customWidth="1"/>
    <col min="10" max="10" width="19.42578125" style="4" customWidth="1"/>
    <col min="11" max="11" width="32.42578125" style="13" customWidth="1"/>
    <col min="12" max="12" width="15.42578125" style="13" customWidth="1"/>
    <col min="13" max="13" width="16.140625" style="13" customWidth="1"/>
    <col min="14" max="14" width="15.7109375" style="1" customWidth="1"/>
    <col min="15" max="15" width="15" style="1" customWidth="1"/>
    <col min="16" max="16" width="11.5703125" style="1" customWidth="1"/>
    <col min="17" max="17" width="14.5703125" style="1" customWidth="1"/>
    <col min="18" max="18" width="17.42578125" style="3" customWidth="1"/>
    <col min="19" max="19" width="16.42578125" style="3" customWidth="1"/>
    <col min="20" max="20" width="14.28515625" style="1" customWidth="1"/>
    <col min="21" max="21" width="13.5703125" style="1" customWidth="1"/>
    <col min="22" max="22" width="13.85546875" style="1" customWidth="1"/>
    <col min="23" max="23" width="14.42578125" style="3" customWidth="1"/>
    <col min="24" max="31" width="9.140625" style="13"/>
    <col min="32" max="32" width="2" style="13" customWidth="1"/>
    <col min="33" max="16384" width="9.140625" style="13"/>
  </cols>
  <sheetData>
    <row r="1" spans="1:23" ht="18.75">
      <c r="A1" s="20"/>
      <c r="B1" s="1739" t="s">
        <v>1149</v>
      </c>
      <c r="C1" s="1739"/>
      <c r="D1" s="1739"/>
      <c r="E1" s="1739"/>
      <c r="F1" s="1739"/>
      <c r="G1" s="1739"/>
      <c r="H1" s="1739"/>
      <c r="I1" s="1739"/>
      <c r="J1" s="1739"/>
      <c r="K1" s="1739"/>
      <c r="L1" s="1739"/>
      <c r="M1" s="1739"/>
      <c r="N1" s="1739"/>
      <c r="O1" s="1739"/>
      <c r="P1" s="1739"/>
      <c r="Q1" s="1739"/>
      <c r="R1" s="1739"/>
      <c r="S1" s="1739"/>
      <c r="T1" s="1739"/>
      <c r="U1" s="1739"/>
      <c r="V1" s="1739"/>
      <c r="W1" s="1739"/>
    </row>
    <row r="2" spans="1:23" ht="24.75" customHeight="1">
      <c r="A2" s="1681"/>
      <c r="B2" s="1906" t="s">
        <v>1585</v>
      </c>
      <c r="C2" s="1906"/>
      <c r="D2" s="1906"/>
      <c r="E2" s="1906"/>
      <c r="F2" s="1906"/>
      <c r="G2" s="1906"/>
      <c r="H2" s="1906"/>
      <c r="I2" s="1906"/>
      <c r="J2" s="1906"/>
      <c r="K2" s="1906"/>
      <c r="L2" s="1906"/>
      <c r="M2" s="1906"/>
      <c r="N2" s="1906"/>
      <c r="O2" s="1906"/>
      <c r="P2" s="1906"/>
      <c r="Q2" s="1906"/>
      <c r="R2" s="1906"/>
      <c r="S2" s="1906"/>
      <c r="T2" s="1906"/>
      <c r="U2" s="1906"/>
      <c r="V2" s="1906"/>
      <c r="W2" s="1906"/>
    </row>
    <row r="3" spans="1:23" ht="18.75" customHeight="1">
      <c r="A3" s="1681"/>
      <c r="B3" s="1907" t="s">
        <v>1495</v>
      </c>
      <c r="C3" s="1907"/>
      <c r="D3" s="1907"/>
      <c r="E3" s="1907"/>
      <c r="F3" s="1907"/>
      <c r="G3" s="1907"/>
      <c r="H3" s="1907"/>
      <c r="I3" s="1907"/>
      <c r="J3" s="1907"/>
      <c r="K3" s="1907"/>
      <c r="L3" s="1907"/>
      <c r="M3" s="1907"/>
      <c r="N3" s="1907"/>
      <c r="O3" s="1907"/>
      <c r="P3" s="1907"/>
      <c r="Q3" s="1907"/>
      <c r="R3" s="1907"/>
      <c r="S3" s="1907"/>
      <c r="T3" s="1907"/>
      <c r="U3" s="1907"/>
      <c r="V3" s="1907"/>
      <c r="W3" s="1907"/>
    </row>
    <row r="4" spans="1:23">
      <c r="A4" s="1681"/>
      <c r="B4" s="1685"/>
      <c r="C4" s="22"/>
      <c r="D4" s="1685"/>
      <c r="E4" s="1685"/>
      <c r="F4" s="1685"/>
      <c r="G4" s="1685"/>
      <c r="H4" s="1685"/>
      <c r="I4" s="1685"/>
      <c r="J4" s="1685"/>
      <c r="K4" s="100"/>
      <c r="L4" s="100"/>
      <c r="M4" s="100"/>
      <c r="N4" s="101"/>
      <c r="O4" s="101"/>
      <c r="P4" s="101"/>
      <c r="Q4" s="101"/>
      <c r="R4" s="1685"/>
      <c r="S4" s="1685"/>
      <c r="T4" s="101"/>
      <c r="U4" s="101"/>
      <c r="V4" s="101"/>
      <c r="W4" s="1685"/>
    </row>
    <row r="5" spans="1:23" ht="69.95" customHeight="1">
      <c r="A5" s="1846" t="s">
        <v>1152</v>
      </c>
      <c r="B5" s="1839" t="s">
        <v>1497</v>
      </c>
      <c r="C5" s="1839" t="s">
        <v>1498</v>
      </c>
      <c r="D5" s="1839" t="s">
        <v>1499</v>
      </c>
      <c r="E5" s="1839" t="s">
        <v>1500</v>
      </c>
      <c r="F5" s="1839" t="s">
        <v>1501</v>
      </c>
      <c r="G5" s="1839" t="s">
        <v>1502</v>
      </c>
      <c r="H5" s="1839" t="s">
        <v>1503</v>
      </c>
      <c r="I5" s="1839" t="s">
        <v>1504</v>
      </c>
      <c r="J5" s="1839" t="s">
        <v>1505</v>
      </c>
      <c r="K5" s="1839" t="s">
        <v>10</v>
      </c>
      <c r="L5" s="1834" t="s">
        <v>1506</v>
      </c>
      <c r="M5" s="1835"/>
      <c r="N5" s="1835"/>
      <c r="O5" s="1835"/>
      <c r="P5" s="1835"/>
      <c r="Q5" s="1835"/>
      <c r="R5" s="1835"/>
      <c r="S5" s="1835"/>
      <c r="T5" s="1835"/>
      <c r="U5" s="1835"/>
      <c r="V5" s="1835"/>
      <c r="W5" s="1915"/>
    </row>
    <row r="6" spans="1:23" ht="69.95" customHeight="1">
      <c r="A6" s="1846"/>
      <c r="B6" s="1911"/>
      <c r="C6" s="1911"/>
      <c r="D6" s="1911"/>
      <c r="E6" s="1911"/>
      <c r="F6" s="1911"/>
      <c r="G6" s="1911"/>
      <c r="H6" s="1911"/>
      <c r="I6" s="1911"/>
      <c r="J6" s="1911"/>
      <c r="K6" s="1911"/>
      <c r="L6" s="1684" t="s">
        <v>1157</v>
      </c>
      <c r="M6" s="170" t="s">
        <v>1158</v>
      </c>
      <c r="N6" s="1684" t="s">
        <v>1159</v>
      </c>
      <c r="O6" s="171" t="s">
        <v>1160</v>
      </c>
      <c r="P6" s="1684" t="s">
        <v>1161</v>
      </c>
      <c r="Q6" s="171" t="s">
        <v>1162</v>
      </c>
      <c r="R6" s="171" t="s">
        <v>1163</v>
      </c>
      <c r="S6" s="171" t="s">
        <v>1164</v>
      </c>
      <c r="T6" s="171" t="s">
        <v>1165</v>
      </c>
      <c r="U6" s="171" t="s">
        <v>1166</v>
      </c>
      <c r="V6" s="171" t="s">
        <v>1167</v>
      </c>
      <c r="W6" s="170" t="s">
        <v>1168</v>
      </c>
    </row>
    <row r="7" spans="1:23" ht="27" customHeight="1">
      <c r="A7" s="1680" t="s">
        <v>1507</v>
      </c>
      <c r="B7" s="1680" t="s">
        <v>1508</v>
      </c>
      <c r="C7" s="1680" t="s">
        <v>1509</v>
      </c>
      <c r="D7" s="1680" t="s">
        <v>1510</v>
      </c>
      <c r="E7" s="1680" t="s">
        <v>1511</v>
      </c>
      <c r="F7" s="1680" t="s">
        <v>1512</v>
      </c>
      <c r="G7" s="1680" t="s">
        <v>1513</v>
      </c>
      <c r="H7" s="1680" t="s">
        <v>1514</v>
      </c>
      <c r="I7" s="1680" t="s">
        <v>1515</v>
      </c>
      <c r="J7" s="1680" t="s">
        <v>1516</v>
      </c>
      <c r="K7" s="107"/>
      <c r="L7" s="1680" t="s">
        <v>1517</v>
      </c>
      <c r="M7" s="1680" t="s">
        <v>1518</v>
      </c>
      <c r="N7" s="1680" t="s">
        <v>1519</v>
      </c>
      <c r="O7" s="1680" t="s">
        <v>1520</v>
      </c>
      <c r="P7" s="1680" t="s">
        <v>1521</v>
      </c>
      <c r="Q7" s="1680" t="s">
        <v>1522</v>
      </c>
      <c r="R7" s="1680" t="s">
        <v>1523</v>
      </c>
      <c r="S7" s="1680" t="s">
        <v>1524</v>
      </c>
      <c r="T7" s="1680" t="s">
        <v>1525</v>
      </c>
      <c r="U7" s="1680" t="s">
        <v>1526</v>
      </c>
      <c r="V7" s="1680" t="s">
        <v>1527</v>
      </c>
      <c r="W7" s="1680" t="s">
        <v>1528</v>
      </c>
    </row>
    <row r="8" spans="1:23" ht="51" customHeight="1">
      <c r="A8" s="1686" t="s">
        <v>1172</v>
      </c>
      <c r="B8" s="1680" t="s">
        <v>1173</v>
      </c>
      <c r="C8" s="69"/>
      <c r="D8" s="69"/>
      <c r="E8" s="1679"/>
      <c r="F8" s="1679"/>
      <c r="G8" s="1679"/>
      <c r="H8" s="1679"/>
      <c r="I8" s="1679"/>
      <c r="J8" s="1679"/>
      <c r="K8" s="164"/>
      <c r="L8" s="1912"/>
      <c r="M8" s="1913"/>
      <c r="N8" s="1913"/>
      <c r="O8" s="1913"/>
      <c r="P8" s="1913"/>
      <c r="Q8" s="1913"/>
      <c r="R8" s="1913"/>
      <c r="S8" s="1913"/>
      <c r="T8" s="1913"/>
      <c r="U8" s="1913"/>
      <c r="V8" s="1913"/>
      <c r="W8" s="1914"/>
    </row>
    <row r="9" spans="1:23" ht="117.75" customHeight="1">
      <c r="A9" s="38"/>
      <c r="B9" s="1679"/>
      <c r="C9" s="39" t="s">
        <v>1461</v>
      </c>
      <c r="D9" s="38" t="s">
        <v>15</v>
      </c>
      <c r="E9" s="1679" t="s">
        <v>1462</v>
      </c>
      <c r="F9" s="1679"/>
      <c r="G9" s="1679" t="s">
        <v>1577</v>
      </c>
      <c r="H9" s="1857" t="s">
        <v>1576</v>
      </c>
      <c r="I9" s="1679"/>
      <c r="J9" s="1903" t="s">
        <v>1600</v>
      </c>
      <c r="K9" s="1903" t="s">
        <v>1593</v>
      </c>
      <c r="L9" s="172"/>
      <c r="M9" s="172">
        <v>2280000</v>
      </c>
      <c r="N9" s="172">
        <v>2200000</v>
      </c>
      <c r="O9" s="172">
        <v>2300000</v>
      </c>
      <c r="P9" s="172"/>
      <c r="Q9" s="172">
        <v>2400000</v>
      </c>
      <c r="R9" s="172">
        <v>2200000</v>
      </c>
      <c r="S9" s="172">
        <v>2198800</v>
      </c>
      <c r="T9" s="172">
        <v>2260000</v>
      </c>
      <c r="U9" s="172"/>
      <c r="V9" s="172">
        <v>2040000</v>
      </c>
      <c r="W9" s="172">
        <v>2100000</v>
      </c>
    </row>
    <row r="10" spans="1:23" ht="12" hidden="1" customHeight="1">
      <c r="A10" s="38">
        <v>2</v>
      </c>
      <c r="B10" s="1679" t="s">
        <v>1463</v>
      </c>
      <c r="C10" s="46" t="s">
        <v>1463</v>
      </c>
      <c r="D10" s="38" t="s">
        <v>15</v>
      </c>
      <c r="E10" s="1679" t="s">
        <v>1462</v>
      </c>
      <c r="F10" s="1679"/>
      <c r="G10" s="1679"/>
      <c r="H10" s="1858"/>
      <c r="I10" s="1679"/>
      <c r="J10" s="1904"/>
      <c r="K10" s="1901"/>
      <c r="L10" s="172"/>
      <c r="M10" s="172"/>
      <c r="N10" s="172"/>
      <c r="O10" s="172"/>
      <c r="P10" s="172"/>
      <c r="Q10" s="172"/>
      <c r="R10" s="172"/>
      <c r="S10" s="172"/>
      <c r="T10" s="172"/>
      <c r="U10" s="172"/>
      <c r="V10" s="172"/>
      <c r="W10" s="176"/>
    </row>
    <row r="11" spans="1:23" ht="80.25" customHeight="1">
      <c r="A11" s="38"/>
      <c r="B11" s="1679"/>
      <c r="C11" s="46" t="s">
        <v>1464</v>
      </c>
      <c r="D11" s="38" t="s">
        <v>15</v>
      </c>
      <c r="E11" s="1679" t="s">
        <v>1462</v>
      </c>
      <c r="F11" s="1679"/>
      <c r="G11" s="1678" t="s">
        <v>1578</v>
      </c>
      <c r="H11" s="1858"/>
      <c r="I11" s="1679"/>
      <c r="J11" s="1904"/>
      <c r="K11" s="1901"/>
      <c r="L11" s="172"/>
      <c r="M11" s="172">
        <v>2300000</v>
      </c>
      <c r="N11" s="172">
        <v>2200000</v>
      </c>
      <c r="O11" s="172">
        <v>2200000</v>
      </c>
      <c r="P11" s="172"/>
      <c r="Q11" s="172"/>
      <c r="R11" s="172">
        <v>2200000</v>
      </c>
      <c r="S11" s="172">
        <v>2208000</v>
      </c>
      <c r="T11" s="172">
        <v>2018518.5190000001</v>
      </c>
      <c r="U11" s="172">
        <v>1940000</v>
      </c>
      <c r="V11" s="172">
        <v>2000000</v>
      </c>
      <c r="W11" s="172">
        <v>2100000</v>
      </c>
    </row>
    <row r="12" spans="1:23" ht="69.75" customHeight="1">
      <c r="A12" s="38"/>
      <c r="B12" s="1679"/>
      <c r="C12" s="46" t="s">
        <v>1465</v>
      </c>
      <c r="D12" s="38" t="s">
        <v>15</v>
      </c>
      <c r="E12" s="1679" t="s">
        <v>1462</v>
      </c>
      <c r="F12" s="1679"/>
      <c r="G12" s="1679" t="s">
        <v>1580</v>
      </c>
      <c r="H12" s="1858"/>
      <c r="I12" s="1679"/>
      <c r="J12" s="1904"/>
      <c r="K12" s="1901"/>
      <c r="L12" s="172">
        <v>2260000</v>
      </c>
      <c r="M12" s="172">
        <v>2260000</v>
      </c>
      <c r="N12" s="172">
        <v>2200000</v>
      </c>
      <c r="O12" s="172">
        <v>2200000</v>
      </c>
      <c r="P12" s="172"/>
      <c r="Q12" s="172">
        <v>2400000</v>
      </c>
      <c r="R12" s="172">
        <v>2200000</v>
      </c>
      <c r="S12" s="172"/>
      <c r="T12" s="172"/>
      <c r="U12" s="172"/>
      <c r="V12" s="172"/>
      <c r="W12" s="176"/>
    </row>
    <row r="13" spans="1:23" ht="69.75" customHeight="1">
      <c r="A13" s="38"/>
      <c r="B13" s="1679"/>
      <c r="C13" s="46" t="s">
        <v>1588</v>
      </c>
      <c r="D13" s="38" t="s">
        <v>15</v>
      </c>
      <c r="E13" s="1679" t="s">
        <v>1462</v>
      </c>
      <c r="F13" s="1679"/>
      <c r="G13" s="1679" t="s">
        <v>1589</v>
      </c>
      <c r="H13" s="1858"/>
      <c r="I13" s="1679"/>
      <c r="J13" s="1904"/>
      <c r="K13" s="1901"/>
      <c r="L13" s="172"/>
      <c r="M13" s="172"/>
      <c r="N13" s="172">
        <v>2100000</v>
      </c>
      <c r="O13" s="172">
        <v>2100000</v>
      </c>
      <c r="P13" s="172"/>
      <c r="Q13" s="172">
        <v>2300000</v>
      </c>
      <c r="R13" s="172">
        <v>2100000</v>
      </c>
      <c r="S13" s="172"/>
      <c r="T13" s="172"/>
      <c r="U13" s="172"/>
      <c r="V13" s="172"/>
      <c r="W13" s="176"/>
    </row>
    <row r="14" spans="1:23" ht="91.5" customHeight="1">
      <c r="A14" s="38"/>
      <c r="B14" s="1679"/>
      <c r="C14" s="46" t="s">
        <v>1466</v>
      </c>
      <c r="D14" s="38" t="s">
        <v>15</v>
      </c>
      <c r="E14" s="1679" t="s">
        <v>1462</v>
      </c>
      <c r="F14" s="1679"/>
      <c r="G14" s="1678" t="s">
        <v>1579</v>
      </c>
      <c r="H14" s="1858"/>
      <c r="I14" s="1679"/>
      <c r="J14" s="1904"/>
      <c r="K14" s="1901"/>
      <c r="L14" s="172">
        <v>2140000</v>
      </c>
      <c r="M14" s="172"/>
      <c r="N14" s="172">
        <v>2100000</v>
      </c>
      <c r="O14" s="172">
        <v>2100000</v>
      </c>
      <c r="P14" s="172"/>
      <c r="Q14" s="172"/>
      <c r="R14" s="172">
        <v>2100000</v>
      </c>
      <c r="S14" s="172">
        <v>1959600</v>
      </c>
      <c r="T14" s="172">
        <v>2060000</v>
      </c>
      <c r="U14" s="172">
        <v>1800000</v>
      </c>
      <c r="V14" s="172">
        <v>1900000</v>
      </c>
      <c r="W14" s="172">
        <v>1960000</v>
      </c>
    </row>
    <row r="15" spans="1:23" ht="106.5" customHeight="1">
      <c r="A15" s="38"/>
      <c r="B15" s="1679"/>
      <c r="C15" s="46" t="s">
        <v>1467</v>
      </c>
      <c r="D15" s="38" t="s">
        <v>15</v>
      </c>
      <c r="E15" s="1679" t="s">
        <v>1462</v>
      </c>
      <c r="F15" s="1679"/>
      <c r="G15" s="1679" t="s">
        <v>1581</v>
      </c>
      <c r="H15" s="1858"/>
      <c r="I15" s="1679"/>
      <c r="J15" s="1904"/>
      <c r="K15" s="1901"/>
      <c r="L15" s="172"/>
      <c r="M15" s="172"/>
      <c r="N15" s="172"/>
      <c r="O15" s="172"/>
      <c r="P15" s="172"/>
      <c r="Q15" s="172"/>
      <c r="R15" s="172"/>
      <c r="S15" s="172"/>
      <c r="T15" s="172">
        <v>2040000</v>
      </c>
      <c r="U15" s="172"/>
      <c r="V15" s="172"/>
      <c r="W15" s="172"/>
    </row>
    <row r="16" spans="1:23" ht="127.5" customHeight="1">
      <c r="A16" s="38"/>
      <c r="B16" s="1679"/>
      <c r="C16" s="46" t="s">
        <v>1468</v>
      </c>
      <c r="D16" s="38" t="s">
        <v>15</v>
      </c>
      <c r="E16" s="1679" t="s">
        <v>1462</v>
      </c>
      <c r="F16" s="1679"/>
      <c r="G16" s="1679" t="s">
        <v>1582</v>
      </c>
      <c r="H16" s="1858"/>
      <c r="I16" s="1679"/>
      <c r="J16" s="1904"/>
      <c r="K16" s="1901"/>
      <c r="L16" s="172"/>
      <c r="M16" s="172"/>
      <c r="N16" s="172"/>
      <c r="O16" s="172"/>
      <c r="P16" s="172"/>
      <c r="Q16" s="172"/>
      <c r="R16" s="172"/>
      <c r="S16" s="172"/>
      <c r="T16" s="172">
        <v>1900000</v>
      </c>
      <c r="U16" s="172"/>
      <c r="V16" s="172"/>
      <c r="W16" s="172"/>
    </row>
    <row r="17" spans="1:23" ht="93.75" customHeight="1">
      <c r="A17" s="38"/>
      <c r="B17" s="1679"/>
      <c r="C17" s="46" t="s">
        <v>1469</v>
      </c>
      <c r="D17" s="38" t="s">
        <v>15</v>
      </c>
      <c r="E17" s="1679" t="s">
        <v>1462</v>
      </c>
      <c r="F17" s="1679"/>
      <c r="G17" s="1679" t="s">
        <v>1583</v>
      </c>
      <c r="H17" s="1859"/>
      <c r="I17" s="1679"/>
      <c r="J17" s="1905"/>
      <c r="K17" s="1902"/>
      <c r="L17" s="172"/>
      <c r="M17" s="172"/>
      <c r="N17" s="172"/>
      <c r="O17" s="172"/>
      <c r="P17" s="172"/>
      <c r="Q17" s="172">
        <v>2300000</v>
      </c>
      <c r="R17" s="172"/>
      <c r="S17" s="172"/>
      <c r="T17" s="172"/>
      <c r="U17" s="172"/>
      <c r="V17" s="172"/>
      <c r="W17" s="172"/>
    </row>
    <row r="18" spans="1:23" ht="72.75" customHeight="1">
      <c r="A18" s="1686" t="s">
        <v>1184</v>
      </c>
      <c r="B18" s="1680" t="s">
        <v>1529</v>
      </c>
      <c r="C18" s="1677"/>
      <c r="D18" s="1677"/>
      <c r="E18" s="1680"/>
      <c r="F18" s="1680"/>
      <c r="G18" s="1680"/>
      <c r="H18" s="1680"/>
      <c r="I18" s="1680"/>
      <c r="J18" s="1919" t="s">
        <v>1605</v>
      </c>
      <c r="K18" s="1682"/>
      <c r="L18" s="1908"/>
      <c r="M18" s="1909"/>
      <c r="N18" s="1909"/>
      <c r="O18" s="1909"/>
      <c r="P18" s="1909"/>
      <c r="Q18" s="1909"/>
      <c r="R18" s="1909"/>
      <c r="S18" s="1909"/>
      <c r="T18" s="1909"/>
      <c r="U18" s="1909"/>
      <c r="V18" s="1909"/>
      <c r="W18" s="1910"/>
    </row>
    <row r="19" spans="1:23" ht="149.25" customHeight="1">
      <c r="A19" s="38"/>
      <c r="B19" s="1679"/>
      <c r="C19" s="65" t="s">
        <v>1187</v>
      </c>
      <c r="D19" s="38" t="s">
        <v>1479</v>
      </c>
      <c r="E19" s="1679" t="s">
        <v>1530</v>
      </c>
      <c r="F19" s="1679"/>
      <c r="G19" s="1679"/>
      <c r="H19" s="1857" t="s">
        <v>1576</v>
      </c>
      <c r="I19" s="1679"/>
      <c r="J19" s="1920"/>
      <c r="K19" s="1900" t="s">
        <v>1594</v>
      </c>
      <c r="L19" s="173">
        <v>580000</v>
      </c>
      <c r="M19" s="173">
        <v>570000</v>
      </c>
      <c r="N19" s="173">
        <v>480000</v>
      </c>
      <c r="O19" s="173">
        <v>550000</v>
      </c>
      <c r="P19" s="173"/>
      <c r="Q19" s="173">
        <v>500000</v>
      </c>
      <c r="R19" s="173">
        <v>480000</v>
      </c>
      <c r="S19" s="173">
        <v>520000</v>
      </c>
      <c r="T19" s="173">
        <v>490000</v>
      </c>
      <c r="U19" s="173">
        <v>350000</v>
      </c>
      <c r="V19" s="173">
        <v>360000</v>
      </c>
      <c r="W19" s="173">
        <v>350000</v>
      </c>
    </row>
    <row r="20" spans="1:23" ht="177" customHeight="1">
      <c r="A20" s="38"/>
      <c r="B20" s="1679"/>
      <c r="C20" s="65" t="s">
        <v>1189</v>
      </c>
      <c r="D20" s="38" t="s">
        <v>1479</v>
      </c>
      <c r="E20" s="1679" t="s">
        <v>1530</v>
      </c>
      <c r="F20" s="1679"/>
      <c r="G20" s="1679"/>
      <c r="H20" s="1858"/>
      <c r="I20" s="1679"/>
      <c r="J20" s="1920"/>
      <c r="K20" s="1901"/>
      <c r="L20" s="173">
        <v>550000</v>
      </c>
      <c r="M20" s="173">
        <v>570000</v>
      </c>
      <c r="N20" s="173">
        <f>N19</f>
        <v>480000</v>
      </c>
      <c r="O20" s="173">
        <v>550000</v>
      </c>
      <c r="P20" s="173"/>
      <c r="Q20" s="173">
        <v>450000</v>
      </c>
      <c r="R20" s="173">
        <v>480000</v>
      </c>
      <c r="S20" s="174"/>
      <c r="T20" s="173"/>
      <c r="U20" s="173">
        <v>350000</v>
      </c>
      <c r="V20" s="173">
        <v>360000</v>
      </c>
      <c r="W20" s="173"/>
    </row>
    <row r="21" spans="1:23" ht="237.75" customHeight="1">
      <c r="A21" s="38"/>
      <c r="B21" s="1679"/>
      <c r="C21" s="65" t="s">
        <v>1190</v>
      </c>
      <c r="D21" s="38" t="s">
        <v>1479</v>
      </c>
      <c r="E21" s="1679" t="s">
        <v>1530</v>
      </c>
      <c r="F21" s="1679"/>
      <c r="G21" s="1679"/>
      <c r="H21" s="1858"/>
      <c r="I21" s="1679"/>
      <c r="J21" s="1920"/>
      <c r="K21" s="1901"/>
      <c r="L21" s="173"/>
      <c r="M21" s="173"/>
      <c r="N21" s="173">
        <v>300000</v>
      </c>
      <c r="O21" s="174"/>
      <c r="P21" s="173"/>
      <c r="Q21" s="173">
        <v>250000</v>
      </c>
      <c r="R21" s="173">
        <v>300000</v>
      </c>
      <c r="S21" s="174"/>
      <c r="T21" s="173"/>
      <c r="U21" s="174"/>
      <c r="V21" s="173"/>
      <c r="W21" s="173"/>
    </row>
    <row r="22" spans="1:23" ht="324.75" customHeight="1">
      <c r="A22" s="38"/>
      <c r="B22" s="1679"/>
      <c r="C22" s="65" t="s">
        <v>1416</v>
      </c>
      <c r="D22" s="38" t="s">
        <v>1479</v>
      </c>
      <c r="E22" s="1679" t="s">
        <v>1530</v>
      </c>
      <c r="F22" s="1679"/>
      <c r="G22" s="1679"/>
      <c r="H22" s="1859"/>
      <c r="I22" s="1679"/>
      <c r="J22" s="1921"/>
      <c r="K22" s="1902"/>
      <c r="L22" s="173"/>
      <c r="M22" s="173"/>
      <c r="N22" s="173"/>
      <c r="O22" s="173">
        <v>550000</v>
      </c>
      <c r="P22" s="173"/>
      <c r="Q22" s="174"/>
      <c r="R22" s="173"/>
      <c r="S22" s="174"/>
      <c r="T22" s="173"/>
      <c r="U22" s="174"/>
      <c r="V22" s="173"/>
      <c r="W22" s="173"/>
    </row>
    <row r="23" spans="1:23" ht="50.1" customHeight="1">
      <c r="A23" s="1686" t="s">
        <v>1191</v>
      </c>
      <c r="B23" s="1680" t="s">
        <v>1586</v>
      </c>
      <c r="C23" s="69"/>
      <c r="D23" s="161"/>
      <c r="E23" s="46"/>
      <c r="F23" s="1679"/>
      <c r="G23" s="46"/>
      <c r="H23" s="46"/>
      <c r="I23" s="46"/>
      <c r="J23" s="46"/>
      <c r="K23" s="161"/>
      <c r="L23" s="38"/>
      <c r="M23" s="38"/>
      <c r="N23" s="38"/>
      <c r="O23" s="38"/>
      <c r="P23" s="38"/>
      <c r="Q23" s="38"/>
      <c r="R23" s="38"/>
      <c r="S23" s="38"/>
      <c r="T23" s="38"/>
      <c r="U23" s="38"/>
      <c r="V23" s="38"/>
      <c r="W23" s="38"/>
    </row>
    <row r="24" spans="1:23" ht="39.950000000000003" customHeight="1">
      <c r="A24" s="1680"/>
      <c r="B24" s="1680" t="s">
        <v>1193</v>
      </c>
      <c r="C24" s="69"/>
      <c r="D24" s="69"/>
      <c r="E24" s="1680"/>
      <c r="F24" s="1680"/>
      <c r="G24" s="1680"/>
      <c r="H24" s="1680"/>
      <c r="I24" s="1680"/>
      <c r="J24" s="1680"/>
      <c r="K24" s="161"/>
      <c r="L24" s="1912"/>
      <c r="M24" s="1913"/>
      <c r="N24" s="1913"/>
      <c r="O24" s="1913"/>
      <c r="P24" s="1913"/>
      <c r="Q24" s="1913"/>
      <c r="R24" s="1913"/>
      <c r="S24" s="1913"/>
      <c r="T24" s="1913"/>
      <c r="U24" s="1913"/>
      <c r="V24" s="1913"/>
      <c r="W24" s="1914"/>
    </row>
    <row r="25" spans="1:23" ht="92.25" customHeight="1">
      <c r="A25" s="1679"/>
      <c r="B25" s="1679"/>
      <c r="C25" s="65" t="s">
        <v>1194</v>
      </c>
      <c r="D25" s="1679" t="s">
        <v>152</v>
      </c>
      <c r="E25" s="1679" t="s">
        <v>1530</v>
      </c>
      <c r="F25" s="1679" t="s">
        <v>1531</v>
      </c>
      <c r="G25" s="1679"/>
      <c r="H25" s="1857" t="s">
        <v>1576</v>
      </c>
      <c r="I25" s="1679"/>
      <c r="J25" s="1903" t="s">
        <v>1601</v>
      </c>
      <c r="K25" s="1916" t="s">
        <v>1595</v>
      </c>
      <c r="L25" s="175">
        <v>2000</v>
      </c>
      <c r="M25" s="175">
        <v>2000</v>
      </c>
      <c r="N25" s="175">
        <v>1800</v>
      </c>
      <c r="O25" s="175"/>
      <c r="P25" s="175"/>
      <c r="Q25" s="175">
        <v>1300</v>
      </c>
      <c r="R25" s="175"/>
      <c r="S25" s="173">
        <v>1790</v>
      </c>
      <c r="T25" s="175">
        <v>1900</v>
      </c>
      <c r="U25" s="175"/>
      <c r="V25" s="175">
        <v>1300</v>
      </c>
      <c r="W25" s="175"/>
    </row>
    <row r="26" spans="1:23" ht="88.5" customHeight="1">
      <c r="A26" s="1679"/>
      <c r="B26" s="1679"/>
      <c r="C26" s="65" t="s">
        <v>1196</v>
      </c>
      <c r="D26" s="1679" t="s">
        <v>152</v>
      </c>
      <c r="E26" s="1679" t="s">
        <v>1530</v>
      </c>
      <c r="F26" s="1679" t="s">
        <v>1532</v>
      </c>
      <c r="G26" s="1679"/>
      <c r="H26" s="1858"/>
      <c r="I26" s="1679"/>
      <c r="J26" s="1904"/>
      <c r="K26" s="1917"/>
      <c r="L26" s="175"/>
      <c r="M26" s="175"/>
      <c r="N26" s="175">
        <v>1800</v>
      </c>
      <c r="O26" s="175">
        <v>2000</v>
      </c>
      <c r="P26" s="175"/>
      <c r="Q26" s="175">
        <v>1300</v>
      </c>
      <c r="R26" s="175"/>
      <c r="S26" s="175"/>
      <c r="T26" s="175"/>
      <c r="U26" s="175"/>
      <c r="V26" s="175"/>
      <c r="W26" s="175"/>
    </row>
    <row r="27" spans="1:23" ht="144" customHeight="1">
      <c r="A27" s="1679"/>
      <c r="B27" s="1679"/>
      <c r="C27" s="65" t="s">
        <v>1198</v>
      </c>
      <c r="D27" s="1679" t="s">
        <v>152</v>
      </c>
      <c r="E27" s="1679" t="s">
        <v>1530</v>
      </c>
      <c r="F27" s="1679" t="s">
        <v>1533</v>
      </c>
      <c r="G27" s="1679"/>
      <c r="H27" s="1858"/>
      <c r="I27" s="1679"/>
      <c r="J27" s="1904"/>
      <c r="K27" s="1917"/>
      <c r="L27" s="175"/>
      <c r="M27" s="175">
        <v>2250</v>
      </c>
      <c r="N27" s="175">
        <v>1500</v>
      </c>
      <c r="O27" s="175">
        <v>1800</v>
      </c>
      <c r="P27" s="175"/>
      <c r="Q27" s="175"/>
      <c r="R27" s="175"/>
      <c r="S27" s="175">
        <v>1460</v>
      </c>
      <c r="T27" s="175"/>
      <c r="U27" s="175"/>
      <c r="V27" s="175">
        <v>1100</v>
      </c>
      <c r="W27" s="175"/>
    </row>
    <row r="28" spans="1:23" ht="242.25" customHeight="1">
      <c r="A28" s="1679"/>
      <c r="B28" s="1679"/>
      <c r="C28" s="65" t="s">
        <v>1200</v>
      </c>
      <c r="D28" s="1679" t="s">
        <v>152</v>
      </c>
      <c r="E28" s="1679" t="s">
        <v>1530</v>
      </c>
      <c r="F28" s="1679" t="s">
        <v>1534</v>
      </c>
      <c r="G28" s="1679"/>
      <c r="H28" s="1859"/>
      <c r="I28" s="1679"/>
      <c r="J28" s="1905"/>
      <c r="K28" s="1918"/>
      <c r="L28" s="175">
        <v>2000</v>
      </c>
      <c r="M28" s="175">
        <v>1500</v>
      </c>
      <c r="N28" s="175">
        <v>1400</v>
      </c>
      <c r="O28" s="175">
        <v>1500</v>
      </c>
      <c r="P28" s="175"/>
      <c r="Q28" s="175"/>
      <c r="R28" s="175"/>
      <c r="S28" s="175"/>
      <c r="T28" s="175"/>
      <c r="U28" s="175"/>
      <c r="V28" s="175"/>
      <c r="W28" s="175"/>
    </row>
    <row r="29" spans="1:23" ht="39.950000000000003" customHeight="1">
      <c r="A29" s="1680"/>
      <c r="B29" s="1680" t="s">
        <v>1202</v>
      </c>
      <c r="C29" s="69"/>
      <c r="D29" s="69"/>
      <c r="E29" s="1680"/>
      <c r="F29" s="1680"/>
      <c r="G29" s="1680"/>
      <c r="H29" s="1680"/>
      <c r="I29" s="1680"/>
      <c r="K29" s="166"/>
      <c r="L29" s="1680"/>
      <c r="M29" s="1680"/>
      <c r="N29" s="1680"/>
      <c r="O29" s="1680"/>
      <c r="P29" s="1680"/>
      <c r="Q29" s="1680"/>
      <c r="R29" s="1679"/>
      <c r="S29" s="1680"/>
      <c r="T29" s="1680"/>
      <c r="U29" s="1680"/>
      <c r="V29" s="1680"/>
      <c r="W29" s="1680"/>
    </row>
    <row r="30" spans="1:23" ht="54" customHeight="1">
      <c r="A30" s="38"/>
      <c r="B30" s="1679"/>
      <c r="C30" s="65" t="s">
        <v>1203</v>
      </c>
      <c r="D30" s="38" t="s">
        <v>152</v>
      </c>
      <c r="E30" s="1679" t="s">
        <v>1530</v>
      </c>
      <c r="F30" s="1679" t="s">
        <v>1204</v>
      </c>
      <c r="G30" s="1679"/>
      <c r="H30" s="1857" t="s">
        <v>1576</v>
      </c>
      <c r="I30" s="1679"/>
      <c r="J30" s="1900" t="s">
        <v>1590</v>
      </c>
      <c r="K30" s="1900" t="s">
        <v>1596</v>
      </c>
      <c r="L30" s="38"/>
      <c r="M30" s="38"/>
      <c r="N30" s="173"/>
      <c r="O30" s="175">
        <v>1500</v>
      </c>
      <c r="P30" s="173"/>
      <c r="Q30" s="173"/>
      <c r="R30" s="173"/>
      <c r="S30" s="173"/>
      <c r="T30" s="173"/>
      <c r="U30" s="173"/>
      <c r="V30" s="173">
        <v>1560</v>
      </c>
      <c r="W30" s="173"/>
    </row>
    <row r="31" spans="1:23" ht="78" customHeight="1">
      <c r="A31" s="38"/>
      <c r="B31" s="1679"/>
      <c r="C31" s="65" t="s">
        <v>1206</v>
      </c>
      <c r="D31" s="38" t="s">
        <v>152</v>
      </c>
      <c r="E31" s="1679" t="s">
        <v>1530</v>
      </c>
      <c r="F31" s="1679" t="s">
        <v>1207</v>
      </c>
      <c r="G31" s="1679"/>
      <c r="H31" s="1858"/>
      <c r="I31" s="1679"/>
      <c r="J31" s="1901"/>
      <c r="K31" s="1901"/>
      <c r="L31" s="38"/>
      <c r="M31" s="38"/>
      <c r="N31" s="173"/>
      <c r="O31" s="173">
        <v>1800</v>
      </c>
      <c r="P31" s="173"/>
      <c r="Q31" s="38"/>
      <c r="R31" s="173"/>
      <c r="S31" s="173"/>
      <c r="T31" s="173"/>
      <c r="U31" s="173"/>
      <c r="V31" s="173"/>
      <c r="W31" s="173"/>
    </row>
    <row r="32" spans="1:23" ht="77.25" customHeight="1">
      <c r="A32" s="38"/>
      <c r="B32" s="1679"/>
      <c r="C32" s="65" t="s">
        <v>1208</v>
      </c>
      <c r="D32" s="38" t="s">
        <v>152</v>
      </c>
      <c r="E32" s="1679" t="s">
        <v>1530</v>
      </c>
      <c r="F32" s="1679" t="s">
        <v>1209</v>
      </c>
      <c r="G32" s="1679"/>
      <c r="H32" s="1858"/>
      <c r="I32" s="1679"/>
      <c r="J32" s="1901"/>
      <c r="K32" s="1901"/>
      <c r="L32" s="173"/>
      <c r="M32" s="173"/>
      <c r="N32" s="173"/>
      <c r="O32" s="173">
        <v>2250</v>
      </c>
      <c r="P32" s="173"/>
      <c r="Q32" s="173">
        <v>1950</v>
      </c>
      <c r="R32" s="173"/>
      <c r="S32" s="173"/>
      <c r="T32" s="173"/>
      <c r="U32" s="173"/>
      <c r="V32" s="173"/>
      <c r="W32" s="173"/>
    </row>
    <row r="33" spans="1:23" ht="68.25" customHeight="1">
      <c r="A33" s="38"/>
      <c r="B33" s="1679"/>
      <c r="C33" s="65" t="s">
        <v>1210</v>
      </c>
      <c r="D33" s="38" t="s">
        <v>152</v>
      </c>
      <c r="E33" s="1679" t="s">
        <v>1530</v>
      </c>
      <c r="F33" s="1679" t="s">
        <v>1211</v>
      </c>
      <c r="G33" s="1679"/>
      <c r="H33" s="1858"/>
      <c r="I33" s="1679"/>
      <c r="J33" s="1901"/>
      <c r="K33" s="1901"/>
      <c r="L33" s="173"/>
      <c r="M33" s="173">
        <v>2040</v>
      </c>
      <c r="N33" s="173"/>
      <c r="O33" s="173">
        <v>1850</v>
      </c>
      <c r="P33" s="173"/>
      <c r="Q33" s="173"/>
      <c r="R33" s="173"/>
      <c r="S33" s="173"/>
      <c r="T33" s="173">
        <v>1545</v>
      </c>
      <c r="U33" s="173"/>
      <c r="V33" s="173">
        <v>1705</v>
      </c>
      <c r="W33" s="173">
        <v>1450</v>
      </c>
    </row>
    <row r="34" spans="1:23" ht="82.5" customHeight="1">
      <c r="A34" s="38"/>
      <c r="B34" s="1679"/>
      <c r="C34" s="65" t="s">
        <v>1212</v>
      </c>
      <c r="D34" s="38" t="s">
        <v>152</v>
      </c>
      <c r="E34" s="1679" t="s">
        <v>1530</v>
      </c>
      <c r="F34" s="1679" t="s">
        <v>1213</v>
      </c>
      <c r="G34" s="1679"/>
      <c r="H34" s="1858"/>
      <c r="I34" s="1679"/>
      <c r="J34" s="1901"/>
      <c r="K34" s="1901"/>
      <c r="L34" s="173"/>
      <c r="M34" s="173"/>
      <c r="N34" s="173"/>
      <c r="O34" s="173"/>
      <c r="P34" s="173"/>
      <c r="Q34" s="173"/>
      <c r="R34" s="173"/>
      <c r="S34" s="173"/>
      <c r="T34" s="173"/>
      <c r="U34" s="173"/>
      <c r="V34" s="173">
        <v>2450</v>
      </c>
      <c r="W34" s="173">
        <v>2230</v>
      </c>
    </row>
    <row r="35" spans="1:23" ht="72.75" customHeight="1">
      <c r="A35" s="38"/>
      <c r="B35" s="1679"/>
      <c r="C35" s="65" t="s">
        <v>1214</v>
      </c>
      <c r="D35" s="38" t="s">
        <v>152</v>
      </c>
      <c r="E35" s="1679" t="s">
        <v>1530</v>
      </c>
      <c r="F35" s="1679" t="s">
        <v>1215</v>
      </c>
      <c r="G35" s="1679"/>
      <c r="H35" s="1858"/>
      <c r="I35" s="1679"/>
      <c r="J35" s="1901"/>
      <c r="K35" s="1901"/>
      <c r="L35" s="173"/>
      <c r="M35" s="173"/>
      <c r="N35" s="173"/>
      <c r="O35" s="173"/>
      <c r="P35" s="173"/>
      <c r="Q35" s="173">
        <v>7000</v>
      </c>
      <c r="R35" s="173"/>
      <c r="S35" s="173"/>
      <c r="T35" s="173"/>
      <c r="U35" s="173"/>
      <c r="V35" s="173">
        <v>9185</v>
      </c>
      <c r="W35" s="173">
        <v>7900</v>
      </c>
    </row>
    <row r="36" spans="1:23" ht="53.25" customHeight="1">
      <c r="A36" s="38"/>
      <c r="B36" s="1679"/>
      <c r="C36" s="65" t="s">
        <v>1428</v>
      </c>
      <c r="D36" s="38" t="s">
        <v>152</v>
      </c>
      <c r="E36" s="1679" t="s">
        <v>1530</v>
      </c>
      <c r="F36" s="1679" t="s">
        <v>1217</v>
      </c>
      <c r="G36" s="1679"/>
      <c r="H36" s="1858"/>
      <c r="I36" s="1679"/>
      <c r="J36" s="1901"/>
      <c r="K36" s="1901"/>
      <c r="L36" s="173"/>
      <c r="M36" s="173"/>
      <c r="N36" s="173"/>
      <c r="O36" s="173"/>
      <c r="P36" s="173"/>
      <c r="Q36" s="173"/>
      <c r="R36" s="173"/>
      <c r="S36" s="173"/>
      <c r="T36" s="173"/>
      <c r="U36" s="173"/>
      <c r="V36" s="173"/>
      <c r="W36" s="173">
        <v>13600</v>
      </c>
    </row>
    <row r="37" spans="1:23" ht="59.25" customHeight="1">
      <c r="A37" s="38"/>
      <c r="B37" s="1679"/>
      <c r="C37" s="65" t="s">
        <v>1218</v>
      </c>
      <c r="D37" s="38" t="s">
        <v>152</v>
      </c>
      <c r="E37" s="1679" t="s">
        <v>1530</v>
      </c>
      <c r="F37" s="1679" t="s">
        <v>1219</v>
      </c>
      <c r="G37" s="1679"/>
      <c r="H37" s="1859"/>
      <c r="I37" s="1679"/>
      <c r="J37" s="1902"/>
      <c r="K37" s="1902"/>
      <c r="L37" s="173"/>
      <c r="M37" s="173"/>
      <c r="N37" s="173"/>
      <c r="O37" s="173"/>
      <c r="P37" s="173"/>
      <c r="Q37" s="173"/>
      <c r="R37" s="173"/>
      <c r="S37" s="173"/>
      <c r="T37" s="173"/>
      <c r="U37" s="173"/>
      <c r="V37" s="173">
        <v>15902</v>
      </c>
      <c r="W37" s="173"/>
    </row>
    <row r="38" spans="1:23" ht="50.1" customHeight="1">
      <c r="A38" s="1686" t="s">
        <v>1220</v>
      </c>
      <c r="B38" s="1680" t="s">
        <v>1545</v>
      </c>
      <c r="C38" s="69"/>
      <c r="D38" s="161"/>
      <c r="E38" s="46"/>
      <c r="F38" s="1679"/>
      <c r="G38" s="46"/>
      <c r="H38" s="46"/>
      <c r="I38" s="46"/>
      <c r="J38" s="46"/>
      <c r="K38" s="161"/>
      <c r="L38" s="38"/>
      <c r="M38" s="38"/>
      <c r="N38" s="38"/>
      <c r="O38" s="38"/>
      <c r="P38" s="38"/>
      <c r="Q38" s="38"/>
      <c r="R38" s="38"/>
      <c r="S38" s="38"/>
      <c r="T38" s="38"/>
      <c r="U38" s="38"/>
      <c r="V38" s="38"/>
      <c r="W38" s="38"/>
    </row>
    <row r="39" spans="1:23" ht="60" customHeight="1">
      <c r="A39" s="38"/>
      <c r="B39" s="1679"/>
      <c r="C39" s="65" t="s">
        <v>1222</v>
      </c>
      <c r="D39" s="38" t="s">
        <v>152</v>
      </c>
      <c r="E39" s="1679" t="s">
        <v>1530</v>
      </c>
      <c r="F39" s="1679" t="s">
        <v>1535</v>
      </c>
      <c r="G39" s="1679"/>
      <c r="H39" s="1857" t="s">
        <v>1576</v>
      </c>
      <c r="I39" s="1679"/>
      <c r="J39" s="1903" t="s">
        <v>1591</v>
      </c>
      <c r="K39" s="1900" t="s">
        <v>1597</v>
      </c>
      <c r="L39" s="172">
        <v>7500</v>
      </c>
      <c r="M39" s="172">
        <v>6800</v>
      </c>
      <c r="N39" s="172">
        <v>8500</v>
      </c>
      <c r="O39" s="172">
        <v>8500</v>
      </c>
      <c r="P39" s="172"/>
      <c r="Q39" s="172">
        <v>6500</v>
      </c>
      <c r="R39" s="172">
        <v>5500</v>
      </c>
      <c r="S39" s="172">
        <v>4000</v>
      </c>
      <c r="T39" s="172">
        <v>3900</v>
      </c>
      <c r="U39" s="172">
        <v>3900</v>
      </c>
      <c r="V39" s="172"/>
      <c r="W39" s="172"/>
    </row>
    <row r="40" spans="1:23" ht="67.5" customHeight="1">
      <c r="A40" s="38"/>
      <c r="B40" s="1679"/>
      <c r="C40" s="65" t="s">
        <v>1225</v>
      </c>
      <c r="D40" s="38" t="s">
        <v>1479</v>
      </c>
      <c r="E40" s="1679" t="s">
        <v>1530</v>
      </c>
      <c r="F40" s="1679" t="s">
        <v>1536</v>
      </c>
      <c r="G40" s="1679"/>
      <c r="H40" s="1858"/>
      <c r="I40" s="1679"/>
      <c r="J40" s="1904"/>
      <c r="K40" s="1901"/>
      <c r="L40" s="172"/>
      <c r="M40" s="172"/>
      <c r="N40" s="172">
        <v>400000</v>
      </c>
      <c r="O40" s="172">
        <v>400000</v>
      </c>
      <c r="P40" s="172"/>
      <c r="Q40" s="172">
        <v>310000</v>
      </c>
      <c r="R40" s="172">
        <v>300000</v>
      </c>
      <c r="S40" s="172"/>
      <c r="T40" s="172">
        <v>330000</v>
      </c>
      <c r="U40" s="172">
        <v>330000</v>
      </c>
      <c r="V40" s="172"/>
      <c r="W40" s="172"/>
    </row>
    <row r="41" spans="1:23" ht="58.5" customHeight="1">
      <c r="A41" s="38"/>
      <c r="B41" s="1679"/>
      <c r="C41" s="65" t="s">
        <v>1228</v>
      </c>
      <c r="D41" s="38" t="s">
        <v>1479</v>
      </c>
      <c r="E41" s="1679" t="s">
        <v>1530</v>
      </c>
      <c r="F41" s="1679" t="s">
        <v>1537</v>
      </c>
      <c r="G41" s="1679"/>
      <c r="H41" s="1858"/>
      <c r="I41" s="1679"/>
      <c r="J41" s="1904"/>
      <c r="K41" s="1901"/>
      <c r="L41" s="172"/>
      <c r="M41" s="172"/>
      <c r="N41" s="172"/>
      <c r="O41" s="172"/>
      <c r="P41" s="172"/>
      <c r="Q41" s="172"/>
      <c r="R41" s="172"/>
      <c r="S41" s="172"/>
      <c r="T41" s="172"/>
      <c r="U41" s="172"/>
      <c r="V41" s="172"/>
      <c r="W41" s="172"/>
    </row>
    <row r="42" spans="1:23" ht="60" customHeight="1">
      <c r="A42" s="38"/>
      <c r="B42" s="1679"/>
      <c r="C42" s="65" t="s">
        <v>1230</v>
      </c>
      <c r="D42" s="38" t="s">
        <v>1479</v>
      </c>
      <c r="E42" s="1679" t="s">
        <v>1530</v>
      </c>
      <c r="F42" s="1679"/>
      <c r="G42" s="1679"/>
      <c r="H42" s="1858"/>
      <c r="I42" s="1679"/>
      <c r="J42" s="1904"/>
      <c r="K42" s="1901"/>
      <c r="L42" s="172"/>
      <c r="M42" s="172"/>
      <c r="N42" s="172">
        <v>400000</v>
      </c>
      <c r="O42" s="172"/>
      <c r="P42" s="172"/>
      <c r="Q42" s="172"/>
      <c r="R42" s="172">
        <v>400000</v>
      </c>
      <c r="S42" s="172"/>
      <c r="T42" s="172">
        <v>320000</v>
      </c>
      <c r="U42" s="172"/>
      <c r="V42" s="172"/>
      <c r="W42" s="172"/>
    </row>
    <row r="43" spans="1:23" ht="51.75" customHeight="1">
      <c r="A43" s="38"/>
      <c r="B43" s="1679"/>
      <c r="C43" s="65" t="s">
        <v>1231</v>
      </c>
      <c r="D43" s="38" t="s">
        <v>1479</v>
      </c>
      <c r="E43" s="1679" t="s">
        <v>1530</v>
      </c>
      <c r="F43" s="1679" t="s">
        <v>1538</v>
      </c>
      <c r="G43" s="1679"/>
      <c r="H43" s="1858"/>
      <c r="I43" s="1679"/>
      <c r="J43" s="1904"/>
      <c r="K43" s="1901"/>
      <c r="L43" s="172"/>
      <c r="M43" s="172">
        <v>580000</v>
      </c>
      <c r="N43" s="172">
        <v>500000</v>
      </c>
      <c r="O43" s="172">
        <v>470000</v>
      </c>
      <c r="P43" s="172"/>
      <c r="Q43" s="172">
        <v>550000</v>
      </c>
      <c r="R43" s="172">
        <v>470000</v>
      </c>
      <c r="S43" s="172">
        <v>500000</v>
      </c>
      <c r="T43" s="172">
        <v>450000</v>
      </c>
      <c r="U43" s="172">
        <v>400000</v>
      </c>
      <c r="V43" s="172">
        <v>495000</v>
      </c>
      <c r="W43" s="172">
        <v>580000</v>
      </c>
    </row>
    <row r="44" spans="1:23" ht="52.5" customHeight="1">
      <c r="A44" s="38"/>
      <c r="B44" s="1679"/>
      <c r="C44" s="65" t="s">
        <v>1233</v>
      </c>
      <c r="D44" s="38" t="s">
        <v>1479</v>
      </c>
      <c r="E44" s="1679" t="s">
        <v>1530</v>
      </c>
      <c r="F44" s="1679" t="s">
        <v>1539</v>
      </c>
      <c r="G44" s="1679"/>
      <c r="H44" s="1858"/>
      <c r="I44" s="1679"/>
      <c r="J44" s="1904"/>
      <c r="K44" s="1901"/>
      <c r="L44" s="172"/>
      <c r="M44" s="172"/>
      <c r="N44" s="172">
        <v>470000</v>
      </c>
      <c r="O44" s="172">
        <v>400000</v>
      </c>
      <c r="P44" s="172"/>
      <c r="Q44" s="172"/>
      <c r="R44" s="172">
        <v>470000</v>
      </c>
      <c r="S44" s="172"/>
      <c r="T44" s="172">
        <v>350000</v>
      </c>
      <c r="U44" s="172">
        <v>350000</v>
      </c>
      <c r="V44" s="172"/>
      <c r="W44" s="172"/>
    </row>
    <row r="45" spans="1:23" ht="60.75" customHeight="1">
      <c r="A45" s="38"/>
      <c r="B45" s="1679"/>
      <c r="C45" s="65" t="s">
        <v>1235</v>
      </c>
      <c r="D45" s="38" t="s">
        <v>1479</v>
      </c>
      <c r="E45" s="1679" t="s">
        <v>1530</v>
      </c>
      <c r="F45" s="1679" t="s">
        <v>1540</v>
      </c>
      <c r="G45" s="1679"/>
      <c r="H45" s="1858"/>
      <c r="I45" s="1679"/>
      <c r="J45" s="1904"/>
      <c r="K45" s="1901"/>
      <c r="L45" s="172"/>
      <c r="M45" s="172">
        <v>550000</v>
      </c>
      <c r="N45" s="172">
        <v>400000</v>
      </c>
      <c r="O45" s="172">
        <v>400000</v>
      </c>
      <c r="P45" s="172"/>
      <c r="Q45" s="172">
        <v>380000</v>
      </c>
      <c r="R45" s="172">
        <v>420000</v>
      </c>
      <c r="S45" s="172">
        <v>400000</v>
      </c>
      <c r="T45" s="172">
        <v>350000</v>
      </c>
      <c r="U45" s="172">
        <v>350000</v>
      </c>
      <c r="V45" s="172">
        <v>440000</v>
      </c>
      <c r="W45" s="172">
        <v>470000</v>
      </c>
    </row>
    <row r="46" spans="1:23" ht="72" customHeight="1">
      <c r="A46" s="38"/>
      <c r="B46" s="1679"/>
      <c r="C46" s="65" t="s">
        <v>1237</v>
      </c>
      <c r="D46" s="38" t="s">
        <v>1479</v>
      </c>
      <c r="E46" s="1679" t="s">
        <v>1530</v>
      </c>
      <c r="F46" s="1679" t="s">
        <v>1541</v>
      </c>
      <c r="G46" s="1679"/>
      <c r="H46" s="1859"/>
      <c r="I46" s="1679"/>
      <c r="J46" s="1905"/>
      <c r="K46" s="1901"/>
      <c r="L46" s="172"/>
      <c r="M46" s="172">
        <v>570000</v>
      </c>
      <c r="N46" s="172">
        <v>400000</v>
      </c>
      <c r="O46" s="172">
        <v>400000</v>
      </c>
      <c r="P46" s="172"/>
      <c r="Q46" s="172">
        <v>380000</v>
      </c>
      <c r="R46" s="172">
        <v>400000</v>
      </c>
      <c r="S46" s="172">
        <v>400000</v>
      </c>
      <c r="T46" s="172">
        <v>360000</v>
      </c>
      <c r="U46" s="172">
        <v>360000</v>
      </c>
      <c r="V46" s="172"/>
      <c r="W46" s="172"/>
    </row>
    <row r="47" spans="1:23" ht="77.25" customHeight="1">
      <c r="A47" s="38"/>
      <c r="B47" s="1680" t="s">
        <v>1239</v>
      </c>
      <c r="C47" s="162"/>
      <c r="D47" s="38"/>
      <c r="E47" s="1679"/>
      <c r="F47" s="1679"/>
      <c r="G47" s="1679"/>
      <c r="H47" s="1679"/>
      <c r="I47" s="1679"/>
      <c r="J47" s="1679"/>
      <c r="K47" s="1901"/>
      <c r="L47" s="38"/>
      <c r="M47" s="38"/>
      <c r="N47" s="38"/>
      <c r="O47" s="38"/>
      <c r="P47" s="38"/>
      <c r="Q47" s="38"/>
      <c r="R47" s="38"/>
      <c r="S47" s="172"/>
      <c r="T47" s="38"/>
      <c r="U47" s="38"/>
      <c r="V47" s="38"/>
      <c r="W47" s="38"/>
    </row>
    <row r="48" spans="1:23" ht="52.5" customHeight="1">
      <c r="A48" s="38"/>
      <c r="B48" s="1679"/>
      <c r="C48" s="39" t="s">
        <v>1240</v>
      </c>
      <c r="D48" s="38" t="s">
        <v>1479</v>
      </c>
      <c r="E48" s="1679" t="s">
        <v>1530</v>
      </c>
      <c r="F48" s="1679" t="s">
        <v>1542</v>
      </c>
      <c r="G48" s="1679"/>
      <c r="H48" s="1857" t="s">
        <v>1576</v>
      </c>
      <c r="I48" s="1679"/>
      <c r="J48" s="1679"/>
      <c r="K48" s="1901"/>
      <c r="L48" s="38"/>
      <c r="M48" s="38"/>
      <c r="N48" s="38"/>
      <c r="O48" s="38"/>
      <c r="P48" s="38"/>
      <c r="Q48" s="38"/>
      <c r="R48" s="38"/>
      <c r="S48" s="172"/>
      <c r="T48" s="38"/>
      <c r="U48" s="38"/>
      <c r="V48" s="172">
        <v>400000</v>
      </c>
      <c r="W48" s="38"/>
    </row>
    <row r="49" spans="1:23" ht="57" customHeight="1">
      <c r="A49" s="38"/>
      <c r="B49" s="1679"/>
      <c r="C49" s="39" t="s">
        <v>1242</v>
      </c>
      <c r="D49" s="38" t="s">
        <v>1479</v>
      </c>
      <c r="E49" s="1679" t="s">
        <v>1530</v>
      </c>
      <c r="F49" s="1679" t="s">
        <v>1543</v>
      </c>
      <c r="G49" s="1679"/>
      <c r="H49" s="1858"/>
      <c r="I49" s="1679"/>
      <c r="J49" s="1679"/>
      <c r="K49" s="1901"/>
      <c r="L49" s="38"/>
      <c r="M49" s="38"/>
      <c r="N49" s="38"/>
      <c r="O49" s="38"/>
      <c r="P49" s="38"/>
      <c r="Q49" s="38"/>
      <c r="R49" s="38"/>
      <c r="S49" s="172"/>
      <c r="T49" s="38"/>
      <c r="U49" s="38"/>
      <c r="V49" s="172">
        <v>400000</v>
      </c>
      <c r="W49" s="38"/>
    </row>
    <row r="50" spans="1:23" ht="51.75" customHeight="1">
      <c r="A50" s="38"/>
      <c r="B50" s="1679"/>
      <c r="C50" s="39" t="s">
        <v>1244</v>
      </c>
      <c r="D50" s="38" t="s">
        <v>1479</v>
      </c>
      <c r="E50" s="1679" t="s">
        <v>1530</v>
      </c>
      <c r="F50" s="1679" t="s">
        <v>1544</v>
      </c>
      <c r="G50" s="1679"/>
      <c r="H50" s="1858"/>
      <c r="I50" s="1679"/>
      <c r="J50" s="1679"/>
      <c r="K50" s="1902"/>
      <c r="L50" s="38"/>
      <c r="M50" s="38"/>
      <c r="N50" s="38"/>
      <c r="O50" s="38"/>
      <c r="P50" s="38"/>
      <c r="Q50" s="38"/>
      <c r="R50" s="38"/>
      <c r="S50" s="172"/>
      <c r="T50" s="38"/>
      <c r="U50" s="38"/>
      <c r="V50" s="172">
        <v>400000</v>
      </c>
      <c r="W50" s="38"/>
    </row>
    <row r="51" spans="1:23" ht="50.1" customHeight="1">
      <c r="A51" s="1686" t="s">
        <v>1246</v>
      </c>
      <c r="B51" s="1680" t="s">
        <v>1247</v>
      </c>
      <c r="C51" s="134"/>
      <c r="D51" s="1686"/>
      <c r="E51" s="1680"/>
      <c r="F51" s="1680"/>
      <c r="G51" s="1680"/>
      <c r="H51" s="1859"/>
      <c r="I51" s="1680"/>
      <c r="J51" s="1680"/>
      <c r="K51" s="167"/>
      <c r="L51" s="1908"/>
      <c r="M51" s="1909"/>
      <c r="N51" s="1909"/>
      <c r="O51" s="1909"/>
      <c r="P51" s="1909"/>
      <c r="Q51" s="1909"/>
      <c r="R51" s="1909"/>
      <c r="S51" s="1909"/>
      <c r="T51" s="1909"/>
      <c r="U51" s="1909"/>
      <c r="V51" s="1909"/>
      <c r="W51" s="1910"/>
    </row>
    <row r="52" spans="1:23" ht="39.950000000000003" customHeight="1">
      <c r="A52" s="85"/>
      <c r="B52" s="1680" t="s">
        <v>1546</v>
      </c>
      <c r="C52" s="163"/>
      <c r="D52" s="38"/>
      <c r="E52" s="1679"/>
      <c r="F52" s="1679"/>
      <c r="G52" s="1679"/>
      <c r="H52" s="1679"/>
      <c r="I52" s="1679"/>
      <c r="J52" s="1679"/>
      <c r="K52" s="1900" t="s">
        <v>1598</v>
      </c>
      <c r="L52" s="172"/>
      <c r="M52" s="172"/>
      <c r="N52" s="172"/>
      <c r="O52" s="172"/>
      <c r="P52" s="172"/>
      <c r="Q52" s="172"/>
      <c r="R52" s="172"/>
      <c r="S52" s="172"/>
      <c r="T52" s="172"/>
      <c r="U52" s="172"/>
      <c r="V52" s="172"/>
      <c r="W52" s="172"/>
    </row>
    <row r="53" spans="1:23" ht="93" customHeight="1">
      <c r="A53" s="38"/>
      <c r="B53" s="1679"/>
      <c r="C53" s="65" t="s">
        <v>1548</v>
      </c>
      <c r="D53" s="38" t="s">
        <v>419</v>
      </c>
      <c r="E53" s="1679" t="s">
        <v>1248</v>
      </c>
      <c r="F53" s="1679" t="s">
        <v>1558</v>
      </c>
      <c r="G53" s="1679"/>
      <c r="H53" s="1857" t="s">
        <v>1584</v>
      </c>
      <c r="I53" s="1679"/>
      <c r="J53" s="1903" t="s">
        <v>1602</v>
      </c>
      <c r="K53" s="1901"/>
      <c r="L53" s="172"/>
      <c r="M53" s="172"/>
      <c r="N53" s="172">
        <v>16900</v>
      </c>
      <c r="O53" s="172"/>
      <c r="P53" s="172"/>
      <c r="Q53" s="172"/>
      <c r="R53" s="172">
        <v>17000</v>
      </c>
      <c r="S53" s="172"/>
      <c r="T53" s="172">
        <v>18300</v>
      </c>
      <c r="U53" s="172">
        <v>15500</v>
      </c>
      <c r="V53" s="172">
        <v>18500</v>
      </c>
      <c r="W53" s="172">
        <v>20000</v>
      </c>
    </row>
    <row r="54" spans="1:23" ht="105" customHeight="1">
      <c r="A54" s="38"/>
      <c r="B54" s="1679"/>
      <c r="C54" s="65" t="s">
        <v>1549</v>
      </c>
      <c r="D54" s="38" t="s">
        <v>419</v>
      </c>
      <c r="E54" s="1679" t="s">
        <v>16</v>
      </c>
      <c r="F54" s="1679" t="s">
        <v>1559</v>
      </c>
      <c r="G54" s="1679"/>
      <c r="H54" s="1858"/>
      <c r="I54" s="1679"/>
      <c r="J54" s="1904"/>
      <c r="K54" s="1901"/>
      <c r="L54" s="172"/>
      <c r="M54" s="172"/>
      <c r="N54" s="172">
        <f>N53</f>
        <v>16900</v>
      </c>
      <c r="O54" s="172"/>
      <c r="P54" s="172"/>
      <c r="Q54" s="172"/>
      <c r="R54" s="172">
        <v>17000</v>
      </c>
      <c r="S54" s="172"/>
      <c r="T54" s="172">
        <f>T53</f>
        <v>18300</v>
      </c>
      <c r="U54" s="172">
        <v>15500</v>
      </c>
      <c r="V54" s="172">
        <f>V53</f>
        <v>18500</v>
      </c>
      <c r="W54" s="172">
        <f>W53</f>
        <v>20000</v>
      </c>
    </row>
    <row r="55" spans="1:23" ht="58.5" customHeight="1">
      <c r="A55" s="38"/>
      <c r="B55" s="1679"/>
      <c r="C55" s="65" t="s">
        <v>1550</v>
      </c>
      <c r="D55" s="38" t="s">
        <v>1249</v>
      </c>
      <c r="E55" s="1679" t="s">
        <v>16</v>
      </c>
      <c r="F55" s="1679" t="s">
        <v>1560</v>
      </c>
      <c r="G55" s="1679"/>
      <c r="H55" s="1858"/>
      <c r="I55" s="1679"/>
      <c r="J55" s="1904"/>
      <c r="K55" s="1901"/>
      <c r="L55" s="172">
        <v>132000</v>
      </c>
      <c r="M55" s="172">
        <v>131000</v>
      </c>
      <c r="N55" s="172">
        <v>119000</v>
      </c>
      <c r="O55" s="172"/>
      <c r="P55" s="172"/>
      <c r="Q55" s="172"/>
      <c r="R55" s="172">
        <v>115000</v>
      </c>
      <c r="S55" s="172">
        <v>120000</v>
      </c>
      <c r="T55" s="172">
        <v>120500</v>
      </c>
      <c r="U55" s="172">
        <v>100000</v>
      </c>
      <c r="V55" s="172">
        <v>122000</v>
      </c>
      <c r="W55" s="172">
        <v>132000</v>
      </c>
    </row>
    <row r="56" spans="1:23" ht="48.75" customHeight="1">
      <c r="A56" s="38"/>
      <c r="B56" s="1679"/>
      <c r="C56" s="39" t="s">
        <v>1551</v>
      </c>
      <c r="D56" s="38" t="s">
        <v>1249</v>
      </c>
      <c r="E56" s="1679" t="s">
        <v>16</v>
      </c>
      <c r="F56" s="1679" t="s">
        <v>1561</v>
      </c>
      <c r="G56" s="1679"/>
      <c r="H56" s="1858"/>
      <c r="I56" s="1679"/>
      <c r="J56" s="1904"/>
      <c r="K56" s="1901"/>
      <c r="L56" s="172">
        <v>182000</v>
      </c>
      <c r="M56" s="172">
        <v>180100</v>
      </c>
      <c r="N56" s="172">
        <v>171000</v>
      </c>
      <c r="O56" s="172"/>
      <c r="P56" s="172"/>
      <c r="Q56" s="172"/>
      <c r="R56" s="172">
        <v>171000</v>
      </c>
      <c r="S56" s="172">
        <v>171000</v>
      </c>
      <c r="T56" s="172">
        <v>172000</v>
      </c>
      <c r="U56" s="172">
        <v>157000</v>
      </c>
      <c r="V56" s="172">
        <v>173000</v>
      </c>
      <c r="W56" s="172">
        <v>182000</v>
      </c>
    </row>
    <row r="57" spans="1:23" ht="39.950000000000003" customHeight="1">
      <c r="A57" s="38"/>
      <c r="B57" s="1679"/>
      <c r="C57" s="39" t="s">
        <v>1552</v>
      </c>
      <c r="D57" s="38" t="s">
        <v>1249</v>
      </c>
      <c r="E57" s="1679" t="s">
        <v>16</v>
      </c>
      <c r="F57" s="1679" t="s">
        <v>1562</v>
      </c>
      <c r="G57" s="1679"/>
      <c r="H57" s="1858"/>
      <c r="I57" s="1679"/>
      <c r="J57" s="1904"/>
      <c r="K57" s="1901"/>
      <c r="L57" s="172">
        <v>251000</v>
      </c>
      <c r="M57" s="172">
        <v>245300</v>
      </c>
      <c r="N57" s="172">
        <v>230000</v>
      </c>
      <c r="O57" s="172"/>
      <c r="P57" s="172"/>
      <c r="Q57" s="172"/>
      <c r="R57" s="172">
        <v>230000</v>
      </c>
      <c r="S57" s="172">
        <v>231000</v>
      </c>
      <c r="T57" s="172">
        <v>233000</v>
      </c>
      <c r="U57" s="172">
        <v>216000</v>
      </c>
      <c r="V57" s="172">
        <v>229000</v>
      </c>
      <c r="W57" s="172">
        <v>243000</v>
      </c>
    </row>
    <row r="58" spans="1:23" ht="39.950000000000003" customHeight="1">
      <c r="A58" s="38"/>
      <c r="B58" s="1679"/>
      <c r="C58" s="39" t="s">
        <v>1553</v>
      </c>
      <c r="D58" s="38" t="s">
        <v>1249</v>
      </c>
      <c r="E58" s="1679" t="s">
        <v>16</v>
      </c>
      <c r="F58" s="1679" t="s">
        <v>1563</v>
      </c>
      <c r="G58" s="1679"/>
      <c r="H58" s="1858"/>
      <c r="I58" s="1679"/>
      <c r="J58" s="1904"/>
      <c r="K58" s="1901"/>
      <c r="L58" s="172">
        <v>325000</v>
      </c>
      <c r="M58" s="172">
        <v>324100</v>
      </c>
      <c r="N58" s="172">
        <v>301000</v>
      </c>
      <c r="O58" s="172"/>
      <c r="P58" s="172"/>
      <c r="Q58" s="172"/>
      <c r="R58" s="172">
        <v>320000</v>
      </c>
      <c r="S58" s="172">
        <v>303500</v>
      </c>
      <c r="T58" s="172">
        <v>304000</v>
      </c>
      <c r="U58" s="172">
        <v>274000</v>
      </c>
      <c r="V58" s="172">
        <v>304000</v>
      </c>
      <c r="W58" s="172">
        <v>314000</v>
      </c>
    </row>
    <row r="59" spans="1:23" ht="39.950000000000003" customHeight="1">
      <c r="A59" s="38"/>
      <c r="B59" s="1679"/>
      <c r="C59" s="39" t="s">
        <v>1554</v>
      </c>
      <c r="D59" s="38" t="s">
        <v>1249</v>
      </c>
      <c r="E59" s="1679" t="s">
        <v>16</v>
      </c>
      <c r="F59" s="1679" t="s">
        <v>1564</v>
      </c>
      <c r="G59" s="1679"/>
      <c r="H59" s="1858"/>
      <c r="I59" s="1679"/>
      <c r="J59" s="1904"/>
      <c r="K59" s="1901"/>
      <c r="L59" s="172">
        <v>405000</v>
      </c>
      <c r="M59" s="172">
        <v>395500</v>
      </c>
      <c r="N59" s="172">
        <v>380000</v>
      </c>
      <c r="O59" s="172"/>
      <c r="P59" s="172"/>
      <c r="Q59" s="172"/>
      <c r="R59" s="172">
        <v>380000</v>
      </c>
      <c r="S59" s="172">
        <v>383000</v>
      </c>
      <c r="T59" s="172">
        <v>385000</v>
      </c>
      <c r="U59" s="172">
        <v>348000</v>
      </c>
      <c r="V59" s="172">
        <v>389000</v>
      </c>
      <c r="W59" s="172">
        <v>398000</v>
      </c>
    </row>
    <row r="60" spans="1:23" ht="39.950000000000003" customHeight="1">
      <c r="A60" s="38"/>
      <c r="B60" s="1679"/>
      <c r="C60" s="39" t="s">
        <v>1555</v>
      </c>
      <c r="D60" s="38" t="s">
        <v>1249</v>
      </c>
      <c r="E60" s="1679" t="s">
        <v>16</v>
      </c>
      <c r="F60" s="1679" t="s">
        <v>1565</v>
      </c>
      <c r="G60" s="1679"/>
      <c r="H60" s="1858"/>
      <c r="I60" s="1679"/>
      <c r="J60" s="1904"/>
      <c r="K60" s="1901"/>
      <c r="L60" s="172">
        <v>498000</v>
      </c>
      <c r="M60" s="172">
        <v>490700</v>
      </c>
      <c r="N60" s="172">
        <v>466000</v>
      </c>
      <c r="O60" s="172"/>
      <c r="P60" s="172"/>
      <c r="Q60" s="172"/>
      <c r="R60" s="172">
        <v>600000</v>
      </c>
      <c r="S60" s="172">
        <v>474000</v>
      </c>
      <c r="T60" s="172">
        <v>477000</v>
      </c>
      <c r="U60" s="172">
        <v>428000</v>
      </c>
      <c r="V60" s="172"/>
      <c r="W60" s="172"/>
    </row>
    <row r="61" spans="1:23" ht="39.950000000000003" customHeight="1">
      <c r="A61" s="38"/>
      <c r="B61" s="1679"/>
      <c r="C61" s="39" t="s">
        <v>1556</v>
      </c>
      <c r="D61" s="38" t="s">
        <v>1249</v>
      </c>
      <c r="E61" s="1679" t="s">
        <v>16</v>
      </c>
      <c r="F61" s="1679" t="s">
        <v>1566</v>
      </c>
      <c r="G61" s="1679"/>
      <c r="H61" s="1858"/>
      <c r="I61" s="1679"/>
      <c r="J61" s="1904"/>
      <c r="K61" s="1901"/>
      <c r="L61" s="172"/>
      <c r="M61" s="172">
        <v>578700</v>
      </c>
      <c r="N61" s="172">
        <v>565000</v>
      </c>
      <c r="O61" s="172"/>
      <c r="P61" s="172"/>
      <c r="Q61" s="172"/>
      <c r="R61" s="172"/>
      <c r="S61" s="172">
        <v>570000</v>
      </c>
      <c r="T61" s="172">
        <v>509058</v>
      </c>
      <c r="U61" s="172"/>
      <c r="V61" s="172"/>
      <c r="W61" s="172"/>
    </row>
    <row r="62" spans="1:23" ht="39.950000000000003" customHeight="1">
      <c r="A62" s="38"/>
      <c r="B62" s="1679"/>
      <c r="C62" s="39" t="s">
        <v>1557</v>
      </c>
      <c r="D62" s="38" t="s">
        <v>1249</v>
      </c>
      <c r="E62" s="1679" t="s">
        <v>16</v>
      </c>
      <c r="F62" s="1679" t="s">
        <v>1567</v>
      </c>
      <c r="G62" s="1679"/>
      <c r="H62" s="1859"/>
      <c r="I62" s="1679"/>
      <c r="J62" s="1905"/>
      <c r="K62" s="1902"/>
      <c r="L62" s="172"/>
      <c r="M62" s="172"/>
      <c r="N62" s="172"/>
      <c r="O62" s="172"/>
      <c r="P62" s="172"/>
      <c r="Q62" s="172"/>
      <c r="R62" s="172"/>
      <c r="S62" s="172">
        <v>747500</v>
      </c>
      <c r="T62" s="172"/>
      <c r="U62" s="172"/>
      <c r="V62" s="172"/>
      <c r="W62" s="172"/>
    </row>
    <row r="63" spans="1:23" ht="39.950000000000003" customHeight="1">
      <c r="A63" s="85"/>
      <c r="B63" s="1680" t="s">
        <v>1547</v>
      </c>
      <c r="C63" s="163"/>
      <c r="D63" s="38"/>
      <c r="E63" s="1679"/>
      <c r="F63" s="1679"/>
      <c r="G63" s="1679"/>
      <c r="H63" s="1679"/>
      <c r="I63" s="1679"/>
      <c r="J63" s="1679"/>
      <c r="K63" s="1683"/>
      <c r="L63" s="172"/>
      <c r="M63" s="172"/>
      <c r="N63" s="172"/>
      <c r="O63" s="172"/>
      <c r="P63" s="172"/>
      <c r="Q63" s="172"/>
      <c r="R63" s="172"/>
      <c r="S63" s="172"/>
      <c r="T63" s="172"/>
      <c r="U63" s="172"/>
      <c r="V63" s="172"/>
      <c r="W63" s="172"/>
    </row>
    <row r="64" spans="1:23" ht="76.5" customHeight="1">
      <c r="A64" s="38"/>
      <c r="B64" s="1679"/>
      <c r="C64" s="46" t="s">
        <v>1568</v>
      </c>
      <c r="D64" s="38" t="s">
        <v>419</v>
      </c>
      <c r="E64" s="1679" t="s">
        <v>1248</v>
      </c>
      <c r="F64" s="1679" t="s">
        <v>1558</v>
      </c>
      <c r="G64" s="1679"/>
      <c r="H64" s="1857" t="s">
        <v>1576</v>
      </c>
      <c r="I64" s="1679"/>
      <c r="J64" s="1903" t="s">
        <v>1603</v>
      </c>
      <c r="K64" s="1900" t="s">
        <v>1604</v>
      </c>
      <c r="L64" s="172">
        <v>17500</v>
      </c>
      <c r="M64" s="172">
        <v>17000</v>
      </c>
      <c r="N64" s="172">
        <v>16500</v>
      </c>
      <c r="O64" s="172">
        <v>17000</v>
      </c>
      <c r="P64" s="172"/>
      <c r="Q64" s="172">
        <v>19500</v>
      </c>
      <c r="R64" s="172">
        <v>16500</v>
      </c>
      <c r="S64" s="172">
        <v>16850</v>
      </c>
      <c r="T64" s="172"/>
      <c r="U64" s="172"/>
      <c r="V64" s="172"/>
      <c r="W64" s="172"/>
    </row>
    <row r="65" spans="1:23" ht="72" customHeight="1">
      <c r="A65" s="38"/>
      <c r="B65" s="1679"/>
      <c r="C65" s="46" t="s">
        <v>1569</v>
      </c>
      <c r="D65" s="38" t="s">
        <v>419</v>
      </c>
      <c r="E65" s="1679" t="s">
        <v>16</v>
      </c>
      <c r="F65" s="1679" t="s">
        <v>1559</v>
      </c>
      <c r="G65" s="1679"/>
      <c r="H65" s="1858"/>
      <c r="I65" s="1679"/>
      <c r="J65" s="1904"/>
      <c r="K65" s="1901"/>
      <c r="L65" s="172">
        <v>17500</v>
      </c>
      <c r="M65" s="172">
        <v>17000</v>
      </c>
      <c r="N65" s="172">
        <v>16500</v>
      </c>
      <c r="O65" s="172">
        <f>O64</f>
        <v>17000</v>
      </c>
      <c r="P65" s="172"/>
      <c r="Q65" s="172">
        <v>19500</v>
      </c>
      <c r="R65" s="172">
        <v>16500</v>
      </c>
      <c r="S65" s="172">
        <v>16850</v>
      </c>
      <c r="T65" s="172"/>
      <c r="U65" s="172"/>
      <c r="V65" s="172"/>
      <c r="W65" s="172"/>
    </row>
    <row r="66" spans="1:23" ht="63" customHeight="1">
      <c r="A66" s="38"/>
      <c r="B66" s="1679"/>
      <c r="C66" s="46" t="s">
        <v>1570</v>
      </c>
      <c r="D66" s="38" t="s">
        <v>1249</v>
      </c>
      <c r="E66" s="1679" t="s">
        <v>16</v>
      </c>
      <c r="F66" s="1679" t="s">
        <v>1560</v>
      </c>
      <c r="G66" s="1679"/>
      <c r="H66" s="1858"/>
      <c r="I66" s="1679"/>
      <c r="J66" s="1904"/>
      <c r="K66" s="1901"/>
      <c r="L66" s="172">
        <v>123000</v>
      </c>
      <c r="M66" s="172">
        <v>122000</v>
      </c>
      <c r="N66" s="172">
        <v>108000</v>
      </c>
      <c r="O66" s="172">
        <v>110000</v>
      </c>
      <c r="P66" s="172"/>
      <c r="Q66" s="172">
        <v>115000</v>
      </c>
      <c r="R66" s="172">
        <v>108000</v>
      </c>
      <c r="S66" s="172"/>
      <c r="T66" s="172"/>
      <c r="U66" s="172"/>
      <c r="V66" s="172"/>
      <c r="W66" s="172"/>
    </row>
    <row r="67" spans="1:23" ht="87" customHeight="1">
      <c r="A67" s="38"/>
      <c r="B67" s="1679"/>
      <c r="C67" s="46" t="s">
        <v>1551</v>
      </c>
      <c r="D67" s="38" t="s">
        <v>1249</v>
      </c>
      <c r="E67" s="1679" t="s">
        <v>16</v>
      </c>
      <c r="F67" s="1679" t="s">
        <v>1561</v>
      </c>
      <c r="G67" s="1679"/>
      <c r="H67" s="1858"/>
      <c r="I67" s="1679"/>
      <c r="J67" s="1904"/>
      <c r="K67" s="1901"/>
      <c r="L67" s="172">
        <v>175000</v>
      </c>
      <c r="M67" s="172">
        <v>172000</v>
      </c>
      <c r="N67" s="172">
        <v>166000</v>
      </c>
      <c r="O67" s="172">
        <v>170000</v>
      </c>
      <c r="P67" s="172"/>
      <c r="Q67" s="172">
        <v>180000</v>
      </c>
      <c r="R67" s="172">
        <v>166000</v>
      </c>
      <c r="S67" s="172"/>
      <c r="T67" s="172"/>
      <c r="U67" s="172"/>
      <c r="V67" s="172"/>
      <c r="W67" s="172"/>
    </row>
    <row r="68" spans="1:23" ht="73.5" customHeight="1">
      <c r="A68" s="38"/>
      <c r="B68" s="1679"/>
      <c r="C68" s="46" t="s">
        <v>1552</v>
      </c>
      <c r="D68" s="38" t="s">
        <v>1249</v>
      </c>
      <c r="E68" s="1679" t="s">
        <v>16</v>
      </c>
      <c r="F68" s="1679" t="s">
        <v>1562</v>
      </c>
      <c r="G68" s="1679"/>
      <c r="H68" s="1858"/>
      <c r="I68" s="1679"/>
      <c r="J68" s="1904"/>
      <c r="K68" s="1901"/>
      <c r="L68" s="172">
        <v>240000</v>
      </c>
      <c r="M68" s="172">
        <v>236000</v>
      </c>
      <c r="N68" s="172">
        <v>224000</v>
      </c>
      <c r="O68" s="172">
        <v>220000</v>
      </c>
      <c r="P68" s="172"/>
      <c r="Q68" s="172">
        <v>257000</v>
      </c>
      <c r="R68" s="172">
        <v>224000</v>
      </c>
      <c r="S68" s="172"/>
      <c r="T68" s="172"/>
      <c r="U68" s="172"/>
      <c r="V68" s="172"/>
      <c r="W68" s="172"/>
    </row>
    <row r="69" spans="1:23" ht="93.75" customHeight="1">
      <c r="A69" s="38"/>
      <c r="B69" s="1679"/>
      <c r="C69" s="46" t="s">
        <v>1571</v>
      </c>
      <c r="D69" s="38" t="s">
        <v>1249</v>
      </c>
      <c r="E69" s="1679" t="s">
        <v>16</v>
      </c>
      <c r="F69" s="1679" t="s">
        <v>1563</v>
      </c>
      <c r="G69" s="1679"/>
      <c r="H69" s="1858"/>
      <c r="I69" s="1679"/>
      <c r="J69" s="1904"/>
      <c r="K69" s="1901"/>
      <c r="L69" s="172">
        <v>312000</v>
      </c>
      <c r="M69" s="172">
        <v>309000</v>
      </c>
      <c r="N69" s="172">
        <v>292000</v>
      </c>
      <c r="O69" s="172">
        <v>280000</v>
      </c>
      <c r="P69" s="172"/>
      <c r="Q69" s="172">
        <v>322000</v>
      </c>
      <c r="R69" s="172">
        <v>292000</v>
      </c>
      <c r="S69" s="172"/>
      <c r="T69" s="172"/>
      <c r="U69" s="172"/>
      <c r="V69" s="172"/>
      <c r="W69" s="172"/>
    </row>
    <row r="70" spans="1:23" ht="118.5" customHeight="1">
      <c r="A70" s="38"/>
      <c r="B70" s="1679"/>
      <c r="C70" s="46" t="s">
        <v>1572</v>
      </c>
      <c r="D70" s="38" t="s">
        <v>1249</v>
      </c>
      <c r="E70" s="1679" t="s">
        <v>16</v>
      </c>
      <c r="F70" s="1679" t="s">
        <v>1575</v>
      </c>
      <c r="G70" s="1679"/>
      <c r="H70" s="1858"/>
      <c r="I70" s="1679"/>
      <c r="J70" s="1904"/>
      <c r="K70" s="1901"/>
      <c r="L70" s="172">
        <v>394000</v>
      </c>
      <c r="M70" s="172">
        <v>391000</v>
      </c>
      <c r="N70" s="172">
        <v>369000</v>
      </c>
      <c r="O70" s="172">
        <v>360000</v>
      </c>
      <c r="P70" s="172"/>
      <c r="Q70" s="172">
        <v>425000</v>
      </c>
      <c r="R70" s="172">
        <v>369000</v>
      </c>
      <c r="S70" s="172"/>
      <c r="T70" s="172"/>
      <c r="U70" s="172"/>
      <c r="V70" s="172"/>
      <c r="W70" s="172"/>
    </row>
    <row r="71" spans="1:23" ht="105" customHeight="1">
      <c r="A71" s="38"/>
      <c r="B71" s="1679"/>
      <c r="C71" s="46" t="s">
        <v>1573</v>
      </c>
      <c r="D71" s="38" t="s">
        <v>1249</v>
      </c>
      <c r="E71" s="1679" t="s">
        <v>16</v>
      </c>
      <c r="F71" s="1679" t="s">
        <v>1565</v>
      </c>
      <c r="G71" s="1679"/>
      <c r="H71" s="1858"/>
      <c r="I71" s="1679"/>
      <c r="J71" s="1904"/>
      <c r="K71" s="1901"/>
      <c r="L71" s="172">
        <v>482000</v>
      </c>
      <c r="M71" s="172">
        <v>482000</v>
      </c>
      <c r="N71" s="172">
        <v>454000</v>
      </c>
      <c r="O71" s="172">
        <v>440000</v>
      </c>
      <c r="P71" s="172"/>
      <c r="Q71" s="172">
        <v>515000</v>
      </c>
      <c r="R71" s="172">
        <v>454000</v>
      </c>
      <c r="S71" s="172"/>
      <c r="T71" s="172"/>
      <c r="U71" s="172"/>
      <c r="V71" s="172"/>
      <c r="W71" s="172"/>
    </row>
    <row r="72" spans="1:23" ht="78.75" customHeight="1">
      <c r="A72" s="38"/>
      <c r="B72" s="1679"/>
      <c r="C72" s="46" t="s">
        <v>1574</v>
      </c>
      <c r="D72" s="38" t="s">
        <v>1249</v>
      </c>
      <c r="E72" s="1679" t="s">
        <v>16</v>
      </c>
      <c r="F72" s="1679" t="s">
        <v>1566</v>
      </c>
      <c r="G72" s="1679"/>
      <c r="H72" s="1859"/>
      <c r="I72" s="1679"/>
      <c r="J72" s="1905"/>
      <c r="K72" s="1902"/>
      <c r="L72" s="172"/>
      <c r="M72" s="172">
        <v>605000</v>
      </c>
      <c r="N72" s="172">
        <v>533000</v>
      </c>
      <c r="O72" s="172">
        <v>530000</v>
      </c>
      <c r="P72" s="172"/>
      <c r="Q72" s="172">
        <v>620000</v>
      </c>
      <c r="R72" s="172">
        <v>533000</v>
      </c>
      <c r="S72" s="172"/>
      <c r="T72" s="172"/>
      <c r="U72" s="172"/>
      <c r="V72" s="172"/>
      <c r="W72" s="172"/>
    </row>
    <row r="73" spans="1:23" ht="80.25" customHeight="1">
      <c r="A73" s="1686" t="s">
        <v>1295</v>
      </c>
      <c r="B73" s="1680" t="s">
        <v>1587</v>
      </c>
      <c r="C73" s="134"/>
      <c r="D73" s="38"/>
      <c r="E73" s="1679"/>
      <c r="F73" s="1679"/>
      <c r="G73" s="1679"/>
      <c r="H73" s="1679"/>
      <c r="I73" s="1679"/>
      <c r="J73" s="1679"/>
      <c r="K73" s="1900" t="s">
        <v>1599</v>
      </c>
      <c r="L73" s="38"/>
      <c r="M73" s="38"/>
      <c r="N73" s="38"/>
      <c r="O73" s="38"/>
      <c r="P73" s="38"/>
      <c r="Q73" s="38"/>
      <c r="R73" s="38"/>
      <c r="S73" s="38"/>
      <c r="T73" s="38"/>
      <c r="U73" s="38"/>
      <c r="V73" s="38"/>
      <c r="W73" s="38"/>
    </row>
    <row r="74" spans="1:23" ht="132" customHeight="1">
      <c r="A74" s="1686"/>
      <c r="B74" s="1679"/>
      <c r="C74" s="65" t="s">
        <v>1394</v>
      </c>
      <c r="D74" s="38" t="s">
        <v>249</v>
      </c>
      <c r="E74" s="1679" t="s">
        <v>1530</v>
      </c>
      <c r="F74" s="1679"/>
      <c r="G74" s="1679"/>
      <c r="H74" s="1857" t="s">
        <v>1576</v>
      </c>
      <c r="I74" s="1679"/>
      <c r="J74" s="1903" t="s">
        <v>1592</v>
      </c>
      <c r="K74" s="1901"/>
      <c r="L74" s="180"/>
      <c r="M74" s="180">
        <v>6500000</v>
      </c>
      <c r="N74" s="180">
        <v>5900000</v>
      </c>
      <c r="O74" s="180">
        <v>6500000</v>
      </c>
      <c r="P74" s="180"/>
      <c r="Q74" s="180">
        <v>5600000</v>
      </c>
      <c r="R74" s="180">
        <v>5900000</v>
      </c>
      <c r="S74" s="180">
        <v>6500000</v>
      </c>
      <c r="T74" s="180">
        <v>6000000</v>
      </c>
      <c r="U74" s="180">
        <v>6000000</v>
      </c>
      <c r="V74" s="180">
        <v>4600000</v>
      </c>
      <c r="W74" s="180"/>
    </row>
    <row r="75" spans="1:23" ht="151.5" customHeight="1">
      <c r="A75" s="38"/>
      <c r="B75" s="1679"/>
      <c r="C75" s="39" t="s">
        <v>1395</v>
      </c>
      <c r="D75" s="38" t="s">
        <v>249</v>
      </c>
      <c r="E75" s="1679" t="s">
        <v>1530</v>
      </c>
      <c r="F75" s="1679"/>
      <c r="G75" s="1679"/>
      <c r="H75" s="1858"/>
      <c r="I75" s="1679"/>
      <c r="J75" s="1904"/>
      <c r="K75" s="1901"/>
      <c r="L75" s="180"/>
      <c r="M75" s="180">
        <v>6500000</v>
      </c>
      <c r="N75" s="180">
        <v>6600000</v>
      </c>
      <c r="O75" s="180">
        <v>7000000</v>
      </c>
      <c r="P75" s="180"/>
      <c r="Q75" s="180">
        <v>6400000</v>
      </c>
      <c r="R75" s="180">
        <v>6000000</v>
      </c>
      <c r="S75" s="180"/>
      <c r="T75" s="180">
        <v>6000000</v>
      </c>
      <c r="U75" s="180"/>
      <c r="V75" s="38"/>
      <c r="W75" s="180"/>
    </row>
    <row r="76" spans="1:23" ht="158.25" customHeight="1">
      <c r="A76" s="38"/>
      <c r="B76" s="1679"/>
      <c r="C76" s="39" t="s">
        <v>1396</v>
      </c>
      <c r="D76" s="38" t="s">
        <v>249</v>
      </c>
      <c r="E76" s="1679" t="s">
        <v>1530</v>
      </c>
      <c r="F76" s="1679"/>
      <c r="G76" s="1679"/>
      <c r="H76" s="1859"/>
      <c r="I76" s="1679"/>
      <c r="J76" s="1905"/>
      <c r="K76" s="1902"/>
      <c r="L76" s="38"/>
      <c r="M76" s="38"/>
      <c r="N76" s="180">
        <v>9200000</v>
      </c>
      <c r="O76" s="180">
        <v>7000000</v>
      </c>
      <c r="P76" s="38"/>
      <c r="Q76" s="180">
        <v>9200000</v>
      </c>
      <c r="R76" s="180">
        <v>8700000</v>
      </c>
      <c r="S76" s="38"/>
      <c r="T76" s="38"/>
      <c r="U76" s="38"/>
      <c r="V76" s="38"/>
      <c r="W76" s="38"/>
    </row>
    <row r="77" spans="1:23">
      <c r="K77" s="169"/>
      <c r="N77" s="13"/>
      <c r="O77" s="13"/>
      <c r="P77" s="13"/>
      <c r="Q77" s="13"/>
      <c r="R77" s="13"/>
      <c r="S77" s="13"/>
      <c r="T77" s="13"/>
      <c r="U77" s="13"/>
      <c r="V77" s="13"/>
      <c r="W77" s="13"/>
    </row>
    <row r="78" spans="1:23">
      <c r="B78" s="1"/>
      <c r="C78" s="13"/>
      <c r="D78" s="13"/>
      <c r="E78" s="158"/>
      <c r="F78" s="3"/>
      <c r="G78" s="158"/>
      <c r="H78" s="158"/>
      <c r="I78" s="158"/>
      <c r="J78" s="158"/>
      <c r="K78" s="169"/>
      <c r="N78" s="13"/>
      <c r="O78" s="13"/>
      <c r="P78" s="13"/>
      <c r="Q78" s="13"/>
      <c r="R78" s="13"/>
      <c r="S78" s="13"/>
      <c r="T78" s="13"/>
      <c r="U78" s="13"/>
      <c r="V78" s="13"/>
      <c r="W78" s="13"/>
    </row>
    <row r="79" spans="1:23">
      <c r="B79" s="1"/>
      <c r="C79" s="13"/>
      <c r="D79" s="13"/>
      <c r="E79" s="158"/>
      <c r="F79" s="3"/>
      <c r="G79" s="158"/>
      <c r="H79" s="158"/>
      <c r="I79" s="158"/>
      <c r="J79" s="158"/>
      <c r="K79" s="169"/>
      <c r="N79" s="13"/>
      <c r="O79" s="13"/>
      <c r="P79" s="13"/>
      <c r="Q79" s="13"/>
      <c r="R79" s="13"/>
      <c r="S79" s="13"/>
      <c r="T79" s="13"/>
      <c r="U79" s="13"/>
      <c r="V79" s="13"/>
      <c r="W79" s="13"/>
    </row>
    <row r="80" spans="1:23">
      <c r="B80" s="1"/>
      <c r="C80" s="13"/>
      <c r="D80" s="13"/>
      <c r="E80" s="158"/>
      <c r="F80" s="3"/>
      <c r="G80" s="158"/>
      <c r="H80" s="158"/>
      <c r="I80" s="158"/>
      <c r="J80" s="158"/>
      <c r="K80" s="169"/>
      <c r="N80" s="13"/>
      <c r="O80" s="13"/>
      <c r="P80" s="13"/>
      <c r="Q80" s="13"/>
      <c r="R80" s="13"/>
      <c r="S80" s="13"/>
      <c r="T80" s="13"/>
      <c r="U80" s="13"/>
      <c r="V80" s="13"/>
      <c r="W80" s="13"/>
    </row>
    <row r="81" spans="14:23">
      <c r="N81" s="13"/>
      <c r="O81" s="13"/>
      <c r="P81" s="13"/>
      <c r="Q81" s="13"/>
      <c r="R81" s="13"/>
      <c r="S81" s="13"/>
      <c r="T81" s="13"/>
      <c r="U81" s="13"/>
      <c r="V81" s="13"/>
      <c r="W81" s="13"/>
    </row>
    <row r="82" spans="14:23">
      <c r="N82" s="13"/>
      <c r="O82" s="13"/>
      <c r="P82" s="13"/>
      <c r="Q82" s="13"/>
      <c r="R82" s="13"/>
      <c r="S82" s="13"/>
      <c r="T82" s="13"/>
      <c r="U82" s="13"/>
      <c r="V82" s="13"/>
      <c r="W82" s="13"/>
    </row>
    <row r="83" spans="14:23">
      <c r="N83" s="13"/>
      <c r="O83" s="13"/>
      <c r="P83" s="13"/>
      <c r="Q83" s="13"/>
      <c r="R83" s="13"/>
      <c r="S83" s="13"/>
      <c r="T83" s="13"/>
      <c r="U83" s="13"/>
      <c r="V83" s="13"/>
      <c r="W83" s="13"/>
    </row>
    <row r="84" spans="14:23">
      <c r="N84" s="13"/>
      <c r="O84" s="13"/>
      <c r="P84" s="13"/>
      <c r="Q84" s="13"/>
      <c r="R84" s="13"/>
      <c r="S84" s="13"/>
      <c r="T84" s="13"/>
      <c r="U84" s="13"/>
      <c r="V84" s="13"/>
      <c r="W84" s="13"/>
    </row>
    <row r="85" spans="14:23">
      <c r="N85" s="13"/>
      <c r="O85" s="13"/>
      <c r="P85" s="13"/>
      <c r="Q85" s="13"/>
      <c r="R85" s="13"/>
      <c r="S85" s="13"/>
      <c r="T85" s="13"/>
      <c r="U85" s="13"/>
      <c r="V85" s="13"/>
      <c r="W85" s="13"/>
    </row>
    <row r="86" spans="14:23">
      <c r="N86" s="13"/>
      <c r="O86" s="13"/>
      <c r="P86" s="13"/>
      <c r="Q86" s="13"/>
      <c r="R86" s="13"/>
      <c r="S86" s="13"/>
      <c r="T86" s="13"/>
      <c r="U86" s="13"/>
      <c r="V86" s="13"/>
      <c r="W86" s="13"/>
    </row>
    <row r="87" spans="14:23">
      <c r="N87" s="13"/>
      <c r="O87" s="13"/>
      <c r="P87" s="13"/>
      <c r="Q87" s="13"/>
      <c r="R87" s="13"/>
      <c r="S87" s="13"/>
      <c r="T87" s="13"/>
      <c r="U87" s="13"/>
      <c r="V87" s="13"/>
      <c r="W87" s="13"/>
    </row>
    <row r="88" spans="14:23">
      <c r="N88" s="13"/>
      <c r="O88" s="13"/>
      <c r="P88" s="13"/>
      <c r="Q88" s="13"/>
      <c r="R88" s="13"/>
      <c r="S88" s="13"/>
      <c r="T88" s="13"/>
      <c r="U88" s="13"/>
      <c r="V88" s="13"/>
      <c r="W88" s="13"/>
    </row>
    <row r="89" spans="14:23">
      <c r="N89" s="13"/>
      <c r="O89" s="13"/>
      <c r="P89" s="13"/>
      <c r="Q89" s="13"/>
      <c r="R89" s="13"/>
      <c r="S89" s="13"/>
      <c r="T89" s="13"/>
      <c r="U89" s="13"/>
      <c r="V89" s="13"/>
      <c r="W89" s="13"/>
    </row>
    <row r="90" spans="14:23">
      <c r="N90" s="13"/>
      <c r="O90" s="13"/>
      <c r="P90" s="13"/>
      <c r="Q90" s="13"/>
      <c r="R90" s="13"/>
      <c r="S90" s="13"/>
      <c r="T90" s="13"/>
      <c r="U90" s="13"/>
      <c r="V90" s="13"/>
      <c r="W90" s="13"/>
    </row>
    <row r="91" spans="14:23">
      <c r="N91" s="13"/>
      <c r="O91" s="13"/>
      <c r="P91" s="13"/>
      <c r="Q91" s="13"/>
      <c r="R91" s="13"/>
      <c r="S91" s="13"/>
      <c r="T91" s="13"/>
      <c r="U91" s="13"/>
      <c r="V91" s="13"/>
      <c r="W91" s="13"/>
    </row>
    <row r="92" spans="14:23">
      <c r="N92" s="13"/>
      <c r="O92" s="13"/>
      <c r="P92" s="13"/>
      <c r="Q92" s="13"/>
      <c r="R92" s="13"/>
      <c r="S92" s="13"/>
      <c r="T92" s="13"/>
      <c r="U92" s="13"/>
      <c r="V92" s="13"/>
      <c r="W92" s="13"/>
    </row>
    <row r="93" spans="14:23">
      <c r="N93" s="13"/>
      <c r="O93" s="13"/>
      <c r="P93" s="13"/>
      <c r="Q93" s="13"/>
      <c r="R93" s="13"/>
      <c r="S93" s="13"/>
      <c r="T93" s="13"/>
      <c r="U93" s="13"/>
      <c r="V93" s="13"/>
      <c r="W93" s="13"/>
    </row>
    <row r="94" spans="14:23">
      <c r="N94" s="13"/>
      <c r="O94" s="13"/>
      <c r="P94" s="13"/>
      <c r="Q94" s="13"/>
      <c r="R94" s="13"/>
      <c r="S94" s="13"/>
      <c r="T94" s="13"/>
      <c r="U94" s="13"/>
      <c r="V94" s="13"/>
      <c r="W94" s="13"/>
    </row>
    <row r="95" spans="14:23">
      <c r="N95" s="13"/>
      <c r="O95" s="13"/>
      <c r="P95" s="13"/>
      <c r="Q95" s="13"/>
      <c r="R95" s="13"/>
      <c r="S95" s="13"/>
      <c r="T95" s="13"/>
      <c r="U95" s="13"/>
      <c r="V95" s="13"/>
      <c r="W95" s="13"/>
    </row>
    <row r="96" spans="14:23">
      <c r="N96" s="13"/>
      <c r="O96" s="13"/>
      <c r="P96" s="13"/>
      <c r="Q96" s="13"/>
      <c r="R96" s="13"/>
      <c r="S96" s="13"/>
      <c r="T96" s="13"/>
      <c r="U96" s="13"/>
      <c r="V96" s="13"/>
      <c r="W96" s="13"/>
    </row>
    <row r="97" spans="14:23">
      <c r="N97" s="13"/>
      <c r="O97" s="13"/>
      <c r="P97" s="13"/>
      <c r="Q97" s="13"/>
      <c r="R97" s="13"/>
      <c r="S97" s="13"/>
      <c r="T97" s="13"/>
      <c r="U97" s="13"/>
      <c r="V97" s="13"/>
      <c r="W97" s="13"/>
    </row>
    <row r="98" spans="14:23">
      <c r="N98" s="13"/>
      <c r="O98" s="13"/>
      <c r="P98" s="13"/>
      <c r="Q98" s="13"/>
      <c r="R98" s="13"/>
      <c r="S98" s="13"/>
      <c r="T98" s="13"/>
      <c r="U98" s="13"/>
      <c r="V98" s="13"/>
      <c r="W98" s="13"/>
    </row>
    <row r="99" spans="14:23">
      <c r="N99" s="13"/>
      <c r="O99" s="13"/>
      <c r="P99" s="13"/>
      <c r="Q99" s="13"/>
      <c r="R99" s="13"/>
      <c r="S99" s="13"/>
      <c r="T99" s="13"/>
      <c r="U99" s="13"/>
      <c r="V99" s="13"/>
      <c r="W99" s="13"/>
    </row>
    <row r="100" spans="14:23">
      <c r="N100" s="13"/>
      <c r="O100" s="13"/>
      <c r="P100" s="13"/>
      <c r="Q100" s="13"/>
      <c r="R100" s="13"/>
      <c r="S100" s="13"/>
      <c r="T100" s="13"/>
      <c r="U100" s="13"/>
      <c r="V100" s="13"/>
      <c r="W100" s="13"/>
    </row>
    <row r="101" spans="14:23">
      <c r="N101" s="13"/>
      <c r="O101" s="13"/>
      <c r="P101" s="13"/>
      <c r="Q101" s="13"/>
      <c r="R101" s="13"/>
      <c r="S101" s="13"/>
      <c r="T101" s="13"/>
      <c r="U101" s="13"/>
      <c r="V101" s="13"/>
      <c r="W101" s="13"/>
    </row>
    <row r="102" spans="14:23">
      <c r="N102" s="13"/>
      <c r="O102" s="13"/>
      <c r="P102" s="13"/>
      <c r="Q102" s="13"/>
      <c r="R102" s="13"/>
      <c r="S102" s="13"/>
      <c r="T102" s="13"/>
      <c r="U102" s="13"/>
      <c r="V102" s="13"/>
      <c r="W102" s="13"/>
    </row>
    <row r="103" spans="14:23">
      <c r="N103" s="13"/>
      <c r="O103" s="13"/>
      <c r="P103" s="13"/>
      <c r="Q103" s="13"/>
      <c r="R103" s="13"/>
      <c r="S103" s="13"/>
      <c r="T103" s="13"/>
      <c r="U103" s="13"/>
      <c r="V103" s="13"/>
      <c r="W103" s="13"/>
    </row>
    <row r="104" spans="14:23">
      <c r="N104" s="13"/>
      <c r="O104" s="13"/>
      <c r="P104" s="13"/>
      <c r="Q104" s="13"/>
      <c r="R104" s="13"/>
      <c r="S104" s="13"/>
      <c r="T104" s="13"/>
      <c r="U104" s="13"/>
      <c r="V104" s="13"/>
      <c r="W104" s="13"/>
    </row>
    <row r="105" spans="14:23">
      <c r="N105" s="13"/>
      <c r="O105" s="13"/>
      <c r="P105" s="13"/>
      <c r="Q105" s="13"/>
      <c r="R105" s="13"/>
      <c r="S105" s="13"/>
      <c r="T105" s="13"/>
      <c r="U105" s="13"/>
      <c r="V105" s="13"/>
      <c r="W105" s="13"/>
    </row>
    <row r="106" spans="14:23">
      <c r="N106" s="13"/>
      <c r="O106" s="13"/>
      <c r="P106" s="13"/>
      <c r="Q106" s="13"/>
      <c r="R106" s="13"/>
      <c r="S106" s="13"/>
      <c r="T106" s="13"/>
      <c r="U106" s="13"/>
      <c r="V106" s="13"/>
      <c r="W106" s="13"/>
    </row>
    <row r="107" spans="14:23">
      <c r="N107" s="13"/>
      <c r="O107" s="13"/>
      <c r="P107" s="13"/>
      <c r="Q107" s="13"/>
      <c r="R107" s="13"/>
      <c r="S107" s="13"/>
      <c r="T107" s="13"/>
      <c r="U107" s="13"/>
      <c r="V107" s="13"/>
      <c r="W107" s="13"/>
    </row>
    <row r="108" spans="14:23">
      <c r="N108" s="13"/>
      <c r="O108" s="13"/>
      <c r="P108" s="13"/>
      <c r="Q108" s="13"/>
      <c r="R108" s="13"/>
      <c r="S108" s="13"/>
      <c r="T108" s="13"/>
      <c r="U108" s="13"/>
      <c r="V108" s="13"/>
      <c r="W108" s="13"/>
    </row>
    <row r="109" spans="14:23">
      <c r="N109" s="13"/>
      <c r="O109" s="13"/>
      <c r="P109" s="13"/>
      <c r="Q109" s="13"/>
      <c r="R109" s="13"/>
      <c r="S109" s="13"/>
      <c r="T109" s="13"/>
      <c r="U109" s="13"/>
      <c r="V109" s="13"/>
      <c r="W109" s="13"/>
    </row>
    <row r="110" spans="14:23">
      <c r="N110" s="13"/>
      <c r="O110" s="13"/>
      <c r="P110" s="13"/>
      <c r="Q110" s="13"/>
      <c r="R110" s="13"/>
      <c r="S110" s="13"/>
      <c r="T110" s="13"/>
      <c r="U110" s="13"/>
      <c r="V110" s="13"/>
      <c r="W110" s="13"/>
    </row>
    <row r="111" spans="14:23">
      <c r="N111" s="13"/>
      <c r="O111" s="13"/>
      <c r="P111" s="13"/>
      <c r="Q111" s="13"/>
      <c r="R111" s="13"/>
      <c r="S111" s="13"/>
      <c r="T111" s="13"/>
      <c r="U111" s="13"/>
      <c r="V111" s="13"/>
      <c r="W111" s="13"/>
    </row>
    <row r="112" spans="14:23">
      <c r="N112" s="13"/>
      <c r="O112" s="13"/>
      <c r="P112" s="13"/>
      <c r="Q112" s="13"/>
      <c r="R112" s="13"/>
      <c r="S112" s="13"/>
      <c r="T112" s="13"/>
      <c r="U112" s="13"/>
      <c r="V112" s="13"/>
      <c r="W112" s="13"/>
    </row>
    <row r="113" spans="14:23">
      <c r="N113" s="13"/>
      <c r="O113" s="13"/>
      <c r="P113" s="13"/>
      <c r="Q113" s="13"/>
      <c r="R113" s="13"/>
      <c r="S113" s="13"/>
      <c r="T113" s="13"/>
      <c r="U113" s="13"/>
      <c r="V113" s="13"/>
      <c r="W113" s="13"/>
    </row>
    <row r="114" spans="14:23">
      <c r="N114" s="13"/>
      <c r="O114" s="13"/>
      <c r="P114" s="13"/>
      <c r="Q114" s="13"/>
      <c r="R114" s="13"/>
      <c r="S114" s="13"/>
      <c r="T114" s="13"/>
      <c r="U114" s="13"/>
      <c r="V114" s="13"/>
      <c r="W114" s="13"/>
    </row>
    <row r="115" spans="14:23">
      <c r="N115" s="13"/>
      <c r="O115" s="13"/>
      <c r="P115" s="13"/>
      <c r="Q115" s="13"/>
      <c r="R115" s="13"/>
      <c r="S115" s="13"/>
      <c r="T115" s="13"/>
      <c r="U115" s="13"/>
      <c r="V115" s="13"/>
      <c r="W115" s="13"/>
    </row>
    <row r="116" spans="14:23">
      <c r="N116" s="13"/>
      <c r="O116" s="13"/>
      <c r="P116" s="13"/>
      <c r="Q116" s="13"/>
      <c r="R116" s="13"/>
      <c r="S116" s="13"/>
      <c r="T116" s="13"/>
      <c r="U116" s="13"/>
      <c r="V116" s="13"/>
      <c r="W116" s="13"/>
    </row>
    <row r="117" spans="14:23">
      <c r="N117" s="13"/>
      <c r="O117" s="13"/>
      <c r="P117" s="13"/>
      <c r="Q117" s="13"/>
      <c r="R117" s="13"/>
      <c r="S117" s="13"/>
      <c r="T117" s="13"/>
      <c r="U117" s="13"/>
      <c r="V117" s="13"/>
      <c r="W117" s="13"/>
    </row>
    <row r="118" spans="14:23">
      <c r="N118" s="13"/>
      <c r="O118" s="13"/>
      <c r="P118" s="13"/>
      <c r="Q118" s="13"/>
      <c r="R118" s="13"/>
      <c r="S118" s="13"/>
      <c r="T118" s="13"/>
      <c r="U118" s="13"/>
      <c r="V118" s="13"/>
      <c r="W118" s="13"/>
    </row>
    <row r="119" spans="14:23">
      <c r="N119" s="13"/>
      <c r="O119" s="13"/>
      <c r="P119" s="13"/>
      <c r="Q119" s="13"/>
      <c r="R119" s="13"/>
      <c r="S119" s="13"/>
      <c r="T119" s="13"/>
      <c r="U119" s="13"/>
      <c r="V119" s="13"/>
      <c r="W119" s="13"/>
    </row>
    <row r="120" spans="14:23">
      <c r="N120" s="13"/>
      <c r="O120" s="13"/>
      <c r="P120" s="13"/>
      <c r="Q120" s="13"/>
      <c r="R120" s="13"/>
      <c r="S120" s="13"/>
      <c r="T120" s="13"/>
      <c r="U120" s="13"/>
      <c r="V120" s="13"/>
      <c r="W120" s="13"/>
    </row>
    <row r="121" spans="14:23">
      <c r="N121" s="13"/>
      <c r="O121" s="13"/>
      <c r="P121" s="13"/>
      <c r="Q121" s="13"/>
      <c r="R121" s="13"/>
      <c r="S121" s="13"/>
      <c r="T121" s="13"/>
      <c r="U121" s="13"/>
      <c r="V121" s="13"/>
      <c r="W121" s="13"/>
    </row>
    <row r="122" spans="14:23">
      <c r="N122" s="13"/>
      <c r="O122" s="13"/>
      <c r="P122" s="13"/>
      <c r="Q122" s="13"/>
      <c r="R122" s="13"/>
      <c r="S122" s="13"/>
      <c r="T122" s="13"/>
      <c r="U122" s="13"/>
      <c r="V122" s="13"/>
      <c r="W122" s="13"/>
    </row>
    <row r="123" spans="14:23">
      <c r="N123" s="13"/>
      <c r="O123" s="13"/>
      <c r="P123" s="13"/>
      <c r="Q123" s="13"/>
      <c r="R123" s="13"/>
      <c r="S123" s="13"/>
      <c r="T123" s="13"/>
      <c r="U123" s="13"/>
      <c r="V123" s="13"/>
      <c r="W123" s="13"/>
    </row>
    <row r="124" spans="14:23">
      <c r="N124" s="13"/>
      <c r="O124" s="13"/>
      <c r="P124" s="13"/>
      <c r="Q124" s="13"/>
      <c r="R124" s="13"/>
      <c r="S124" s="13"/>
      <c r="T124" s="13"/>
      <c r="U124" s="13"/>
      <c r="V124" s="13"/>
      <c r="W124" s="13"/>
    </row>
    <row r="125" spans="14:23">
      <c r="N125" s="13"/>
      <c r="O125" s="13"/>
      <c r="P125" s="13"/>
      <c r="Q125" s="13"/>
      <c r="R125" s="13"/>
      <c r="S125" s="13"/>
      <c r="T125" s="13"/>
      <c r="U125" s="13"/>
      <c r="V125" s="13"/>
      <c r="W125" s="13"/>
    </row>
    <row r="126" spans="14:23">
      <c r="N126" s="13"/>
      <c r="O126" s="13"/>
      <c r="P126" s="13"/>
      <c r="Q126" s="13"/>
      <c r="R126" s="13"/>
      <c r="S126" s="13"/>
      <c r="T126" s="13"/>
      <c r="U126" s="13"/>
      <c r="V126" s="13"/>
      <c r="W126" s="13"/>
    </row>
    <row r="127" spans="14:23">
      <c r="N127" s="13"/>
      <c r="O127" s="13"/>
      <c r="P127" s="13"/>
      <c r="Q127" s="13"/>
      <c r="R127" s="13"/>
      <c r="S127" s="13"/>
      <c r="T127" s="13"/>
      <c r="U127" s="13"/>
      <c r="V127" s="13"/>
      <c r="W127" s="13"/>
    </row>
    <row r="128" spans="14:23">
      <c r="N128" s="13"/>
      <c r="O128" s="13"/>
      <c r="P128" s="13"/>
      <c r="Q128" s="13"/>
      <c r="R128" s="13"/>
      <c r="S128" s="13"/>
      <c r="T128" s="13"/>
      <c r="U128" s="13"/>
      <c r="V128" s="13"/>
      <c r="W128" s="13"/>
    </row>
    <row r="129" spans="14:23">
      <c r="N129" s="13"/>
      <c r="O129" s="13"/>
      <c r="P129" s="13"/>
      <c r="Q129" s="13"/>
      <c r="R129" s="13"/>
      <c r="S129" s="13"/>
      <c r="T129" s="13"/>
      <c r="U129" s="13"/>
      <c r="V129" s="13"/>
      <c r="W129" s="13"/>
    </row>
    <row r="130" spans="14:23">
      <c r="N130" s="13"/>
      <c r="O130" s="13"/>
      <c r="P130" s="13"/>
      <c r="Q130" s="13"/>
      <c r="R130" s="13"/>
      <c r="S130" s="13"/>
      <c r="T130" s="13"/>
      <c r="U130" s="13"/>
      <c r="V130" s="13"/>
      <c r="W130" s="13"/>
    </row>
    <row r="131" spans="14:23">
      <c r="N131" s="13"/>
      <c r="O131" s="13"/>
      <c r="P131" s="13"/>
      <c r="Q131" s="13"/>
      <c r="R131" s="13"/>
      <c r="S131" s="13"/>
      <c r="T131" s="13"/>
      <c r="U131" s="13"/>
      <c r="V131" s="13"/>
      <c r="W131" s="13"/>
    </row>
    <row r="132" spans="14:23">
      <c r="N132" s="13"/>
      <c r="O132" s="13"/>
      <c r="P132" s="13"/>
      <c r="Q132" s="13"/>
      <c r="R132" s="13"/>
      <c r="S132" s="13"/>
      <c r="T132" s="13"/>
      <c r="U132" s="13"/>
      <c r="V132" s="13"/>
      <c r="W132" s="13"/>
    </row>
    <row r="133" spans="14:23">
      <c r="N133" s="13"/>
      <c r="O133" s="13"/>
      <c r="P133" s="13"/>
      <c r="Q133" s="13"/>
      <c r="R133" s="13"/>
      <c r="S133" s="13"/>
      <c r="T133" s="13"/>
      <c r="U133" s="13"/>
      <c r="V133" s="13"/>
      <c r="W133" s="13"/>
    </row>
    <row r="134" spans="14:23">
      <c r="N134" s="13"/>
      <c r="O134" s="13"/>
      <c r="P134" s="13"/>
      <c r="Q134" s="13"/>
      <c r="R134" s="13"/>
      <c r="S134" s="13"/>
      <c r="T134" s="13"/>
      <c r="U134" s="13"/>
      <c r="V134" s="13"/>
      <c r="W134" s="13"/>
    </row>
    <row r="135" spans="14:23">
      <c r="N135" s="13"/>
      <c r="O135" s="13"/>
      <c r="P135" s="13"/>
      <c r="Q135" s="13"/>
      <c r="R135" s="13"/>
      <c r="S135" s="13"/>
      <c r="T135" s="13"/>
      <c r="U135" s="13"/>
      <c r="V135" s="13"/>
      <c r="W135" s="13"/>
    </row>
    <row r="136" spans="14:23">
      <c r="N136" s="13"/>
      <c r="O136" s="13"/>
      <c r="P136" s="13"/>
      <c r="Q136" s="13"/>
      <c r="R136" s="13"/>
      <c r="S136" s="13"/>
      <c r="T136" s="13"/>
      <c r="U136" s="13"/>
      <c r="V136" s="13"/>
      <c r="W136" s="13"/>
    </row>
    <row r="137" spans="14:23">
      <c r="N137" s="13"/>
      <c r="O137" s="13"/>
      <c r="P137" s="13"/>
      <c r="Q137" s="13"/>
      <c r="R137" s="13"/>
      <c r="S137" s="13"/>
      <c r="T137" s="13"/>
      <c r="U137" s="13"/>
      <c r="V137" s="13"/>
      <c r="W137" s="13"/>
    </row>
    <row r="138" spans="14:23">
      <c r="N138" s="13"/>
      <c r="O138" s="13"/>
      <c r="P138" s="13"/>
      <c r="Q138" s="13"/>
      <c r="R138" s="13"/>
      <c r="S138" s="13"/>
      <c r="T138" s="13"/>
      <c r="U138" s="13"/>
      <c r="V138" s="13"/>
      <c r="W138" s="13"/>
    </row>
    <row r="139" spans="14:23">
      <c r="N139" s="13"/>
      <c r="O139" s="13"/>
      <c r="P139" s="13"/>
      <c r="Q139" s="13"/>
      <c r="R139" s="13"/>
      <c r="S139" s="13"/>
      <c r="T139" s="13"/>
      <c r="U139" s="13"/>
      <c r="V139" s="13"/>
      <c r="W139" s="13"/>
    </row>
    <row r="140" spans="14:23">
      <c r="N140" s="13"/>
      <c r="O140" s="13"/>
      <c r="P140" s="13"/>
      <c r="Q140" s="13"/>
      <c r="R140" s="13"/>
      <c r="S140" s="13"/>
      <c r="T140" s="13"/>
      <c r="U140" s="13"/>
      <c r="V140" s="13"/>
      <c r="W140" s="13"/>
    </row>
    <row r="141" spans="14:23">
      <c r="N141" s="13"/>
      <c r="O141" s="13"/>
      <c r="P141" s="13"/>
      <c r="Q141" s="13"/>
      <c r="R141" s="13"/>
      <c r="S141" s="13"/>
      <c r="T141" s="13"/>
      <c r="U141" s="13"/>
      <c r="V141" s="13"/>
      <c r="W141" s="13"/>
    </row>
    <row r="142" spans="14:23">
      <c r="N142" s="13"/>
      <c r="O142" s="13"/>
      <c r="P142" s="13"/>
      <c r="Q142" s="13"/>
      <c r="R142" s="13"/>
      <c r="S142" s="13"/>
      <c r="T142" s="13"/>
      <c r="U142" s="13"/>
      <c r="V142" s="13"/>
      <c r="W142" s="13"/>
    </row>
    <row r="143" spans="14:23">
      <c r="N143" s="13"/>
      <c r="O143" s="13"/>
      <c r="P143" s="13"/>
      <c r="Q143" s="13"/>
      <c r="R143" s="13"/>
      <c r="S143" s="13"/>
      <c r="T143" s="13"/>
      <c r="U143" s="13"/>
      <c r="V143" s="13"/>
      <c r="W143" s="13"/>
    </row>
    <row r="144" spans="14:23">
      <c r="N144" s="13"/>
      <c r="O144" s="13"/>
      <c r="P144" s="13"/>
      <c r="Q144" s="13"/>
      <c r="R144" s="13"/>
      <c r="S144" s="13"/>
      <c r="T144" s="13"/>
      <c r="U144" s="13"/>
      <c r="V144" s="13"/>
      <c r="W144" s="13"/>
    </row>
    <row r="145" spans="14:23">
      <c r="N145" s="13"/>
      <c r="O145" s="13"/>
      <c r="P145" s="13"/>
      <c r="Q145" s="13"/>
      <c r="R145" s="13"/>
      <c r="S145" s="13"/>
      <c r="T145" s="13"/>
      <c r="U145" s="13"/>
      <c r="V145" s="13"/>
      <c r="W145" s="13"/>
    </row>
    <row r="146" spans="14:23">
      <c r="N146" s="13"/>
      <c r="O146" s="13"/>
      <c r="P146" s="13"/>
      <c r="Q146" s="13"/>
      <c r="R146" s="13"/>
      <c r="S146" s="13"/>
      <c r="T146" s="13"/>
      <c r="U146" s="13"/>
      <c r="V146" s="13"/>
      <c r="W146" s="13"/>
    </row>
    <row r="147" spans="14:23">
      <c r="N147" s="13"/>
      <c r="O147" s="13"/>
      <c r="P147" s="13"/>
      <c r="Q147" s="13"/>
      <c r="R147" s="13"/>
      <c r="S147" s="13"/>
      <c r="T147" s="13"/>
      <c r="U147" s="13"/>
      <c r="V147" s="13"/>
      <c r="W147" s="13"/>
    </row>
    <row r="148" spans="14:23">
      <c r="N148" s="13"/>
      <c r="O148" s="13"/>
      <c r="P148" s="13"/>
      <c r="Q148" s="13"/>
      <c r="R148" s="13"/>
      <c r="S148" s="13"/>
      <c r="T148" s="13"/>
      <c r="U148" s="13"/>
      <c r="V148" s="13"/>
      <c r="W148" s="13"/>
    </row>
    <row r="149" spans="14:23">
      <c r="N149" s="13"/>
      <c r="O149" s="13"/>
      <c r="P149" s="13"/>
      <c r="Q149" s="13"/>
      <c r="R149" s="13"/>
      <c r="S149" s="13"/>
      <c r="T149" s="13"/>
      <c r="U149" s="13"/>
      <c r="V149" s="13"/>
      <c r="W149" s="13"/>
    </row>
    <row r="150" spans="14:23">
      <c r="N150" s="13"/>
      <c r="O150" s="13"/>
      <c r="P150" s="13"/>
      <c r="Q150" s="13"/>
      <c r="R150" s="13"/>
      <c r="S150" s="13"/>
      <c r="T150" s="13"/>
      <c r="U150" s="13"/>
      <c r="V150" s="13"/>
      <c r="W150" s="13"/>
    </row>
    <row r="151" spans="14:23">
      <c r="N151" s="13"/>
      <c r="O151" s="13"/>
      <c r="P151" s="13"/>
      <c r="Q151" s="13"/>
      <c r="R151" s="13"/>
      <c r="S151" s="13"/>
      <c r="T151" s="13"/>
      <c r="U151" s="13"/>
      <c r="V151" s="13"/>
      <c r="W151" s="13"/>
    </row>
    <row r="152" spans="14:23">
      <c r="N152" s="13"/>
      <c r="O152" s="13"/>
      <c r="P152" s="13"/>
      <c r="Q152" s="13"/>
      <c r="R152" s="13"/>
      <c r="S152" s="13"/>
      <c r="T152" s="13"/>
      <c r="U152" s="13"/>
      <c r="V152" s="13"/>
      <c r="W152" s="13"/>
    </row>
    <row r="153" spans="14:23">
      <c r="N153" s="13"/>
      <c r="O153" s="13"/>
      <c r="P153" s="13"/>
      <c r="Q153" s="13"/>
      <c r="R153" s="13"/>
      <c r="S153" s="13"/>
      <c r="T153" s="13"/>
      <c r="U153" s="13"/>
      <c r="V153" s="13"/>
      <c r="W153" s="13"/>
    </row>
    <row r="154" spans="14:23">
      <c r="N154" s="13"/>
      <c r="O154" s="13"/>
      <c r="P154" s="13"/>
      <c r="Q154" s="13"/>
      <c r="R154" s="13"/>
      <c r="S154" s="13"/>
      <c r="T154" s="13"/>
      <c r="U154" s="13"/>
      <c r="V154" s="13"/>
      <c r="W154" s="13"/>
    </row>
    <row r="155" spans="14:23">
      <c r="N155" s="13"/>
      <c r="O155" s="13"/>
      <c r="P155" s="13"/>
      <c r="Q155" s="13"/>
      <c r="R155" s="13"/>
      <c r="S155" s="13"/>
      <c r="T155" s="13"/>
      <c r="U155" s="13"/>
      <c r="V155" s="13"/>
      <c r="W155" s="13"/>
    </row>
    <row r="156" spans="14:23">
      <c r="N156" s="13"/>
      <c r="O156" s="13"/>
      <c r="P156" s="13"/>
      <c r="Q156" s="13"/>
      <c r="R156" s="13"/>
      <c r="S156" s="13"/>
      <c r="T156" s="13"/>
      <c r="U156" s="13"/>
      <c r="V156" s="13"/>
      <c r="W156" s="13"/>
    </row>
    <row r="157" spans="14:23">
      <c r="N157" s="13"/>
      <c r="O157" s="13"/>
      <c r="P157" s="13"/>
      <c r="Q157" s="13"/>
      <c r="R157" s="13"/>
      <c r="S157" s="13"/>
      <c r="T157" s="13"/>
      <c r="U157" s="13"/>
      <c r="V157" s="13"/>
      <c r="W157" s="13"/>
    </row>
    <row r="158" spans="14:23">
      <c r="N158" s="13"/>
      <c r="O158" s="13"/>
      <c r="P158" s="13"/>
      <c r="Q158" s="13"/>
      <c r="R158" s="13"/>
      <c r="S158" s="13"/>
      <c r="T158" s="13"/>
      <c r="U158" s="13"/>
      <c r="V158" s="13"/>
      <c r="W158" s="13"/>
    </row>
    <row r="159" spans="14:23">
      <c r="N159" s="13"/>
      <c r="O159" s="13"/>
      <c r="P159" s="13"/>
      <c r="Q159" s="13"/>
      <c r="R159" s="13"/>
      <c r="S159" s="13"/>
      <c r="T159" s="13"/>
      <c r="U159" s="13"/>
      <c r="V159" s="13"/>
      <c r="W159" s="13"/>
    </row>
    <row r="160" spans="14:23">
      <c r="N160" s="13"/>
      <c r="O160" s="13"/>
      <c r="P160" s="13"/>
      <c r="Q160" s="13"/>
      <c r="R160" s="13"/>
      <c r="S160" s="13"/>
      <c r="T160" s="13"/>
      <c r="U160" s="13"/>
      <c r="V160" s="13"/>
      <c r="W160" s="13"/>
    </row>
    <row r="161" spans="14:23">
      <c r="N161" s="13"/>
      <c r="O161" s="13"/>
      <c r="P161" s="13"/>
      <c r="Q161" s="13"/>
      <c r="R161" s="13"/>
      <c r="S161" s="13"/>
      <c r="T161" s="13"/>
      <c r="U161" s="13"/>
      <c r="V161" s="13"/>
      <c r="W161" s="13"/>
    </row>
    <row r="162" spans="14:23">
      <c r="N162" s="13"/>
      <c r="O162" s="13"/>
      <c r="P162" s="13"/>
      <c r="Q162" s="13"/>
      <c r="R162" s="13"/>
      <c r="S162" s="13"/>
      <c r="T162" s="13"/>
      <c r="U162" s="13"/>
      <c r="V162" s="13"/>
      <c r="W162" s="13"/>
    </row>
    <row r="163" spans="14:23">
      <c r="N163" s="13"/>
      <c r="O163" s="13"/>
      <c r="P163" s="13"/>
      <c r="Q163" s="13"/>
      <c r="R163" s="13"/>
      <c r="S163" s="13"/>
      <c r="T163" s="13"/>
      <c r="U163" s="13"/>
      <c r="V163" s="13"/>
      <c r="W163" s="13"/>
    </row>
    <row r="164" spans="14:23">
      <c r="N164" s="13"/>
      <c r="O164" s="13"/>
      <c r="P164" s="13"/>
      <c r="Q164" s="13"/>
      <c r="R164" s="13"/>
      <c r="S164" s="13"/>
      <c r="T164" s="13"/>
      <c r="U164" s="13"/>
      <c r="V164" s="13"/>
      <c r="W164" s="13"/>
    </row>
    <row r="165" spans="14:23">
      <c r="N165" s="13"/>
      <c r="O165" s="13"/>
      <c r="P165" s="13"/>
      <c r="Q165" s="13"/>
      <c r="R165" s="13"/>
      <c r="S165" s="13"/>
      <c r="T165" s="13"/>
      <c r="U165" s="13"/>
      <c r="V165" s="13"/>
      <c r="W165" s="13"/>
    </row>
    <row r="166" spans="14:23">
      <c r="N166" s="13"/>
      <c r="O166" s="13"/>
      <c r="P166" s="13"/>
      <c r="Q166" s="13"/>
      <c r="R166" s="13"/>
      <c r="S166" s="13"/>
      <c r="T166" s="13"/>
      <c r="U166" s="13"/>
      <c r="V166" s="13"/>
      <c r="W166" s="13"/>
    </row>
    <row r="167" spans="14:23">
      <c r="N167" s="13"/>
      <c r="O167" s="13"/>
      <c r="P167" s="13"/>
      <c r="Q167" s="13"/>
      <c r="R167" s="13"/>
      <c r="S167" s="13"/>
      <c r="T167" s="13"/>
      <c r="U167" s="13"/>
      <c r="V167" s="13"/>
      <c r="W167" s="13"/>
    </row>
    <row r="168" spans="14:23">
      <c r="N168" s="13"/>
      <c r="O168" s="13"/>
      <c r="P168" s="13"/>
      <c r="Q168" s="13"/>
      <c r="R168" s="13"/>
      <c r="S168" s="13"/>
      <c r="T168" s="13"/>
      <c r="U168" s="13"/>
      <c r="V168" s="13"/>
      <c r="W168" s="13"/>
    </row>
    <row r="169" spans="14:23">
      <c r="N169" s="13"/>
      <c r="O169" s="13"/>
      <c r="P169" s="13"/>
      <c r="Q169" s="13"/>
      <c r="R169" s="13"/>
      <c r="S169" s="13"/>
      <c r="T169" s="13"/>
      <c r="U169" s="13"/>
      <c r="V169" s="13"/>
      <c r="W169" s="13"/>
    </row>
    <row r="170" spans="14:23">
      <c r="N170" s="13"/>
      <c r="O170" s="13"/>
      <c r="P170" s="13"/>
      <c r="Q170" s="13"/>
      <c r="R170" s="13"/>
      <c r="S170" s="13"/>
      <c r="T170" s="13"/>
      <c r="U170" s="13"/>
      <c r="V170" s="13"/>
      <c r="W170" s="13"/>
    </row>
    <row r="171" spans="14:23">
      <c r="N171" s="13"/>
      <c r="O171" s="13"/>
      <c r="P171" s="13"/>
      <c r="Q171" s="13"/>
      <c r="R171" s="13"/>
      <c r="S171" s="13"/>
      <c r="T171" s="13"/>
      <c r="U171" s="13"/>
      <c r="V171" s="13"/>
      <c r="W171" s="13"/>
    </row>
    <row r="172" spans="14:23">
      <c r="N172" s="13"/>
      <c r="O172" s="13"/>
      <c r="P172" s="13"/>
      <c r="Q172" s="13"/>
      <c r="R172" s="13"/>
      <c r="S172" s="13"/>
      <c r="T172" s="13"/>
      <c r="U172" s="13"/>
      <c r="V172" s="13"/>
      <c r="W172" s="13"/>
    </row>
    <row r="173" spans="14:23">
      <c r="N173" s="13"/>
      <c r="O173" s="13"/>
      <c r="P173" s="13"/>
      <c r="Q173" s="13"/>
      <c r="R173" s="13"/>
      <c r="S173" s="13"/>
      <c r="T173" s="13"/>
      <c r="U173" s="13"/>
      <c r="V173" s="13"/>
      <c r="W173" s="13"/>
    </row>
    <row r="174" spans="14:23">
      <c r="N174" s="13"/>
      <c r="O174" s="13"/>
      <c r="P174" s="13"/>
      <c r="Q174" s="13"/>
      <c r="R174" s="13"/>
      <c r="S174" s="13"/>
      <c r="T174" s="13"/>
      <c r="U174" s="13"/>
      <c r="V174" s="13"/>
      <c r="W174" s="13"/>
    </row>
    <row r="175" spans="14:23">
      <c r="N175" s="13"/>
      <c r="O175" s="13"/>
      <c r="P175" s="13"/>
      <c r="Q175" s="13"/>
      <c r="R175" s="13"/>
      <c r="S175" s="13"/>
      <c r="T175" s="13"/>
      <c r="U175" s="13"/>
      <c r="V175" s="13"/>
      <c r="W175" s="13"/>
    </row>
    <row r="176" spans="14:23">
      <c r="N176" s="13"/>
      <c r="O176" s="13"/>
      <c r="P176" s="13"/>
      <c r="Q176" s="13"/>
      <c r="R176" s="13"/>
      <c r="S176" s="13"/>
      <c r="T176" s="13"/>
      <c r="U176" s="13"/>
      <c r="V176" s="13"/>
      <c r="W176" s="13"/>
    </row>
    <row r="177" spans="14:23">
      <c r="N177" s="13"/>
      <c r="O177" s="13"/>
      <c r="P177" s="13"/>
      <c r="Q177" s="13"/>
      <c r="R177" s="13"/>
      <c r="S177" s="13"/>
      <c r="T177" s="13"/>
      <c r="U177" s="13"/>
      <c r="V177" s="13"/>
      <c r="W177" s="13"/>
    </row>
    <row r="178" spans="14:23">
      <c r="N178" s="13"/>
      <c r="O178" s="13"/>
      <c r="P178" s="13"/>
      <c r="Q178" s="13"/>
      <c r="R178" s="13"/>
      <c r="S178" s="13"/>
      <c r="T178" s="13"/>
      <c r="U178" s="13"/>
      <c r="V178" s="13"/>
      <c r="W178" s="13"/>
    </row>
    <row r="179" spans="14:23">
      <c r="N179" s="13"/>
      <c r="O179" s="13"/>
      <c r="P179" s="13"/>
      <c r="Q179" s="13"/>
      <c r="R179" s="13"/>
      <c r="S179" s="13"/>
      <c r="T179" s="13"/>
      <c r="U179" s="13"/>
      <c r="V179" s="13"/>
      <c r="W179" s="13"/>
    </row>
    <row r="180" spans="14:23">
      <c r="N180" s="13"/>
      <c r="O180" s="13"/>
      <c r="P180" s="13"/>
      <c r="Q180" s="13"/>
      <c r="R180" s="13"/>
      <c r="S180" s="13"/>
      <c r="T180" s="13"/>
      <c r="U180" s="13"/>
      <c r="V180" s="13"/>
      <c r="W180" s="13"/>
    </row>
    <row r="181" spans="14:23">
      <c r="N181" s="13"/>
      <c r="O181" s="13"/>
      <c r="P181" s="13"/>
      <c r="Q181" s="13"/>
      <c r="R181" s="13"/>
      <c r="S181" s="13"/>
      <c r="T181" s="13"/>
      <c r="U181" s="13"/>
      <c r="V181" s="13"/>
      <c r="W181" s="13"/>
    </row>
    <row r="182" spans="14:23">
      <c r="N182" s="13"/>
      <c r="O182" s="13"/>
      <c r="P182" s="13"/>
      <c r="Q182" s="13"/>
      <c r="R182" s="13"/>
      <c r="S182" s="13"/>
      <c r="T182" s="13"/>
      <c r="U182" s="13"/>
      <c r="V182" s="13"/>
      <c r="W182" s="13"/>
    </row>
    <row r="183" spans="14:23">
      <c r="N183" s="13"/>
      <c r="O183" s="13"/>
      <c r="P183" s="13"/>
      <c r="Q183" s="13"/>
      <c r="R183" s="13"/>
      <c r="S183" s="13"/>
      <c r="T183" s="13"/>
      <c r="U183" s="13"/>
      <c r="V183" s="13"/>
      <c r="W183" s="13"/>
    </row>
    <row r="184" spans="14:23">
      <c r="N184" s="13"/>
      <c r="O184" s="13"/>
      <c r="P184" s="13"/>
      <c r="Q184" s="13"/>
      <c r="R184" s="13"/>
      <c r="S184" s="13"/>
      <c r="T184" s="13"/>
      <c r="U184" s="13"/>
      <c r="V184" s="13"/>
      <c r="W184" s="13"/>
    </row>
    <row r="185" spans="14:23">
      <c r="N185" s="13"/>
      <c r="O185" s="13"/>
      <c r="P185" s="13"/>
      <c r="Q185" s="13"/>
      <c r="R185" s="13"/>
      <c r="S185" s="13"/>
      <c r="T185" s="13"/>
      <c r="U185" s="13"/>
      <c r="V185" s="13"/>
      <c r="W185" s="13"/>
    </row>
    <row r="186" spans="14:23">
      <c r="N186" s="13"/>
      <c r="O186" s="13"/>
      <c r="P186" s="13"/>
      <c r="Q186" s="13"/>
      <c r="R186" s="13"/>
      <c r="S186" s="13"/>
      <c r="T186" s="13"/>
      <c r="U186" s="13"/>
      <c r="V186" s="13"/>
      <c r="W186" s="13"/>
    </row>
    <row r="187" spans="14:23">
      <c r="N187" s="13"/>
      <c r="O187" s="13"/>
      <c r="P187" s="13"/>
      <c r="Q187" s="13"/>
      <c r="R187" s="13"/>
      <c r="S187" s="13"/>
      <c r="T187" s="13"/>
      <c r="U187" s="13"/>
      <c r="V187" s="13"/>
      <c r="W187" s="13"/>
    </row>
    <row r="188" spans="14:23">
      <c r="N188" s="13"/>
      <c r="O188" s="13"/>
      <c r="P188" s="13"/>
      <c r="Q188" s="13"/>
      <c r="R188" s="13"/>
      <c r="S188" s="13"/>
      <c r="T188" s="13"/>
      <c r="U188" s="13"/>
      <c r="V188" s="13"/>
      <c r="W188" s="13"/>
    </row>
    <row r="189" spans="14:23">
      <c r="N189" s="13"/>
      <c r="O189" s="13"/>
      <c r="P189" s="13"/>
      <c r="Q189" s="13"/>
      <c r="R189" s="13"/>
      <c r="S189" s="13"/>
      <c r="T189" s="13"/>
      <c r="U189" s="13"/>
      <c r="V189" s="13"/>
      <c r="W189" s="13"/>
    </row>
    <row r="190" spans="14:23">
      <c r="N190" s="13"/>
      <c r="O190" s="13"/>
      <c r="P190" s="13"/>
      <c r="Q190" s="13"/>
      <c r="R190" s="13"/>
      <c r="S190" s="13"/>
      <c r="T190" s="13"/>
      <c r="U190" s="13"/>
      <c r="V190" s="13"/>
      <c r="W190" s="13"/>
    </row>
    <row r="191" spans="14:23">
      <c r="N191" s="13"/>
      <c r="O191" s="13"/>
      <c r="P191" s="13"/>
      <c r="Q191" s="13"/>
      <c r="R191" s="13"/>
      <c r="S191" s="13"/>
      <c r="T191" s="13"/>
      <c r="U191" s="13"/>
      <c r="V191" s="13"/>
      <c r="W191" s="13"/>
    </row>
    <row r="192" spans="14:23">
      <c r="N192" s="13"/>
      <c r="O192" s="13"/>
      <c r="P192" s="13"/>
      <c r="Q192" s="13"/>
      <c r="R192" s="13"/>
      <c r="S192" s="13"/>
      <c r="T192" s="13"/>
      <c r="U192" s="13"/>
      <c r="V192" s="13"/>
      <c r="W192" s="13"/>
    </row>
    <row r="193" spans="14:23">
      <c r="N193" s="13"/>
      <c r="O193" s="13"/>
      <c r="P193" s="13"/>
      <c r="Q193" s="13"/>
      <c r="R193" s="13"/>
      <c r="S193" s="13"/>
      <c r="T193" s="13"/>
      <c r="U193" s="13"/>
      <c r="V193" s="13"/>
      <c r="W193" s="13"/>
    </row>
    <row r="194" spans="14:23">
      <c r="N194" s="13"/>
      <c r="O194" s="13"/>
      <c r="P194" s="13"/>
      <c r="Q194" s="13"/>
      <c r="R194" s="13"/>
      <c r="S194" s="13"/>
      <c r="T194" s="13"/>
      <c r="U194" s="13"/>
      <c r="V194" s="13"/>
      <c r="W194" s="13"/>
    </row>
    <row r="195" spans="14:23">
      <c r="N195" s="13"/>
      <c r="O195" s="13"/>
      <c r="P195" s="13"/>
      <c r="Q195" s="13"/>
      <c r="R195" s="13"/>
      <c r="S195" s="13"/>
      <c r="T195" s="13"/>
      <c r="U195" s="13"/>
      <c r="V195" s="13"/>
      <c r="W195" s="13"/>
    </row>
    <row r="196" spans="14:23">
      <c r="N196" s="13"/>
      <c r="O196" s="13"/>
      <c r="P196" s="13"/>
      <c r="Q196" s="13"/>
      <c r="R196" s="13"/>
      <c r="S196" s="13"/>
      <c r="T196" s="13"/>
      <c r="U196" s="13"/>
      <c r="V196" s="13"/>
      <c r="W196" s="13"/>
    </row>
    <row r="197" spans="14:23">
      <c r="N197" s="13"/>
      <c r="O197" s="13"/>
      <c r="P197" s="13"/>
      <c r="Q197" s="13"/>
      <c r="R197" s="13"/>
      <c r="S197" s="13"/>
      <c r="T197" s="13"/>
      <c r="U197" s="13"/>
      <c r="V197" s="13"/>
      <c r="W197" s="13"/>
    </row>
    <row r="198" spans="14:23">
      <c r="N198" s="13"/>
      <c r="O198" s="13"/>
      <c r="P198" s="13"/>
      <c r="Q198" s="13"/>
      <c r="R198" s="13"/>
      <c r="S198" s="13"/>
      <c r="T198" s="13"/>
      <c r="U198" s="13"/>
      <c r="V198" s="13"/>
      <c r="W198" s="13"/>
    </row>
    <row r="199" spans="14:23">
      <c r="N199" s="13"/>
      <c r="O199" s="13"/>
      <c r="P199" s="13"/>
      <c r="Q199" s="13"/>
      <c r="R199" s="13"/>
      <c r="S199" s="13"/>
      <c r="T199" s="13"/>
      <c r="U199" s="13"/>
      <c r="V199" s="13"/>
      <c r="W199" s="13"/>
    </row>
    <row r="200" spans="14:23">
      <c r="N200" s="13"/>
      <c r="O200" s="13"/>
      <c r="P200" s="13"/>
      <c r="Q200" s="13"/>
      <c r="R200" s="13"/>
      <c r="S200" s="13"/>
      <c r="T200" s="13"/>
      <c r="U200" s="13"/>
      <c r="V200" s="13"/>
      <c r="W200" s="13"/>
    </row>
    <row r="201" spans="14:23">
      <c r="N201" s="13"/>
      <c r="O201" s="13"/>
      <c r="P201" s="13"/>
      <c r="Q201" s="13"/>
      <c r="R201" s="13"/>
      <c r="S201" s="13"/>
      <c r="T201" s="13"/>
      <c r="U201" s="13"/>
      <c r="V201" s="13"/>
      <c r="W201" s="13"/>
    </row>
    <row r="202" spans="14:23">
      <c r="N202" s="13"/>
      <c r="O202" s="13"/>
      <c r="P202" s="13"/>
      <c r="Q202" s="13"/>
      <c r="R202" s="13"/>
      <c r="S202" s="13"/>
      <c r="T202" s="13"/>
      <c r="U202" s="13"/>
      <c r="V202" s="13"/>
      <c r="W202" s="13"/>
    </row>
    <row r="203" spans="14:23">
      <c r="N203" s="13"/>
      <c r="O203" s="13"/>
      <c r="P203" s="13"/>
      <c r="Q203" s="13"/>
      <c r="R203" s="13"/>
      <c r="S203" s="13"/>
      <c r="T203" s="13"/>
      <c r="U203" s="13"/>
      <c r="V203" s="13"/>
      <c r="W203" s="13"/>
    </row>
    <row r="204" spans="14:23">
      <c r="N204" s="13"/>
      <c r="O204" s="13"/>
      <c r="P204" s="13"/>
      <c r="Q204" s="13"/>
      <c r="R204" s="13"/>
      <c r="S204" s="13"/>
      <c r="T204" s="13"/>
      <c r="U204" s="13"/>
      <c r="V204" s="13"/>
      <c r="W204" s="13"/>
    </row>
    <row r="205" spans="14:23">
      <c r="N205" s="13"/>
      <c r="O205" s="13"/>
      <c r="P205" s="13"/>
      <c r="Q205" s="13"/>
      <c r="R205" s="13"/>
      <c r="S205" s="13"/>
      <c r="T205" s="13"/>
      <c r="U205" s="13"/>
      <c r="V205" s="13"/>
      <c r="W205" s="13"/>
    </row>
    <row r="206" spans="14:23">
      <c r="N206" s="13"/>
      <c r="O206" s="13"/>
      <c r="P206" s="13"/>
      <c r="Q206" s="13"/>
      <c r="R206" s="13"/>
      <c r="S206" s="13"/>
      <c r="T206" s="13"/>
      <c r="U206" s="13"/>
      <c r="V206" s="13"/>
      <c r="W206" s="13"/>
    </row>
    <row r="207" spans="14:23">
      <c r="N207" s="13"/>
      <c r="O207" s="13"/>
      <c r="P207" s="13"/>
      <c r="Q207" s="13"/>
      <c r="R207" s="13"/>
      <c r="S207" s="13"/>
      <c r="T207" s="13"/>
      <c r="U207" s="13"/>
      <c r="V207" s="13"/>
      <c r="W207" s="13"/>
    </row>
    <row r="208" spans="14:23">
      <c r="N208" s="13"/>
      <c r="O208" s="13"/>
      <c r="P208" s="13"/>
      <c r="Q208" s="13"/>
      <c r="R208" s="13"/>
      <c r="S208" s="13"/>
      <c r="T208" s="13"/>
      <c r="U208" s="13"/>
      <c r="V208" s="13"/>
      <c r="W208" s="13"/>
    </row>
    <row r="209" spans="14:23">
      <c r="N209" s="13"/>
      <c r="O209" s="13"/>
      <c r="P209" s="13"/>
      <c r="Q209" s="13"/>
      <c r="R209" s="13"/>
      <c r="S209" s="13"/>
      <c r="T209" s="13"/>
      <c r="U209" s="13"/>
      <c r="V209" s="13"/>
      <c r="W209" s="13"/>
    </row>
    <row r="210" spans="14:23">
      <c r="N210" s="13"/>
      <c r="O210" s="13"/>
      <c r="P210" s="13"/>
      <c r="Q210" s="13"/>
      <c r="R210" s="13"/>
      <c r="S210" s="13"/>
      <c r="T210" s="13"/>
      <c r="U210" s="13"/>
      <c r="V210" s="13"/>
      <c r="W210" s="13"/>
    </row>
    <row r="211" spans="14:23">
      <c r="N211" s="13"/>
      <c r="O211" s="13"/>
      <c r="P211" s="13"/>
      <c r="Q211" s="13"/>
      <c r="R211" s="13"/>
      <c r="S211" s="13"/>
      <c r="T211" s="13"/>
      <c r="U211" s="13"/>
      <c r="V211" s="13"/>
      <c r="W211" s="13"/>
    </row>
    <row r="212" spans="14:23">
      <c r="N212" s="13"/>
      <c r="O212" s="13"/>
      <c r="P212" s="13"/>
      <c r="Q212" s="13"/>
      <c r="R212" s="13"/>
      <c r="S212" s="13"/>
      <c r="T212" s="13"/>
      <c r="U212" s="13"/>
      <c r="V212" s="13"/>
      <c r="W212" s="13"/>
    </row>
    <row r="213" spans="14:23">
      <c r="N213" s="13"/>
      <c r="O213" s="13"/>
      <c r="P213" s="13"/>
      <c r="Q213" s="13"/>
      <c r="R213" s="13"/>
      <c r="S213" s="13"/>
      <c r="T213" s="13"/>
      <c r="U213" s="13"/>
      <c r="V213" s="13"/>
      <c r="W213" s="13"/>
    </row>
    <row r="214" spans="14:23">
      <c r="N214" s="13"/>
      <c r="O214" s="13"/>
      <c r="P214" s="13"/>
      <c r="Q214" s="13"/>
      <c r="R214" s="13"/>
      <c r="S214" s="13"/>
      <c r="T214" s="13"/>
      <c r="U214" s="13"/>
      <c r="V214" s="13"/>
      <c r="W214" s="13"/>
    </row>
    <row r="215" spans="14:23">
      <c r="N215" s="13"/>
      <c r="O215" s="13"/>
      <c r="P215" s="13"/>
      <c r="Q215" s="13"/>
      <c r="R215" s="13"/>
      <c r="S215" s="13"/>
      <c r="T215" s="13"/>
      <c r="U215" s="13"/>
      <c r="V215" s="13"/>
      <c r="W215" s="13"/>
    </row>
    <row r="216" spans="14:23">
      <c r="N216" s="13"/>
      <c r="O216" s="13"/>
      <c r="P216" s="13"/>
      <c r="Q216" s="13"/>
      <c r="R216" s="13"/>
      <c r="S216" s="13"/>
      <c r="T216" s="13"/>
      <c r="U216" s="13"/>
      <c r="V216" s="13"/>
      <c r="W216" s="13"/>
    </row>
    <row r="217" spans="14:23">
      <c r="N217" s="13"/>
      <c r="O217" s="13"/>
      <c r="P217" s="13"/>
      <c r="Q217" s="13"/>
      <c r="R217" s="13"/>
      <c r="S217" s="13"/>
      <c r="T217" s="13"/>
      <c r="U217" s="13"/>
      <c r="V217" s="13"/>
      <c r="W217" s="13"/>
    </row>
    <row r="218" spans="14:23">
      <c r="N218" s="13"/>
      <c r="O218" s="13"/>
      <c r="P218" s="13"/>
      <c r="Q218" s="13"/>
      <c r="R218" s="13"/>
      <c r="S218" s="13"/>
      <c r="T218" s="13"/>
      <c r="U218" s="13"/>
      <c r="V218" s="13"/>
      <c r="W218" s="13"/>
    </row>
    <row r="219" spans="14:23">
      <c r="N219" s="13"/>
      <c r="O219" s="13"/>
      <c r="P219" s="13"/>
      <c r="Q219" s="13"/>
      <c r="R219" s="13"/>
      <c r="S219" s="13"/>
      <c r="T219" s="13"/>
      <c r="U219" s="13"/>
      <c r="V219" s="13"/>
      <c r="W219" s="13"/>
    </row>
    <row r="220" spans="14:23">
      <c r="N220" s="13"/>
      <c r="O220" s="13"/>
      <c r="P220" s="13"/>
      <c r="Q220" s="13"/>
      <c r="R220" s="13"/>
      <c r="S220" s="13"/>
      <c r="T220" s="13"/>
      <c r="U220" s="13"/>
      <c r="V220" s="13"/>
      <c r="W220" s="13"/>
    </row>
    <row r="221" spans="14:23">
      <c r="N221" s="13"/>
      <c r="O221" s="13"/>
      <c r="P221" s="13"/>
      <c r="Q221" s="13"/>
      <c r="R221" s="13"/>
      <c r="S221" s="13"/>
      <c r="T221" s="13"/>
      <c r="U221" s="13"/>
      <c r="V221" s="13"/>
      <c r="W221" s="13"/>
    </row>
    <row r="222" spans="14:23">
      <c r="N222" s="13"/>
      <c r="O222" s="13"/>
      <c r="P222" s="13"/>
      <c r="Q222" s="13"/>
      <c r="R222" s="13"/>
      <c r="S222" s="13"/>
      <c r="T222" s="13"/>
      <c r="U222" s="13"/>
      <c r="V222" s="13"/>
      <c r="W222" s="13"/>
    </row>
    <row r="223" spans="14:23">
      <c r="N223" s="13"/>
      <c r="O223" s="13"/>
      <c r="P223" s="13"/>
      <c r="Q223" s="13"/>
      <c r="R223" s="13"/>
      <c r="S223" s="13"/>
      <c r="T223" s="13"/>
      <c r="U223" s="13"/>
      <c r="V223" s="13"/>
      <c r="W223" s="13"/>
    </row>
    <row r="224" spans="14:23">
      <c r="N224" s="13"/>
      <c r="O224" s="13"/>
      <c r="P224" s="13"/>
      <c r="Q224" s="13"/>
      <c r="R224" s="13"/>
      <c r="S224" s="13"/>
      <c r="T224" s="13"/>
      <c r="U224" s="13"/>
      <c r="V224" s="13"/>
      <c r="W224" s="13"/>
    </row>
    <row r="225" spans="14:23">
      <c r="N225" s="13"/>
      <c r="O225" s="13"/>
      <c r="P225" s="13"/>
      <c r="Q225" s="13"/>
      <c r="R225" s="13"/>
      <c r="S225" s="13"/>
      <c r="T225" s="13"/>
      <c r="U225" s="13"/>
      <c r="V225" s="13"/>
      <c r="W225" s="13"/>
    </row>
    <row r="226" spans="14:23">
      <c r="N226" s="13"/>
      <c r="O226" s="13"/>
      <c r="P226" s="13"/>
      <c r="Q226" s="13"/>
      <c r="R226" s="13"/>
      <c r="S226" s="13"/>
      <c r="T226" s="13"/>
      <c r="U226" s="13"/>
      <c r="V226" s="13"/>
      <c r="W226" s="13"/>
    </row>
    <row r="227" spans="14:23">
      <c r="N227" s="13"/>
      <c r="O227" s="13"/>
      <c r="P227" s="13"/>
      <c r="Q227" s="13"/>
      <c r="R227" s="13"/>
      <c r="S227" s="13"/>
      <c r="T227" s="13"/>
      <c r="U227" s="13"/>
      <c r="V227" s="13"/>
      <c r="W227" s="13"/>
    </row>
    <row r="228" spans="14:23">
      <c r="N228" s="13"/>
      <c r="O228" s="13"/>
      <c r="P228" s="13"/>
      <c r="Q228" s="13"/>
      <c r="R228" s="13"/>
      <c r="S228" s="13"/>
      <c r="T228" s="13"/>
      <c r="U228" s="13"/>
      <c r="V228" s="13"/>
      <c r="W228" s="13"/>
    </row>
    <row r="229" spans="14:23">
      <c r="N229" s="13"/>
      <c r="O229" s="13"/>
      <c r="P229" s="13"/>
      <c r="Q229" s="13"/>
      <c r="R229" s="13"/>
      <c r="S229" s="13"/>
      <c r="T229" s="13"/>
      <c r="U229" s="13"/>
      <c r="V229" s="13"/>
      <c r="W229" s="13"/>
    </row>
    <row r="230" spans="14:23">
      <c r="N230" s="13"/>
      <c r="O230" s="13"/>
      <c r="P230" s="13"/>
      <c r="Q230" s="13"/>
      <c r="R230" s="13"/>
      <c r="S230" s="13"/>
      <c r="T230" s="13"/>
      <c r="U230" s="13"/>
      <c r="V230" s="13"/>
      <c r="W230" s="13"/>
    </row>
    <row r="231" spans="14:23">
      <c r="N231" s="13"/>
      <c r="O231" s="13"/>
      <c r="P231" s="13"/>
      <c r="Q231" s="13"/>
      <c r="R231" s="13"/>
      <c r="S231" s="13"/>
      <c r="T231" s="13"/>
      <c r="U231" s="13"/>
      <c r="V231" s="13"/>
      <c r="W231" s="13"/>
    </row>
    <row r="232" spans="14:23">
      <c r="N232" s="13"/>
      <c r="O232" s="13"/>
      <c r="P232" s="13"/>
      <c r="Q232" s="13"/>
      <c r="R232" s="13"/>
      <c r="S232" s="13"/>
      <c r="T232" s="13"/>
      <c r="U232" s="13"/>
      <c r="V232" s="13"/>
      <c r="W232" s="13"/>
    </row>
    <row r="233" spans="14:23">
      <c r="N233" s="13"/>
      <c r="O233" s="13"/>
      <c r="P233" s="13"/>
      <c r="Q233" s="13"/>
      <c r="R233" s="13"/>
      <c r="S233" s="13"/>
      <c r="T233" s="13"/>
      <c r="U233" s="13"/>
      <c r="V233" s="13"/>
      <c r="W233" s="13"/>
    </row>
    <row r="234" spans="14:23">
      <c r="N234" s="13"/>
      <c r="O234" s="13"/>
      <c r="P234" s="13"/>
      <c r="Q234" s="13"/>
      <c r="R234" s="13"/>
      <c r="S234" s="13"/>
      <c r="T234" s="13"/>
      <c r="U234" s="13"/>
      <c r="V234" s="13"/>
      <c r="W234" s="13"/>
    </row>
    <row r="235" spans="14:23">
      <c r="N235" s="13"/>
      <c r="O235" s="13"/>
      <c r="P235" s="13"/>
      <c r="Q235" s="13"/>
      <c r="R235" s="13"/>
      <c r="S235" s="13"/>
      <c r="T235" s="13"/>
      <c r="U235" s="13"/>
      <c r="V235" s="13"/>
      <c r="W235" s="13"/>
    </row>
    <row r="236" spans="14:23">
      <c r="N236" s="13"/>
      <c r="O236" s="13"/>
      <c r="P236" s="13"/>
      <c r="Q236" s="13"/>
      <c r="R236" s="13"/>
      <c r="S236" s="13"/>
      <c r="T236" s="13"/>
      <c r="U236" s="13"/>
      <c r="V236" s="13"/>
      <c r="W236" s="13"/>
    </row>
    <row r="237" spans="14:23">
      <c r="N237" s="13"/>
      <c r="O237" s="13"/>
      <c r="P237" s="13"/>
      <c r="Q237" s="13"/>
      <c r="R237" s="13"/>
      <c r="S237" s="13"/>
      <c r="T237" s="13"/>
      <c r="U237" s="13"/>
      <c r="V237" s="13"/>
      <c r="W237" s="13"/>
    </row>
    <row r="238" spans="14:23">
      <c r="N238" s="13"/>
      <c r="O238" s="13"/>
      <c r="P238" s="13"/>
      <c r="Q238" s="13"/>
      <c r="R238" s="13"/>
      <c r="S238" s="13"/>
      <c r="T238" s="13"/>
      <c r="U238" s="13"/>
      <c r="V238" s="13"/>
      <c r="W238" s="13"/>
    </row>
    <row r="239" spans="14:23">
      <c r="N239" s="13"/>
      <c r="O239" s="13"/>
      <c r="P239" s="13"/>
      <c r="Q239" s="13"/>
      <c r="R239" s="13"/>
      <c r="S239" s="13"/>
      <c r="T239" s="13"/>
      <c r="U239" s="13"/>
      <c r="V239" s="13"/>
      <c r="W239" s="13"/>
    </row>
    <row r="240" spans="14:23">
      <c r="N240" s="13"/>
      <c r="O240" s="13"/>
      <c r="P240" s="13"/>
      <c r="Q240" s="13"/>
      <c r="R240" s="13"/>
      <c r="S240" s="13"/>
      <c r="T240" s="13"/>
      <c r="U240" s="13"/>
      <c r="V240" s="13"/>
      <c r="W240" s="13"/>
    </row>
    <row r="241" spans="14:23">
      <c r="N241" s="13"/>
      <c r="O241" s="13"/>
      <c r="P241" s="13"/>
      <c r="Q241" s="13"/>
      <c r="R241" s="13"/>
      <c r="S241" s="13"/>
      <c r="T241" s="13"/>
      <c r="U241" s="13"/>
      <c r="V241" s="13"/>
      <c r="W241" s="13"/>
    </row>
    <row r="242" spans="14:23">
      <c r="N242" s="13"/>
      <c r="O242" s="13"/>
      <c r="P242" s="13"/>
      <c r="Q242" s="13"/>
      <c r="R242" s="13"/>
      <c r="S242" s="13"/>
      <c r="T242" s="13"/>
      <c r="U242" s="13"/>
      <c r="V242" s="13"/>
      <c r="W242" s="13"/>
    </row>
    <row r="243" spans="14:23">
      <c r="N243" s="13"/>
      <c r="O243" s="13"/>
      <c r="P243" s="13"/>
      <c r="Q243" s="13"/>
      <c r="R243" s="13"/>
      <c r="S243" s="13"/>
      <c r="T243" s="13"/>
      <c r="U243" s="13"/>
      <c r="V243" s="13"/>
      <c r="W243" s="13"/>
    </row>
    <row r="244" spans="14:23">
      <c r="N244" s="13"/>
      <c r="O244" s="13"/>
      <c r="P244" s="13"/>
      <c r="Q244" s="13"/>
      <c r="R244" s="13"/>
      <c r="S244" s="13"/>
      <c r="T244" s="13"/>
      <c r="U244" s="13"/>
      <c r="V244" s="13"/>
      <c r="W244" s="13"/>
    </row>
    <row r="245" spans="14:23">
      <c r="N245" s="13"/>
      <c r="O245" s="13"/>
      <c r="P245" s="13"/>
      <c r="Q245" s="13"/>
      <c r="R245" s="13"/>
      <c r="S245" s="13"/>
      <c r="T245" s="13"/>
      <c r="U245" s="13"/>
      <c r="V245" s="13"/>
      <c r="W245" s="13"/>
    </row>
    <row r="246" spans="14:23">
      <c r="N246" s="13"/>
      <c r="O246" s="13"/>
      <c r="P246" s="13"/>
      <c r="Q246" s="13"/>
      <c r="R246" s="13"/>
      <c r="S246" s="13"/>
      <c r="T246" s="13"/>
      <c r="U246" s="13"/>
      <c r="V246" s="13"/>
      <c r="W246" s="13"/>
    </row>
    <row r="247" spans="14:23">
      <c r="N247" s="13"/>
      <c r="O247" s="13"/>
      <c r="P247" s="13"/>
      <c r="Q247" s="13"/>
      <c r="R247" s="13"/>
      <c r="S247" s="13"/>
      <c r="T247" s="13"/>
      <c r="U247" s="13"/>
      <c r="V247" s="13"/>
      <c r="W247" s="13"/>
    </row>
    <row r="248" spans="14:23">
      <c r="N248" s="13"/>
      <c r="O248" s="13"/>
      <c r="P248" s="13"/>
      <c r="Q248" s="13"/>
      <c r="R248" s="13"/>
      <c r="S248" s="13"/>
      <c r="T248" s="13"/>
      <c r="U248" s="13"/>
      <c r="V248" s="13"/>
      <c r="W248" s="13"/>
    </row>
    <row r="249" spans="14:23">
      <c r="N249" s="13"/>
      <c r="O249" s="13"/>
      <c r="P249" s="13"/>
      <c r="Q249" s="13"/>
      <c r="R249" s="13"/>
      <c r="S249" s="13"/>
      <c r="T249" s="13"/>
      <c r="U249" s="13"/>
      <c r="V249" s="13"/>
      <c r="W249" s="13"/>
    </row>
    <row r="250" spans="14:23">
      <c r="N250" s="13"/>
      <c r="O250" s="13"/>
      <c r="P250" s="13"/>
      <c r="Q250" s="13"/>
      <c r="R250" s="13"/>
      <c r="S250" s="13"/>
      <c r="T250" s="13"/>
      <c r="U250" s="13"/>
      <c r="V250" s="13"/>
      <c r="W250" s="13"/>
    </row>
    <row r="251" spans="14:23">
      <c r="N251" s="13"/>
      <c r="O251" s="13"/>
      <c r="P251" s="13"/>
      <c r="Q251" s="13"/>
      <c r="R251" s="13"/>
      <c r="S251" s="13"/>
      <c r="T251" s="13"/>
      <c r="U251" s="13"/>
      <c r="V251" s="13"/>
      <c r="W251" s="13"/>
    </row>
    <row r="252" spans="14:23">
      <c r="N252" s="13"/>
      <c r="O252" s="13"/>
      <c r="P252" s="13"/>
      <c r="Q252" s="13"/>
      <c r="R252" s="13"/>
      <c r="S252" s="13"/>
      <c r="T252" s="13"/>
      <c r="U252" s="13"/>
      <c r="V252" s="13"/>
      <c r="W252" s="13"/>
    </row>
    <row r="253" spans="14:23">
      <c r="N253" s="13"/>
      <c r="O253" s="13"/>
      <c r="P253" s="13"/>
      <c r="Q253" s="13"/>
      <c r="R253" s="13"/>
      <c r="S253" s="13"/>
      <c r="T253" s="13"/>
      <c r="U253" s="13"/>
      <c r="V253" s="13"/>
      <c r="W253" s="13"/>
    </row>
    <row r="254" spans="14:23">
      <c r="N254" s="13"/>
      <c r="O254" s="13"/>
      <c r="P254" s="13"/>
      <c r="Q254" s="13"/>
      <c r="R254" s="13"/>
      <c r="S254" s="13"/>
      <c r="T254" s="13"/>
      <c r="U254" s="13"/>
      <c r="V254" s="13"/>
      <c r="W254" s="13"/>
    </row>
    <row r="255" spans="14:23">
      <c r="N255" s="13"/>
      <c r="O255" s="13"/>
      <c r="P255" s="13"/>
      <c r="Q255" s="13"/>
      <c r="R255" s="13"/>
      <c r="S255" s="13"/>
      <c r="T255" s="13"/>
      <c r="U255" s="13"/>
      <c r="V255" s="13"/>
      <c r="W255" s="13"/>
    </row>
    <row r="256" spans="14:23">
      <c r="N256" s="13"/>
      <c r="O256" s="13"/>
      <c r="P256" s="13"/>
      <c r="Q256" s="13"/>
      <c r="R256" s="13"/>
      <c r="S256" s="13"/>
      <c r="T256" s="13"/>
      <c r="U256" s="13"/>
      <c r="V256" s="13"/>
      <c r="W256" s="13"/>
    </row>
    <row r="257" spans="14:23">
      <c r="N257" s="13"/>
      <c r="O257" s="13"/>
      <c r="P257" s="13"/>
      <c r="Q257" s="13"/>
      <c r="R257" s="13"/>
      <c r="S257" s="13"/>
      <c r="T257" s="13"/>
      <c r="U257" s="13"/>
      <c r="V257" s="13"/>
      <c r="W257" s="13"/>
    </row>
    <row r="258" spans="14:23">
      <c r="N258" s="13"/>
      <c r="O258" s="13"/>
      <c r="P258" s="13"/>
      <c r="Q258" s="13"/>
      <c r="R258" s="13"/>
      <c r="S258" s="13"/>
      <c r="T258" s="13"/>
      <c r="U258" s="13"/>
      <c r="V258" s="13"/>
      <c r="W258" s="13"/>
    </row>
    <row r="259" spans="14:23">
      <c r="N259" s="13"/>
      <c r="O259" s="13"/>
      <c r="P259" s="13"/>
      <c r="Q259" s="13"/>
      <c r="R259" s="13"/>
      <c r="S259" s="13"/>
      <c r="T259" s="13"/>
      <c r="U259" s="13"/>
      <c r="V259" s="13"/>
      <c r="W259" s="13"/>
    </row>
    <row r="260" spans="14:23">
      <c r="N260" s="13"/>
      <c r="O260" s="13"/>
      <c r="P260" s="13"/>
      <c r="Q260" s="13"/>
      <c r="R260" s="13"/>
      <c r="S260" s="13"/>
      <c r="T260" s="13"/>
      <c r="U260" s="13"/>
      <c r="V260" s="13"/>
      <c r="W260" s="13"/>
    </row>
    <row r="261" spans="14:23">
      <c r="N261" s="13"/>
      <c r="O261" s="13"/>
      <c r="P261" s="13"/>
      <c r="Q261" s="13"/>
      <c r="R261" s="13"/>
      <c r="S261" s="13"/>
      <c r="T261" s="13"/>
      <c r="U261" s="13"/>
      <c r="V261" s="13"/>
      <c r="W261" s="13"/>
    </row>
    <row r="262" spans="14:23">
      <c r="N262" s="13"/>
      <c r="O262" s="13"/>
      <c r="P262" s="13"/>
      <c r="Q262" s="13"/>
      <c r="R262" s="13"/>
      <c r="S262" s="13"/>
      <c r="T262" s="13"/>
      <c r="U262" s="13"/>
      <c r="V262" s="13"/>
      <c r="W262" s="13"/>
    </row>
    <row r="263" spans="14:23">
      <c r="N263" s="13"/>
      <c r="O263" s="13"/>
      <c r="P263" s="13"/>
      <c r="Q263" s="13"/>
      <c r="R263" s="13"/>
      <c r="S263" s="13"/>
      <c r="T263" s="13"/>
      <c r="U263" s="13"/>
      <c r="V263" s="13"/>
      <c r="W263" s="13"/>
    </row>
    <row r="264" spans="14:23">
      <c r="N264" s="13"/>
      <c r="O264" s="13"/>
      <c r="P264" s="13"/>
      <c r="Q264" s="13"/>
      <c r="R264" s="13"/>
      <c r="S264" s="13"/>
      <c r="T264" s="13"/>
      <c r="U264" s="13"/>
      <c r="V264" s="13"/>
      <c r="W264" s="13"/>
    </row>
    <row r="265" spans="14:23">
      <c r="N265" s="13"/>
      <c r="O265" s="13"/>
      <c r="P265" s="13"/>
      <c r="Q265" s="13"/>
      <c r="R265" s="13"/>
      <c r="S265" s="13"/>
      <c r="T265" s="13"/>
      <c r="U265" s="13"/>
      <c r="V265" s="13"/>
      <c r="W265" s="13"/>
    </row>
    <row r="266" spans="14:23">
      <c r="N266" s="13"/>
      <c r="O266" s="13"/>
      <c r="P266" s="13"/>
      <c r="Q266" s="13"/>
      <c r="R266" s="13"/>
      <c r="S266" s="13"/>
      <c r="T266" s="13"/>
      <c r="U266" s="13"/>
      <c r="V266" s="13"/>
      <c r="W266" s="13"/>
    </row>
    <row r="267" spans="14:23">
      <c r="N267" s="13"/>
      <c r="O267" s="13"/>
      <c r="P267" s="13"/>
      <c r="Q267" s="13"/>
      <c r="R267" s="13"/>
      <c r="S267" s="13"/>
      <c r="T267" s="13"/>
      <c r="U267" s="13"/>
      <c r="V267" s="13"/>
      <c r="W267" s="13"/>
    </row>
    <row r="268" spans="14:23">
      <c r="N268" s="13"/>
      <c r="O268" s="13"/>
      <c r="P268" s="13"/>
      <c r="Q268" s="13"/>
      <c r="R268" s="13"/>
      <c r="S268" s="13"/>
      <c r="T268" s="13"/>
      <c r="U268" s="13"/>
      <c r="V268" s="13"/>
      <c r="W268" s="13"/>
    </row>
    <row r="269" spans="14:23">
      <c r="N269" s="13"/>
      <c r="O269" s="13"/>
      <c r="P269" s="13"/>
      <c r="Q269" s="13"/>
      <c r="R269" s="13"/>
      <c r="S269" s="13"/>
      <c r="T269" s="13"/>
      <c r="U269" s="13"/>
      <c r="V269" s="13"/>
      <c r="W269" s="13"/>
    </row>
    <row r="270" spans="14:23">
      <c r="N270" s="13"/>
      <c r="O270" s="13"/>
      <c r="P270" s="13"/>
      <c r="Q270" s="13"/>
      <c r="R270" s="13"/>
      <c r="S270" s="13"/>
      <c r="T270" s="13"/>
      <c r="U270" s="13"/>
      <c r="V270" s="13"/>
      <c r="W270" s="13"/>
    </row>
    <row r="271" spans="14:23">
      <c r="N271" s="13"/>
      <c r="O271" s="13"/>
      <c r="P271" s="13"/>
      <c r="Q271" s="13"/>
      <c r="R271" s="13"/>
      <c r="S271" s="13"/>
      <c r="T271" s="13"/>
      <c r="U271" s="13"/>
      <c r="V271" s="13"/>
      <c r="W271" s="13"/>
    </row>
    <row r="272" spans="14:23">
      <c r="N272" s="13"/>
      <c r="O272" s="13"/>
      <c r="P272" s="13"/>
      <c r="Q272" s="13"/>
      <c r="R272" s="13"/>
      <c r="S272" s="13"/>
      <c r="T272" s="13"/>
      <c r="U272" s="13"/>
      <c r="V272" s="13"/>
      <c r="W272" s="13"/>
    </row>
    <row r="273" spans="14:23">
      <c r="N273" s="13"/>
      <c r="O273" s="13"/>
      <c r="P273" s="13"/>
      <c r="Q273" s="13"/>
      <c r="R273" s="13"/>
      <c r="S273" s="13"/>
      <c r="T273" s="13"/>
      <c r="U273" s="13"/>
      <c r="V273" s="13"/>
      <c r="W273" s="13"/>
    </row>
    <row r="274" spans="14:23">
      <c r="N274" s="13"/>
      <c r="O274" s="13"/>
      <c r="P274" s="13"/>
      <c r="Q274" s="13"/>
      <c r="R274" s="13"/>
      <c r="S274" s="13"/>
      <c r="T274" s="13"/>
      <c r="U274" s="13"/>
      <c r="V274" s="13"/>
      <c r="W274" s="13"/>
    </row>
    <row r="275" spans="14:23">
      <c r="N275" s="13"/>
      <c r="O275" s="13"/>
      <c r="P275" s="13"/>
      <c r="Q275" s="13"/>
      <c r="R275" s="13"/>
      <c r="S275" s="13"/>
      <c r="T275" s="13"/>
      <c r="U275" s="13"/>
      <c r="V275" s="13"/>
      <c r="W275" s="13"/>
    </row>
    <row r="276" spans="14:23">
      <c r="N276" s="13"/>
      <c r="O276" s="13"/>
      <c r="P276" s="13"/>
      <c r="Q276" s="13"/>
      <c r="R276" s="13"/>
      <c r="S276" s="13"/>
      <c r="T276" s="13"/>
      <c r="U276" s="13"/>
      <c r="V276" s="13"/>
      <c r="W276" s="13"/>
    </row>
    <row r="277" spans="14:23">
      <c r="N277" s="13"/>
      <c r="O277" s="13"/>
      <c r="P277" s="13"/>
      <c r="Q277" s="13"/>
      <c r="R277" s="13"/>
      <c r="S277" s="13"/>
      <c r="T277" s="13"/>
      <c r="U277" s="13"/>
      <c r="V277" s="13"/>
      <c r="W277" s="13"/>
    </row>
    <row r="278" spans="14:23">
      <c r="N278" s="13"/>
      <c r="O278" s="13"/>
      <c r="P278" s="13"/>
      <c r="Q278" s="13"/>
      <c r="R278" s="13"/>
      <c r="S278" s="13"/>
      <c r="T278" s="13"/>
      <c r="U278" s="13"/>
      <c r="V278" s="13"/>
      <c r="W278" s="13"/>
    </row>
    <row r="279" spans="14:23">
      <c r="N279" s="13"/>
      <c r="O279" s="13"/>
      <c r="P279" s="13"/>
      <c r="Q279" s="13"/>
      <c r="R279" s="13"/>
      <c r="S279" s="13"/>
      <c r="T279" s="13"/>
      <c r="U279" s="13"/>
      <c r="V279" s="13"/>
      <c r="W279" s="13"/>
    </row>
    <row r="280" spans="14:23">
      <c r="N280" s="13"/>
      <c r="O280" s="13"/>
      <c r="P280" s="13"/>
      <c r="Q280" s="13"/>
      <c r="R280" s="13"/>
      <c r="S280" s="13"/>
      <c r="T280" s="13"/>
      <c r="U280" s="13"/>
      <c r="V280" s="13"/>
      <c r="W280" s="13"/>
    </row>
    <row r="281" spans="14:23">
      <c r="N281" s="13"/>
      <c r="O281" s="13"/>
      <c r="P281" s="13"/>
      <c r="Q281" s="13"/>
      <c r="R281" s="13"/>
      <c r="S281" s="13"/>
      <c r="T281" s="13"/>
      <c r="U281" s="13"/>
      <c r="V281" s="13"/>
      <c r="W281" s="13"/>
    </row>
    <row r="282" spans="14:23">
      <c r="N282" s="13"/>
      <c r="O282" s="13"/>
      <c r="P282" s="13"/>
      <c r="Q282" s="13"/>
      <c r="R282" s="13"/>
      <c r="S282" s="13"/>
      <c r="T282" s="13"/>
      <c r="U282" s="13"/>
      <c r="V282" s="13"/>
      <c r="W282" s="13"/>
    </row>
    <row r="283" spans="14:23">
      <c r="N283" s="13"/>
      <c r="O283" s="13"/>
      <c r="P283" s="13"/>
      <c r="Q283" s="13"/>
      <c r="R283" s="13"/>
      <c r="S283" s="13"/>
      <c r="T283" s="13"/>
      <c r="U283" s="13"/>
      <c r="V283" s="13"/>
      <c r="W283" s="13"/>
    </row>
    <row r="284" spans="14:23">
      <c r="N284" s="13"/>
      <c r="O284" s="13"/>
      <c r="P284" s="13"/>
      <c r="Q284" s="13"/>
      <c r="R284" s="13"/>
      <c r="S284" s="13"/>
      <c r="T284" s="13"/>
      <c r="U284" s="13"/>
      <c r="V284" s="13"/>
      <c r="W284" s="13"/>
    </row>
    <row r="285" spans="14:23">
      <c r="N285" s="13"/>
      <c r="O285" s="13"/>
      <c r="P285" s="13"/>
      <c r="Q285" s="13"/>
      <c r="R285" s="13"/>
      <c r="S285" s="13"/>
      <c r="T285" s="13"/>
      <c r="U285" s="13"/>
      <c r="V285" s="13"/>
      <c r="W285" s="13"/>
    </row>
    <row r="286" spans="14:23">
      <c r="N286" s="13"/>
      <c r="O286" s="13"/>
      <c r="P286" s="13"/>
      <c r="Q286" s="13"/>
      <c r="R286" s="13"/>
      <c r="S286" s="13"/>
      <c r="T286" s="13"/>
      <c r="U286" s="13"/>
      <c r="V286" s="13"/>
      <c r="W286" s="13"/>
    </row>
    <row r="287" spans="14:23">
      <c r="N287" s="13"/>
      <c r="O287" s="13"/>
      <c r="P287" s="13"/>
      <c r="Q287" s="13"/>
      <c r="R287" s="13"/>
      <c r="S287" s="13"/>
      <c r="T287" s="13"/>
      <c r="U287" s="13"/>
      <c r="V287" s="13"/>
      <c r="W287" s="13"/>
    </row>
    <row r="288" spans="14:23">
      <c r="N288" s="13"/>
      <c r="O288" s="13"/>
      <c r="P288" s="13"/>
      <c r="Q288" s="13"/>
      <c r="R288" s="13"/>
      <c r="S288" s="13"/>
      <c r="T288" s="13"/>
      <c r="U288" s="13"/>
      <c r="V288" s="13"/>
      <c r="W288" s="13"/>
    </row>
    <row r="289" spans="14:23">
      <c r="N289" s="13"/>
      <c r="O289" s="13"/>
      <c r="P289" s="13"/>
      <c r="Q289" s="13"/>
      <c r="R289" s="13"/>
      <c r="S289" s="13"/>
      <c r="T289" s="13"/>
      <c r="U289" s="13"/>
      <c r="V289" s="13"/>
      <c r="W289" s="13"/>
    </row>
    <row r="290" spans="14:23">
      <c r="N290" s="13"/>
      <c r="O290" s="13"/>
      <c r="P290" s="13"/>
      <c r="Q290" s="13"/>
      <c r="R290" s="13"/>
      <c r="S290" s="13"/>
      <c r="T290" s="13"/>
      <c r="U290" s="13"/>
      <c r="V290" s="13"/>
      <c r="W290" s="13"/>
    </row>
    <row r="291" spans="14:23">
      <c r="N291" s="13"/>
      <c r="O291" s="13"/>
      <c r="P291" s="13"/>
      <c r="Q291" s="13"/>
      <c r="R291" s="13"/>
      <c r="S291" s="13"/>
      <c r="T291" s="13"/>
      <c r="U291" s="13"/>
      <c r="V291" s="13"/>
      <c r="W291" s="13"/>
    </row>
    <row r="292" spans="14:23">
      <c r="N292" s="13"/>
      <c r="O292" s="13"/>
      <c r="P292" s="13"/>
      <c r="Q292" s="13"/>
      <c r="R292" s="13"/>
      <c r="S292" s="13"/>
      <c r="T292" s="13"/>
      <c r="U292" s="13"/>
      <c r="V292" s="13"/>
      <c r="W292" s="13"/>
    </row>
    <row r="293" spans="14:23">
      <c r="N293" s="13"/>
      <c r="O293" s="13"/>
      <c r="P293" s="13"/>
      <c r="Q293" s="13"/>
      <c r="R293" s="13"/>
      <c r="S293" s="13"/>
      <c r="T293" s="13"/>
      <c r="U293" s="13"/>
      <c r="V293" s="13"/>
      <c r="W293" s="13"/>
    </row>
    <row r="294" spans="14:23">
      <c r="N294" s="13"/>
      <c r="O294" s="13"/>
      <c r="P294" s="13"/>
      <c r="Q294" s="13"/>
      <c r="R294" s="13"/>
      <c r="S294" s="13"/>
      <c r="T294" s="13"/>
      <c r="U294" s="13"/>
      <c r="V294" s="13"/>
      <c r="W294" s="13"/>
    </row>
    <row r="295" spans="14:23">
      <c r="N295" s="13"/>
      <c r="O295" s="13"/>
      <c r="P295" s="13"/>
      <c r="Q295" s="13"/>
      <c r="R295" s="13"/>
      <c r="S295" s="13"/>
      <c r="T295" s="13"/>
      <c r="U295" s="13"/>
      <c r="V295" s="13"/>
      <c r="W295" s="13"/>
    </row>
    <row r="296" spans="14:23">
      <c r="N296" s="13"/>
      <c r="O296" s="13"/>
      <c r="P296" s="13"/>
      <c r="Q296" s="13"/>
      <c r="R296" s="13"/>
      <c r="S296" s="13"/>
      <c r="T296" s="13"/>
      <c r="U296" s="13"/>
      <c r="V296" s="13"/>
      <c r="W296" s="13"/>
    </row>
    <row r="297" spans="14:23">
      <c r="N297" s="13"/>
      <c r="O297" s="13"/>
      <c r="P297" s="13"/>
      <c r="Q297" s="13"/>
      <c r="R297" s="13"/>
      <c r="S297" s="13"/>
      <c r="T297" s="13"/>
      <c r="U297" s="13"/>
      <c r="V297" s="13"/>
      <c r="W297" s="13"/>
    </row>
    <row r="298" spans="14:23">
      <c r="N298" s="13"/>
      <c r="O298" s="13"/>
      <c r="P298" s="13"/>
      <c r="Q298" s="13"/>
      <c r="R298" s="13"/>
      <c r="S298" s="13"/>
      <c r="T298" s="13"/>
      <c r="U298" s="13"/>
      <c r="V298" s="13"/>
      <c r="W298" s="13"/>
    </row>
    <row r="299" spans="14:23">
      <c r="N299" s="13"/>
      <c r="O299" s="13"/>
      <c r="P299" s="13"/>
      <c r="Q299" s="13"/>
      <c r="R299" s="13"/>
      <c r="S299" s="13"/>
      <c r="T299" s="13"/>
      <c r="U299" s="13"/>
      <c r="V299" s="13"/>
      <c r="W299" s="13"/>
    </row>
    <row r="300" spans="14:23">
      <c r="N300" s="13"/>
      <c r="O300" s="13"/>
      <c r="P300" s="13"/>
      <c r="Q300" s="13"/>
      <c r="R300" s="13"/>
      <c r="S300" s="13"/>
      <c r="T300" s="13"/>
      <c r="U300" s="13"/>
      <c r="V300" s="13"/>
      <c r="W300" s="13"/>
    </row>
    <row r="301" spans="14:23">
      <c r="N301" s="13"/>
      <c r="O301" s="13"/>
      <c r="P301" s="13"/>
      <c r="Q301" s="13"/>
      <c r="R301" s="13"/>
      <c r="S301" s="13"/>
      <c r="T301" s="13"/>
      <c r="U301" s="13"/>
      <c r="V301" s="13"/>
      <c r="W301" s="13"/>
    </row>
    <row r="302" spans="14:23">
      <c r="N302" s="13"/>
      <c r="O302" s="13"/>
      <c r="P302" s="13"/>
      <c r="Q302" s="13"/>
      <c r="R302" s="13"/>
      <c r="S302" s="13"/>
      <c r="T302" s="13"/>
      <c r="U302" s="13"/>
      <c r="V302" s="13"/>
      <c r="W302" s="13"/>
    </row>
    <row r="303" spans="14:23">
      <c r="N303" s="13"/>
      <c r="O303" s="13"/>
      <c r="P303" s="13"/>
      <c r="Q303" s="13"/>
      <c r="R303" s="13"/>
      <c r="S303" s="13"/>
      <c r="T303" s="13"/>
      <c r="U303" s="13"/>
      <c r="V303" s="13"/>
      <c r="W303" s="13"/>
    </row>
    <row r="304" spans="14:23">
      <c r="N304" s="13"/>
      <c r="O304" s="13"/>
      <c r="P304" s="13"/>
      <c r="Q304" s="13"/>
      <c r="R304" s="13"/>
      <c r="S304" s="13"/>
      <c r="T304" s="13"/>
      <c r="U304" s="13"/>
      <c r="V304" s="13"/>
      <c r="W304" s="13"/>
    </row>
    <row r="305" spans="14:23">
      <c r="N305" s="13"/>
      <c r="O305" s="13"/>
      <c r="P305" s="13"/>
      <c r="Q305" s="13"/>
      <c r="R305" s="13"/>
      <c r="S305" s="13"/>
      <c r="T305" s="13"/>
      <c r="U305" s="13"/>
      <c r="V305" s="13"/>
      <c r="W305" s="13"/>
    </row>
    <row r="306" spans="14:23">
      <c r="N306" s="13"/>
      <c r="O306" s="13"/>
      <c r="P306" s="13"/>
      <c r="Q306" s="13"/>
      <c r="R306" s="13"/>
      <c r="S306" s="13"/>
      <c r="T306" s="13"/>
      <c r="U306" s="13"/>
      <c r="V306" s="13"/>
      <c r="W306" s="13"/>
    </row>
    <row r="307" spans="14:23">
      <c r="N307" s="13"/>
      <c r="O307" s="13"/>
      <c r="P307" s="13"/>
      <c r="Q307" s="13"/>
      <c r="R307" s="13"/>
      <c r="S307" s="13"/>
      <c r="T307" s="13"/>
      <c r="U307" s="13"/>
      <c r="V307" s="13"/>
      <c r="W307" s="13"/>
    </row>
    <row r="308" spans="14:23">
      <c r="N308" s="13"/>
      <c r="O308" s="13"/>
      <c r="P308" s="13"/>
      <c r="Q308" s="13"/>
      <c r="R308" s="13"/>
      <c r="S308" s="13"/>
      <c r="T308" s="13"/>
      <c r="U308" s="13"/>
      <c r="V308" s="13"/>
      <c r="W308" s="13"/>
    </row>
    <row r="309" spans="14:23">
      <c r="N309" s="13"/>
      <c r="O309" s="13"/>
      <c r="P309" s="13"/>
      <c r="Q309" s="13"/>
      <c r="R309" s="13"/>
      <c r="S309" s="13"/>
      <c r="T309" s="13"/>
      <c r="U309" s="13"/>
      <c r="V309" s="13"/>
      <c r="W309" s="13"/>
    </row>
    <row r="310" spans="14:23">
      <c r="N310" s="13"/>
      <c r="O310" s="13"/>
      <c r="P310" s="13"/>
      <c r="Q310" s="13"/>
      <c r="R310" s="13"/>
      <c r="S310" s="13"/>
      <c r="T310" s="13"/>
      <c r="U310" s="13"/>
      <c r="V310" s="13"/>
      <c r="W310" s="13"/>
    </row>
    <row r="311" spans="14:23">
      <c r="N311" s="13"/>
      <c r="O311" s="13"/>
      <c r="P311" s="13"/>
      <c r="Q311" s="13"/>
      <c r="R311" s="13"/>
      <c r="S311" s="13"/>
      <c r="T311" s="13"/>
      <c r="U311" s="13"/>
      <c r="V311" s="13"/>
      <c r="W311" s="13"/>
    </row>
    <row r="312" spans="14:23">
      <c r="N312" s="13"/>
      <c r="O312" s="13"/>
      <c r="P312" s="13"/>
      <c r="Q312" s="13"/>
      <c r="R312" s="13"/>
      <c r="S312" s="13"/>
      <c r="T312" s="13"/>
      <c r="U312" s="13"/>
      <c r="V312" s="13"/>
      <c r="W312" s="13"/>
    </row>
    <row r="313" spans="14:23">
      <c r="N313" s="13"/>
      <c r="O313" s="13"/>
      <c r="P313" s="13"/>
      <c r="Q313" s="13"/>
      <c r="R313" s="13"/>
      <c r="S313" s="13"/>
      <c r="T313" s="13"/>
      <c r="U313" s="13"/>
      <c r="V313" s="13"/>
      <c r="W313" s="13"/>
    </row>
    <row r="314" spans="14:23">
      <c r="N314" s="13"/>
      <c r="O314" s="13"/>
      <c r="P314" s="13"/>
      <c r="Q314" s="13"/>
      <c r="R314" s="13"/>
      <c r="S314" s="13"/>
      <c r="T314" s="13"/>
      <c r="U314" s="13"/>
      <c r="V314" s="13"/>
      <c r="W314" s="13"/>
    </row>
    <row r="315" spans="14:23">
      <c r="N315" s="13"/>
      <c r="O315" s="13"/>
      <c r="P315" s="13"/>
      <c r="Q315" s="13"/>
      <c r="R315" s="13"/>
      <c r="S315" s="13"/>
      <c r="T315" s="13"/>
      <c r="U315" s="13"/>
      <c r="V315" s="13"/>
      <c r="W315" s="13"/>
    </row>
    <row r="316" spans="14:23">
      <c r="N316" s="13"/>
      <c r="O316" s="13"/>
      <c r="P316" s="13"/>
      <c r="Q316" s="13"/>
      <c r="R316" s="13"/>
      <c r="S316" s="13"/>
      <c r="T316" s="13"/>
      <c r="U316" s="13"/>
      <c r="V316" s="13"/>
      <c r="W316" s="13"/>
    </row>
    <row r="317" spans="14:23">
      <c r="N317" s="13"/>
      <c r="O317" s="13"/>
      <c r="P317" s="13"/>
      <c r="Q317" s="13"/>
      <c r="R317" s="13"/>
      <c r="S317" s="13"/>
      <c r="T317" s="13"/>
      <c r="U317" s="13"/>
      <c r="V317" s="13"/>
      <c r="W317" s="13"/>
    </row>
    <row r="318" spans="14:23">
      <c r="N318" s="13"/>
      <c r="O318" s="13"/>
      <c r="P318" s="13"/>
      <c r="Q318" s="13"/>
      <c r="R318" s="13"/>
      <c r="S318" s="13"/>
      <c r="T318" s="13"/>
      <c r="U318" s="13"/>
      <c r="V318" s="13"/>
      <c r="W318" s="13"/>
    </row>
    <row r="319" spans="14:23">
      <c r="N319" s="13"/>
      <c r="O319" s="13"/>
      <c r="P319" s="13"/>
      <c r="Q319" s="13"/>
      <c r="R319" s="13"/>
      <c r="S319" s="13"/>
      <c r="T319" s="13"/>
      <c r="U319" s="13"/>
      <c r="V319" s="13"/>
      <c r="W319" s="13"/>
    </row>
    <row r="320" spans="14:23">
      <c r="N320" s="13"/>
      <c r="O320" s="13"/>
      <c r="P320" s="13"/>
      <c r="Q320" s="13"/>
      <c r="R320" s="13"/>
      <c r="S320" s="13"/>
      <c r="T320" s="13"/>
      <c r="U320" s="13"/>
      <c r="V320" s="13"/>
      <c r="W320" s="13"/>
    </row>
    <row r="321" spans="14:23">
      <c r="N321" s="13"/>
      <c r="O321" s="13"/>
      <c r="P321" s="13"/>
      <c r="Q321" s="13"/>
      <c r="R321" s="13"/>
      <c r="S321" s="13"/>
      <c r="T321" s="13"/>
      <c r="U321" s="13"/>
      <c r="V321" s="13"/>
      <c r="W321" s="13"/>
    </row>
    <row r="322" spans="14:23">
      <c r="N322" s="13"/>
      <c r="O322" s="13"/>
      <c r="P322" s="13"/>
      <c r="Q322" s="13"/>
      <c r="R322" s="13"/>
      <c r="S322" s="13"/>
      <c r="T322" s="13"/>
      <c r="U322" s="13"/>
      <c r="V322" s="13"/>
      <c r="W322" s="13"/>
    </row>
    <row r="323" spans="14:23">
      <c r="N323" s="13"/>
      <c r="O323" s="13"/>
      <c r="P323" s="13"/>
      <c r="Q323" s="13"/>
      <c r="R323" s="13"/>
      <c r="S323" s="13"/>
      <c r="T323" s="13"/>
      <c r="U323" s="13"/>
      <c r="V323" s="13"/>
      <c r="W323" s="13"/>
    </row>
    <row r="324" spans="14:23">
      <c r="N324" s="13"/>
      <c r="O324" s="13"/>
      <c r="P324" s="13"/>
      <c r="Q324" s="13"/>
      <c r="R324" s="13"/>
      <c r="S324" s="13"/>
      <c r="T324" s="13"/>
      <c r="U324" s="13"/>
      <c r="V324" s="13"/>
      <c r="W324" s="13"/>
    </row>
    <row r="325" spans="14:23">
      <c r="N325" s="13"/>
      <c r="O325" s="13"/>
      <c r="P325" s="13"/>
      <c r="Q325" s="13"/>
      <c r="R325" s="13"/>
      <c r="S325" s="13"/>
      <c r="T325" s="13"/>
      <c r="U325" s="13"/>
      <c r="V325" s="13"/>
      <c r="W325" s="13"/>
    </row>
    <row r="326" spans="14:23">
      <c r="N326" s="13"/>
      <c r="O326" s="13"/>
      <c r="P326" s="13"/>
      <c r="Q326" s="13"/>
      <c r="R326" s="13"/>
      <c r="S326" s="13"/>
      <c r="T326" s="13"/>
      <c r="U326" s="13"/>
      <c r="V326" s="13"/>
      <c r="W326" s="13"/>
    </row>
    <row r="327" spans="14:23">
      <c r="N327" s="13"/>
      <c r="O327" s="13"/>
      <c r="P327" s="13"/>
      <c r="Q327" s="13"/>
      <c r="R327" s="13"/>
      <c r="S327" s="13"/>
      <c r="T327" s="13"/>
      <c r="U327" s="13"/>
      <c r="V327" s="13"/>
      <c r="W327" s="13"/>
    </row>
    <row r="328" spans="14:23">
      <c r="N328" s="13"/>
      <c r="O328" s="13"/>
      <c r="P328" s="13"/>
      <c r="Q328" s="13"/>
      <c r="R328" s="13"/>
      <c r="S328" s="13"/>
      <c r="T328" s="13"/>
      <c r="U328" s="13"/>
      <c r="V328" s="13"/>
      <c r="W328" s="13"/>
    </row>
    <row r="329" spans="14:23">
      <c r="N329" s="13"/>
      <c r="O329" s="13"/>
      <c r="P329" s="13"/>
      <c r="Q329" s="13"/>
      <c r="R329" s="13"/>
      <c r="S329" s="13"/>
      <c r="T329" s="13"/>
      <c r="U329" s="13"/>
      <c r="V329" s="13"/>
      <c r="W329" s="13"/>
    </row>
    <row r="330" spans="14:23">
      <c r="N330" s="13"/>
      <c r="O330" s="13"/>
      <c r="P330" s="13"/>
      <c r="Q330" s="13"/>
      <c r="R330" s="13"/>
      <c r="S330" s="13"/>
      <c r="T330" s="13"/>
      <c r="U330" s="13"/>
      <c r="V330" s="13"/>
      <c r="W330" s="13"/>
    </row>
    <row r="331" spans="14:23">
      <c r="N331" s="13"/>
      <c r="O331" s="13"/>
      <c r="P331" s="13"/>
      <c r="Q331" s="13"/>
      <c r="R331" s="13"/>
      <c r="S331" s="13"/>
      <c r="T331" s="13"/>
      <c r="U331" s="13"/>
      <c r="V331" s="13"/>
      <c r="W331" s="13"/>
    </row>
    <row r="332" spans="14:23">
      <c r="N332" s="13"/>
      <c r="O332" s="13"/>
      <c r="P332" s="13"/>
      <c r="Q332" s="13"/>
      <c r="R332" s="13"/>
      <c r="S332" s="13"/>
      <c r="T332" s="13"/>
      <c r="U332" s="13"/>
      <c r="V332" s="13"/>
      <c r="W332" s="13"/>
    </row>
    <row r="333" spans="14:23">
      <c r="N333" s="13"/>
      <c r="O333" s="13"/>
      <c r="P333" s="13"/>
      <c r="Q333" s="13"/>
      <c r="R333" s="13"/>
      <c r="S333" s="13"/>
      <c r="T333" s="13"/>
      <c r="U333" s="13"/>
      <c r="V333" s="13"/>
      <c r="W333" s="13"/>
    </row>
    <row r="334" spans="14:23">
      <c r="N334" s="13"/>
      <c r="O334" s="13"/>
      <c r="P334" s="13"/>
      <c r="Q334" s="13"/>
      <c r="R334" s="13"/>
      <c r="S334" s="13"/>
      <c r="T334" s="13"/>
      <c r="U334" s="13"/>
      <c r="V334" s="13"/>
      <c r="W334" s="13"/>
    </row>
    <row r="335" spans="14:23">
      <c r="N335" s="13"/>
      <c r="O335" s="13"/>
      <c r="P335" s="13"/>
      <c r="Q335" s="13"/>
      <c r="R335" s="13"/>
      <c r="S335" s="13"/>
      <c r="T335" s="13"/>
      <c r="U335" s="13"/>
      <c r="V335" s="13"/>
      <c r="W335" s="13"/>
    </row>
    <row r="336" spans="14:23">
      <c r="N336" s="13"/>
      <c r="O336" s="13"/>
      <c r="P336" s="13"/>
      <c r="Q336" s="13"/>
      <c r="R336" s="13"/>
      <c r="S336" s="13"/>
      <c r="T336" s="13"/>
      <c r="U336" s="13"/>
      <c r="V336" s="13"/>
      <c r="W336" s="13"/>
    </row>
    <row r="337" spans="14:23">
      <c r="N337" s="13"/>
      <c r="O337" s="13"/>
      <c r="P337" s="13"/>
      <c r="Q337" s="13"/>
      <c r="R337" s="13"/>
      <c r="S337" s="13"/>
      <c r="T337" s="13"/>
      <c r="U337" s="13"/>
      <c r="V337" s="13"/>
      <c r="W337" s="13"/>
    </row>
    <row r="338" spans="14:23">
      <c r="N338" s="13"/>
      <c r="O338" s="13"/>
      <c r="P338" s="13"/>
      <c r="Q338" s="13"/>
      <c r="R338" s="13"/>
      <c r="S338" s="13"/>
      <c r="T338" s="13"/>
      <c r="U338" s="13"/>
      <c r="V338" s="13"/>
      <c r="W338" s="13"/>
    </row>
    <row r="339" spans="14:23">
      <c r="N339" s="13"/>
      <c r="O339" s="13"/>
      <c r="P339" s="13"/>
      <c r="Q339" s="13"/>
      <c r="R339" s="13"/>
      <c r="S339" s="13"/>
      <c r="T339" s="13"/>
      <c r="U339" s="13"/>
      <c r="V339" s="13"/>
      <c r="W339" s="13"/>
    </row>
    <row r="340" spans="14:23">
      <c r="N340" s="13"/>
      <c r="O340" s="13"/>
      <c r="P340" s="13"/>
      <c r="Q340" s="13"/>
      <c r="R340" s="13"/>
      <c r="S340" s="13"/>
      <c r="T340" s="13"/>
      <c r="U340" s="13"/>
      <c r="V340" s="13"/>
      <c r="W340" s="13"/>
    </row>
    <row r="341" spans="14:23">
      <c r="N341" s="13"/>
      <c r="O341" s="13"/>
      <c r="P341" s="13"/>
      <c r="Q341" s="13"/>
      <c r="R341" s="13"/>
      <c r="S341" s="13"/>
      <c r="T341" s="13"/>
      <c r="U341" s="13"/>
      <c r="V341" s="13"/>
      <c r="W341" s="13"/>
    </row>
    <row r="342" spans="14:23">
      <c r="N342" s="13"/>
      <c r="O342" s="13"/>
      <c r="P342" s="13"/>
      <c r="Q342" s="13"/>
      <c r="R342" s="13"/>
      <c r="S342" s="13"/>
      <c r="T342" s="13"/>
      <c r="U342" s="13"/>
      <c r="V342" s="13"/>
      <c r="W342" s="13"/>
    </row>
    <row r="343" spans="14:23">
      <c r="N343" s="13"/>
      <c r="O343" s="13"/>
      <c r="P343" s="13"/>
      <c r="Q343" s="13"/>
      <c r="R343" s="13"/>
      <c r="S343" s="13"/>
      <c r="T343" s="13"/>
      <c r="U343" s="13"/>
      <c r="V343" s="13"/>
      <c r="W343" s="13"/>
    </row>
    <row r="344" spans="14:23">
      <c r="N344" s="13"/>
      <c r="O344" s="13"/>
      <c r="P344" s="13"/>
      <c r="Q344" s="13"/>
      <c r="R344" s="13"/>
      <c r="S344" s="13"/>
      <c r="T344" s="13"/>
      <c r="U344" s="13"/>
      <c r="V344" s="13"/>
      <c r="W344" s="13"/>
    </row>
    <row r="345" spans="14:23">
      <c r="N345" s="13"/>
      <c r="O345" s="13"/>
      <c r="P345" s="13"/>
      <c r="Q345" s="13"/>
      <c r="R345" s="13"/>
      <c r="S345" s="13"/>
      <c r="T345" s="13"/>
      <c r="U345" s="13"/>
      <c r="V345" s="13"/>
      <c r="W345" s="13"/>
    </row>
    <row r="346" spans="14:23">
      <c r="N346" s="13"/>
      <c r="O346" s="13"/>
      <c r="P346" s="13"/>
      <c r="Q346" s="13"/>
      <c r="R346" s="13"/>
      <c r="S346" s="13"/>
      <c r="T346" s="13"/>
      <c r="U346" s="13"/>
      <c r="V346" s="13"/>
      <c r="W346" s="13"/>
    </row>
    <row r="347" spans="14:23">
      <c r="N347" s="13"/>
      <c r="O347" s="13"/>
      <c r="P347" s="13"/>
      <c r="Q347" s="13"/>
      <c r="R347" s="13"/>
      <c r="S347" s="13"/>
      <c r="T347" s="13"/>
      <c r="U347" s="13"/>
      <c r="V347" s="13"/>
      <c r="W347" s="13"/>
    </row>
    <row r="348" spans="14:23">
      <c r="N348" s="13"/>
      <c r="O348" s="13"/>
      <c r="P348" s="13"/>
      <c r="Q348" s="13"/>
      <c r="R348" s="13"/>
      <c r="S348" s="13"/>
      <c r="T348" s="13"/>
      <c r="U348" s="13"/>
      <c r="V348" s="13"/>
      <c r="W348" s="13"/>
    </row>
    <row r="349" spans="14:23">
      <c r="N349" s="13"/>
      <c r="O349" s="13"/>
      <c r="P349" s="13"/>
      <c r="Q349" s="13"/>
      <c r="R349" s="13"/>
      <c r="S349" s="13"/>
      <c r="T349" s="13"/>
      <c r="U349" s="13"/>
      <c r="V349" s="13"/>
      <c r="W349" s="13"/>
    </row>
    <row r="350" spans="14:23">
      <c r="N350" s="13"/>
      <c r="O350" s="13"/>
      <c r="P350" s="13"/>
      <c r="Q350" s="13"/>
      <c r="R350" s="13"/>
      <c r="S350" s="13"/>
      <c r="T350" s="13"/>
      <c r="U350" s="13"/>
      <c r="V350" s="13"/>
      <c r="W350" s="13"/>
    </row>
    <row r="351" spans="14:23">
      <c r="N351" s="13"/>
      <c r="O351" s="13"/>
      <c r="P351" s="13"/>
      <c r="Q351" s="13"/>
      <c r="R351" s="13"/>
      <c r="S351" s="13"/>
      <c r="T351" s="13"/>
      <c r="U351" s="13"/>
      <c r="V351" s="13"/>
      <c r="W351" s="13"/>
    </row>
    <row r="352" spans="14:23">
      <c r="N352" s="13"/>
      <c r="O352" s="13"/>
      <c r="P352" s="13"/>
      <c r="Q352" s="13"/>
      <c r="R352" s="13"/>
      <c r="S352" s="13"/>
      <c r="T352" s="13"/>
      <c r="U352" s="13"/>
      <c r="V352" s="13"/>
      <c r="W352" s="13"/>
    </row>
    <row r="353" spans="14:23">
      <c r="N353" s="13"/>
      <c r="O353" s="13"/>
      <c r="P353" s="13"/>
      <c r="Q353" s="13"/>
      <c r="R353" s="13"/>
      <c r="S353" s="13"/>
      <c r="T353" s="13"/>
      <c r="U353" s="13"/>
      <c r="V353" s="13"/>
      <c r="W353" s="13"/>
    </row>
    <row r="354" spans="14:23">
      <c r="N354" s="13"/>
      <c r="O354" s="13"/>
      <c r="P354" s="13"/>
      <c r="Q354" s="13"/>
      <c r="R354" s="13"/>
      <c r="S354" s="13"/>
      <c r="T354" s="13"/>
      <c r="U354" s="13"/>
      <c r="V354" s="13"/>
      <c r="W354" s="13"/>
    </row>
    <row r="355" spans="14:23">
      <c r="N355" s="13"/>
      <c r="O355" s="13"/>
      <c r="P355" s="13"/>
      <c r="Q355" s="13"/>
      <c r="R355" s="13"/>
      <c r="S355" s="13"/>
      <c r="T355" s="13"/>
      <c r="U355" s="13"/>
      <c r="V355" s="13"/>
      <c r="W355" s="13"/>
    </row>
    <row r="356" spans="14:23">
      <c r="N356" s="13"/>
      <c r="O356" s="13"/>
      <c r="P356" s="13"/>
      <c r="Q356" s="13"/>
      <c r="R356" s="13"/>
      <c r="S356" s="13"/>
      <c r="T356" s="13"/>
      <c r="U356" s="13"/>
      <c r="V356" s="13"/>
      <c r="W356" s="13"/>
    </row>
    <row r="357" spans="14:23">
      <c r="N357" s="13"/>
      <c r="O357" s="13"/>
      <c r="P357" s="13"/>
      <c r="Q357" s="13"/>
      <c r="R357" s="13"/>
      <c r="S357" s="13"/>
      <c r="T357" s="13"/>
      <c r="U357" s="13"/>
      <c r="V357" s="13"/>
      <c r="W357" s="13"/>
    </row>
    <row r="358" spans="14:23">
      <c r="N358" s="13"/>
      <c r="O358" s="13"/>
      <c r="P358" s="13"/>
      <c r="Q358" s="13"/>
      <c r="R358" s="13"/>
      <c r="S358" s="13"/>
      <c r="T358" s="13"/>
      <c r="U358" s="13"/>
      <c r="V358" s="13"/>
      <c r="W358" s="13"/>
    </row>
    <row r="359" spans="14:23">
      <c r="N359" s="13"/>
      <c r="O359" s="13"/>
      <c r="P359" s="13"/>
      <c r="Q359" s="13"/>
      <c r="R359" s="13"/>
      <c r="S359" s="13"/>
      <c r="T359" s="13"/>
      <c r="U359" s="13"/>
      <c r="V359" s="13"/>
      <c r="W359" s="13"/>
    </row>
    <row r="360" spans="14:23">
      <c r="N360" s="13"/>
      <c r="O360" s="13"/>
      <c r="P360" s="13"/>
      <c r="Q360" s="13"/>
      <c r="R360" s="13"/>
      <c r="S360" s="13"/>
      <c r="T360" s="13"/>
      <c r="U360" s="13"/>
      <c r="V360" s="13"/>
      <c r="W360" s="13"/>
    </row>
    <row r="361" spans="14:23">
      <c r="N361" s="13"/>
      <c r="O361" s="13"/>
      <c r="P361" s="13"/>
      <c r="Q361" s="13"/>
      <c r="R361" s="13"/>
      <c r="S361" s="13"/>
      <c r="T361" s="13"/>
      <c r="U361" s="13"/>
      <c r="V361" s="13"/>
      <c r="W361" s="13"/>
    </row>
    <row r="362" spans="14:23">
      <c r="N362" s="13"/>
      <c r="O362" s="13"/>
      <c r="P362" s="13"/>
      <c r="Q362" s="13"/>
      <c r="R362" s="13"/>
      <c r="S362" s="13"/>
      <c r="T362" s="13"/>
      <c r="U362" s="13"/>
      <c r="V362" s="13"/>
      <c r="W362" s="13"/>
    </row>
    <row r="363" spans="14:23">
      <c r="N363" s="13"/>
      <c r="O363" s="13"/>
      <c r="P363" s="13"/>
      <c r="Q363" s="13"/>
      <c r="R363" s="13"/>
      <c r="S363" s="13"/>
      <c r="T363" s="13"/>
      <c r="U363" s="13"/>
      <c r="V363" s="13"/>
      <c r="W363" s="13"/>
    </row>
    <row r="364" spans="14:23">
      <c r="N364" s="13"/>
      <c r="O364" s="13"/>
      <c r="P364" s="13"/>
      <c r="Q364" s="13"/>
      <c r="R364" s="13"/>
      <c r="S364" s="13"/>
      <c r="T364" s="13"/>
      <c r="U364" s="13"/>
      <c r="V364" s="13"/>
      <c r="W364" s="13"/>
    </row>
    <row r="365" spans="14:23">
      <c r="N365" s="13"/>
      <c r="O365" s="13"/>
      <c r="P365" s="13"/>
      <c r="Q365" s="13"/>
      <c r="R365" s="13"/>
      <c r="S365" s="13"/>
      <c r="T365" s="13"/>
      <c r="U365" s="13"/>
      <c r="V365" s="13"/>
      <c r="W365" s="13"/>
    </row>
    <row r="366" spans="14:23">
      <c r="N366" s="13"/>
      <c r="O366" s="13"/>
      <c r="P366" s="13"/>
      <c r="Q366" s="13"/>
      <c r="R366" s="13"/>
      <c r="S366" s="13"/>
      <c r="T366" s="13"/>
      <c r="U366" s="13"/>
      <c r="V366" s="13"/>
      <c r="W366" s="13"/>
    </row>
    <row r="367" spans="14:23">
      <c r="N367" s="13"/>
      <c r="O367" s="13"/>
      <c r="P367" s="13"/>
      <c r="Q367" s="13"/>
      <c r="R367" s="13"/>
      <c r="S367" s="13"/>
      <c r="T367" s="13"/>
      <c r="U367" s="13"/>
      <c r="V367" s="13"/>
      <c r="W367" s="13"/>
    </row>
    <row r="368" spans="14:23">
      <c r="N368" s="13"/>
      <c r="O368" s="13"/>
      <c r="P368" s="13"/>
      <c r="Q368" s="13"/>
      <c r="R368" s="13"/>
      <c r="S368" s="13"/>
      <c r="T368" s="13"/>
      <c r="U368" s="13"/>
      <c r="V368" s="13"/>
      <c r="W368" s="13"/>
    </row>
    <row r="369" spans="14:23">
      <c r="N369" s="13"/>
      <c r="O369" s="13"/>
      <c r="P369" s="13"/>
      <c r="Q369" s="13"/>
      <c r="R369" s="13"/>
      <c r="S369" s="13"/>
      <c r="T369" s="13"/>
      <c r="U369" s="13"/>
      <c r="V369" s="13"/>
      <c r="W369" s="13"/>
    </row>
    <row r="370" spans="14:23">
      <c r="N370" s="13"/>
      <c r="O370" s="13"/>
      <c r="P370" s="13"/>
      <c r="Q370" s="13"/>
      <c r="R370" s="13"/>
      <c r="S370" s="13"/>
      <c r="T370" s="13"/>
      <c r="U370" s="13"/>
      <c r="V370" s="13"/>
      <c r="W370" s="13"/>
    </row>
    <row r="371" spans="14:23">
      <c r="N371" s="13"/>
      <c r="O371" s="13"/>
      <c r="P371" s="13"/>
      <c r="Q371" s="13"/>
      <c r="R371" s="13"/>
      <c r="S371" s="13"/>
      <c r="T371" s="13"/>
      <c r="U371" s="13"/>
      <c r="V371" s="13"/>
      <c r="W371" s="13"/>
    </row>
    <row r="372" spans="14:23">
      <c r="N372" s="13"/>
      <c r="O372" s="13"/>
      <c r="P372" s="13"/>
      <c r="Q372" s="13"/>
      <c r="R372" s="13"/>
      <c r="S372" s="13"/>
      <c r="T372" s="13"/>
      <c r="U372" s="13"/>
      <c r="V372" s="13"/>
      <c r="W372" s="13"/>
    </row>
    <row r="373" spans="14:23">
      <c r="N373" s="13"/>
      <c r="O373" s="13"/>
      <c r="P373" s="13"/>
      <c r="Q373" s="13"/>
      <c r="R373" s="13"/>
      <c r="S373" s="13"/>
      <c r="T373" s="13"/>
      <c r="U373" s="13"/>
      <c r="V373" s="13"/>
      <c r="W373" s="13"/>
    </row>
    <row r="374" spans="14:23">
      <c r="N374" s="13"/>
      <c r="O374" s="13"/>
      <c r="P374" s="13"/>
      <c r="Q374" s="13"/>
      <c r="R374" s="13"/>
      <c r="S374" s="13"/>
      <c r="T374" s="13"/>
      <c r="U374" s="13"/>
      <c r="V374" s="13"/>
      <c r="W374" s="13"/>
    </row>
    <row r="375" spans="14:23">
      <c r="N375" s="13"/>
      <c r="O375" s="13"/>
      <c r="P375" s="13"/>
      <c r="Q375" s="13"/>
      <c r="R375" s="13"/>
      <c r="S375" s="13"/>
      <c r="T375" s="13"/>
      <c r="U375" s="13"/>
      <c r="V375" s="13"/>
      <c r="W375" s="13"/>
    </row>
    <row r="376" spans="14:23">
      <c r="N376" s="13"/>
      <c r="O376" s="13"/>
      <c r="P376" s="13"/>
      <c r="Q376" s="13"/>
      <c r="R376" s="13"/>
      <c r="S376" s="13"/>
      <c r="T376" s="13"/>
      <c r="U376" s="13"/>
      <c r="V376" s="13"/>
      <c r="W376" s="13"/>
    </row>
    <row r="377" spans="14:23">
      <c r="N377" s="13"/>
      <c r="O377" s="13"/>
      <c r="P377" s="13"/>
      <c r="Q377" s="13"/>
      <c r="R377" s="13"/>
      <c r="S377" s="13"/>
      <c r="T377" s="13"/>
      <c r="U377" s="13"/>
      <c r="V377" s="13"/>
      <c r="W377" s="13"/>
    </row>
    <row r="378" spans="14:23">
      <c r="N378" s="13"/>
      <c r="O378" s="13"/>
      <c r="P378" s="13"/>
      <c r="Q378" s="13"/>
      <c r="R378" s="13"/>
      <c r="S378" s="13"/>
      <c r="T378" s="13"/>
      <c r="U378" s="13"/>
      <c r="V378" s="13"/>
      <c r="W378" s="13"/>
    </row>
    <row r="379" spans="14:23">
      <c r="N379" s="13"/>
      <c r="O379" s="13"/>
      <c r="P379" s="13"/>
      <c r="Q379" s="13"/>
      <c r="R379" s="13"/>
      <c r="S379" s="13"/>
      <c r="T379" s="13"/>
      <c r="U379" s="13"/>
      <c r="V379" s="13"/>
      <c r="W379" s="13"/>
    </row>
    <row r="380" spans="14:23">
      <c r="N380" s="13"/>
      <c r="O380" s="13"/>
      <c r="P380" s="13"/>
      <c r="Q380" s="13"/>
      <c r="R380" s="13"/>
      <c r="S380" s="13"/>
      <c r="T380" s="13"/>
      <c r="U380" s="13"/>
      <c r="V380" s="13"/>
      <c r="W380" s="13"/>
    </row>
    <row r="381" spans="14:23">
      <c r="N381" s="13"/>
      <c r="O381" s="13"/>
      <c r="P381" s="13"/>
      <c r="Q381" s="13"/>
      <c r="R381" s="13"/>
      <c r="S381" s="13"/>
      <c r="T381" s="13"/>
      <c r="U381" s="13"/>
      <c r="V381" s="13"/>
      <c r="W381" s="13"/>
    </row>
    <row r="382" spans="14:23">
      <c r="N382" s="13"/>
      <c r="O382" s="13"/>
      <c r="P382" s="13"/>
      <c r="Q382" s="13"/>
      <c r="R382" s="13"/>
      <c r="S382" s="13"/>
      <c r="T382" s="13"/>
      <c r="U382" s="13"/>
      <c r="V382" s="13"/>
      <c r="W382" s="13"/>
    </row>
    <row r="383" spans="14:23">
      <c r="N383" s="13"/>
      <c r="O383" s="13"/>
      <c r="P383" s="13"/>
      <c r="Q383" s="13"/>
      <c r="R383" s="13"/>
      <c r="S383" s="13"/>
      <c r="T383" s="13"/>
      <c r="U383" s="13"/>
      <c r="V383" s="13"/>
      <c r="W383" s="13"/>
    </row>
    <row r="384" spans="14:23">
      <c r="N384" s="13"/>
      <c r="O384" s="13"/>
      <c r="P384" s="13"/>
      <c r="Q384" s="13"/>
      <c r="R384" s="13"/>
      <c r="S384" s="13"/>
      <c r="T384" s="13"/>
      <c r="U384" s="13"/>
      <c r="V384" s="13"/>
      <c r="W384" s="13"/>
    </row>
    <row r="385" spans="14:23">
      <c r="N385" s="13"/>
      <c r="O385" s="13"/>
      <c r="P385" s="13"/>
      <c r="Q385" s="13"/>
      <c r="R385" s="13"/>
      <c r="S385" s="13"/>
      <c r="T385" s="13"/>
      <c r="U385" s="13"/>
      <c r="V385" s="13"/>
      <c r="W385" s="13"/>
    </row>
    <row r="386" spans="14:23">
      <c r="N386" s="13"/>
      <c r="O386" s="13"/>
      <c r="P386" s="13"/>
      <c r="Q386" s="13"/>
      <c r="R386" s="13"/>
      <c r="S386" s="13"/>
      <c r="T386" s="13"/>
      <c r="U386" s="13"/>
      <c r="V386" s="13"/>
      <c r="W386" s="13"/>
    </row>
    <row r="387" spans="14:23">
      <c r="N387" s="13"/>
      <c r="O387" s="13"/>
      <c r="P387" s="13"/>
      <c r="Q387" s="13"/>
      <c r="R387" s="13"/>
      <c r="S387" s="13"/>
      <c r="T387" s="13"/>
      <c r="U387" s="13"/>
      <c r="V387" s="13"/>
      <c r="W387" s="13"/>
    </row>
    <row r="388" spans="14:23">
      <c r="N388" s="13"/>
      <c r="O388" s="13"/>
      <c r="P388" s="13"/>
      <c r="Q388" s="13"/>
      <c r="R388" s="13"/>
      <c r="S388" s="13"/>
      <c r="T388" s="13"/>
      <c r="U388" s="13"/>
      <c r="V388" s="13"/>
      <c r="W388" s="13"/>
    </row>
    <row r="389" spans="14:23">
      <c r="N389" s="13"/>
      <c r="O389" s="13"/>
      <c r="P389" s="13"/>
      <c r="Q389" s="13"/>
      <c r="R389" s="13"/>
      <c r="S389" s="13"/>
      <c r="T389" s="13"/>
      <c r="U389" s="13"/>
      <c r="V389" s="13"/>
      <c r="W389" s="13"/>
    </row>
    <row r="390" spans="14:23">
      <c r="N390" s="13"/>
      <c r="O390" s="13"/>
      <c r="P390" s="13"/>
      <c r="Q390" s="13"/>
      <c r="R390" s="13"/>
      <c r="S390" s="13"/>
      <c r="T390" s="13"/>
      <c r="U390" s="13"/>
      <c r="V390" s="13"/>
      <c r="W390" s="13"/>
    </row>
    <row r="391" spans="14:23">
      <c r="N391" s="13"/>
      <c r="O391" s="13"/>
      <c r="P391" s="13"/>
      <c r="Q391" s="13"/>
      <c r="R391" s="13"/>
      <c r="S391" s="13"/>
      <c r="T391" s="13"/>
      <c r="U391" s="13"/>
      <c r="V391" s="13"/>
      <c r="W391" s="13"/>
    </row>
    <row r="392" spans="14:23">
      <c r="N392" s="13"/>
      <c r="O392" s="13"/>
      <c r="P392" s="13"/>
      <c r="Q392" s="13"/>
      <c r="R392" s="13"/>
      <c r="S392" s="13"/>
      <c r="T392" s="13"/>
      <c r="U392" s="13"/>
      <c r="V392" s="13"/>
      <c r="W392" s="13"/>
    </row>
    <row r="393" spans="14:23">
      <c r="N393" s="13"/>
      <c r="O393" s="13"/>
      <c r="P393" s="13"/>
      <c r="Q393" s="13"/>
      <c r="R393" s="13"/>
      <c r="S393" s="13"/>
      <c r="T393" s="13"/>
      <c r="U393" s="13"/>
      <c r="V393" s="13"/>
      <c r="W393" s="13"/>
    </row>
    <row r="394" spans="14:23">
      <c r="N394" s="13"/>
      <c r="O394" s="13"/>
      <c r="P394" s="13"/>
      <c r="Q394" s="13"/>
      <c r="R394" s="13"/>
      <c r="S394" s="13"/>
      <c r="T394" s="13"/>
      <c r="U394" s="13"/>
      <c r="V394" s="13"/>
      <c r="W394" s="13"/>
    </row>
    <row r="395" spans="14:23">
      <c r="N395" s="13"/>
      <c r="O395" s="13"/>
      <c r="P395" s="13"/>
      <c r="Q395" s="13"/>
      <c r="R395" s="13"/>
      <c r="S395" s="13"/>
      <c r="T395" s="13"/>
      <c r="U395" s="13"/>
      <c r="V395" s="13"/>
      <c r="W395" s="13"/>
    </row>
    <row r="396" spans="14:23">
      <c r="N396" s="13"/>
      <c r="O396" s="13"/>
      <c r="P396" s="13"/>
      <c r="Q396" s="13"/>
      <c r="R396" s="13"/>
      <c r="S396" s="13"/>
      <c r="T396" s="13"/>
      <c r="U396" s="13"/>
      <c r="V396" s="13"/>
      <c r="W396" s="13"/>
    </row>
    <row r="397" spans="14:23">
      <c r="N397" s="13"/>
      <c r="O397" s="13"/>
      <c r="P397" s="13"/>
      <c r="Q397" s="13"/>
      <c r="R397" s="13"/>
      <c r="S397" s="13"/>
      <c r="T397" s="13"/>
      <c r="U397" s="13"/>
      <c r="V397" s="13"/>
      <c r="W397" s="13"/>
    </row>
    <row r="398" spans="14:23">
      <c r="N398" s="13"/>
      <c r="O398" s="13"/>
      <c r="P398" s="13"/>
      <c r="Q398" s="13"/>
      <c r="R398" s="13"/>
      <c r="S398" s="13"/>
      <c r="T398" s="13"/>
      <c r="U398" s="13"/>
      <c r="V398" s="13"/>
      <c r="W398" s="13"/>
    </row>
    <row r="399" spans="14:23">
      <c r="N399" s="13"/>
      <c r="O399" s="13"/>
      <c r="P399" s="13"/>
      <c r="Q399" s="13"/>
      <c r="R399" s="13"/>
      <c r="S399" s="13"/>
      <c r="T399" s="13"/>
      <c r="U399" s="13"/>
      <c r="V399" s="13"/>
      <c r="W399" s="13"/>
    </row>
    <row r="400" spans="14:23">
      <c r="N400" s="13"/>
      <c r="O400" s="13"/>
      <c r="P400" s="13"/>
      <c r="Q400" s="13"/>
      <c r="R400" s="13"/>
      <c r="S400" s="13"/>
      <c r="T400" s="13"/>
      <c r="U400" s="13"/>
      <c r="V400" s="13"/>
      <c r="W400" s="13"/>
    </row>
    <row r="401" spans="14:23">
      <c r="N401" s="13"/>
      <c r="O401" s="13"/>
      <c r="P401" s="13"/>
      <c r="Q401" s="13"/>
      <c r="R401" s="13"/>
      <c r="S401" s="13"/>
      <c r="T401" s="13"/>
      <c r="U401" s="13"/>
      <c r="V401" s="13"/>
      <c r="W401" s="13"/>
    </row>
    <row r="402" spans="14:23">
      <c r="N402" s="13"/>
      <c r="O402" s="13"/>
      <c r="P402" s="13"/>
      <c r="Q402" s="13"/>
      <c r="R402" s="13"/>
      <c r="S402" s="13"/>
      <c r="T402" s="13"/>
      <c r="U402" s="13"/>
      <c r="V402" s="13"/>
      <c r="W402" s="13"/>
    </row>
    <row r="403" spans="14:23">
      <c r="N403" s="13"/>
      <c r="O403" s="13"/>
      <c r="P403" s="13"/>
      <c r="Q403" s="13"/>
      <c r="R403" s="13"/>
      <c r="S403" s="13"/>
      <c r="T403" s="13"/>
      <c r="U403" s="13"/>
      <c r="V403" s="13"/>
      <c r="W403" s="13"/>
    </row>
    <row r="404" spans="14:23">
      <c r="N404" s="13"/>
      <c r="O404" s="13"/>
      <c r="P404" s="13"/>
      <c r="Q404" s="13"/>
      <c r="R404" s="13"/>
      <c r="S404" s="13"/>
      <c r="T404" s="13"/>
      <c r="U404" s="13"/>
      <c r="V404" s="13"/>
      <c r="W404" s="13"/>
    </row>
    <row r="405" spans="14:23">
      <c r="N405" s="13"/>
      <c r="O405" s="13"/>
      <c r="P405" s="13"/>
      <c r="Q405" s="13"/>
      <c r="R405" s="13"/>
      <c r="S405" s="13"/>
      <c r="T405" s="13"/>
      <c r="U405" s="13"/>
      <c r="V405" s="13"/>
      <c r="W405" s="13"/>
    </row>
    <row r="406" spans="14:23">
      <c r="N406" s="13"/>
      <c r="O406" s="13"/>
      <c r="P406" s="13"/>
      <c r="Q406" s="13"/>
      <c r="R406" s="13"/>
      <c r="S406" s="13"/>
      <c r="T406" s="13"/>
      <c r="U406" s="13"/>
      <c r="V406" s="13"/>
      <c r="W406" s="13"/>
    </row>
    <row r="407" spans="14:23">
      <c r="N407" s="13"/>
      <c r="O407" s="13"/>
      <c r="P407" s="13"/>
      <c r="Q407" s="13"/>
      <c r="R407" s="13"/>
      <c r="S407" s="13"/>
      <c r="T407" s="13"/>
      <c r="U407" s="13"/>
      <c r="V407" s="13"/>
      <c r="W407" s="13"/>
    </row>
    <row r="408" spans="14:23">
      <c r="N408" s="13"/>
      <c r="O408" s="13"/>
      <c r="P408" s="13"/>
      <c r="Q408" s="13"/>
      <c r="R408" s="13"/>
      <c r="S408" s="13"/>
      <c r="T408" s="13"/>
      <c r="U408" s="13"/>
      <c r="V408" s="13"/>
      <c r="W408" s="13"/>
    </row>
    <row r="409" spans="14:23">
      <c r="N409" s="13"/>
      <c r="O409" s="13"/>
      <c r="P409" s="13"/>
      <c r="Q409" s="13"/>
      <c r="R409" s="13"/>
      <c r="S409" s="13"/>
      <c r="T409" s="13"/>
      <c r="U409" s="13"/>
      <c r="V409" s="13"/>
      <c r="W409" s="13"/>
    </row>
    <row r="410" spans="14:23">
      <c r="N410" s="13"/>
      <c r="O410" s="13"/>
      <c r="P410" s="13"/>
      <c r="Q410" s="13"/>
      <c r="R410" s="13"/>
      <c r="S410" s="13"/>
      <c r="T410" s="13"/>
      <c r="U410" s="13"/>
      <c r="V410" s="13"/>
      <c r="W410" s="13"/>
    </row>
    <row r="411" spans="14:23">
      <c r="N411" s="13"/>
      <c r="O411" s="13"/>
      <c r="P411" s="13"/>
      <c r="Q411" s="13"/>
      <c r="R411" s="13"/>
      <c r="S411" s="13"/>
      <c r="T411" s="13"/>
      <c r="U411" s="13"/>
      <c r="V411" s="13"/>
      <c r="W411" s="13"/>
    </row>
    <row r="412" spans="14:23">
      <c r="N412" s="13"/>
      <c r="O412" s="13"/>
      <c r="P412" s="13"/>
      <c r="Q412" s="13"/>
      <c r="R412" s="13"/>
      <c r="S412" s="13"/>
      <c r="T412" s="13"/>
      <c r="U412" s="13"/>
      <c r="V412" s="13"/>
      <c r="W412" s="13"/>
    </row>
    <row r="413" spans="14:23">
      <c r="N413" s="13"/>
      <c r="O413" s="13"/>
      <c r="P413" s="13"/>
      <c r="Q413" s="13"/>
      <c r="R413" s="13"/>
      <c r="S413" s="13"/>
      <c r="T413" s="13"/>
      <c r="U413" s="13"/>
      <c r="V413" s="13"/>
      <c r="W413" s="13"/>
    </row>
    <row r="414" spans="14:23">
      <c r="N414" s="13"/>
      <c r="O414" s="13"/>
      <c r="P414" s="13"/>
      <c r="Q414" s="13"/>
      <c r="R414" s="13"/>
      <c r="S414" s="13"/>
      <c r="T414" s="13"/>
      <c r="U414" s="13"/>
      <c r="V414" s="13"/>
      <c r="W414" s="13"/>
    </row>
    <row r="415" spans="14:23">
      <c r="N415" s="13"/>
      <c r="O415" s="13"/>
      <c r="P415" s="13"/>
      <c r="Q415" s="13"/>
      <c r="R415" s="13"/>
      <c r="S415" s="13"/>
      <c r="T415" s="13"/>
      <c r="U415" s="13"/>
      <c r="V415" s="13"/>
      <c r="W415" s="13"/>
    </row>
    <row r="416" spans="14:23">
      <c r="N416" s="13"/>
      <c r="O416" s="13"/>
      <c r="P416" s="13"/>
      <c r="Q416" s="13"/>
      <c r="R416" s="13"/>
      <c r="S416" s="13"/>
      <c r="T416" s="13"/>
      <c r="U416" s="13"/>
      <c r="V416" s="13"/>
      <c r="W416" s="13"/>
    </row>
    <row r="417" spans="14:23">
      <c r="N417" s="13"/>
      <c r="O417" s="13"/>
      <c r="P417" s="13"/>
      <c r="Q417" s="13"/>
      <c r="R417" s="13"/>
      <c r="S417" s="13"/>
      <c r="T417" s="13"/>
      <c r="U417" s="13"/>
      <c r="V417" s="13"/>
      <c r="W417" s="13"/>
    </row>
    <row r="418" spans="14:23">
      <c r="N418" s="13"/>
      <c r="O418" s="13"/>
      <c r="P418" s="13"/>
      <c r="Q418" s="13"/>
      <c r="R418" s="13"/>
      <c r="S418" s="13"/>
      <c r="T418" s="13"/>
      <c r="U418" s="13"/>
      <c r="V418" s="13"/>
      <c r="W418" s="13"/>
    </row>
    <row r="419" spans="14:23">
      <c r="N419" s="13"/>
      <c r="O419" s="13"/>
      <c r="P419" s="13"/>
      <c r="Q419" s="13"/>
      <c r="R419" s="13"/>
      <c r="S419" s="13"/>
      <c r="T419" s="13"/>
      <c r="U419" s="13"/>
      <c r="V419" s="13"/>
      <c r="W419" s="13"/>
    </row>
    <row r="420" spans="14:23">
      <c r="N420" s="13"/>
      <c r="O420" s="13"/>
      <c r="P420" s="13"/>
      <c r="Q420" s="13"/>
      <c r="R420" s="13"/>
      <c r="S420" s="13"/>
      <c r="T420" s="13"/>
      <c r="U420" s="13"/>
      <c r="V420" s="13"/>
      <c r="W420" s="13"/>
    </row>
    <row r="421" spans="14:23">
      <c r="N421" s="13"/>
      <c r="O421" s="13"/>
      <c r="P421" s="13"/>
      <c r="Q421" s="13"/>
      <c r="R421" s="13"/>
      <c r="S421" s="13"/>
      <c r="T421" s="13"/>
      <c r="U421" s="13"/>
      <c r="V421" s="13"/>
      <c r="W421" s="13"/>
    </row>
    <row r="422" spans="14:23">
      <c r="N422" s="13"/>
      <c r="O422" s="13"/>
      <c r="P422" s="13"/>
      <c r="Q422" s="13"/>
      <c r="R422" s="13"/>
      <c r="S422" s="13"/>
      <c r="T422" s="13"/>
      <c r="U422" s="13"/>
      <c r="V422" s="13"/>
      <c r="W422" s="13"/>
    </row>
    <row r="423" spans="14:23">
      <c r="N423" s="13"/>
      <c r="O423" s="13"/>
      <c r="P423" s="13"/>
      <c r="Q423" s="13"/>
      <c r="R423" s="13"/>
      <c r="S423" s="13"/>
      <c r="T423" s="13"/>
      <c r="U423" s="13"/>
      <c r="V423" s="13"/>
      <c r="W423" s="13"/>
    </row>
    <row r="424" spans="14:23">
      <c r="N424" s="13"/>
      <c r="O424" s="13"/>
      <c r="P424" s="13"/>
      <c r="Q424" s="13"/>
      <c r="R424" s="13"/>
      <c r="S424" s="13"/>
      <c r="T424" s="13"/>
      <c r="U424" s="13"/>
      <c r="V424" s="13"/>
      <c r="W424" s="13"/>
    </row>
    <row r="425" spans="14:23">
      <c r="N425" s="13"/>
      <c r="O425" s="13"/>
      <c r="P425" s="13"/>
      <c r="Q425" s="13"/>
      <c r="R425" s="13"/>
      <c r="S425" s="13"/>
      <c r="T425" s="13"/>
      <c r="U425" s="13"/>
      <c r="V425" s="13"/>
      <c r="W425" s="13"/>
    </row>
    <row r="426" spans="14:23">
      <c r="N426" s="13"/>
      <c r="O426" s="13"/>
      <c r="P426" s="13"/>
      <c r="Q426" s="13"/>
      <c r="R426" s="13"/>
      <c r="S426" s="13"/>
      <c r="T426" s="13"/>
      <c r="U426" s="13"/>
      <c r="V426" s="13"/>
      <c r="W426" s="13"/>
    </row>
    <row r="427" spans="14:23">
      <c r="N427" s="13"/>
      <c r="O427" s="13"/>
      <c r="P427" s="13"/>
      <c r="Q427" s="13"/>
      <c r="R427" s="13"/>
      <c r="S427" s="13"/>
      <c r="T427" s="13"/>
      <c r="U427" s="13"/>
      <c r="V427" s="13"/>
      <c r="W427" s="13"/>
    </row>
    <row r="428" spans="14:23">
      <c r="N428" s="13"/>
      <c r="O428" s="13"/>
      <c r="P428" s="13"/>
      <c r="Q428" s="13"/>
      <c r="R428" s="13"/>
      <c r="S428" s="13"/>
      <c r="T428" s="13"/>
      <c r="U428" s="13"/>
      <c r="V428" s="13"/>
      <c r="W428" s="13"/>
    </row>
    <row r="429" spans="14:23">
      <c r="N429" s="13"/>
      <c r="O429" s="13"/>
      <c r="P429" s="13"/>
      <c r="Q429" s="13"/>
      <c r="R429" s="13"/>
      <c r="S429" s="13"/>
      <c r="T429" s="13"/>
      <c r="U429" s="13"/>
      <c r="V429" s="13"/>
      <c r="W429" s="13"/>
    </row>
    <row r="430" spans="14:23">
      <c r="N430" s="13"/>
      <c r="O430" s="13"/>
      <c r="P430" s="13"/>
      <c r="Q430" s="13"/>
      <c r="R430" s="13"/>
      <c r="S430" s="13"/>
      <c r="T430" s="13"/>
      <c r="U430" s="13"/>
      <c r="V430" s="13"/>
      <c r="W430" s="13"/>
    </row>
    <row r="431" spans="14:23">
      <c r="N431" s="13"/>
      <c r="O431" s="13"/>
      <c r="P431" s="13"/>
      <c r="Q431" s="13"/>
      <c r="R431" s="13"/>
      <c r="S431" s="13"/>
      <c r="T431" s="13"/>
      <c r="U431" s="13"/>
      <c r="V431" s="13"/>
      <c r="W431" s="13"/>
    </row>
    <row r="432" spans="14:23">
      <c r="N432" s="13"/>
      <c r="O432" s="13"/>
      <c r="P432" s="13"/>
      <c r="Q432" s="13"/>
      <c r="R432" s="13"/>
      <c r="S432" s="13"/>
      <c r="T432" s="13"/>
      <c r="U432" s="13"/>
      <c r="V432" s="13"/>
      <c r="W432" s="13"/>
    </row>
    <row r="433" spans="14:23">
      <c r="N433" s="13"/>
      <c r="O433" s="13"/>
      <c r="P433" s="13"/>
      <c r="Q433" s="13"/>
      <c r="R433" s="13"/>
      <c r="S433" s="13"/>
      <c r="T433" s="13"/>
      <c r="U433" s="13"/>
      <c r="V433" s="13"/>
      <c r="W433" s="13"/>
    </row>
    <row r="434" spans="14:23">
      <c r="N434" s="13"/>
      <c r="O434" s="13"/>
      <c r="P434" s="13"/>
      <c r="Q434" s="13"/>
      <c r="R434" s="13"/>
      <c r="S434" s="13"/>
      <c r="T434" s="13"/>
      <c r="U434" s="13"/>
      <c r="V434" s="13"/>
      <c r="W434" s="13"/>
    </row>
    <row r="435" spans="14:23">
      <c r="N435" s="13"/>
      <c r="O435" s="13"/>
      <c r="P435" s="13"/>
      <c r="Q435" s="13"/>
      <c r="R435" s="13"/>
      <c r="S435" s="13"/>
      <c r="T435" s="13"/>
      <c r="U435" s="13"/>
      <c r="V435" s="13"/>
      <c r="W435" s="13"/>
    </row>
    <row r="436" spans="14:23">
      <c r="N436" s="13"/>
      <c r="O436" s="13"/>
      <c r="P436" s="13"/>
      <c r="Q436" s="13"/>
      <c r="R436" s="13"/>
      <c r="S436" s="13"/>
      <c r="T436" s="13"/>
      <c r="U436" s="13"/>
      <c r="V436" s="13"/>
      <c r="W436" s="13"/>
    </row>
    <row r="437" spans="14:23">
      <c r="N437" s="13"/>
      <c r="O437" s="13"/>
      <c r="P437" s="13"/>
      <c r="Q437" s="13"/>
      <c r="R437" s="13"/>
      <c r="S437" s="13"/>
      <c r="T437" s="13"/>
      <c r="U437" s="13"/>
      <c r="V437" s="13"/>
      <c r="W437" s="13"/>
    </row>
    <row r="438" spans="14:23">
      <c r="N438" s="13"/>
      <c r="O438" s="13"/>
      <c r="P438" s="13"/>
      <c r="Q438" s="13"/>
      <c r="R438" s="13"/>
      <c r="S438" s="13"/>
      <c r="T438" s="13"/>
      <c r="U438" s="13"/>
      <c r="V438" s="13"/>
      <c r="W438" s="13"/>
    </row>
    <row r="439" spans="14:23">
      <c r="N439" s="13"/>
      <c r="O439" s="13"/>
      <c r="P439" s="13"/>
      <c r="Q439" s="13"/>
      <c r="R439" s="13"/>
      <c r="S439" s="13"/>
      <c r="T439" s="13"/>
      <c r="U439" s="13"/>
      <c r="V439" s="13"/>
      <c r="W439" s="13"/>
    </row>
    <row r="440" spans="14:23">
      <c r="N440" s="13"/>
      <c r="O440" s="13"/>
      <c r="P440" s="13"/>
      <c r="Q440" s="13"/>
      <c r="R440" s="13"/>
      <c r="S440" s="13"/>
      <c r="T440" s="13"/>
      <c r="U440" s="13"/>
      <c r="V440" s="13"/>
      <c r="W440" s="13"/>
    </row>
    <row r="441" spans="14:23">
      <c r="N441" s="13"/>
      <c r="O441" s="13"/>
      <c r="P441" s="13"/>
      <c r="Q441" s="13"/>
      <c r="R441" s="13"/>
      <c r="S441" s="13"/>
      <c r="T441" s="13"/>
      <c r="U441" s="13"/>
      <c r="V441" s="13"/>
      <c r="W441" s="13"/>
    </row>
    <row r="442" spans="14:23">
      <c r="N442" s="13"/>
      <c r="O442" s="13"/>
      <c r="P442" s="13"/>
      <c r="Q442" s="13"/>
      <c r="R442" s="13"/>
      <c r="S442" s="13"/>
      <c r="T442" s="13"/>
      <c r="U442" s="13"/>
      <c r="V442" s="13"/>
      <c r="W442" s="13"/>
    </row>
    <row r="443" spans="14:23">
      <c r="N443" s="13"/>
      <c r="O443" s="13"/>
      <c r="P443" s="13"/>
      <c r="Q443" s="13"/>
      <c r="R443" s="13"/>
      <c r="S443" s="13"/>
      <c r="T443" s="13"/>
      <c r="U443" s="13"/>
      <c r="V443" s="13"/>
      <c r="W443" s="13"/>
    </row>
    <row r="444" spans="14:23">
      <c r="N444" s="13"/>
      <c r="O444" s="13"/>
      <c r="P444" s="13"/>
      <c r="Q444" s="13"/>
      <c r="R444" s="13"/>
      <c r="S444" s="13"/>
      <c r="T444" s="13"/>
      <c r="U444" s="13"/>
      <c r="V444" s="13"/>
      <c r="W444" s="13"/>
    </row>
    <row r="445" spans="14:23">
      <c r="N445" s="13"/>
      <c r="O445" s="13"/>
      <c r="P445" s="13"/>
      <c r="Q445" s="13"/>
      <c r="R445" s="13"/>
      <c r="S445" s="13"/>
      <c r="T445" s="13"/>
      <c r="U445" s="13"/>
      <c r="V445" s="13"/>
      <c r="W445" s="13"/>
    </row>
    <row r="446" spans="14:23">
      <c r="N446" s="13"/>
      <c r="O446" s="13"/>
      <c r="P446" s="13"/>
      <c r="Q446" s="13"/>
      <c r="R446" s="13"/>
      <c r="S446" s="13"/>
      <c r="T446" s="13"/>
      <c r="U446" s="13"/>
      <c r="V446" s="13"/>
      <c r="W446" s="13"/>
    </row>
    <row r="447" spans="14:23">
      <c r="N447" s="13"/>
      <c r="O447" s="13"/>
      <c r="P447" s="13"/>
      <c r="Q447" s="13"/>
      <c r="R447" s="13"/>
      <c r="S447" s="13"/>
      <c r="T447" s="13"/>
      <c r="U447" s="13"/>
      <c r="V447" s="13"/>
      <c r="W447" s="13"/>
    </row>
    <row r="448" spans="14:23">
      <c r="N448" s="13"/>
      <c r="O448" s="13"/>
      <c r="P448" s="13"/>
      <c r="Q448" s="13"/>
      <c r="R448" s="13"/>
      <c r="S448" s="13"/>
      <c r="T448" s="13"/>
      <c r="U448" s="13"/>
      <c r="V448" s="13"/>
      <c r="W448" s="13"/>
    </row>
    <row r="449" spans="14:23">
      <c r="N449" s="13"/>
      <c r="O449" s="13"/>
      <c r="P449" s="13"/>
      <c r="Q449" s="13"/>
      <c r="R449" s="13"/>
      <c r="S449" s="13"/>
      <c r="T449" s="13"/>
      <c r="U449" s="13"/>
      <c r="V449" s="13"/>
      <c r="W449" s="13"/>
    </row>
    <row r="450" spans="14:23">
      <c r="N450" s="13"/>
      <c r="O450" s="13"/>
      <c r="P450" s="13"/>
      <c r="Q450" s="13"/>
      <c r="R450" s="13"/>
      <c r="S450" s="13"/>
      <c r="T450" s="13"/>
      <c r="U450" s="13"/>
      <c r="V450" s="13"/>
      <c r="W450" s="13"/>
    </row>
    <row r="451" spans="14:23">
      <c r="N451" s="13"/>
      <c r="O451" s="13"/>
      <c r="P451" s="13"/>
      <c r="Q451" s="13"/>
      <c r="R451" s="13"/>
      <c r="S451" s="13"/>
      <c r="T451" s="13"/>
      <c r="U451" s="13"/>
      <c r="V451" s="13"/>
      <c r="W451" s="13"/>
    </row>
    <row r="452" spans="14:23">
      <c r="N452" s="13"/>
      <c r="O452" s="13"/>
      <c r="P452" s="13"/>
      <c r="Q452" s="13"/>
      <c r="R452" s="13"/>
      <c r="S452" s="13"/>
      <c r="T452" s="13"/>
      <c r="U452" s="13"/>
      <c r="V452" s="13"/>
      <c r="W452" s="13"/>
    </row>
    <row r="453" spans="14:23">
      <c r="N453" s="13"/>
      <c r="O453" s="13"/>
      <c r="P453" s="13"/>
      <c r="Q453" s="13"/>
      <c r="R453" s="13"/>
      <c r="S453" s="13"/>
      <c r="T453" s="13"/>
      <c r="U453" s="13"/>
      <c r="V453" s="13"/>
      <c r="W453" s="13"/>
    </row>
    <row r="454" spans="14:23">
      <c r="N454" s="13"/>
      <c r="O454" s="13"/>
      <c r="P454" s="13"/>
      <c r="Q454" s="13"/>
      <c r="R454" s="13"/>
      <c r="S454" s="13"/>
      <c r="T454" s="13"/>
      <c r="U454" s="13"/>
      <c r="V454" s="13"/>
      <c r="W454" s="13"/>
    </row>
    <row r="455" spans="14:23">
      <c r="N455" s="13"/>
      <c r="O455" s="13"/>
      <c r="P455" s="13"/>
      <c r="Q455" s="13"/>
      <c r="R455" s="13"/>
      <c r="S455" s="13"/>
      <c r="T455" s="13"/>
      <c r="U455" s="13"/>
      <c r="V455" s="13"/>
      <c r="W455" s="13"/>
    </row>
    <row r="456" spans="14:23">
      <c r="N456" s="13"/>
      <c r="O456" s="13"/>
      <c r="P456" s="13"/>
      <c r="Q456" s="13"/>
      <c r="R456" s="13"/>
      <c r="S456" s="13"/>
      <c r="T456" s="13"/>
      <c r="U456" s="13"/>
      <c r="V456" s="13"/>
      <c r="W456" s="13"/>
    </row>
    <row r="457" spans="14:23">
      <c r="N457" s="13"/>
      <c r="O457" s="13"/>
      <c r="P457" s="13"/>
      <c r="Q457" s="13"/>
      <c r="R457" s="13"/>
      <c r="S457" s="13"/>
      <c r="T457" s="13"/>
      <c r="U457" s="13"/>
      <c r="V457" s="13"/>
      <c r="W457" s="13"/>
    </row>
    <row r="458" spans="14:23">
      <c r="N458" s="13"/>
      <c r="O458" s="13"/>
      <c r="P458" s="13"/>
      <c r="Q458" s="13"/>
      <c r="R458" s="13"/>
      <c r="S458" s="13"/>
      <c r="T458" s="13"/>
      <c r="U458" s="13"/>
      <c r="V458" s="13"/>
      <c r="W458" s="13"/>
    </row>
    <row r="459" spans="14:23">
      <c r="N459" s="13"/>
      <c r="O459" s="13"/>
      <c r="P459" s="13"/>
      <c r="Q459" s="13"/>
      <c r="R459" s="13"/>
      <c r="S459" s="13"/>
      <c r="T459" s="13"/>
      <c r="U459" s="13"/>
      <c r="V459" s="13"/>
      <c r="W459" s="13"/>
    </row>
    <row r="460" spans="14:23">
      <c r="N460" s="13"/>
      <c r="O460" s="13"/>
      <c r="P460" s="13"/>
      <c r="Q460" s="13"/>
      <c r="R460" s="13"/>
      <c r="S460" s="13"/>
      <c r="T460" s="13"/>
      <c r="U460" s="13"/>
      <c r="V460" s="13"/>
      <c r="W460" s="13"/>
    </row>
    <row r="461" spans="14:23">
      <c r="N461" s="13"/>
      <c r="O461" s="13"/>
      <c r="P461" s="13"/>
      <c r="Q461" s="13"/>
      <c r="R461" s="13"/>
      <c r="S461" s="13"/>
      <c r="T461" s="13"/>
      <c r="U461" s="13"/>
      <c r="V461" s="13"/>
      <c r="W461" s="13"/>
    </row>
    <row r="462" spans="14:23">
      <c r="N462" s="13"/>
      <c r="O462" s="13"/>
      <c r="P462" s="13"/>
      <c r="Q462" s="13"/>
      <c r="R462" s="13"/>
      <c r="S462" s="13"/>
      <c r="T462" s="13"/>
      <c r="U462" s="13"/>
      <c r="V462" s="13"/>
      <c r="W462" s="13"/>
    </row>
    <row r="463" spans="14:23">
      <c r="N463" s="13"/>
      <c r="O463" s="13"/>
      <c r="P463" s="13"/>
      <c r="Q463" s="13"/>
      <c r="R463" s="13"/>
      <c r="S463" s="13"/>
      <c r="T463" s="13"/>
      <c r="U463" s="13"/>
      <c r="V463" s="13"/>
      <c r="W463" s="13"/>
    </row>
    <row r="464" spans="14:23">
      <c r="N464" s="13"/>
      <c r="O464" s="13"/>
      <c r="P464" s="13"/>
      <c r="Q464" s="13"/>
      <c r="R464" s="13"/>
      <c r="S464" s="13"/>
      <c r="T464" s="13"/>
      <c r="U464" s="13"/>
      <c r="V464" s="13"/>
      <c r="W464" s="13"/>
    </row>
    <row r="465" spans="14:23">
      <c r="N465" s="13"/>
      <c r="O465" s="13"/>
      <c r="P465" s="13"/>
      <c r="Q465" s="13"/>
      <c r="R465" s="13"/>
      <c r="S465" s="13"/>
      <c r="T465" s="13"/>
      <c r="U465" s="13"/>
      <c r="V465" s="13"/>
      <c r="W465" s="13"/>
    </row>
    <row r="466" spans="14:23">
      <c r="N466" s="13"/>
      <c r="O466" s="13"/>
      <c r="P466" s="13"/>
      <c r="Q466" s="13"/>
      <c r="R466" s="13"/>
      <c r="S466" s="13"/>
      <c r="T466" s="13"/>
      <c r="U466" s="13"/>
      <c r="V466" s="13"/>
      <c r="W466" s="13"/>
    </row>
    <row r="467" spans="14:23">
      <c r="N467" s="13"/>
      <c r="O467" s="13"/>
      <c r="P467" s="13"/>
      <c r="Q467" s="13"/>
      <c r="R467" s="13"/>
      <c r="S467" s="13"/>
      <c r="T467" s="13"/>
      <c r="U467" s="13"/>
      <c r="V467" s="13"/>
      <c r="W467" s="13"/>
    </row>
    <row r="468" spans="14:23">
      <c r="N468" s="13"/>
      <c r="O468" s="13"/>
      <c r="P468" s="13"/>
      <c r="Q468" s="13"/>
      <c r="R468" s="13"/>
      <c r="S468" s="13"/>
      <c r="T468" s="13"/>
      <c r="U468" s="13"/>
      <c r="V468" s="13"/>
      <c r="W468" s="13"/>
    </row>
    <row r="469" spans="14:23">
      <c r="N469" s="13"/>
      <c r="O469" s="13"/>
      <c r="P469" s="13"/>
      <c r="Q469" s="13"/>
      <c r="R469" s="13"/>
      <c r="S469" s="13"/>
      <c r="T469" s="13"/>
      <c r="U469" s="13"/>
      <c r="V469" s="13"/>
      <c r="W469" s="13"/>
    </row>
    <row r="470" spans="14:23">
      <c r="N470" s="13"/>
      <c r="O470" s="13"/>
      <c r="P470" s="13"/>
      <c r="Q470" s="13"/>
      <c r="R470" s="13"/>
      <c r="S470" s="13"/>
      <c r="T470" s="13"/>
      <c r="U470" s="13"/>
      <c r="V470" s="13"/>
      <c r="W470" s="13"/>
    </row>
    <row r="471" spans="14:23">
      <c r="N471" s="13"/>
      <c r="O471" s="13"/>
      <c r="P471" s="13"/>
      <c r="Q471" s="13"/>
      <c r="R471" s="13"/>
      <c r="S471" s="13"/>
      <c r="T471" s="13"/>
      <c r="U471" s="13"/>
      <c r="V471" s="13"/>
      <c r="W471" s="13"/>
    </row>
    <row r="472" spans="14:23">
      <c r="N472" s="13"/>
      <c r="O472" s="13"/>
      <c r="P472" s="13"/>
      <c r="Q472" s="13"/>
      <c r="R472" s="13"/>
      <c r="S472" s="13"/>
      <c r="T472" s="13"/>
      <c r="U472" s="13"/>
      <c r="V472" s="13"/>
      <c r="W472" s="13"/>
    </row>
    <row r="473" spans="14:23">
      <c r="N473" s="13"/>
      <c r="O473" s="13"/>
      <c r="P473" s="13"/>
      <c r="Q473" s="13"/>
      <c r="R473" s="13"/>
      <c r="S473" s="13"/>
      <c r="T473" s="13"/>
      <c r="U473" s="13"/>
      <c r="V473" s="13"/>
      <c r="W473" s="13"/>
    </row>
    <row r="474" spans="14:23">
      <c r="N474" s="13"/>
      <c r="O474" s="13"/>
      <c r="P474" s="13"/>
      <c r="Q474" s="13"/>
      <c r="R474" s="13"/>
      <c r="S474" s="13"/>
      <c r="T474" s="13"/>
      <c r="U474" s="13"/>
      <c r="V474" s="13"/>
      <c r="W474" s="13"/>
    </row>
    <row r="475" spans="14:23">
      <c r="N475" s="13"/>
      <c r="O475" s="13"/>
      <c r="P475" s="13"/>
      <c r="Q475" s="13"/>
      <c r="R475" s="13"/>
      <c r="S475" s="13"/>
      <c r="T475" s="13"/>
      <c r="U475" s="13"/>
      <c r="V475" s="13"/>
      <c r="W475" s="13"/>
    </row>
    <row r="476" spans="14:23">
      <c r="N476" s="13"/>
      <c r="O476" s="13"/>
      <c r="P476" s="13"/>
      <c r="Q476" s="13"/>
      <c r="R476" s="13"/>
      <c r="S476" s="13"/>
      <c r="T476" s="13"/>
      <c r="U476" s="13"/>
      <c r="V476" s="13"/>
      <c r="W476" s="13"/>
    </row>
    <row r="477" spans="14:23">
      <c r="N477" s="13"/>
      <c r="O477" s="13"/>
      <c r="P477" s="13"/>
      <c r="Q477" s="13"/>
      <c r="R477" s="13"/>
      <c r="S477" s="13"/>
      <c r="T477" s="13"/>
      <c r="U477" s="13"/>
      <c r="V477" s="13"/>
      <c r="W477" s="13"/>
    </row>
    <row r="478" spans="14:23">
      <c r="N478" s="13"/>
      <c r="O478" s="13"/>
      <c r="P478" s="13"/>
      <c r="Q478" s="13"/>
      <c r="R478" s="13"/>
      <c r="S478" s="13"/>
      <c r="T478" s="13"/>
      <c r="U478" s="13"/>
      <c r="V478" s="13"/>
      <c r="W478" s="13"/>
    </row>
    <row r="479" spans="14:23">
      <c r="N479" s="13"/>
      <c r="O479" s="13"/>
      <c r="P479" s="13"/>
      <c r="Q479" s="13"/>
      <c r="R479" s="13"/>
      <c r="S479" s="13"/>
      <c r="T479" s="13"/>
      <c r="U479" s="13"/>
      <c r="V479" s="13"/>
      <c r="W479" s="13"/>
    </row>
    <row r="480" spans="14:23">
      <c r="N480" s="13"/>
      <c r="O480" s="13"/>
      <c r="P480" s="13"/>
      <c r="Q480" s="13"/>
      <c r="R480" s="13"/>
      <c r="S480" s="13"/>
      <c r="T480" s="13"/>
      <c r="U480" s="13"/>
      <c r="V480" s="13"/>
      <c r="W480" s="13"/>
    </row>
    <row r="481" spans="14:23">
      <c r="N481" s="13"/>
      <c r="O481" s="13"/>
      <c r="P481" s="13"/>
      <c r="Q481" s="13"/>
      <c r="R481" s="13"/>
      <c r="S481" s="13"/>
      <c r="T481" s="13"/>
      <c r="U481" s="13"/>
      <c r="V481" s="13"/>
      <c r="W481" s="13"/>
    </row>
    <row r="482" spans="14:23">
      <c r="N482" s="13"/>
      <c r="O482" s="13"/>
      <c r="P482" s="13"/>
      <c r="Q482" s="13"/>
      <c r="R482" s="13"/>
      <c r="S482" s="13"/>
      <c r="T482" s="13"/>
      <c r="U482" s="13"/>
      <c r="V482" s="13"/>
      <c r="W482" s="13"/>
    </row>
    <row r="483" spans="14:23">
      <c r="N483" s="13"/>
      <c r="O483" s="13"/>
      <c r="P483" s="13"/>
      <c r="Q483" s="13"/>
      <c r="R483" s="13"/>
      <c r="S483" s="13"/>
      <c r="T483" s="13"/>
      <c r="U483" s="13"/>
      <c r="V483" s="13"/>
      <c r="W483" s="13"/>
    </row>
    <row r="484" spans="14:23">
      <c r="N484" s="13"/>
      <c r="O484" s="13"/>
      <c r="P484" s="13"/>
      <c r="Q484" s="13"/>
      <c r="R484" s="13"/>
      <c r="S484" s="13"/>
      <c r="T484" s="13"/>
      <c r="U484" s="13"/>
      <c r="V484" s="13"/>
      <c r="W484" s="13"/>
    </row>
    <row r="485" spans="14:23">
      <c r="N485" s="13"/>
      <c r="O485" s="13"/>
      <c r="P485" s="13"/>
      <c r="Q485" s="13"/>
      <c r="R485" s="13"/>
      <c r="S485" s="13"/>
      <c r="T485" s="13"/>
      <c r="U485" s="13"/>
      <c r="V485" s="13"/>
      <c r="W485" s="13"/>
    </row>
    <row r="486" spans="14:23">
      <c r="N486" s="13"/>
      <c r="O486" s="13"/>
      <c r="P486" s="13"/>
      <c r="Q486" s="13"/>
      <c r="R486" s="13"/>
      <c r="S486" s="13"/>
      <c r="T486" s="13"/>
      <c r="U486" s="13"/>
      <c r="V486" s="13"/>
      <c r="W486" s="13"/>
    </row>
    <row r="487" spans="14:23">
      <c r="N487" s="13"/>
      <c r="O487" s="13"/>
      <c r="P487" s="13"/>
      <c r="Q487" s="13"/>
      <c r="R487" s="13"/>
      <c r="S487" s="13"/>
      <c r="T487" s="13"/>
      <c r="U487" s="13"/>
      <c r="V487" s="13"/>
      <c r="W487" s="13"/>
    </row>
    <row r="488" spans="14:23">
      <c r="N488" s="13"/>
      <c r="O488" s="13"/>
      <c r="P488" s="13"/>
      <c r="Q488" s="13"/>
      <c r="R488" s="13"/>
      <c r="S488" s="13"/>
      <c r="T488" s="13"/>
      <c r="U488" s="13"/>
      <c r="V488" s="13"/>
      <c r="W488" s="13"/>
    </row>
    <row r="489" spans="14:23">
      <c r="N489" s="13"/>
      <c r="O489" s="13"/>
      <c r="P489" s="13"/>
      <c r="Q489" s="13"/>
      <c r="R489" s="13"/>
      <c r="S489" s="13"/>
      <c r="T489" s="13"/>
      <c r="U489" s="13"/>
      <c r="V489" s="13"/>
      <c r="W489" s="13"/>
    </row>
    <row r="490" spans="14:23">
      <c r="N490" s="13"/>
      <c r="O490" s="13"/>
      <c r="P490" s="13"/>
      <c r="Q490" s="13"/>
      <c r="R490" s="13"/>
      <c r="S490" s="13"/>
      <c r="T490" s="13"/>
      <c r="U490" s="13"/>
      <c r="V490" s="13"/>
      <c r="W490" s="13"/>
    </row>
    <row r="491" spans="14:23">
      <c r="N491" s="13"/>
      <c r="O491" s="13"/>
      <c r="P491" s="13"/>
      <c r="Q491" s="13"/>
      <c r="R491" s="13"/>
      <c r="S491" s="13"/>
      <c r="T491" s="13"/>
      <c r="U491" s="13"/>
      <c r="V491" s="13"/>
      <c r="W491" s="13"/>
    </row>
    <row r="492" spans="14:23">
      <c r="N492" s="13"/>
      <c r="O492" s="13"/>
      <c r="P492" s="13"/>
      <c r="Q492" s="13"/>
      <c r="R492" s="13"/>
      <c r="S492" s="13"/>
      <c r="T492" s="13"/>
      <c r="U492" s="13"/>
      <c r="V492" s="13"/>
      <c r="W492" s="13"/>
    </row>
    <row r="493" spans="14:23">
      <c r="N493" s="13"/>
      <c r="O493" s="13"/>
      <c r="P493" s="13"/>
      <c r="Q493" s="13"/>
      <c r="R493" s="13"/>
      <c r="S493" s="13"/>
      <c r="T493" s="13"/>
      <c r="U493" s="13"/>
      <c r="V493" s="13"/>
      <c r="W493" s="13"/>
    </row>
    <row r="494" spans="14:23">
      <c r="N494" s="13"/>
      <c r="O494" s="13"/>
      <c r="P494" s="13"/>
      <c r="Q494" s="13"/>
      <c r="R494" s="13"/>
      <c r="S494" s="13"/>
      <c r="T494" s="13"/>
      <c r="U494" s="13"/>
      <c r="V494" s="13"/>
      <c r="W494" s="13"/>
    </row>
    <row r="495" spans="14:23">
      <c r="N495" s="13"/>
      <c r="O495" s="13"/>
      <c r="P495" s="13"/>
      <c r="Q495" s="13"/>
      <c r="R495" s="13"/>
      <c r="S495" s="13"/>
      <c r="T495" s="13"/>
      <c r="U495" s="13"/>
      <c r="V495" s="13"/>
      <c r="W495" s="13"/>
    </row>
    <row r="496" spans="14:23">
      <c r="N496" s="13"/>
      <c r="O496" s="13"/>
      <c r="P496" s="13"/>
      <c r="Q496" s="13"/>
      <c r="R496" s="13"/>
      <c r="S496" s="13"/>
      <c r="T496" s="13"/>
      <c r="U496" s="13"/>
      <c r="V496" s="13"/>
      <c r="W496" s="13"/>
    </row>
    <row r="497" spans="14:23">
      <c r="N497" s="13"/>
      <c r="O497" s="13"/>
      <c r="P497" s="13"/>
      <c r="Q497" s="13"/>
      <c r="R497" s="13"/>
      <c r="S497" s="13"/>
      <c r="T497" s="13"/>
      <c r="U497" s="13"/>
      <c r="V497" s="13"/>
      <c r="W497" s="13"/>
    </row>
    <row r="498" spans="14:23">
      <c r="N498" s="13"/>
      <c r="O498" s="13"/>
      <c r="P498" s="13"/>
      <c r="Q498" s="13"/>
      <c r="R498" s="13"/>
      <c r="S498" s="13"/>
      <c r="T498" s="13"/>
      <c r="U498" s="13"/>
      <c r="V498" s="13"/>
      <c r="W498" s="13"/>
    </row>
    <row r="499" spans="14:23">
      <c r="N499" s="13"/>
      <c r="O499" s="13"/>
      <c r="P499" s="13"/>
      <c r="Q499" s="13"/>
      <c r="R499" s="13"/>
      <c r="S499" s="13"/>
      <c r="T499" s="13"/>
      <c r="U499" s="13"/>
      <c r="V499" s="13"/>
      <c r="W499" s="13"/>
    </row>
    <row r="500" spans="14:23">
      <c r="N500" s="13"/>
      <c r="O500" s="13"/>
      <c r="P500" s="13"/>
      <c r="Q500" s="13"/>
      <c r="R500" s="13"/>
      <c r="S500" s="13"/>
      <c r="T500" s="13"/>
      <c r="U500" s="13"/>
      <c r="V500" s="13"/>
      <c r="W500" s="13"/>
    </row>
    <row r="501" spans="14:23">
      <c r="N501" s="13"/>
      <c r="O501" s="13"/>
      <c r="P501" s="13"/>
      <c r="Q501" s="13"/>
      <c r="R501" s="13"/>
      <c r="S501" s="13"/>
      <c r="T501" s="13"/>
      <c r="U501" s="13"/>
      <c r="V501" s="13"/>
      <c r="W501" s="13"/>
    </row>
    <row r="502" spans="14:23">
      <c r="N502" s="13"/>
      <c r="O502" s="13"/>
      <c r="P502" s="13"/>
      <c r="Q502" s="13"/>
      <c r="R502" s="13"/>
      <c r="S502" s="13"/>
      <c r="T502" s="13"/>
      <c r="U502" s="13"/>
      <c r="V502" s="13"/>
      <c r="W502" s="13"/>
    </row>
    <row r="503" spans="14:23">
      <c r="N503" s="13"/>
      <c r="O503" s="13"/>
      <c r="P503" s="13"/>
      <c r="Q503" s="13"/>
      <c r="R503" s="13"/>
      <c r="S503" s="13"/>
      <c r="T503" s="13"/>
      <c r="U503" s="13"/>
      <c r="V503" s="13"/>
      <c r="W503" s="13"/>
    </row>
    <row r="504" spans="14:23">
      <c r="N504" s="13"/>
      <c r="O504" s="13"/>
      <c r="P504" s="13"/>
      <c r="Q504" s="13"/>
      <c r="R504" s="13"/>
      <c r="S504" s="13"/>
      <c r="T504" s="13"/>
      <c r="U504" s="13"/>
      <c r="V504" s="13"/>
      <c r="W504" s="13"/>
    </row>
    <row r="505" spans="14:23">
      <c r="N505" s="13"/>
      <c r="O505" s="13"/>
      <c r="P505" s="13"/>
      <c r="Q505" s="13"/>
      <c r="R505" s="13"/>
      <c r="S505" s="13"/>
      <c r="T505" s="13"/>
      <c r="U505" s="13"/>
      <c r="V505" s="13"/>
      <c r="W505" s="13"/>
    </row>
    <row r="506" spans="14:23">
      <c r="N506" s="13"/>
      <c r="O506" s="13"/>
      <c r="P506" s="13"/>
      <c r="Q506" s="13"/>
      <c r="R506" s="13"/>
      <c r="S506" s="13"/>
      <c r="T506" s="13"/>
      <c r="U506" s="13"/>
      <c r="V506" s="13"/>
      <c r="W506" s="13"/>
    </row>
    <row r="507" spans="14:23">
      <c r="N507" s="13"/>
      <c r="O507" s="13"/>
      <c r="P507" s="13"/>
      <c r="Q507" s="13"/>
      <c r="R507" s="13"/>
      <c r="S507" s="13"/>
      <c r="T507" s="13"/>
      <c r="U507" s="13"/>
      <c r="V507" s="13"/>
      <c r="W507" s="13"/>
    </row>
    <row r="508" spans="14:23">
      <c r="N508" s="13"/>
      <c r="O508" s="13"/>
      <c r="P508" s="13"/>
      <c r="Q508" s="13"/>
      <c r="R508" s="13"/>
      <c r="S508" s="13"/>
      <c r="T508" s="13"/>
      <c r="U508" s="13"/>
      <c r="V508" s="13"/>
      <c r="W508" s="13"/>
    </row>
    <row r="509" spans="14:23">
      <c r="N509" s="13"/>
      <c r="O509" s="13"/>
      <c r="P509" s="13"/>
      <c r="Q509" s="13"/>
      <c r="R509" s="13"/>
      <c r="S509" s="13"/>
      <c r="T509" s="13"/>
      <c r="U509" s="13"/>
      <c r="V509" s="13"/>
      <c r="W509" s="13"/>
    </row>
    <row r="510" spans="14:23">
      <c r="N510" s="13"/>
      <c r="O510" s="13"/>
      <c r="P510" s="13"/>
      <c r="Q510" s="13"/>
      <c r="R510" s="13"/>
      <c r="S510" s="13"/>
      <c r="T510" s="13"/>
      <c r="U510" s="13"/>
      <c r="V510" s="13"/>
      <c r="W510" s="13"/>
    </row>
    <row r="511" spans="14:23">
      <c r="N511" s="13"/>
      <c r="O511" s="13"/>
      <c r="P511" s="13"/>
      <c r="Q511" s="13"/>
      <c r="R511" s="13"/>
      <c r="S511" s="13"/>
      <c r="T511" s="13"/>
      <c r="U511" s="13"/>
      <c r="V511" s="13"/>
      <c r="W511" s="13"/>
    </row>
    <row r="512" spans="14:23">
      <c r="N512" s="13"/>
      <c r="O512" s="13"/>
      <c r="P512" s="13"/>
      <c r="Q512" s="13"/>
      <c r="R512" s="13"/>
      <c r="S512" s="13"/>
      <c r="T512" s="13"/>
      <c r="U512" s="13"/>
      <c r="V512" s="13"/>
      <c r="W512" s="13"/>
    </row>
    <row r="513" spans="14:23">
      <c r="N513" s="13"/>
      <c r="O513" s="13"/>
      <c r="P513" s="13"/>
      <c r="Q513" s="13"/>
      <c r="R513" s="13"/>
      <c r="S513" s="13"/>
      <c r="T513" s="13"/>
      <c r="U513" s="13"/>
      <c r="V513" s="13"/>
      <c r="W513" s="13"/>
    </row>
    <row r="514" spans="14:23">
      <c r="N514" s="13"/>
      <c r="O514" s="13"/>
      <c r="P514" s="13"/>
      <c r="Q514" s="13"/>
      <c r="R514" s="13"/>
      <c r="S514" s="13"/>
      <c r="T514" s="13"/>
      <c r="U514" s="13"/>
      <c r="V514" s="13"/>
      <c r="W514" s="13"/>
    </row>
    <row r="515" spans="14:23">
      <c r="N515" s="13"/>
      <c r="O515" s="13"/>
      <c r="P515" s="13"/>
      <c r="Q515" s="13"/>
      <c r="R515" s="13"/>
      <c r="S515" s="13"/>
      <c r="T515" s="13"/>
      <c r="U515" s="13"/>
      <c r="V515" s="13"/>
      <c r="W515" s="13"/>
    </row>
    <row r="516" spans="14:23">
      <c r="N516" s="13"/>
      <c r="O516" s="13"/>
      <c r="P516" s="13"/>
      <c r="Q516" s="13"/>
      <c r="R516" s="13"/>
      <c r="S516" s="13"/>
      <c r="T516" s="13"/>
      <c r="U516" s="13"/>
      <c r="V516" s="13"/>
      <c r="W516" s="13"/>
    </row>
    <row r="517" spans="14:23">
      <c r="N517" s="13"/>
      <c r="O517" s="13"/>
      <c r="P517" s="13"/>
      <c r="Q517" s="13"/>
      <c r="R517" s="13"/>
      <c r="S517" s="13"/>
      <c r="T517" s="13"/>
      <c r="U517" s="13"/>
      <c r="V517" s="13"/>
      <c r="W517" s="13"/>
    </row>
    <row r="518" spans="14:23">
      <c r="N518" s="13"/>
      <c r="O518" s="13"/>
      <c r="P518" s="13"/>
      <c r="Q518" s="13"/>
      <c r="R518" s="13"/>
      <c r="S518" s="13"/>
      <c r="T518" s="13"/>
      <c r="U518" s="13"/>
      <c r="V518" s="13"/>
      <c r="W518" s="13"/>
    </row>
    <row r="519" spans="14:23">
      <c r="N519" s="13"/>
      <c r="O519" s="13"/>
      <c r="P519" s="13"/>
      <c r="Q519" s="13"/>
      <c r="R519" s="13"/>
      <c r="S519" s="13"/>
      <c r="T519" s="13"/>
      <c r="U519" s="13"/>
      <c r="V519" s="13"/>
      <c r="W519" s="13"/>
    </row>
    <row r="520" spans="14:23">
      <c r="N520" s="13"/>
      <c r="O520" s="13"/>
      <c r="P520" s="13"/>
      <c r="Q520" s="13"/>
      <c r="R520" s="13"/>
      <c r="S520" s="13"/>
      <c r="T520" s="13"/>
      <c r="U520" s="13"/>
      <c r="V520" s="13"/>
      <c r="W520" s="13"/>
    </row>
    <row r="521" spans="14:23">
      <c r="N521" s="13"/>
      <c r="O521" s="13"/>
      <c r="P521" s="13"/>
      <c r="Q521" s="13"/>
      <c r="R521" s="13"/>
      <c r="S521" s="13"/>
      <c r="T521" s="13"/>
      <c r="U521" s="13"/>
      <c r="V521" s="13"/>
      <c r="W521" s="13"/>
    </row>
    <row r="522" spans="14:23">
      <c r="N522" s="13"/>
      <c r="O522" s="13"/>
      <c r="P522" s="13"/>
      <c r="Q522" s="13"/>
      <c r="R522" s="13"/>
      <c r="S522" s="13"/>
      <c r="T522" s="13"/>
      <c r="U522" s="13"/>
      <c r="V522" s="13"/>
      <c r="W522" s="13"/>
    </row>
    <row r="523" spans="14:23">
      <c r="N523" s="13"/>
      <c r="O523" s="13"/>
      <c r="P523" s="13"/>
      <c r="Q523" s="13"/>
      <c r="R523" s="13"/>
      <c r="S523" s="13"/>
      <c r="T523" s="13"/>
      <c r="U523" s="13"/>
      <c r="V523" s="13"/>
      <c r="W523" s="13"/>
    </row>
    <row r="524" spans="14:23">
      <c r="N524" s="13"/>
      <c r="O524" s="13"/>
      <c r="P524" s="13"/>
      <c r="Q524" s="13"/>
      <c r="R524" s="13"/>
      <c r="S524" s="13"/>
      <c r="T524" s="13"/>
      <c r="U524" s="13"/>
      <c r="V524" s="13"/>
      <c r="W524" s="13"/>
    </row>
    <row r="525" spans="14:23">
      <c r="N525" s="13"/>
      <c r="O525" s="13"/>
      <c r="P525" s="13"/>
      <c r="Q525" s="13"/>
      <c r="R525" s="13"/>
      <c r="S525" s="13"/>
      <c r="T525" s="13"/>
      <c r="U525" s="13"/>
      <c r="V525" s="13"/>
      <c r="W525" s="13"/>
    </row>
    <row r="526" spans="14:23">
      <c r="N526" s="13"/>
      <c r="O526" s="13"/>
      <c r="P526" s="13"/>
      <c r="Q526" s="13"/>
      <c r="R526" s="13"/>
      <c r="S526" s="13"/>
      <c r="T526" s="13"/>
      <c r="U526" s="13"/>
      <c r="V526" s="13"/>
      <c r="W526" s="13"/>
    </row>
    <row r="527" spans="14:23">
      <c r="N527" s="13"/>
      <c r="O527" s="13"/>
      <c r="P527" s="13"/>
      <c r="Q527" s="13"/>
      <c r="R527" s="13"/>
      <c r="S527" s="13"/>
      <c r="T527" s="13"/>
      <c r="U527" s="13"/>
      <c r="V527" s="13"/>
      <c r="W527" s="13"/>
    </row>
    <row r="528" spans="14:23">
      <c r="N528" s="13"/>
      <c r="O528" s="13"/>
      <c r="P528" s="13"/>
      <c r="Q528" s="13"/>
      <c r="R528" s="13"/>
      <c r="S528" s="13"/>
      <c r="T528" s="13"/>
      <c r="U528" s="13"/>
      <c r="V528" s="13"/>
      <c r="W528" s="13"/>
    </row>
    <row r="529" spans="14:23">
      <c r="N529" s="13"/>
      <c r="O529" s="13"/>
      <c r="P529" s="13"/>
      <c r="Q529" s="13"/>
      <c r="R529" s="13"/>
      <c r="S529" s="13"/>
      <c r="T529" s="13"/>
      <c r="U529" s="13"/>
      <c r="V529" s="13"/>
      <c r="W529" s="13"/>
    </row>
    <row r="530" spans="14:23">
      <c r="N530" s="13"/>
      <c r="O530" s="13"/>
      <c r="P530" s="13"/>
      <c r="Q530" s="13"/>
      <c r="R530" s="13"/>
      <c r="S530" s="13"/>
      <c r="T530" s="13"/>
      <c r="U530" s="13"/>
      <c r="V530" s="13"/>
      <c r="W530" s="13"/>
    </row>
    <row r="531" spans="14:23">
      <c r="N531" s="13"/>
      <c r="O531" s="13"/>
      <c r="P531" s="13"/>
      <c r="Q531" s="13"/>
      <c r="R531" s="13"/>
      <c r="S531" s="13"/>
      <c r="T531" s="13"/>
      <c r="U531" s="13"/>
      <c r="V531" s="13"/>
      <c r="W531" s="13"/>
    </row>
    <row r="532" spans="14:23">
      <c r="N532" s="13"/>
      <c r="O532" s="13"/>
      <c r="P532" s="13"/>
      <c r="Q532" s="13"/>
      <c r="R532" s="13"/>
      <c r="S532" s="13"/>
      <c r="T532" s="13"/>
      <c r="U532" s="13"/>
      <c r="V532" s="13"/>
      <c r="W532" s="13"/>
    </row>
    <row r="533" spans="14:23">
      <c r="N533" s="13"/>
      <c r="O533" s="13"/>
      <c r="P533" s="13"/>
      <c r="Q533" s="13"/>
      <c r="R533" s="13"/>
      <c r="S533" s="13"/>
      <c r="T533" s="13"/>
      <c r="U533" s="13"/>
      <c r="V533" s="13"/>
      <c r="W533" s="13"/>
    </row>
    <row r="534" spans="14:23">
      <c r="N534" s="13"/>
      <c r="O534" s="13"/>
      <c r="P534" s="13"/>
      <c r="Q534" s="13"/>
      <c r="R534" s="13"/>
      <c r="S534" s="13"/>
      <c r="T534" s="13"/>
      <c r="U534" s="13"/>
      <c r="V534" s="13"/>
      <c r="W534" s="13"/>
    </row>
    <row r="535" spans="14:23">
      <c r="N535" s="13"/>
      <c r="O535" s="13"/>
      <c r="P535" s="13"/>
      <c r="Q535" s="13"/>
      <c r="R535" s="13"/>
      <c r="S535" s="13"/>
      <c r="T535" s="13"/>
      <c r="U535" s="13"/>
      <c r="V535" s="13"/>
      <c r="W535" s="13"/>
    </row>
    <row r="536" spans="14:23">
      <c r="N536" s="13"/>
      <c r="O536" s="13"/>
      <c r="P536" s="13"/>
      <c r="Q536" s="13"/>
      <c r="R536" s="13"/>
      <c r="S536" s="13"/>
      <c r="T536" s="13"/>
      <c r="U536" s="13"/>
      <c r="V536" s="13"/>
      <c r="W536" s="13"/>
    </row>
    <row r="537" spans="14:23">
      <c r="N537" s="13"/>
      <c r="O537" s="13"/>
      <c r="P537" s="13"/>
      <c r="Q537" s="13"/>
      <c r="R537" s="13"/>
      <c r="S537" s="13"/>
      <c r="T537" s="13"/>
      <c r="U537" s="13"/>
      <c r="V537" s="13"/>
      <c r="W537" s="13"/>
    </row>
    <row r="538" spans="14:23">
      <c r="N538" s="13"/>
      <c r="O538" s="13"/>
      <c r="P538" s="13"/>
      <c r="Q538" s="13"/>
      <c r="R538" s="13"/>
      <c r="S538" s="13"/>
      <c r="T538" s="13"/>
      <c r="U538" s="13"/>
      <c r="V538" s="13"/>
      <c r="W538" s="13"/>
    </row>
    <row r="539" spans="14:23">
      <c r="N539" s="13"/>
      <c r="O539" s="13"/>
      <c r="P539" s="13"/>
      <c r="Q539" s="13"/>
      <c r="R539" s="13"/>
      <c r="S539" s="13"/>
      <c r="T539" s="13"/>
      <c r="U539" s="13"/>
      <c r="V539" s="13"/>
      <c r="W539" s="13"/>
    </row>
    <row r="540" spans="14:23">
      <c r="N540" s="13"/>
      <c r="O540" s="13"/>
      <c r="P540" s="13"/>
      <c r="Q540" s="13"/>
      <c r="R540" s="13"/>
      <c r="S540" s="13"/>
      <c r="T540" s="13"/>
      <c r="U540" s="13"/>
      <c r="V540" s="13"/>
      <c r="W540" s="13"/>
    </row>
    <row r="541" spans="14:23">
      <c r="N541" s="13"/>
      <c r="O541" s="13"/>
      <c r="P541" s="13"/>
      <c r="Q541" s="13"/>
      <c r="R541" s="13"/>
      <c r="S541" s="13"/>
      <c r="T541" s="13"/>
      <c r="U541" s="13"/>
      <c r="V541" s="13"/>
      <c r="W541" s="13"/>
    </row>
    <row r="542" spans="14:23">
      <c r="N542" s="13"/>
      <c r="O542" s="13"/>
      <c r="P542" s="13"/>
      <c r="Q542" s="13"/>
      <c r="R542" s="13"/>
      <c r="S542" s="13"/>
      <c r="T542" s="13"/>
      <c r="U542" s="13"/>
      <c r="V542" s="13"/>
      <c r="W542" s="13"/>
    </row>
    <row r="543" spans="14:23">
      <c r="N543" s="13"/>
      <c r="O543" s="13"/>
      <c r="P543" s="13"/>
      <c r="Q543" s="13"/>
      <c r="R543" s="13"/>
      <c r="S543" s="13"/>
      <c r="T543" s="13"/>
      <c r="U543" s="13"/>
      <c r="V543" s="13"/>
      <c r="W543" s="13"/>
    </row>
    <row r="544" spans="14:23">
      <c r="N544" s="13"/>
      <c r="O544" s="13"/>
      <c r="P544" s="13"/>
      <c r="Q544" s="13"/>
      <c r="R544" s="13"/>
      <c r="S544" s="13"/>
      <c r="T544" s="13"/>
      <c r="U544" s="13"/>
      <c r="V544" s="13"/>
      <c r="W544" s="13"/>
    </row>
    <row r="545" spans="14:23">
      <c r="N545" s="13"/>
      <c r="O545" s="13"/>
      <c r="P545" s="13"/>
      <c r="Q545" s="13"/>
      <c r="R545" s="13"/>
      <c r="S545" s="13"/>
      <c r="T545" s="13"/>
      <c r="U545" s="13"/>
      <c r="V545" s="13"/>
      <c r="W545" s="13"/>
    </row>
    <row r="546" spans="14:23">
      <c r="N546" s="13"/>
      <c r="O546" s="13"/>
      <c r="P546" s="13"/>
      <c r="Q546" s="13"/>
      <c r="R546" s="13"/>
      <c r="S546" s="13"/>
      <c r="T546" s="13"/>
      <c r="U546" s="13"/>
      <c r="V546" s="13"/>
      <c r="W546" s="13"/>
    </row>
    <row r="547" spans="14:23">
      <c r="N547" s="13"/>
      <c r="O547" s="13"/>
      <c r="P547" s="13"/>
      <c r="Q547" s="13"/>
      <c r="R547" s="13"/>
      <c r="S547" s="13"/>
      <c r="T547" s="13"/>
      <c r="U547" s="13"/>
      <c r="V547" s="13"/>
      <c r="W547" s="13"/>
    </row>
    <row r="548" spans="14:23">
      <c r="N548" s="13"/>
      <c r="O548" s="13"/>
      <c r="P548" s="13"/>
      <c r="Q548" s="13"/>
      <c r="R548" s="13"/>
      <c r="S548" s="13"/>
      <c r="T548" s="13"/>
      <c r="U548" s="13"/>
      <c r="V548" s="13"/>
      <c r="W548" s="13"/>
    </row>
    <row r="549" spans="14:23">
      <c r="N549" s="13"/>
      <c r="O549" s="13"/>
      <c r="P549" s="13"/>
      <c r="Q549" s="13"/>
      <c r="R549" s="13"/>
      <c r="S549" s="13"/>
      <c r="T549" s="13"/>
      <c r="U549" s="13"/>
      <c r="V549" s="13"/>
      <c r="W549" s="13"/>
    </row>
    <row r="550" spans="14:23">
      <c r="N550" s="13"/>
      <c r="O550" s="13"/>
      <c r="P550" s="13"/>
      <c r="Q550" s="13"/>
      <c r="R550" s="13"/>
      <c r="S550" s="13"/>
      <c r="T550" s="13"/>
      <c r="U550" s="13"/>
      <c r="V550" s="13"/>
      <c r="W550" s="13"/>
    </row>
    <row r="551" spans="14:23">
      <c r="N551" s="13"/>
      <c r="O551" s="13"/>
      <c r="P551" s="13"/>
      <c r="Q551" s="13"/>
      <c r="R551" s="13"/>
      <c r="S551" s="13"/>
      <c r="T551" s="13"/>
      <c r="U551" s="13"/>
      <c r="V551" s="13"/>
      <c r="W551" s="13"/>
    </row>
    <row r="552" spans="14:23">
      <c r="N552" s="13"/>
      <c r="O552" s="13"/>
      <c r="P552" s="13"/>
      <c r="Q552" s="13"/>
      <c r="R552" s="13"/>
      <c r="S552" s="13"/>
      <c r="T552" s="13"/>
      <c r="U552" s="13"/>
      <c r="V552" s="13"/>
      <c r="W552" s="13"/>
    </row>
    <row r="553" spans="14:23">
      <c r="N553" s="13"/>
      <c r="O553" s="13"/>
      <c r="P553" s="13"/>
      <c r="Q553" s="13"/>
      <c r="R553" s="13"/>
      <c r="S553" s="13"/>
      <c r="T553" s="13"/>
      <c r="U553" s="13"/>
      <c r="V553" s="13"/>
      <c r="W553" s="13"/>
    </row>
    <row r="554" spans="14:23">
      <c r="N554" s="13"/>
      <c r="O554" s="13"/>
      <c r="P554" s="13"/>
      <c r="Q554" s="13"/>
      <c r="R554" s="13"/>
      <c r="S554" s="13"/>
      <c r="T554" s="13"/>
      <c r="U554" s="13"/>
      <c r="V554" s="13"/>
      <c r="W554" s="13"/>
    </row>
    <row r="555" spans="14:23">
      <c r="N555" s="13"/>
      <c r="O555" s="13"/>
      <c r="P555" s="13"/>
      <c r="Q555" s="13"/>
      <c r="R555" s="13"/>
      <c r="S555" s="13"/>
      <c r="T555" s="13"/>
      <c r="U555" s="13"/>
      <c r="V555" s="13"/>
      <c r="W555" s="13"/>
    </row>
    <row r="556" spans="14:23">
      <c r="N556" s="13"/>
      <c r="O556" s="13"/>
      <c r="P556" s="13"/>
      <c r="Q556" s="13"/>
      <c r="R556" s="13"/>
      <c r="S556" s="13"/>
      <c r="T556" s="13"/>
      <c r="U556" s="13"/>
      <c r="V556" s="13"/>
      <c r="W556" s="13"/>
    </row>
    <row r="557" spans="14:23">
      <c r="N557" s="13"/>
      <c r="O557" s="13"/>
      <c r="P557" s="13"/>
      <c r="Q557" s="13"/>
      <c r="R557" s="13"/>
      <c r="S557" s="13"/>
      <c r="T557" s="13"/>
      <c r="U557" s="13"/>
      <c r="V557" s="13"/>
      <c r="W557" s="13"/>
    </row>
    <row r="558" spans="14:23">
      <c r="N558" s="13"/>
      <c r="O558" s="13"/>
      <c r="P558" s="13"/>
      <c r="Q558" s="13"/>
      <c r="R558" s="13"/>
      <c r="S558" s="13"/>
      <c r="T558" s="13"/>
      <c r="U558" s="13"/>
      <c r="V558" s="13"/>
      <c r="W558" s="13"/>
    </row>
    <row r="559" spans="14:23">
      <c r="N559" s="13"/>
      <c r="O559" s="13"/>
      <c r="P559" s="13"/>
      <c r="Q559" s="13"/>
      <c r="R559" s="13"/>
      <c r="S559" s="13"/>
      <c r="T559" s="13"/>
      <c r="U559" s="13"/>
      <c r="V559" s="13"/>
      <c r="W559" s="13"/>
    </row>
    <row r="560" spans="14:23">
      <c r="N560" s="13"/>
      <c r="O560" s="13"/>
      <c r="P560" s="13"/>
      <c r="Q560" s="13"/>
      <c r="R560" s="13"/>
      <c r="S560" s="13"/>
      <c r="T560" s="13"/>
      <c r="U560" s="13"/>
      <c r="V560" s="13"/>
      <c r="W560" s="13"/>
    </row>
    <row r="561" spans="14:23">
      <c r="N561" s="13"/>
      <c r="O561" s="13"/>
      <c r="P561" s="13"/>
      <c r="Q561" s="13"/>
      <c r="R561" s="13"/>
      <c r="S561" s="13"/>
      <c r="T561" s="13"/>
      <c r="U561" s="13"/>
      <c r="V561" s="13"/>
      <c r="W561" s="13"/>
    </row>
    <row r="562" spans="14:23">
      <c r="N562" s="13"/>
      <c r="O562" s="13"/>
      <c r="P562" s="13"/>
      <c r="Q562" s="13"/>
      <c r="R562" s="13"/>
      <c r="S562" s="13"/>
      <c r="T562" s="13"/>
      <c r="U562" s="13"/>
      <c r="V562" s="13"/>
      <c r="W562" s="13"/>
    </row>
    <row r="563" spans="14:23">
      <c r="N563" s="13"/>
      <c r="O563" s="13"/>
      <c r="P563" s="13"/>
      <c r="Q563" s="13"/>
      <c r="R563" s="13"/>
      <c r="S563" s="13"/>
      <c r="T563" s="13"/>
      <c r="U563" s="13"/>
      <c r="V563" s="13"/>
      <c r="W563" s="13"/>
    </row>
    <row r="564" spans="14:23">
      <c r="N564" s="13"/>
      <c r="O564" s="13"/>
      <c r="P564" s="13"/>
      <c r="Q564" s="13"/>
      <c r="R564" s="13"/>
      <c r="S564" s="13"/>
      <c r="T564" s="13"/>
      <c r="U564" s="13"/>
      <c r="V564" s="13"/>
      <c r="W564" s="13"/>
    </row>
    <row r="565" spans="14:23">
      <c r="N565" s="13"/>
      <c r="O565" s="13"/>
      <c r="P565" s="13"/>
      <c r="Q565" s="13"/>
      <c r="R565" s="13"/>
      <c r="S565" s="13"/>
      <c r="T565" s="13"/>
      <c r="U565" s="13"/>
      <c r="V565" s="13"/>
      <c r="W565" s="13"/>
    </row>
    <row r="566" spans="14:23">
      <c r="N566" s="13"/>
      <c r="O566" s="13"/>
      <c r="P566" s="13"/>
      <c r="Q566" s="13"/>
      <c r="R566" s="13"/>
      <c r="S566" s="13"/>
      <c r="T566" s="13"/>
      <c r="U566" s="13"/>
      <c r="V566" s="13"/>
      <c r="W566" s="13"/>
    </row>
    <row r="567" spans="14:23">
      <c r="N567" s="13"/>
      <c r="O567" s="13"/>
      <c r="P567" s="13"/>
      <c r="Q567" s="13"/>
      <c r="R567" s="13"/>
      <c r="S567" s="13"/>
      <c r="T567" s="13"/>
      <c r="U567" s="13"/>
      <c r="V567" s="13"/>
      <c r="W567" s="13"/>
    </row>
    <row r="568" spans="14:23">
      <c r="N568" s="13"/>
      <c r="O568" s="13"/>
      <c r="P568" s="13"/>
      <c r="Q568" s="13"/>
      <c r="R568" s="13"/>
      <c r="S568" s="13"/>
      <c r="T568" s="13"/>
      <c r="U568" s="13"/>
      <c r="V568" s="13"/>
      <c r="W568" s="13"/>
    </row>
    <row r="569" spans="14:23">
      <c r="N569" s="13"/>
      <c r="O569" s="13"/>
      <c r="P569" s="13"/>
      <c r="Q569" s="13"/>
      <c r="R569" s="13"/>
      <c r="S569" s="13"/>
      <c r="T569" s="13"/>
      <c r="U569" s="13"/>
      <c r="V569" s="13"/>
      <c r="W569" s="13"/>
    </row>
    <row r="570" spans="14:23">
      <c r="N570" s="13"/>
      <c r="O570" s="13"/>
      <c r="P570" s="13"/>
      <c r="Q570" s="13"/>
      <c r="R570" s="13"/>
      <c r="S570" s="13"/>
      <c r="T570" s="13"/>
      <c r="U570" s="13"/>
      <c r="V570" s="13"/>
      <c r="W570" s="13"/>
    </row>
    <row r="571" spans="14:23">
      <c r="N571" s="13"/>
      <c r="O571" s="13"/>
      <c r="P571" s="13"/>
      <c r="Q571" s="13"/>
      <c r="R571" s="13"/>
      <c r="S571" s="13"/>
      <c r="T571" s="13"/>
      <c r="U571" s="13"/>
      <c r="V571" s="13"/>
      <c r="W571" s="13"/>
    </row>
    <row r="572" spans="14:23">
      <c r="N572" s="13"/>
      <c r="O572" s="13"/>
      <c r="P572" s="13"/>
      <c r="Q572" s="13"/>
      <c r="R572" s="13"/>
      <c r="S572" s="13"/>
      <c r="T572" s="13"/>
      <c r="U572" s="13"/>
      <c r="V572" s="13"/>
      <c r="W572" s="13"/>
    </row>
    <row r="573" spans="14:23">
      <c r="N573" s="13"/>
      <c r="O573" s="13"/>
      <c r="P573" s="13"/>
      <c r="Q573" s="13"/>
      <c r="R573" s="13"/>
      <c r="S573" s="13"/>
      <c r="T573" s="13"/>
      <c r="U573" s="13"/>
      <c r="V573" s="13"/>
      <c r="W573" s="13"/>
    </row>
    <row r="574" spans="14:23">
      <c r="N574" s="13"/>
      <c r="O574" s="13"/>
      <c r="P574" s="13"/>
      <c r="Q574" s="13"/>
      <c r="R574" s="13"/>
      <c r="S574" s="13"/>
      <c r="T574" s="13"/>
      <c r="U574" s="13"/>
      <c r="V574" s="13"/>
      <c r="W574" s="13"/>
    </row>
    <row r="575" spans="14:23">
      <c r="N575" s="13"/>
      <c r="O575" s="13"/>
      <c r="P575" s="13"/>
      <c r="Q575" s="13"/>
      <c r="R575" s="13"/>
      <c r="S575" s="13"/>
      <c r="T575" s="13"/>
      <c r="U575" s="13"/>
      <c r="V575" s="13"/>
      <c r="W575" s="13"/>
    </row>
    <row r="576" spans="14:23">
      <c r="N576" s="13"/>
      <c r="O576" s="13"/>
      <c r="P576" s="13"/>
      <c r="Q576" s="13"/>
      <c r="R576" s="13"/>
      <c r="S576" s="13"/>
      <c r="T576" s="13"/>
      <c r="U576" s="13"/>
      <c r="V576" s="13"/>
      <c r="W576" s="13"/>
    </row>
    <row r="577" spans="14:23">
      <c r="N577" s="13"/>
      <c r="O577" s="13"/>
      <c r="P577" s="13"/>
      <c r="Q577" s="13"/>
      <c r="R577" s="13"/>
      <c r="S577" s="13"/>
      <c r="T577" s="13"/>
      <c r="U577" s="13"/>
      <c r="V577" s="13"/>
      <c r="W577" s="13"/>
    </row>
    <row r="578" spans="14:23">
      <c r="N578" s="13"/>
      <c r="O578" s="13"/>
      <c r="P578" s="13"/>
      <c r="Q578" s="13"/>
      <c r="R578" s="13"/>
      <c r="S578" s="13"/>
      <c r="T578" s="13"/>
      <c r="U578" s="13"/>
      <c r="V578" s="13"/>
      <c r="W578" s="13"/>
    </row>
    <row r="579" spans="14:23">
      <c r="N579" s="13"/>
      <c r="O579" s="13"/>
      <c r="P579" s="13"/>
      <c r="Q579" s="13"/>
      <c r="R579" s="13"/>
      <c r="S579" s="13"/>
      <c r="T579" s="13"/>
      <c r="U579" s="13"/>
      <c r="V579" s="13"/>
      <c r="W579" s="13"/>
    </row>
    <row r="580" spans="14:23">
      <c r="N580" s="13"/>
      <c r="O580" s="13"/>
      <c r="P580" s="13"/>
      <c r="Q580" s="13"/>
      <c r="R580" s="13"/>
      <c r="S580" s="13"/>
      <c r="T580" s="13"/>
      <c r="U580" s="13"/>
      <c r="V580" s="13"/>
      <c r="W580" s="13"/>
    </row>
    <row r="581" spans="14:23">
      <c r="N581" s="13"/>
      <c r="O581" s="13"/>
      <c r="P581" s="13"/>
      <c r="Q581" s="13"/>
      <c r="R581" s="13"/>
      <c r="S581" s="13"/>
      <c r="T581" s="13"/>
      <c r="U581" s="13"/>
      <c r="V581" s="13"/>
      <c r="W581" s="13"/>
    </row>
    <row r="582" spans="14:23">
      <c r="N582" s="13"/>
      <c r="O582" s="13"/>
      <c r="P582" s="13"/>
      <c r="Q582" s="13"/>
      <c r="R582" s="13"/>
      <c r="S582" s="13"/>
      <c r="T582" s="13"/>
      <c r="U582" s="13"/>
      <c r="V582" s="13"/>
      <c r="W582" s="13"/>
    </row>
    <row r="583" spans="14:23">
      <c r="N583" s="13"/>
      <c r="O583" s="13"/>
      <c r="P583" s="13"/>
      <c r="Q583" s="13"/>
      <c r="R583" s="13"/>
      <c r="S583" s="13"/>
      <c r="T583" s="13"/>
      <c r="U583" s="13"/>
      <c r="V583" s="13"/>
      <c r="W583" s="13"/>
    </row>
    <row r="584" spans="14:23">
      <c r="N584" s="13"/>
      <c r="O584" s="13"/>
      <c r="P584" s="13"/>
      <c r="Q584" s="13"/>
      <c r="R584" s="13"/>
      <c r="S584" s="13"/>
      <c r="T584" s="13"/>
      <c r="U584" s="13"/>
      <c r="V584" s="13"/>
      <c r="W584" s="13"/>
    </row>
    <row r="585" spans="14:23">
      <c r="N585" s="13"/>
      <c r="O585" s="13"/>
      <c r="P585" s="13"/>
      <c r="Q585" s="13"/>
      <c r="R585" s="13"/>
      <c r="S585" s="13"/>
      <c r="T585" s="13"/>
      <c r="U585" s="13"/>
      <c r="V585" s="13"/>
      <c r="W585" s="13"/>
    </row>
    <row r="586" spans="14:23">
      <c r="N586" s="13"/>
      <c r="O586" s="13"/>
      <c r="P586" s="13"/>
      <c r="Q586" s="13"/>
      <c r="R586" s="13"/>
      <c r="S586" s="13"/>
      <c r="T586" s="13"/>
      <c r="U586" s="13"/>
      <c r="V586" s="13"/>
      <c r="W586" s="13"/>
    </row>
    <row r="587" spans="14:23">
      <c r="N587" s="13"/>
      <c r="O587" s="13"/>
      <c r="P587" s="13"/>
      <c r="Q587" s="13"/>
      <c r="R587" s="13"/>
      <c r="S587" s="13"/>
      <c r="T587" s="13"/>
      <c r="U587" s="13"/>
      <c r="V587" s="13"/>
      <c r="W587" s="13"/>
    </row>
    <row r="588" spans="14:23">
      <c r="N588" s="13"/>
      <c r="O588" s="13"/>
      <c r="P588" s="13"/>
      <c r="Q588" s="13"/>
      <c r="R588" s="13"/>
      <c r="S588" s="13"/>
      <c r="T588" s="13"/>
      <c r="U588" s="13"/>
      <c r="V588" s="13"/>
      <c r="W588" s="13"/>
    </row>
    <row r="589" spans="14:23">
      <c r="N589" s="13"/>
      <c r="O589" s="13"/>
      <c r="P589" s="13"/>
      <c r="Q589" s="13"/>
      <c r="R589" s="13"/>
      <c r="S589" s="13"/>
      <c r="T589" s="13"/>
      <c r="U589" s="13"/>
      <c r="V589" s="13"/>
      <c r="W589" s="13"/>
    </row>
    <row r="590" spans="14:23">
      <c r="N590" s="13"/>
      <c r="O590" s="13"/>
      <c r="P590" s="13"/>
      <c r="Q590" s="13"/>
      <c r="R590" s="13"/>
      <c r="S590" s="13"/>
      <c r="T590" s="13"/>
      <c r="U590" s="13"/>
      <c r="V590" s="13"/>
      <c r="W590" s="13"/>
    </row>
    <row r="591" spans="14:23">
      <c r="N591" s="13"/>
      <c r="O591" s="13"/>
      <c r="P591" s="13"/>
      <c r="Q591" s="13"/>
      <c r="R591" s="13"/>
      <c r="S591" s="13"/>
      <c r="T591" s="13"/>
      <c r="U591" s="13"/>
      <c r="V591" s="13"/>
      <c r="W591" s="13"/>
    </row>
    <row r="592" spans="14:23">
      <c r="N592" s="13"/>
      <c r="O592" s="13"/>
      <c r="P592" s="13"/>
      <c r="Q592" s="13"/>
      <c r="R592" s="13"/>
      <c r="S592" s="13"/>
      <c r="T592" s="13"/>
      <c r="U592" s="13"/>
      <c r="V592" s="13"/>
      <c r="W592" s="13"/>
    </row>
    <row r="593" spans="14:23">
      <c r="N593" s="13"/>
      <c r="O593" s="13"/>
      <c r="P593" s="13"/>
      <c r="Q593" s="13"/>
      <c r="R593" s="13"/>
      <c r="S593" s="13"/>
      <c r="T593" s="13"/>
      <c r="U593" s="13"/>
      <c r="V593" s="13"/>
      <c r="W593" s="13"/>
    </row>
    <row r="594" spans="14:23">
      <c r="N594" s="13"/>
      <c r="O594" s="13"/>
      <c r="P594" s="13"/>
      <c r="Q594" s="13"/>
      <c r="R594" s="13"/>
      <c r="S594" s="13"/>
      <c r="T594" s="13"/>
      <c r="U594" s="13"/>
      <c r="V594" s="13"/>
      <c r="W594" s="13"/>
    </row>
    <row r="595" spans="14:23">
      <c r="N595" s="13"/>
      <c r="O595" s="13"/>
      <c r="P595" s="13"/>
      <c r="Q595" s="13"/>
      <c r="R595" s="13"/>
      <c r="S595" s="13"/>
      <c r="T595" s="13"/>
      <c r="U595" s="13"/>
      <c r="V595" s="13"/>
      <c r="W595" s="13"/>
    </row>
    <row r="596" spans="14:23">
      <c r="N596" s="13"/>
      <c r="O596" s="13"/>
      <c r="P596" s="13"/>
      <c r="Q596" s="13"/>
      <c r="R596" s="13"/>
      <c r="S596" s="13"/>
      <c r="T596" s="13"/>
      <c r="U596" s="13"/>
      <c r="V596" s="13"/>
      <c r="W596" s="13"/>
    </row>
    <row r="597" spans="14:23">
      <c r="N597" s="13"/>
      <c r="O597" s="13"/>
      <c r="P597" s="13"/>
      <c r="Q597" s="13"/>
      <c r="R597" s="13"/>
      <c r="S597" s="13"/>
      <c r="T597" s="13"/>
      <c r="U597" s="13"/>
      <c r="V597" s="13"/>
      <c r="W597" s="13"/>
    </row>
    <row r="598" spans="14:23">
      <c r="N598" s="13"/>
      <c r="O598" s="13"/>
      <c r="P598" s="13"/>
      <c r="Q598" s="13"/>
      <c r="R598" s="13"/>
      <c r="S598" s="13"/>
      <c r="T598" s="13"/>
      <c r="U598" s="13"/>
      <c r="V598" s="13"/>
      <c r="W598" s="13"/>
    </row>
    <row r="599" spans="14:23">
      <c r="N599" s="13"/>
      <c r="O599" s="13"/>
      <c r="P599" s="13"/>
      <c r="Q599" s="13"/>
      <c r="R599" s="13"/>
      <c r="S599" s="13"/>
      <c r="T599" s="13"/>
      <c r="U599" s="13"/>
      <c r="V599" s="13"/>
      <c r="W599" s="13"/>
    </row>
    <row r="600" spans="14:23">
      <c r="N600" s="13"/>
      <c r="O600" s="13"/>
      <c r="P600" s="13"/>
      <c r="Q600" s="13"/>
      <c r="R600" s="13"/>
      <c r="S600" s="13"/>
      <c r="T600" s="13"/>
      <c r="U600" s="13"/>
      <c r="V600" s="13"/>
      <c r="W600" s="13"/>
    </row>
    <row r="601" spans="14:23">
      <c r="N601" s="13"/>
      <c r="O601" s="13"/>
      <c r="P601" s="13"/>
      <c r="Q601" s="13"/>
      <c r="R601" s="13"/>
      <c r="S601" s="13"/>
      <c r="T601" s="13"/>
      <c r="U601" s="13"/>
      <c r="V601" s="13"/>
      <c r="W601" s="13"/>
    </row>
    <row r="602" spans="14:23">
      <c r="N602" s="13"/>
      <c r="O602" s="13"/>
      <c r="P602" s="13"/>
      <c r="Q602" s="13"/>
      <c r="R602" s="13"/>
      <c r="S602" s="13"/>
      <c r="T602" s="13"/>
      <c r="U602" s="13"/>
      <c r="V602" s="13"/>
      <c r="W602" s="13"/>
    </row>
    <row r="603" spans="14:23">
      <c r="N603" s="13"/>
      <c r="O603" s="13"/>
      <c r="P603" s="13"/>
      <c r="Q603" s="13"/>
      <c r="R603" s="13"/>
      <c r="S603" s="13"/>
      <c r="T603" s="13"/>
      <c r="U603" s="13"/>
      <c r="V603" s="13"/>
      <c r="W603" s="13"/>
    </row>
    <row r="604" spans="14:23">
      <c r="N604" s="13"/>
      <c r="O604" s="13"/>
      <c r="P604" s="13"/>
      <c r="Q604" s="13"/>
      <c r="R604" s="13"/>
      <c r="S604" s="13"/>
      <c r="T604" s="13"/>
      <c r="U604" s="13"/>
      <c r="V604" s="13"/>
      <c r="W604" s="13"/>
    </row>
    <row r="605" spans="14:23">
      <c r="N605" s="13"/>
      <c r="O605" s="13"/>
      <c r="P605" s="13"/>
      <c r="Q605" s="13"/>
      <c r="R605" s="13"/>
      <c r="S605" s="13"/>
      <c r="T605" s="13"/>
      <c r="U605" s="13"/>
      <c r="V605" s="13"/>
      <c r="W605" s="13"/>
    </row>
    <row r="606" spans="14:23">
      <c r="N606" s="13"/>
      <c r="O606" s="13"/>
      <c r="P606" s="13"/>
      <c r="Q606" s="13"/>
      <c r="R606" s="13"/>
      <c r="S606" s="13"/>
      <c r="T606" s="13"/>
      <c r="U606" s="13"/>
      <c r="V606" s="13"/>
      <c r="W606" s="13"/>
    </row>
    <row r="607" spans="14:23">
      <c r="N607" s="13"/>
      <c r="O607" s="13"/>
      <c r="P607" s="13"/>
      <c r="Q607" s="13"/>
      <c r="R607" s="13"/>
      <c r="S607" s="13"/>
      <c r="T607" s="13"/>
      <c r="U607" s="13"/>
      <c r="V607" s="13"/>
      <c r="W607" s="13"/>
    </row>
    <row r="608" spans="14:23">
      <c r="N608" s="13"/>
      <c r="O608" s="13"/>
      <c r="P608" s="13"/>
      <c r="Q608" s="13"/>
      <c r="R608" s="13"/>
      <c r="S608" s="13"/>
      <c r="T608" s="13"/>
      <c r="U608" s="13"/>
      <c r="V608" s="13"/>
      <c r="W608" s="13"/>
    </row>
    <row r="609" spans="14:23">
      <c r="N609" s="13"/>
      <c r="O609" s="13"/>
      <c r="P609" s="13"/>
      <c r="Q609" s="13"/>
      <c r="R609" s="13"/>
      <c r="S609" s="13"/>
      <c r="T609" s="13"/>
      <c r="U609" s="13"/>
      <c r="V609" s="13"/>
      <c r="W609" s="13"/>
    </row>
    <row r="610" spans="14:23">
      <c r="N610" s="13"/>
      <c r="O610" s="13"/>
      <c r="P610" s="13"/>
      <c r="Q610" s="13"/>
      <c r="R610" s="13"/>
      <c r="S610" s="13"/>
      <c r="T610" s="13"/>
      <c r="U610" s="13"/>
      <c r="V610" s="13"/>
      <c r="W610" s="13"/>
    </row>
    <row r="611" spans="14:23">
      <c r="N611" s="13"/>
      <c r="O611" s="13"/>
      <c r="P611" s="13"/>
      <c r="Q611" s="13"/>
      <c r="R611" s="13"/>
      <c r="S611" s="13"/>
      <c r="T611" s="13"/>
      <c r="U611" s="13"/>
      <c r="V611" s="13"/>
      <c r="W611" s="13"/>
    </row>
    <row r="612" spans="14:23">
      <c r="N612" s="13"/>
      <c r="O612" s="13"/>
      <c r="P612" s="13"/>
      <c r="Q612" s="13"/>
      <c r="R612" s="13"/>
      <c r="S612" s="13"/>
      <c r="T612" s="13"/>
      <c r="U612" s="13"/>
      <c r="V612" s="13"/>
      <c r="W612" s="13"/>
    </row>
    <row r="613" spans="14:23">
      <c r="N613" s="13"/>
      <c r="O613" s="13"/>
      <c r="P613" s="13"/>
      <c r="Q613" s="13"/>
      <c r="R613" s="13"/>
      <c r="S613" s="13"/>
      <c r="T613" s="13"/>
      <c r="U613" s="13"/>
      <c r="V613" s="13"/>
      <c r="W613" s="13"/>
    </row>
    <row r="614" spans="14:23">
      <c r="N614" s="13"/>
      <c r="O614" s="13"/>
      <c r="P614" s="13"/>
      <c r="Q614" s="13"/>
      <c r="R614" s="13"/>
      <c r="S614" s="13"/>
      <c r="T614" s="13"/>
      <c r="U614" s="13"/>
      <c r="V614" s="13"/>
      <c r="W614" s="13"/>
    </row>
    <row r="615" spans="14:23">
      <c r="N615" s="13"/>
      <c r="O615" s="13"/>
      <c r="P615" s="13"/>
      <c r="Q615" s="13"/>
      <c r="R615" s="13"/>
      <c r="S615" s="13"/>
      <c r="T615" s="13"/>
      <c r="U615" s="13"/>
      <c r="V615" s="13"/>
      <c r="W615" s="13"/>
    </row>
    <row r="616" spans="14:23">
      <c r="N616" s="13"/>
      <c r="O616" s="13"/>
      <c r="P616" s="13"/>
      <c r="Q616" s="13"/>
      <c r="R616" s="13"/>
      <c r="S616" s="13"/>
      <c r="T616" s="13"/>
      <c r="U616" s="13"/>
      <c r="V616" s="13"/>
      <c r="W616" s="13"/>
    </row>
    <row r="617" spans="14:23">
      <c r="N617" s="13"/>
      <c r="O617" s="13"/>
      <c r="P617" s="13"/>
      <c r="Q617" s="13"/>
      <c r="R617" s="13"/>
      <c r="S617" s="13"/>
      <c r="T617" s="13"/>
      <c r="U617" s="13"/>
      <c r="V617" s="13"/>
      <c r="W617" s="13"/>
    </row>
    <row r="618" spans="14:23">
      <c r="N618" s="13"/>
      <c r="O618" s="13"/>
      <c r="P618" s="13"/>
      <c r="Q618" s="13"/>
      <c r="R618" s="13"/>
      <c r="S618" s="13"/>
      <c r="T618" s="13"/>
      <c r="U618" s="13"/>
      <c r="V618" s="13"/>
      <c r="W618" s="13"/>
    </row>
    <row r="619" spans="14:23">
      <c r="N619" s="13"/>
      <c r="O619" s="13"/>
      <c r="P619" s="13"/>
      <c r="Q619" s="13"/>
      <c r="R619" s="13"/>
      <c r="S619" s="13"/>
      <c r="T619" s="13"/>
      <c r="U619" s="13"/>
      <c r="V619" s="13"/>
      <c r="W619" s="13"/>
    </row>
    <row r="620" spans="14:23">
      <c r="N620" s="13"/>
      <c r="O620" s="13"/>
      <c r="P620" s="13"/>
      <c r="Q620" s="13"/>
      <c r="R620" s="13"/>
      <c r="S620" s="13"/>
      <c r="T620" s="13"/>
      <c r="U620" s="13"/>
      <c r="V620" s="13"/>
      <c r="W620" s="13"/>
    </row>
    <row r="621" spans="14:23">
      <c r="N621" s="13"/>
      <c r="O621" s="13"/>
      <c r="P621" s="13"/>
      <c r="Q621" s="13"/>
      <c r="R621" s="13"/>
      <c r="S621" s="13"/>
      <c r="T621" s="13"/>
      <c r="U621" s="13"/>
      <c r="V621" s="13"/>
      <c r="W621" s="13"/>
    </row>
    <row r="622" spans="14:23">
      <c r="N622" s="13"/>
      <c r="O622" s="13"/>
      <c r="P622" s="13"/>
      <c r="Q622" s="13"/>
      <c r="R622" s="13"/>
      <c r="S622" s="13"/>
      <c r="T622" s="13"/>
      <c r="U622" s="13"/>
      <c r="V622" s="13"/>
      <c r="W622" s="13"/>
    </row>
    <row r="623" spans="14:23">
      <c r="N623" s="13"/>
      <c r="O623" s="13"/>
      <c r="P623" s="13"/>
      <c r="Q623" s="13"/>
      <c r="R623" s="13"/>
      <c r="S623" s="13"/>
      <c r="T623" s="13"/>
      <c r="U623" s="13"/>
      <c r="V623" s="13"/>
      <c r="W623" s="13"/>
    </row>
    <row r="624" spans="14:23">
      <c r="N624" s="13"/>
      <c r="O624" s="13"/>
      <c r="P624" s="13"/>
      <c r="Q624" s="13"/>
      <c r="R624" s="13"/>
      <c r="S624" s="13"/>
      <c r="T624" s="13"/>
      <c r="U624" s="13"/>
      <c r="V624" s="13"/>
      <c r="W624" s="13"/>
    </row>
    <row r="625" spans="14:23">
      <c r="N625" s="13"/>
      <c r="O625" s="13"/>
      <c r="P625" s="13"/>
      <c r="Q625" s="13"/>
      <c r="R625" s="13"/>
      <c r="S625" s="13"/>
      <c r="T625" s="13"/>
      <c r="U625" s="13"/>
      <c r="V625" s="13"/>
      <c r="W625" s="13"/>
    </row>
    <row r="626" spans="14:23">
      <c r="N626" s="13"/>
      <c r="O626" s="13"/>
      <c r="P626" s="13"/>
      <c r="Q626" s="13"/>
      <c r="R626" s="13"/>
      <c r="S626" s="13"/>
      <c r="T626" s="13"/>
      <c r="U626" s="13"/>
      <c r="V626" s="13"/>
      <c r="W626" s="13"/>
    </row>
    <row r="627" spans="14:23">
      <c r="N627" s="13"/>
      <c r="O627" s="13"/>
      <c r="P627" s="13"/>
      <c r="Q627" s="13"/>
      <c r="R627" s="13"/>
      <c r="S627" s="13"/>
      <c r="T627" s="13"/>
      <c r="U627" s="13"/>
      <c r="V627" s="13"/>
      <c r="W627" s="13"/>
    </row>
    <row r="628" spans="14:23">
      <c r="N628" s="13"/>
      <c r="O628" s="13"/>
      <c r="P628" s="13"/>
      <c r="Q628" s="13"/>
      <c r="R628" s="13"/>
      <c r="S628" s="13"/>
      <c r="T628" s="13"/>
      <c r="U628" s="13"/>
      <c r="V628" s="13"/>
      <c r="W628" s="13"/>
    </row>
    <row r="629" spans="14:23">
      <c r="N629" s="13"/>
      <c r="O629" s="13"/>
      <c r="P629" s="13"/>
      <c r="Q629" s="13"/>
      <c r="R629" s="13"/>
      <c r="S629" s="13"/>
      <c r="T629" s="13"/>
      <c r="U629" s="13"/>
      <c r="V629" s="13"/>
      <c r="W629" s="13"/>
    </row>
    <row r="630" spans="14:23">
      <c r="N630" s="13"/>
      <c r="O630" s="13"/>
      <c r="P630" s="13"/>
      <c r="Q630" s="13"/>
      <c r="R630" s="13"/>
      <c r="S630" s="13"/>
      <c r="T630" s="13"/>
      <c r="U630" s="13"/>
      <c r="V630" s="13"/>
      <c r="W630" s="13"/>
    </row>
    <row r="631" spans="14:23">
      <c r="N631" s="13"/>
      <c r="O631" s="13"/>
      <c r="P631" s="13"/>
      <c r="Q631" s="13"/>
      <c r="R631" s="13"/>
      <c r="S631" s="13"/>
      <c r="T631" s="13"/>
      <c r="U631" s="13"/>
      <c r="V631" s="13"/>
      <c r="W631" s="13"/>
    </row>
    <row r="632" spans="14:23">
      <c r="N632" s="13"/>
      <c r="O632" s="13"/>
      <c r="P632" s="13"/>
      <c r="Q632" s="13"/>
      <c r="R632" s="13"/>
      <c r="S632" s="13"/>
      <c r="T632" s="13"/>
      <c r="U632" s="13"/>
      <c r="V632" s="13"/>
      <c r="W632" s="13"/>
    </row>
    <row r="633" spans="14:23">
      <c r="N633" s="13"/>
      <c r="O633" s="13"/>
      <c r="P633" s="13"/>
      <c r="Q633" s="13"/>
      <c r="R633" s="13"/>
      <c r="S633" s="13"/>
      <c r="T633" s="13"/>
      <c r="U633" s="13"/>
      <c r="V633" s="13"/>
      <c r="W633" s="13"/>
    </row>
    <row r="634" spans="14:23">
      <c r="N634" s="13"/>
      <c r="O634" s="13"/>
      <c r="P634" s="13"/>
      <c r="Q634" s="13"/>
      <c r="R634" s="13"/>
      <c r="S634" s="13"/>
      <c r="T634" s="13"/>
      <c r="U634" s="13"/>
      <c r="V634" s="13"/>
      <c r="W634" s="13"/>
    </row>
    <row r="635" spans="14:23">
      <c r="N635" s="13"/>
      <c r="O635" s="13"/>
      <c r="P635" s="13"/>
      <c r="Q635" s="13"/>
      <c r="R635" s="13"/>
      <c r="S635" s="13"/>
      <c r="T635" s="13"/>
      <c r="U635" s="13"/>
      <c r="V635" s="13"/>
      <c r="W635" s="13"/>
    </row>
    <row r="636" spans="14:23">
      <c r="N636" s="13"/>
      <c r="O636" s="13"/>
      <c r="P636" s="13"/>
      <c r="Q636" s="13"/>
      <c r="R636" s="13"/>
      <c r="S636" s="13"/>
      <c r="T636" s="13"/>
      <c r="U636" s="13"/>
      <c r="V636" s="13"/>
      <c r="W636" s="13"/>
    </row>
    <row r="637" spans="14:23">
      <c r="N637" s="13"/>
      <c r="O637" s="13"/>
      <c r="P637" s="13"/>
      <c r="Q637" s="13"/>
      <c r="R637" s="13"/>
      <c r="S637" s="13"/>
      <c r="T637" s="13"/>
      <c r="U637" s="13"/>
      <c r="V637" s="13"/>
      <c r="W637" s="13"/>
    </row>
    <row r="638" spans="14:23">
      <c r="N638" s="13"/>
      <c r="O638" s="13"/>
      <c r="P638" s="13"/>
      <c r="Q638" s="13"/>
      <c r="R638" s="13"/>
      <c r="S638" s="13"/>
      <c r="T638" s="13"/>
      <c r="U638" s="13"/>
      <c r="V638" s="13"/>
      <c r="W638" s="13"/>
    </row>
    <row r="639" spans="14:23">
      <c r="N639" s="13"/>
      <c r="O639" s="13"/>
      <c r="P639" s="13"/>
      <c r="Q639" s="13"/>
      <c r="R639" s="13"/>
      <c r="S639" s="13"/>
      <c r="T639" s="13"/>
      <c r="U639" s="13"/>
      <c r="V639" s="13"/>
      <c r="W639" s="13"/>
    </row>
    <row r="640" spans="14:23">
      <c r="N640" s="13"/>
      <c r="O640" s="13"/>
      <c r="P640" s="13"/>
      <c r="Q640" s="13"/>
      <c r="R640" s="13"/>
      <c r="S640" s="13"/>
      <c r="T640" s="13"/>
      <c r="U640" s="13"/>
      <c r="V640" s="13"/>
      <c r="W640" s="13"/>
    </row>
    <row r="641" spans="14:23">
      <c r="N641" s="13"/>
      <c r="O641" s="13"/>
      <c r="P641" s="13"/>
      <c r="Q641" s="13"/>
      <c r="R641" s="13"/>
      <c r="S641" s="13"/>
      <c r="T641" s="13"/>
      <c r="U641" s="13"/>
      <c r="V641" s="13"/>
      <c r="W641" s="13"/>
    </row>
    <row r="642" spans="14:23">
      <c r="N642" s="13"/>
      <c r="O642" s="13"/>
      <c r="P642" s="13"/>
      <c r="Q642" s="13"/>
      <c r="R642" s="13"/>
      <c r="S642" s="13"/>
      <c r="T642" s="13"/>
      <c r="U642" s="13"/>
      <c r="V642" s="13"/>
      <c r="W642" s="13"/>
    </row>
    <row r="643" spans="14:23">
      <c r="N643" s="13"/>
      <c r="O643" s="13"/>
      <c r="P643" s="13"/>
      <c r="Q643" s="13"/>
      <c r="R643" s="13"/>
      <c r="S643" s="13"/>
      <c r="T643" s="13"/>
      <c r="U643" s="13"/>
      <c r="V643" s="13"/>
      <c r="W643" s="13"/>
    </row>
    <row r="644" spans="14:23">
      <c r="N644" s="13"/>
      <c r="O644" s="13"/>
      <c r="P644" s="13"/>
      <c r="Q644" s="13"/>
      <c r="R644" s="13"/>
      <c r="S644" s="13"/>
      <c r="T644" s="13"/>
      <c r="U644" s="13"/>
      <c r="V644" s="13"/>
      <c r="W644" s="13"/>
    </row>
    <row r="645" spans="14:23">
      <c r="N645" s="13"/>
      <c r="O645" s="13"/>
      <c r="P645" s="13"/>
      <c r="Q645" s="13"/>
      <c r="R645" s="13"/>
      <c r="S645" s="13"/>
      <c r="T645" s="13"/>
      <c r="U645" s="13"/>
      <c r="V645" s="13"/>
      <c r="W645" s="13"/>
    </row>
    <row r="646" spans="14:23">
      <c r="N646" s="13"/>
      <c r="O646" s="13"/>
      <c r="P646" s="13"/>
      <c r="Q646" s="13"/>
      <c r="R646" s="13"/>
      <c r="S646" s="13"/>
      <c r="T646" s="13"/>
      <c r="U646" s="13"/>
      <c r="V646" s="13"/>
      <c r="W646" s="13"/>
    </row>
    <row r="647" spans="14:23">
      <c r="N647" s="13"/>
      <c r="O647" s="13"/>
      <c r="P647" s="13"/>
      <c r="Q647" s="13"/>
      <c r="R647" s="13"/>
      <c r="S647" s="13"/>
      <c r="T647" s="13"/>
      <c r="U647" s="13"/>
      <c r="V647" s="13"/>
      <c r="W647" s="13"/>
    </row>
    <row r="648" spans="14:23">
      <c r="N648" s="13"/>
      <c r="O648" s="13"/>
      <c r="P648" s="13"/>
      <c r="Q648" s="13"/>
      <c r="R648" s="13"/>
      <c r="S648" s="13"/>
      <c r="T648" s="13"/>
      <c r="U648" s="13"/>
      <c r="V648" s="13"/>
      <c r="W648" s="13"/>
    </row>
    <row r="649" spans="14:23">
      <c r="N649" s="13"/>
      <c r="O649" s="13"/>
      <c r="P649" s="13"/>
      <c r="Q649" s="13"/>
      <c r="R649" s="13"/>
      <c r="S649" s="13"/>
      <c r="T649" s="13"/>
      <c r="U649" s="13"/>
      <c r="V649" s="13"/>
      <c r="W649" s="13"/>
    </row>
    <row r="650" spans="14:23">
      <c r="N650" s="13"/>
      <c r="O650" s="13"/>
      <c r="P650" s="13"/>
      <c r="Q650" s="13"/>
      <c r="R650" s="13"/>
      <c r="S650" s="13"/>
      <c r="T650" s="13"/>
      <c r="U650" s="13"/>
      <c r="V650" s="13"/>
      <c r="W650" s="13"/>
    </row>
    <row r="651" spans="14:23">
      <c r="N651" s="13"/>
      <c r="O651" s="13"/>
      <c r="P651" s="13"/>
      <c r="Q651" s="13"/>
      <c r="R651" s="13"/>
      <c r="S651" s="13"/>
      <c r="T651" s="13"/>
      <c r="U651" s="13"/>
      <c r="V651" s="13"/>
      <c r="W651" s="13"/>
    </row>
    <row r="652" spans="14:23">
      <c r="N652" s="13"/>
      <c r="O652" s="13"/>
      <c r="P652" s="13"/>
      <c r="Q652" s="13"/>
      <c r="R652" s="13"/>
      <c r="S652" s="13"/>
      <c r="T652" s="13"/>
      <c r="U652" s="13"/>
      <c r="V652" s="13"/>
      <c r="W652" s="13"/>
    </row>
    <row r="653" spans="14:23">
      <c r="N653" s="13"/>
      <c r="O653" s="13"/>
      <c r="P653" s="13"/>
      <c r="Q653" s="13"/>
      <c r="R653" s="13"/>
      <c r="S653" s="13"/>
      <c r="T653" s="13"/>
      <c r="U653" s="13"/>
      <c r="V653" s="13"/>
      <c r="W653" s="13"/>
    </row>
    <row r="654" spans="14:23">
      <c r="N654" s="13"/>
      <c r="O654" s="13"/>
      <c r="P654" s="13"/>
      <c r="Q654" s="13"/>
      <c r="R654" s="13"/>
      <c r="S654" s="13"/>
      <c r="T654" s="13"/>
      <c r="U654" s="13"/>
      <c r="V654" s="13"/>
      <c r="W654" s="13"/>
    </row>
    <row r="655" spans="14:23">
      <c r="N655" s="13"/>
      <c r="O655" s="13"/>
      <c r="P655" s="13"/>
      <c r="Q655" s="13"/>
      <c r="R655" s="13"/>
      <c r="S655" s="13"/>
      <c r="T655" s="13"/>
      <c r="U655" s="13"/>
      <c r="V655" s="13"/>
      <c r="W655" s="13"/>
    </row>
    <row r="656" spans="14:23">
      <c r="N656" s="13"/>
      <c r="O656" s="13"/>
      <c r="P656" s="13"/>
      <c r="Q656" s="13"/>
      <c r="R656" s="13"/>
      <c r="S656" s="13"/>
      <c r="T656" s="13"/>
      <c r="U656" s="13"/>
      <c r="V656" s="13"/>
      <c r="W656" s="13"/>
    </row>
    <row r="657" spans="14:23">
      <c r="N657" s="13"/>
      <c r="O657" s="13"/>
      <c r="P657" s="13"/>
      <c r="Q657" s="13"/>
      <c r="R657" s="13"/>
      <c r="S657" s="13"/>
      <c r="T657" s="13"/>
      <c r="U657" s="13"/>
      <c r="V657" s="13"/>
      <c r="W657" s="13"/>
    </row>
    <row r="658" spans="14:23">
      <c r="N658" s="13"/>
      <c r="O658" s="13"/>
      <c r="P658" s="13"/>
      <c r="Q658" s="13"/>
      <c r="R658" s="13"/>
      <c r="S658" s="13"/>
      <c r="T658" s="13"/>
      <c r="U658" s="13"/>
      <c r="V658" s="13"/>
      <c r="W658" s="13"/>
    </row>
    <row r="659" spans="14:23">
      <c r="N659" s="13"/>
      <c r="O659" s="13"/>
      <c r="P659" s="13"/>
      <c r="Q659" s="13"/>
      <c r="R659" s="13"/>
      <c r="S659" s="13"/>
      <c r="T659" s="13"/>
      <c r="U659" s="13"/>
      <c r="V659" s="13"/>
      <c r="W659" s="13"/>
    </row>
    <row r="660" spans="14:23">
      <c r="N660" s="13"/>
      <c r="O660" s="13"/>
      <c r="P660" s="13"/>
      <c r="Q660" s="13"/>
      <c r="R660" s="13"/>
      <c r="S660" s="13"/>
      <c r="T660" s="13"/>
      <c r="U660" s="13"/>
      <c r="V660" s="13"/>
      <c r="W660" s="13"/>
    </row>
    <row r="661" spans="14:23">
      <c r="N661" s="13"/>
      <c r="O661" s="13"/>
      <c r="P661" s="13"/>
      <c r="Q661" s="13"/>
      <c r="R661" s="13"/>
      <c r="S661" s="13"/>
      <c r="T661" s="13"/>
      <c r="U661" s="13"/>
      <c r="V661" s="13"/>
      <c r="W661" s="13"/>
    </row>
    <row r="662" spans="14:23">
      <c r="N662" s="13"/>
      <c r="O662" s="13"/>
      <c r="P662" s="13"/>
      <c r="Q662" s="13"/>
      <c r="R662" s="13"/>
      <c r="S662" s="13"/>
      <c r="T662" s="13"/>
      <c r="U662" s="13"/>
      <c r="V662" s="13"/>
      <c r="W662" s="13"/>
    </row>
    <row r="663" spans="14:23">
      <c r="N663" s="13"/>
      <c r="O663" s="13"/>
      <c r="P663" s="13"/>
      <c r="Q663" s="13"/>
      <c r="R663" s="13"/>
      <c r="S663" s="13"/>
      <c r="T663" s="13"/>
      <c r="U663" s="13"/>
      <c r="V663" s="13"/>
      <c r="W663" s="13"/>
    </row>
    <row r="664" spans="14:23">
      <c r="N664" s="13"/>
      <c r="O664" s="13"/>
      <c r="P664" s="13"/>
      <c r="Q664" s="13"/>
      <c r="R664" s="13"/>
      <c r="S664" s="13"/>
      <c r="T664" s="13"/>
      <c r="U664" s="13"/>
      <c r="V664" s="13"/>
      <c r="W664" s="13"/>
    </row>
    <row r="665" spans="14:23">
      <c r="N665" s="13"/>
      <c r="O665" s="13"/>
      <c r="P665" s="13"/>
      <c r="Q665" s="13"/>
      <c r="R665" s="13"/>
      <c r="S665" s="13"/>
      <c r="T665" s="13"/>
      <c r="U665" s="13"/>
      <c r="V665" s="13"/>
      <c r="W665" s="13"/>
    </row>
    <row r="666" spans="14:23">
      <c r="N666" s="13"/>
      <c r="O666" s="13"/>
      <c r="P666" s="13"/>
      <c r="Q666" s="13"/>
      <c r="R666" s="13"/>
      <c r="S666" s="13"/>
      <c r="T666" s="13"/>
      <c r="U666" s="13"/>
      <c r="V666" s="13"/>
      <c r="W666" s="13"/>
    </row>
    <row r="667" spans="14:23">
      <c r="N667" s="13"/>
      <c r="O667" s="13"/>
      <c r="P667" s="13"/>
      <c r="Q667" s="13"/>
      <c r="R667" s="13"/>
      <c r="S667" s="13"/>
      <c r="T667" s="13"/>
      <c r="U667" s="13"/>
      <c r="V667" s="13"/>
      <c r="W667" s="13"/>
    </row>
    <row r="668" spans="14:23">
      <c r="N668" s="13"/>
      <c r="O668" s="13"/>
      <c r="P668" s="13"/>
      <c r="Q668" s="13"/>
      <c r="R668" s="13"/>
      <c r="S668" s="13"/>
      <c r="T668" s="13"/>
      <c r="U668" s="13"/>
      <c r="V668" s="13"/>
      <c r="W668" s="13"/>
    </row>
    <row r="669" spans="14:23">
      <c r="N669" s="13"/>
      <c r="O669" s="13"/>
      <c r="P669" s="13"/>
      <c r="Q669" s="13"/>
      <c r="R669" s="13"/>
      <c r="S669" s="13"/>
      <c r="T669" s="13"/>
      <c r="U669" s="13"/>
      <c r="V669" s="13"/>
      <c r="W669" s="13"/>
    </row>
    <row r="670" spans="14:23">
      <c r="N670" s="13"/>
      <c r="O670" s="13"/>
      <c r="P670" s="13"/>
      <c r="Q670" s="13"/>
      <c r="R670" s="13"/>
      <c r="S670" s="13"/>
      <c r="T670" s="13"/>
      <c r="U670" s="13"/>
      <c r="V670" s="13"/>
      <c r="W670" s="13"/>
    </row>
    <row r="671" spans="14:23">
      <c r="N671" s="13"/>
      <c r="O671" s="13"/>
      <c r="P671" s="13"/>
      <c r="Q671" s="13"/>
      <c r="R671" s="13"/>
      <c r="S671" s="13"/>
      <c r="T671" s="13"/>
      <c r="U671" s="13"/>
      <c r="V671" s="13"/>
      <c r="W671" s="13"/>
    </row>
    <row r="672" spans="14:23">
      <c r="N672" s="13"/>
      <c r="O672" s="13"/>
      <c r="P672" s="13"/>
      <c r="Q672" s="13"/>
      <c r="R672" s="13"/>
      <c r="S672" s="13"/>
      <c r="T672" s="13"/>
      <c r="U672" s="13"/>
      <c r="V672" s="13"/>
      <c r="W672" s="13"/>
    </row>
    <row r="673" spans="14:23">
      <c r="N673" s="13"/>
      <c r="O673" s="13"/>
      <c r="P673" s="13"/>
      <c r="Q673" s="13"/>
      <c r="R673" s="13"/>
      <c r="S673" s="13"/>
      <c r="T673" s="13"/>
      <c r="U673" s="13"/>
      <c r="V673" s="13"/>
      <c r="W673" s="13"/>
    </row>
    <row r="674" spans="14:23">
      <c r="N674" s="13"/>
      <c r="O674" s="13"/>
      <c r="P674" s="13"/>
      <c r="Q674" s="13"/>
      <c r="R674" s="13"/>
      <c r="S674" s="13"/>
      <c r="T674" s="13"/>
      <c r="U674" s="13"/>
      <c r="V674" s="13"/>
      <c r="W674" s="13"/>
    </row>
    <row r="675" spans="14:23">
      <c r="N675" s="13"/>
      <c r="O675" s="13"/>
      <c r="P675" s="13"/>
      <c r="Q675" s="13"/>
      <c r="R675" s="13"/>
      <c r="S675" s="13"/>
      <c r="T675" s="13"/>
      <c r="U675" s="13"/>
      <c r="V675" s="13"/>
      <c r="W675" s="13"/>
    </row>
    <row r="676" spans="14:23">
      <c r="N676" s="13"/>
      <c r="O676" s="13"/>
      <c r="P676" s="13"/>
      <c r="Q676" s="13"/>
      <c r="R676" s="13"/>
      <c r="S676" s="13"/>
      <c r="T676" s="13"/>
      <c r="U676" s="13"/>
      <c r="V676" s="13"/>
      <c r="W676" s="13"/>
    </row>
    <row r="677" spans="14:23">
      <c r="N677" s="13"/>
      <c r="O677" s="13"/>
      <c r="P677" s="13"/>
      <c r="Q677" s="13"/>
      <c r="R677" s="13"/>
      <c r="S677" s="13"/>
      <c r="T677" s="13"/>
      <c r="U677" s="13"/>
      <c r="V677" s="13"/>
      <c r="W677" s="13"/>
    </row>
    <row r="678" spans="14:23">
      <c r="N678" s="13"/>
      <c r="O678" s="13"/>
      <c r="P678" s="13"/>
      <c r="Q678" s="13"/>
      <c r="R678" s="13"/>
      <c r="S678" s="13"/>
      <c r="T678" s="13"/>
      <c r="U678" s="13"/>
      <c r="V678" s="13"/>
      <c r="W678" s="13"/>
    </row>
    <row r="679" spans="14:23">
      <c r="N679" s="13"/>
      <c r="O679" s="13"/>
      <c r="P679" s="13"/>
      <c r="Q679" s="13"/>
      <c r="R679" s="13"/>
      <c r="S679" s="13"/>
      <c r="T679" s="13"/>
      <c r="U679" s="13"/>
      <c r="V679" s="13"/>
      <c r="W679" s="13"/>
    </row>
    <row r="680" spans="14:23">
      <c r="N680" s="13"/>
      <c r="O680" s="13"/>
      <c r="P680" s="13"/>
      <c r="Q680" s="13"/>
      <c r="R680" s="13"/>
      <c r="S680" s="13"/>
      <c r="T680" s="13"/>
      <c r="U680" s="13"/>
      <c r="V680" s="13"/>
      <c r="W680" s="13"/>
    </row>
    <row r="681" spans="14:23">
      <c r="N681" s="13"/>
      <c r="O681" s="13"/>
      <c r="P681" s="13"/>
      <c r="Q681" s="13"/>
      <c r="R681" s="13"/>
      <c r="S681" s="13"/>
      <c r="T681" s="13"/>
      <c r="U681" s="13"/>
      <c r="V681" s="13"/>
      <c r="W681" s="13"/>
    </row>
    <row r="682" spans="14:23">
      <c r="N682" s="13"/>
      <c r="O682" s="13"/>
      <c r="P682" s="13"/>
      <c r="Q682" s="13"/>
      <c r="R682" s="13"/>
      <c r="S682" s="13"/>
      <c r="T682" s="13"/>
      <c r="U682" s="13"/>
      <c r="V682" s="13"/>
      <c r="W682" s="13"/>
    </row>
    <row r="683" spans="14:23">
      <c r="N683" s="13"/>
      <c r="O683" s="13"/>
      <c r="P683" s="13"/>
      <c r="Q683" s="13"/>
      <c r="R683" s="13"/>
      <c r="S683" s="13"/>
      <c r="T683" s="13"/>
      <c r="U683" s="13"/>
      <c r="V683" s="13"/>
      <c r="W683" s="13"/>
    </row>
    <row r="684" spans="14:23">
      <c r="N684" s="13"/>
      <c r="O684" s="13"/>
      <c r="P684" s="13"/>
      <c r="Q684" s="13"/>
      <c r="R684" s="13"/>
      <c r="S684" s="13"/>
      <c r="T684" s="13"/>
      <c r="U684" s="13"/>
      <c r="V684" s="13"/>
      <c r="W684" s="13"/>
    </row>
    <row r="685" spans="14:23">
      <c r="N685" s="13"/>
      <c r="O685" s="13"/>
      <c r="P685" s="13"/>
      <c r="Q685" s="13"/>
      <c r="R685" s="13"/>
      <c r="S685" s="13"/>
      <c r="T685" s="13"/>
      <c r="U685" s="13"/>
      <c r="V685" s="13"/>
      <c r="W685" s="13"/>
    </row>
    <row r="686" spans="14:23">
      <c r="N686" s="13"/>
      <c r="O686" s="13"/>
      <c r="P686" s="13"/>
      <c r="Q686" s="13"/>
      <c r="R686" s="13"/>
      <c r="S686" s="13"/>
      <c r="T686" s="13"/>
      <c r="U686" s="13"/>
      <c r="V686" s="13"/>
      <c r="W686" s="13"/>
    </row>
    <row r="687" spans="14:23">
      <c r="N687" s="13"/>
      <c r="O687" s="13"/>
      <c r="P687" s="13"/>
      <c r="Q687" s="13"/>
      <c r="R687" s="13"/>
      <c r="S687" s="13"/>
      <c r="T687" s="13"/>
      <c r="U687" s="13"/>
      <c r="V687" s="13"/>
      <c r="W687" s="13"/>
    </row>
    <row r="688" spans="14:23">
      <c r="N688" s="13"/>
      <c r="O688" s="13"/>
      <c r="P688" s="13"/>
      <c r="Q688" s="13"/>
      <c r="R688" s="13"/>
      <c r="S688" s="13"/>
      <c r="T688" s="13"/>
      <c r="U688" s="13"/>
      <c r="V688" s="13"/>
      <c r="W688" s="13"/>
    </row>
    <row r="689" spans="14:23">
      <c r="N689" s="13"/>
      <c r="O689" s="13"/>
      <c r="P689" s="13"/>
      <c r="Q689" s="13"/>
      <c r="R689" s="13"/>
      <c r="S689" s="13"/>
      <c r="T689" s="13"/>
      <c r="U689" s="13"/>
      <c r="V689" s="13"/>
      <c r="W689" s="13"/>
    </row>
    <row r="690" spans="14:23">
      <c r="N690" s="13"/>
      <c r="O690" s="13"/>
      <c r="P690" s="13"/>
      <c r="Q690" s="13"/>
      <c r="R690" s="13"/>
      <c r="S690" s="13"/>
      <c r="T690" s="13"/>
      <c r="U690" s="13"/>
      <c r="V690" s="13"/>
      <c r="W690" s="13"/>
    </row>
    <row r="691" spans="14:23">
      <c r="N691" s="13"/>
      <c r="O691" s="13"/>
      <c r="P691" s="13"/>
      <c r="Q691" s="13"/>
      <c r="R691" s="13"/>
      <c r="S691" s="13"/>
      <c r="T691" s="13"/>
      <c r="U691" s="13"/>
      <c r="V691" s="13"/>
      <c r="W691" s="13"/>
    </row>
    <row r="692" spans="14:23">
      <c r="N692" s="13"/>
      <c r="O692" s="13"/>
      <c r="P692" s="13"/>
      <c r="Q692" s="13"/>
      <c r="R692" s="13"/>
      <c r="S692" s="13"/>
      <c r="T692" s="13"/>
      <c r="U692" s="13"/>
      <c r="V692" s="13"/>
      <c r="W692" s="13"/>
    </row>
    <row r="693" spans="14:23">
      <c r="N693" s="13"/>
      <c r="O693" s="13"/>
      <c r="P693" s="13"/>
      <c r="Q693" s="13"/>
      <c r="R693" s="13"/>
      <c r="S693" s="13"/>
      <c r="T693" s="13"/>
      <c r="U693" s="13"/>
      <c r="V693" s="13"/>
      <c r="W693" s="13"/>
    </row>
    <row r="694" spans="14:23">
      <c r="N694" s="13"/>
      <c r="O694" s="13"/>
      <c r="P694" s="13"/>
      <c r="Q694" s="13"/>
      <c r="R694" s="13"/>
      <c r="S694" s="13"/>
      <c r="T694" s="13"/>
      <c r="U694" s="13"/>
      <c r="V694" s="13"/>
      <c r="W694" s="13"/>
    </row>
    <row r="695" spans="14:23">
      <c r="N695" s="13"/>
      <c r="O695" s="13"/>
      <c r="P695" s="13"/>
      <c r="Q695" s="13"/>
      <c r="R695" s="13"/>
      <c r="S695" s="13"/>
      <c r="T695" s="13"/>
      <c r="U695" s="13"/>
      <c r="V695" s="13"/>
      <c r="W695" s="13"/>
    </row>
    <row r="696" spans="14:23">
      <c r="N696" s="13"/>
      <c r="O696" s="13"/>
      <c r="P696" s="13"/>
      <c r="Q696" s="13"/>
      <c r="R696" s="13"/>
      <c r="S696" s="13"/>
      <c r="T696" s="13"/>
      <c r="U696" s="13"/>
      <c r="V696" s="13"/>
      <c r="W696" s="13"/>
    </row>
    <row r="697" spans="14:23">
      <c r="N697" s="13"/>
      <c r="O697" s="13"/>
      <c r="P697" s="13"/>
      <c r="Q697" s="13"/>
      <c r="R697" s="13"/>
      <c r="S697" s="13"/>
      <c r="T697" s="13"/>
      <c r="U697" s="13"/>
      <c r="V697" s="13"/>
      <c r="W697" s="13"/>
    </row>
    <row r="698" spans="14:23">
      <c r="N698" s="13"/>
      <c r="O698" s="13"/>
      <c r="P698" s="13"/>
      <c r="Q698" s="13"/>
      <c r="R698" s="13"/>
      <c r="S698" s="13"/>
      <c r="T698" s="13"/>
      <c r="U698" s="13"/>
      <c r="V698" s="13"/>
      <c r="W698" s="13"/>
    </row>
    <row r="699" spans="14:23">
      <c r="N699" s="13"/>
      <c r="O699" s="13"/>
      <c r="P699" s="13"/>
      <c r="Q699" s="13"/>
      <c r="R699" s="13"/>
      <c r="S699" s="13"/>
      <c r="T699" s="13"/>
      <c r="U699" s="13"/>
      <c r="V699" s="13"/>
      <c r="W699" s="13"/>
    </row>
    <row r="700" spans="14:23">
      <c r="N700" s="13"/>
      <c r="O700" s="13"/>
      <c r="P700" s="13"/>
      <c r="Q700" s="13"/>
      <c r="R700" s="13"/>
      <c r="S700" s="13"/>
      <c r="T700" s="13"/>
      <c r="U700" s="13"/>
      <c r="V700" s="13"/>
      <c r="W700" s="13"/>
    </row>
    <row r="701" spans="14:23">
      <c r="N701" s="13"/>
      <c r="O701" s="13"/>
      <c r="P701" s="13"/>
      <c r="Q701" s="13"/>
      <c r="R701" s="13"/>
      <c r="S701" s="13"/>
      <c r="T701" s="13"/>
      <c r="U701" s="13"/>
      <c r="V701" s="13"/>
      <c r="W701" s="13"/>
    </row>
    <row r="702" spans="14:23">
      <c r="N702" s="13"/>
      <c r="O702" s="13"/>
      <c r="P702" s="13"/>
      <c r="Q702" s="13"/>
      <c r="R702" s="13"/>
      <c r="S702" s="13"/>
      <c r="T702" s="13"/>
      <c r="U702" s="13"/>
      <c r="V702" s="13"/>
      <c r="W702" s="13"/>
    </row>
    <row r="703" spans="14:23">
      <c r="N703" s="13"/>
      <c r="O703" s="13"/>
      <c r="P703" s="13"/>
      <c r="Q703" s="13"/>
      <c r="R703" s="13"/>
      <c r="S703" s="13"/>
      <c r="T703" s="13"/>
      <c r="U703" s="13"/>
      <c r="V703" s="13"/>
      <c r="W703" s="13"/>
    </row>
    <row r="704" spans="14:23">
      <c r="N704" s="13"/>
      <c r="O704" s="13"/>
      <c r="P704" s="13"/>
      <c r="Q704" s="13"/>
      <c r="R704" s="13"/>
      <c r="S704" s="13"/>
      <c r="T704" s="13"/>
      <c r="U704" s="13"/>
      <c r="V704" s="13"/>
      <c r="W704" s="13"/>
    </row>
    <row r="705" spans="14:23">
      <c r="N705" s="13"/>
      <c r="O705" s="13"/>
      <c r="P705" s="13"/>
      <c r="Q705" s="13"/>
      <c r="R705" s="13"/>
      <c r="S705" s="13"/>
      <c r="T705" s="13"/>
      <c r="U705" s="13"/>
      <c r="V705" s="13"/>
      <c r="W705" s="13"/>
    </row>
    <row r="706" spans="14:23">
      <c r="N706" s="13"/>
      <c r="O706" s="13"/>
      <c r="P706" s="13"/>
      <c r="Q706" s="13"/>
      <c r="R706" s="13"/>
      <c r="S706" s="13"/>
      <c r="T706" s="13"/>
      <c r="U706" s="13"/>
      <c r="V706" s="13"/>
      <c r="W706" s="13"/>
    </row>
    <row r="707" spans="14:23">
      <c r="N707" s="13"/>
      <c r="O707" s="13"/>
      <c r="P707" s="13"/>
      <c r="Q707" s="13"/>
      <c r="R707" s="13"/>
      <c r="S707" s="13"/>
      <c r="T707" s="13"/>
      <c r="U707" s="13"/>
      <c r="V707" s="13"/>
      <c r="W707" s="13"/>
    </row>
    <row r="708" spans="14:23">
      <c r="N708" s="13"/>
      <c r="O708" s="13"/>
      <c r="P708" s="13"/>
      <c r="Q708" s="13"/>
      <c r="R708" s="13"/>
      <c r="S708" s="13"/>
      <c r="T708" s="13"/>
      <c r="U708" s="13"/>
      <c r="V708" s="13"/>
      <c r="W708" s="13"/>
    </row>
    <row r="709" spans="14:23">
      <c r="N709" s="13"/>
      <c r="O709" s="13"/>
      <c r="P709" s="13"/>
      <c r="Q709" s="13"/>
      <c r="R709" s="13"/>
      <c r="S709" s="13"/>
      <c r="T709" s="13"/>
      <c r="U709" s="13"/>
      <c r="V709" s="13"/>
      <c r="W709" s="13"/>
    </row>
    <row r="710" spans="14:23">
      <c r="N710" s="13"/>
      <c r="O710" s="13"/>
      <c r="P710" s="13"/>
      <c r="Q710" s="13"/>
      <c r="R710" s="13"/>
      <c r="S710" s="13"/>
      <c r="T710" s="13"/>
      <c r="U710" s="13"/>
      <c r="V710" s="13"/>
      <c r="W710" s="13"/>
    </row>
    <row r="711" spans="14:23">
      <c r="N711" s="13"/>
      <c r="O711" s="13"/>
      <c r="P711" s="13"/>
      <c r="Q711" s="13"/>
      <c r="R711" s="13"/>
      <c r="S711" s="13"/>
      <c r="T711" s="13"/>
      <c r="U711" s="13"/>
      <c r="V711" s="13"/>
      <c r="W711" s="13"/>
    </row>
    <row r="712" spans="14:23">
      <c r="N712" s="13"/>
      <c r="O712" s="13"/>
      <c r="P712" s="13"/>
      <c r="Q712" s="13"/>
      <c r="R712" s="13"/>
      <c r="S712" s="13"/>
      <c r="T712" s="13"/>
      <c r="U712" s="13"/>
      <c r="V712" s="13"/>
      <c r="W712" s="13"/>
    </row>
    <row r="713" spans="14:23">
      <c r="N713" s="13"/>
      <c r="O713" s="13"/>
      <c r="P713" s="13"/>
      <c r="Q713" s="13"/>
      <c r="R713" s="13"/>
      <c r="S713" s="13"/>
      <c r="T713" s="13"/>
      <c r="U713" s="13"/>
      <c r="V713" s="13"/>
      <c r="W713" s="13"/>
    </row>
    <row r="714" spans="14:23">
      <c r="N714" s="13"/>
      <c r="O714" s="13"/>
      <c r="P714" s="13"/>
      <c r="Q714" s="13"/>
      <c r="R714" s="13"/>
      <c r="S714" s="13"/>
      <c r="T714" s="13"/>
      <c r="U714" s="13"/>
      <c r="V714" s="13"/>
      <c r="W714" s="13"/>
    </row>
    <row r="715" spans="14:23">
      <c r="N715" s="13"/>
      <c r="O715" s="13"/>
      <c r="P715" s="13"/>
      <c r="Q715" s="13"/>
      <c r="R715" s="13"/>
      <c r="S715" s="13"/>
      <c r="T715" s="13"/>
      <c r="U715" s="13"/>
      <c r="V715" s="13"/>
      <c r="W715" s="13"/>
    </row>
    <row r="716" spans="14:23">
      <c r="N716" s="13"/>
      <c r="O716" s="13"/>
      <c r="P716" s="13"/>
      <c r="Q716" s="13"/>
      <c r="R716" s="13"/>
      <c r="S716" s="13"/>
      <c r="T716" s="13"/>
      <c r="U716" s="13"/>
      <c r="V716" s="13"/>
      <c r="W716" s="13"/>
    </row>
    <row r="717" spans="14:23">
      <c r="N717" s="13"/>
      <c r="O717" s="13"/>
      <c r="P717" s="13"/>
      <c r="Q717" s="13"/>
      <c r="R717" s="13"/>
      <c r="S717" s="13"/>
      <c r="T717" s="13"/>
      <c r="U717" s="13"/>
      <c r="V717" s="13"/>
      <c r="W717" s="13"/>
    </row>
    <row r="718" spans="14:23">
      <c r="N718" s="13"/>
      <c r="O718" s="13"/>
      <c r="P718" s="13"/>
      <c r="Q718" s="13"/>
      <c r="R718" s="13"/>
      <c r="S718" s="13"/>
      <c r="T718" s="13"/>
      <c r="U718" s="13"/>
      <c r="V718" s="13"/>
      <c r="W718" s="13"/>
    </row>
    <row r="719" spans="14:23">
      <c r="N719" s="13"/>
      <c r="O719" s="13"/>
      <c r="P719" s="13"/>
      <c r="Q719" s="13"/>
      <c r="R719" s="13"/>
      <c r="S719" s="13"/>
      <c r="T719" s="13"/>
      <c r="U719" s="13"/>
      <c r="V719" s="13"/>
      <c r="W719" s="13"/>
    </row>
    <row r="720" spans="14:23">
      <c r="N720" s="13"/>
      <c r="O720" s="13"/>
      <c r="P720" s="13"/>
      <c r="Q720" s="13"/>
      <c r="R720" s="13"/>
      <c r="S720" s="13"/>
      <c r="T720" s="13"/>
      <c r="U720" s="13"/>
      <c r="V720" s="13"/>
      <c r="W720" s="13"/>
    </row>
    <row r="721" spans="14:23">
      <c r="N721" s="13"/>
      <c r="O721" s="13"/>
      <c r="P721" s="13"/>
      <c r="Q721" s="13"/>
      <c r="R721" s="13"/>
      <c r="S721" s="13"/>
      <c r="T721" s="13"/>
      <c r="U721" s="13"/>
      <c r="V721" s="13"/>
      <c r="W721" s="13"/>
    </row>
    <row r="722" spans="14:23">
      <c r="N722" s="13"/>
      <c r="O722" s="13"/>
      <c r="P722" s="13"/>
      <c r="Q722" s="13"/>
      <c r="R722" s="13"/>
      <c r="S722" s="13"/>
      <c r="T722" s="13"/>
      <c r="U722" s="13"/>
      <c r="V722" s="13"/>
      <c r="W722" s="13"/>
    </row>
    <row r="723" spans="14:23">
      <c r="N723" s="13"/>
      <c r="O723" s="13"/>
      <c r="P723" s="13"/>
      <c r="Q723" s="13"/>
      <c r="R723" s="13"/>
      <c r="S723" s="13"/>
      <c r="T723" s="13"/>
      <c r="U723" s="13"/>
      <c r="V723" s="13"/>
      <c r="W723" s="13"/>
    </row>
    <row r="724" spans="14:23">
      <c r="N724" s="13"/>
      <c r="O724" s="13"/>
      <c r="P724" s="13"/>
      <c r="Q724" s="13"/>
      <c r="R724" s="13"/>
      <c r="S724" s="13"/>
      <c r="T724" s="13"/>
      <c r="U724" s="13"/>
      <c r="V724" s="13"/>
      <c r="W724" s="13"/>
    </row>
    <row r="725" spans="14:23">
      <c r="N725" s="13"/>
      <c r="O725" s="13"/>
      <c r="P725" s="13"/>
      <c r="Q725" s="13"/>
      <c r="R725" s="13"/>
      <c r="S725" s="13"/>
      <c r="T725" s="13"/>
      <c r="U725" s="13"/>
      <c r="V725" s="13"/>
      <c r="W725" s="13"/>
    </row>
    <row r="726" spans="14:23">
      <c r="N726" s="13"/>
      <c r="O726" s="13"/>
      <c r="P726" s="13"/>
      <c r="Q726" s="13"/>
      <c r="R726" s="13"/>
      <c r="S726" s="13"/>
      <c r="T726" s="13"/>
      <c r="U726" s="13"/>
      <c r="V726" s="13"/>
      <c r="W726" s="13"/>
    </row>
    <row r="727" spans="14:23">
      <c r="N727" s="13"/>
      <c r="O727" s="13"/>
      <c r="P727" s="13"/>
      <c r="Q727" s="13"/>
      <c r="R727" s="13"/>
      <c r="S727" s="13"/>
      <c r="T727" s="13"/>
      <c r="U727" s="13"/>
      <c r="V727" s="13"/>
      <c r="W727" s="13"/>
    </row>
    <row r="728" spans="14:23">
      <c r="N728" s="13"/>
      <c r="O728" s="13"/>
      <c r="P728" s="13"/>
      <c r="Q728" s="13"/>
      <c r="R728" s="13"/>
      <c r="S728" s="13"/>
      <c r="T728" s="13"/>
      <c r="U728" s="13"/>
      <c r="V728" s="13"/>
      <c r="W728" s="13"/>
    </row>
    <row r="729" spans="14:23">
      <c r="N729" s="13"/>
      <c r="O729" s="13"/>
      <c r="P729" s="13"/>
      <c r="Q729" s="13"/>
      <c r="R729" s="13"/>
      <c r="S729" s="13"/>
      <c r="T729" s="13"/>
      <c r="U729" s="13"/>
      <c r="V729" s="13"/>
      <c r="W729" s="13"/>
    </row>
    <row r="730" spans="14:23">
      <c r="N730" s="13"/>
      <c r="O730" s="13"/>
      <c r="P730" s="13"/>
      <c r="Q730" s="13"/>
      <c r="R730" s="13"/>
      <c r="S730" s="13"/>
      <c r="T730" s="13"/>
      <c r="U730" s="13"/>
      <c r="V730" s="13"/>
      <c r="W730" s="13"/>
    </row>
    <row r="731" spans="14:23">
      <c r="N731" s="13"/>
      <c r="O731" s="13"/>
      <c r="P731" s="13"/>
      <c r="Q731" s="13"/>
      <c r="R731" s="13"/>
      <c r="S731" s="13"/>
      <c r="T731" s="13"/>
      <c r="U731" s="13"/>
      <c r="V731" s="13"/>
      <c r="W731" s="13"/>
    </row>
    <row r="732" spans="14:23">
      <c r="N732" s="13"/>
      <c r="O732" s="13"/>
      <c r="P732" s="13"/>
      <c r="Q732" s="13"/>
      <c r="R732" s="13"/>
      <c r="S732" s="13"/>
      <c r="T732" s="13"/>
      <c r="U732" s="13"/>
      <c r="V732" s="13"/>
      <c r="W732" s="13"/>
    </row>
    <row r="733" spans="14:23">
      <c r="N733" s="13"/>
      <c r="O733" s="13"/>
      <c r="P733" s="13"/>
      <c r="Q733" s="13"/>
      <c r="R733" s="13"/>
      <c r="S733" s="13"/>
      <c r="T733" s="13"/>
      <c r="U733" s="13"/>
      <c r="V733" s="13"/>
      <c r="W733" s="13"/>
    </row>
    <row r="734" spans="14:23">
      <c r="N734" s="13"/>
      <c r="O734" s="13"/>
      <c r="P734" s="13"/>
      <c r="Q734" s="13"/>
      <c r="R734" s="13"/>
      <c r="S734" s="13"/>
      <c r="T734" s="13"/>
      <c r="U734" s="13"/>
      <c r="V734" s="13"/>
      <c r="W734" s="13"/>
    </row>
    <row r="735" spans="14:23">
      <c r="N735" s="13"/>
      <c r="O735" s="13"/>
      <c r="P735" s="13"/>
      <c r="Q735" s="13"/>
      <c r="R735" s="13"/>
      <c r="S735" s="13"/>
      <c r="T735" s="13"/>
      <c r="U735" s="13"/>
      <c r="V735" s="13"/>
      <c r="W735" s="13"/>
    </row>
    <row r="736" spans="14:23">
      <c r="N736" s="13"/>
      <c r="O736" s="13"/>
      <c r="P736" s="13"/>
      <c r="Q736" s="13"/>
      <c r="R736" s="13"/>
      <c r="S736" s="13"/>
      <c r="T736" s="13"/>
      <c r="U736" s="13"/>
      <c r="V736" s="13"/>
      <c r="W736" s="13"/>
    </row>
    <row r="737" spans="14:23">
      <c r="N737" s="13"/>
      <c r="O737" s="13"/>
      <c r="P737" s="13"/>
      <c r="Q737" s="13"/>
      <c r="R737" s="13"/>
      <c r="S737" s="13"/>
      <c r="T737" s="13"/>
      <c r="U737" s="13"/>
      <c r="V737" s="13"/>
      <c r="W737" s="13"/>
    </row>
    <row r="738" spans="14:23">
      <c r="N738" s="13"/>
      <c r="O738" s="13"/>
      <c r="P738" s="13"/>
      <c r="Q738" s="13"/>
      <c r="R738" s="13"/>
      <c r="S738" s="13"/>
      <c r="T738" s="13"/>
      <c r="U738" s="13"/>
      <c r="V738" s="13"/>
      <c r="W738" s="13"/>
    </row>
    <row r="739" spans="14:23">
      <c r="N739" s="13"/>
      <c r="O739" s="13"/>
      <c r="P739" s="13"/>
      <c r="Q739" s="13"/>
      <c r="R739" s="13"/>
      <c r="S739" s="13"/>
      <c r="T739" s="13"/>
      <c r="U739" s="13"/>
      <c r="V739" s="13"/>
      <c r="W739" s="13"/>
    </row>
    <row r="740" spans="14:23">
      <c r="N740" s="13"/>
      <c r="O740" s="13"/>
      <c r="P740" s="13"/>
      <c r="Q740" s="13"/>
      <c r="R740" s="13"/>
      <c r="S740" s="13"/>
      <c r="T740" s="13"/>
      <c r="U740" s="13"/>
      <c r="V740" s="13"/>
      <c r="W740" s="13"/>
    </row>
    <row r="741" spans="14:23">
      <c r="N741" s="13"/>
      <c r="O741" s="13"/>
      <c r="P741" s="13"/>
      <c r="Q741" s="13"/>
      <c r="R741" s="13"/>
      <c r="S741" s="13"/>
      <c r="T741" s="13"/>
      <c r="U741" s="13"/>
      <c r="V741" s="13"/>
      <c r="W741" s="13"/>
    </row>
    <row r="742" spans="14:23">
      <c r="N742" s="13"/>
      <c r="O742" s="13"/>
      <c r="P742" s="13"/>
      <c r="Q742" s="13"/>
      <c r="R742" s="13"/>
      <c r="S742" s="13"/>
      <c r="T742" s="13"/>
      <c r="U742" s="13"/>
      <c r="V742" s="13"/>
      <c r="W742" s="13"/>
    </row>
    <row r="743" spans="14:23">
      <c r="N743" s="13"/>
      <c r="O743" s="13"/>
      <c r="P743" s="13"/>
      <c r="Q743" s="13"/>
      <c r="R743" s="13"/>
      <c r="S743" s="13"/>
      <c r="T743" s="13"/>
      <c r="U743" s="13"/>
      <c r="V743" s="13"/>
      <c r="W743" s="13"/>
    </row>
    <row r="744" spans="14:23">
      <c r="N744" s="13"/>
      <c r="O744" s="13"/>
      <c r="P744" s="13"/>
      <c r="Q744" s="13"/>
      <c r="R744" s="13"/>
      <c r="S744" s="13"/>
      <c r="T744" s="13"/>
      <c r="U744" s="13"/>
      <c r="V744" s="13"/>
      <c r="W744" s="13"/>
    </row>
    <row r="745" spans="14:23">
      <c r="N745" s="13"/>
      <c r="O745" s="13"/>
      <c r="P745" s="13"/>
      <c r="Q745" s="13"/>
      <c r="R745" s="13"/>
      <c r="S745" s="13"/>
      <c r="T745" s="13"/>
      <c r="U745" s="13"/>
      <c r="V745" s="13"/>
      <c r="W745" s="13"/>
    </row>
    <row r="746" spans="14:23">
      <c r="N746" s="13"/>
      <c r="O746" s="13"/>
      <c r="P746" s="13"/>
      <c r="Q746" s="13"/>
      <c r="R746" s="13"/>
      <c r="S746" s="13"/>
      <c r="T746" s="13"/>
      <c r="U746" s="13"/>
      <c r="V746" s="13"/>
      <c r="W746" s="13"/>
    </row>
    <row r="747" spans="14:23">
      <c r="N747" s="13"/>
      <c r="O747" s="13"/>
      <c r="P747" s="13"/>
      <c r="Q747" s="13"/>
      <c r="R747" s="13"/>
      <c r="S747" s="13"/>
      <c r="T747" s="13"/>
      <c r="U747" s="13"/>
      <c r="V747" s="13"/>
      <c r="W747" s="13"/>
    </row>
    <row r="748" spans="14:23">
      <c r="N748" s="13"/>
      <c r="O748" s="13"/>
      <c r="P748" s="13"/>
      <c r="Q748" s="13"/>
      <c r="R748" s="13"/>
      <c r="S748" s="13"/>
      <c r="T748" s="13"/>
      <c r="U748" s="13"/>
      <c r="V748" s="13"/>
      <c r="W748" s="13"/>
    </row>
    <row r="749" spans="14:23">
      <c r="N749" s="13"/>
      <c r="O749" s="13"/>
      <c r="P749" s="13"/>
      <c r="Q749" s="13"/>
      <c r="R749" s="13"/>
      <c r="S749" s="13"/>
      <c r="T749" s="13"/>
      <c r="U749" s="13"/>
      <c r="V749" s="13"/>
      <c r="W749" s="13"/>
    </row>
    <row r="750" spans="14:23">
      <c r="N750" s="13"/>
      <c r="O750" s="13"/>
      <c r="P750" s="13"/>
      <c r="Q750" s="13"/>
      <c r="R750" s="13"/>
      <c r="S750" s="13"/>
      <c r="T750" s="13"/>
      <c r="U750" s="13"/>
      <c r="V750" s="13"/>
      <c r="W750" s="13"/>
    </row>
    <row r="751" spans="14:23">
      <c r="N751" s="13"/>
      <c r="O751" s="13"/>
      <c r="P751" s="13"/>
      <c r="Q751" s="13"/>
      <c r="R751" s="13"/>
      <c r="S751" s="13"/>
      <c r="T751" s="13"/>
      <c r="U751" s="13"/>
      <c r="V751" s="13"/>
      <c r="W751" s="13"/>
    </row>
    <row r="752" spans="14:23">
      <c r="N752" s="13"/>
      <c r="O752" s="13"/>
      <c r="P752" s="13"/>
      <c r="Q752" s="13"/>
      <c r="R752" s="13"/>
      <c r="S752" s="13"/>
      <c r="T752" s="13"/>
      <c r="U752" s="13"/>
      <c r="V752" s="13"/>
      <c r="W752" s="13"/>
    </row>
    <row r="753" spans="14:23">
      <c r="N753" s="13"/>
      <c r="O753" s="13"/>
      <c r="P753" s="13"/>
      <c r="Q753" s="13"/>
      <c r="R753" s="13"/>
      <c r="S753" s="13"/>
      <c r="T753" s="13"/>
      <c r="U753" s="13"/>
      <c r="V753" s="13"/>
      <c r="W753" s="13"/>
    </row>
    <row r="754" spans="14:23">
      <c r="N754" s="13"/>
      <c r="O754" s="13"/>
      <c r="P754" s="13"/>
      <c r="Q754" s="13"/>
      <c r="R754" s="13"/>
      <c r="S754" s="13"/>
      <c r="T754" s="13"/>
      <c r="U754" s="13"/>
      <c r="V754" s="13"/>
      <c r="W754" s="13"/>
    </row>
    <row r="755" spans="14:23">
      <c r="N755" s="13"/>
      <c r="O755" s="13"/>
      <c r="P755" s="13"/>
      <c r="Q755" s="13"/>
      <c r="R755" s="13"/>
      <c r="S755" s="13"/>
      <c r="T755" s="13"/>
      <c r="U755" s="13"/>
      <c r="V755" s="13"/>
      <c r="W755" s="13"/>
    </row>
    <row r="756" spans="14:23">
      <c r="N756" s="13"/>
      <c r="O756" s="13"/>
      <c r="P756" s="13"/>
      <c r="Q756" s="13"/>
      <c r="R756" s="13"/>
      <c r="S756" s="13"/>
      <c r="T756" s="13"/>
      <c r="U756" s="13"/>
      <c r="V756" s="13"/>
      <c r="W756" s="13"/>
    </row>
    <row r="757" spans="14:23">
      <c r="N757" s="13"/>
      <c r="O757" s="13"/>
      <c r="P757" s="13"/>
      <c r="Q757" s="13"/>
      <c r="R757" s="13"/>
      <c r="S757" s="13"/>
      <c r="T757" s="13"/>
      <c r="U757" s="13"/>
      <c r="V757" s="13"/>
      <c r="W757" s="13"/>
    </row>
    <row r="758" spans="14:23">
      <c r="N758" s="13"/>
      <c r="O758" s="13"/>
      <c r="P758" s="13"/>
      <c r="Q758" s="13"/>
      <c r="R758" s="13"/>
      <c r="S758" s="13"/>
      <c r="T758" s="13"/>
      <c r="U758" s="13"/>
      <c r="V758" s="13"/>
      <c r="W758" s="13"/>
    </row>
    <row r="759" spans="14:23">
      <c r="N759" s="13"/>
      <c r="O759" s="13"/>
      <c r="P759" s="13"/>
      <c r="Q759" s="13"/>
      <c r="R759" s="13"/>
      <c r="S759" s="13"/>
      <c r="T759" s="13"/>
      <c r="U759" s="13"/>
      <c r="V759" s="13"/>
      <c r="W759" s="13"/>
    </row>
    <row r="760" spans="14:23">
      <c r="N760" s="13"/>
      <c r="O760" s="13"/>
      <c r="P760" s="13"/>
      <c r="Q760" s="13"/>
      <c r="R760" s="13"/>
      <c r="S760" s="13"/>
      <c r="T760" s="13"/>
      <c r="U760" s="13"/>
      <c r="V760" s="13"/>
      <c r="W760" s="13"/>
    </row>
    <row r="761" spans="14:23">
      <c r="N761" s="13"/>
      <c r="O761" s="13"/>
      <c r="P761" s="13"/>
      <c r="Q761" s="13"/>
      <c r="R761" s="13"/>
      <c r="S761" s="13"/>
      <c r="T761" s="13"/>
      <c r="U761" s="13"/>
      <c r="V761" s="13"/>
      <c r="W761" s="13"/>
    </row>
    <row r="762" spans="14:23">
      <c r="N762" s="13"/>
      <c r="O762" s="13"/>
      <c r="P762" s="13"/>
      <c r="Q762" s="13"/>
      <c r="R762" s="13"/>
      <c r="S762" s="13"/>
      <c r="T762" s="13"/>
      <c r="U762" s="13"/>
      <c r="V762" s="13"/>
      <c r="W762" s="13"/>
    </row>
    <row r="763" spans="14:23">
      <c r="N763" s="13"/>
      <c r="O763" s="13"/>
      <c r="P763" s="13"/>
      <c r="Q763" s="13"/>
      <c r="R763" s="13"/>
      <c r="S763" s="13"/>
      <c r="T763" s="13"/>
      <c r="U763" s="13"/>
      <c r="V763" s="13"/>
      <c r="W763" s="13"/>
    </row>
    <row r="764" spans="14:23">
      <c r="N764" s="13"/>
      <c r="O764" s="13"/>
      <c r="P764" s="13"/>
      <c r="Q764" s="13"/>
      <c r="R764" s="13"/>
      <c r="S764" s="13"/>
      <c r="T764" s="13"/>
      <c r="U764" s="13"/>
      <c r="V764" s="13"/>
      <c r="W764" s="13"/>
    </row>
    <row r="765" spans="14:23">
      <c r="N765" s="13"/>
      <c r="O765" s="13"/>
      <c r="P765" s="13"/>
      <c r="Q765" s="13"/>
      <c r="R765" s="13"/>
      <c r="S765" s="13"/>
      <c r="T765" s="13"/>
      <c r="U765" s="13"/>
      <c r="V765" s="13"/>
      <c r="W765" s="13"/>
    </row>
    <row r="766" spans="14:23">
      <c r="N766" s="13"/>
      <c r="O766" s="13"/>
      <c r="P766" s="13"/>
      <c r="Q766" s="13"/>
      <c r="R766" s="13"/>
      <c r="S766" s="13"/>
      <c r="T766" s="13"/>
      <c r="U766" s="13"/>
      <c r="V766" s="13"/>
      <c r="W766" s="13"/>
    </row>
    <row r="767" spans="14:23">
      <c r="N767" s="13"/>
      <c r="O767" s="13"/>
      <c r="P767" s="13"/>
      <c r="Q767" s="13"/>
      <c r="R767" s="13"/>
      <c r="S767" s="13"/>
      <c r="T767" s="13"/>
      <c r="U767" s="13"/>
      <c r="V767" s="13"/>
      <c r="W767" s="13"/>
    </row>
    <row r="768" spans="14:23">
      <c r="N768" s="13"/>
      <c r="O768" s="13"/>
      <c r="P768" s="13"/>
      <c r="Q768" s="13"/>
      <c r="R768" s="13"/>
      <c r="S768" s="13"/>
      <c r="T768" s="13"/>
      <c r="U768" s="13"/>
      <c r="V768" s="13"/>
      <c r="W768" s="13"/>
    </row>
    <row r="769" spans="14:23">
      <c r="N769" s="13"/>
      <c r="O769" s="13"/>
      <c r="P769" s="13"/>
      <c r="Q769" s="13"/>
      <c r="R769" s="13"/>
      <c r="S769" s="13"/>
      <c r="T769" s="13"/>
      <c r="U769" s="13"/>
      <c r="V769" s="13"/>
      <c r="W769" s="13"/>
    </row>
    <row r="770" spans="14:23">
      <c r="N770" s="13"/>
      <c r="O770" s="13"/>
      <c r="P770" s="13"/>
      <c r="Q770" s="13"/>
      <c r="R770" s="13"/>
      <c r="S770" s="13"/>
      <c r="T770" s="13"/>
      <c r="U770" s="13"/>
      <c r="V770" s="13"/>
      <c r="W770" s="13"/>
    </row>
    <row r="771" spans="14:23">
      <c r="N771" s="13"/>
      <c r="O771" s="13"/>
      <c r="P771" s="13"/>
      <c r="Q771" s="13"/>
      <c r="R771" s="13"/>
      <c r="S771" s="13"/>
      <c r="T771" s="13"/>
      <c r="U771" s="13"/>
      <c r="V771" s="13"/>
      <c r="W771" s="13"/>
    </row>
    <row r="772" spans="14:23">
      <c r="N772" s="13"/>
      <c r="O772" s="13"/>
      <c r="P772" s="13"/>
      <c r="Q772" s="13"/>
      <c r="R772" s="13"/>
      <c r="S772" s="13"/>
      <c r="T772" s="13"/>
      <c r="U772" s="13"/>
      <c r="V772" s="13"/>
      <c r="W772" s="13"/>
    </row>
    <row r="773" spans="14:23">
      <c r="N773" s="13"/>
      <c r="O773" s="13"/>
      <c r="P773" s="13"/>
      <c r="Q773" s="13"/>
      <c r="R773" s="13"/>
      <c r="S773" s="13"/>
      <c r="T773" s="13"/>
      <c r="U773" s="13"/>
      <c r="V773" s="13"/>
      <c r="W773" s="13"/>
    </row>
    <row r="774" spans="14:23">
      <c r="N774" s="13"/>
      <c r="O774" s="13"/>
      <c r="P774" s="13"/>
      <c r="Q774" s="13"/>
      <c r="R774" s="13"/>
      <c r="S774" s="13"/>
      <c r="T774" s="13"/>
      <c r="U774" s="13"/>
      <c r="V774" s="13"/>
      <c r="W774" s="13"/>
    </row>
    <row r="775" spans="14:23">
      <c r="N775" s="13"/>
      <c r="O775" s="13"/>
      <c r="P775" s="13"/>
      <c r="Q775" s="13"/>
      <c r="R775" s="13"/>
      <c r="S775" s="13"/>
      <c r="T775" s="13"/>
      <c r="U775" s="13"/>
      <c r="V775" s="13"/>
      <c r="W775" s="13"/>
    </row>
    <row r="776" spans="14:23">
      <c r="N776" s="13"/>
      <c r="O776" s="13"/>
      <c r="P776" s="13"/>
      <c r="Q776" s="13"/>
      <c r="R776" s="13"/>
      <c r="S776" s="13"/>
      <c r="T776" s="13"/>
      <c r="U776" s="13"/>
      <c r="V776" s="13"/>
      <c r="W776" s="13"/>
    </row>
    <row r="777" spans="14:23">
      <c r="N777" s="13"/>
      <c r="O777" s="13"/>
      <c r="P777" s="13"/>
      <c r="Q777" s="13"/>
      <c r="R777" s="13"/>
      <c r="S777" s="13"/>
      <c r="T777" s="13"/>
      <c r="U777" s="13"/>
      <c r="V777" s="13"/>
      <c r="W777" s="13"/>
    </row>
    <row r="778" spans="14:23">
      <c r="N778" s="13"/>
      <c r="O778" s="13"/>
      <c r="P778" s="13"/>
      <c r="Q778" s="13"/>
      <c r="R778" s="13"/>
      <c r="S778" s="13"/>
      <c r="T778" s="13"/>
      <c r="U778" s="13"/>
      <c r="V778" s="13"/>
      <c r="W778" s="13"/>
    </row>
    <row r="779" spans="14:23">
      <c r="N779" s="13"/>
      <c r="O779" s="13"/>
      <c r="P779" s="13"/>
      <c r="Q779" s="13"/>
      <c r="R779" s="13"/>
      <c r="S779" s="13"/>
      <c r="T779" s="13"/>
      <c r="U779" s="13"/>
      <c r="V779" s="13"/>
      <c r="W779" s="13"/>
    </row>
    <row r="780" spans="14:23">
      <c r="N780" s="13"/>
      <c r="O780" s="13"/>
      <c r="P780" s="13"/>
      <c r="Q780" s="13"/>
      <c r="R780" s="13"/>
      <c r="S780" s="13"/>
      <c r="T780" s="13"/>
      <c r="U780" s="13"/>
      <c r="V780" s="13"/>
      <c r="W780" s="13"/>
    </row>
    <row r="781" spans="14:23">
      <c r="N781" s="13"/>
      <c r="O781" s="13"/>
      <c r="P781" s="13"/>
      <c r="Q781" s="13"/>
      <c r="R781" s="13"/>
      <c r="S781" s="13"/>
      <c r="T781" s="13"/>
      <c r="U781" s="13"/>
      <c r="V781" s="13"/>
      <c r="W781" s="13"/>
    </row>
    <row r="782" spans="14:23">
      <c r="N782" s="13"/>
      <c r="O782" s="13"/>
      <c r="P782" s="13"/>
      <c r="Q782" s="13"/>
      <c r="R782" s="13"/>
      <c r="S782" s="13"/>
      <c r="T782" s="13"/>
      <c r="U782" s="13"/>
      <c r="V782" s="13"/>
      <c r="W782" s="13"/>
    </row>
    <row r="783" spans="14:23">
      <c r="N783" s="13"/>
      <c r="O783" s="13"/>
      <c r="P783" s="13"/>
      <c r="Q783" s="13"/>
      <c r="R783" s="13"/>
      <c r="S783" s="13"/>
      <c r="T783" s="13"/>
      <c r="U783" s="13"/>
      <c r="V783" s="13"/>
      <c r="W783" s="13"/>
    </row>
    <row r="784" spans="14:23">
      <c r="N784" s="13"/>
      <c r="O784" s="13"/>
      <c r="P784" s="13"/>
      <c r="Q784" s="13"/>
      <c r="R784" s="13"/>
      <c r="S784" s="13"/>
      <c r="T784" s="13"/>
      <c r="U784" s="13"/>
      <c r="V784" s="13"/>
      <c r="W784" s="13"/>
    </row>
    <row r="785" spans="14:23">
      <c r="N785" s="13"/>
      <c r="O785" s="13"/>
      <c r="P785" s="13"/>
      <c r="Q785" s="13"/>
      <c r="R785" s="13"/>
      <c r="S785" s="13"/>
      <c r="T785" s="13"/>
      <c r="U785" s="13"/>
      <c r="V785" s="13"/>
      <c r="W785" s="13"/>
    </row>
    <row r="786" spans="14:23">
      <c r="N786" s="13"/>
      <c r="O786" s="13"/>
      <c r="P786" s="13"/>
      <c r="Q786" s="13"/>
      <c r="R786" s="13"/>
      <c r="S786" s="13"/>
      <c r="T786" s="13"/>
      <c r="U786" s="13"/>
      <c r="V786" s="13"/>
      <c r="W786" s="13"/>
    </row>
    <row r="787" spans="14:23">
      <c r="N787" s="13"/>
      <c r="O787" s="13"/>
      <c r="P787" s="13"/>
      <c r="Q787" s="13"/>
      <c r="R787" s="13"/>
      <c r="S787" s="13"/>
      <c r="T787" s="13"/>
      <c r="U787" s="13"/>
      <c r="V787" s="13"/>
      <c r="W787" s="13"/>
    </row>
    <row r="788" spans="14:23">
      <c r="N788" s="13"/>
      <c r="O788" s="13"/>
      <c r="P788" s="13"/>
      <c r="Q788" s="13"/>
      <c r="R788" s="13"/>
      <c r="S788" s="13"/>
      <c r="T788" s="13"/>
      <c r="U788" s="13"/>
      <c r="V788" s="13"/>
      <c r="W788" s="13"/>
    </row>
    <row r="789" spans="14:23">
      <c r="N789" s="13"/>
      <c r="O789" s="13"/>
      <c r="P789" s="13"/>
      <c r="Q789" s="13"/>
      <c r="R789" s="13"/>
      <c r="S789" s="13"/>
      <c r="T789" s="13"/>
      <c r="U789" s="13"/>
      <c r="V789" s="13"/>
      <c r="W789" s="13"/>
    </row>
    <row r="790" spans="14:23">
      <c r="N790" s="13"/>
      <c r="O790" s="13"/>
      <c r="P790" s="13"/>
      <c r="Q790" s="13"/>
      <c r="R790" s="13"/>
      <c r="S790" s="13"/>
      <c r="T790" s="13"/>
      <c r="U790" s="13"/>
      <c r="V790" s="13"/>
      <c r="W790" s="13"/>
    </row>
    <row r="791" spans="14:23">
      <c r="N791" s="13"/>
      <c r="O791" s="13"/>
      <c r="P791" s="13"/>
      <c r="Q791" s="13"/>
      <c r="R791" s="13"/>
      <c r="S791" s="13"/>
      <c r="T791" s="13"/>
      <c r="U791" s="13"/>
      <c r="V791" s="13"/>
      <c r="W791" s="13"/>
    </row>
    <row r="792" spans="14:23">
      <c r="N792" s="13"/>
      <c r="O792" s="13"/>
      <c r="P792" s="13"/>
      <c r="Q792" s="13"/>
      <c r="R792" s="13"/>
      <c r="S792" s="13"/>
      <c r="T792" s="13"/>
      <c r="U792" s="13"/>
      <c r="V792" s="13"/>
      <c r="W792" s="13"/>
    </row>
    <row r="793" spans="14:23">
      <c r="N793" s="13"/>
      <c r="O793" s="13"/>
      <c r="P793" s="13"/>
      <c r="Q793" s="13"/>
      <c r="R793" s="13"/>
      <c r="S793" s="13"/>
      <c r="T793" s="13"/>
      <c r="U793" s="13"/>
      <c r="V793" s="13"/>
      <c r="W793" s="13"/>
    </row>
    <row r="794" spans="14:23">
      <c r="N794" s="13"/>
      <c r="O794" s="13"/>
      <c r="P794" s="13"/>
      <c r="Q794" s="13"/>
      <c r="R794" s="13"/>
      <c r="S794" s="13"/>
      <c r="T794" s="13"/>
      <c r="U794" s="13"/>
      <c r="V794" s="13"/>
      <c r="W794" s="13"/>
    </row>
    <row r="795" spans="14:23">
      <c r="N795" s="13"/>
      <c r="O795" s="13"/>
      <c r="P795" s="13"/>
      <c r="Q795" s="13"/>
      <c r="R795" s="13"/>
      <c r="S795" s="13"/>
      <c r="T795" s="13"/>
      <c r="U795" s="13"/>
      <c r="V795" s="13"/>
      <c r="W795" s="13"/>
    </row>
    <row r="796" spans="14:23">
      <c r="N796" s="13"/>
      <c r="O796" s="13"/>
      <c r="P796" s="13"/>
      <c r="Q796" s="13"/>
      <c r="R796" s="13"/>
      <c r="S796" s="13"/>
      <c r="T796" s="13"/>
      <c r="U796" s="13"/>
      <c r="V796" s="13"/>
      <c r="W796" s="13"/>
    </row>
    <row r="797" spans="14:23">
      <c r="N797" s="13"/>
      <c r="O797" s="13"/>
      <c r="P797" s="13"/>
      <c r="Q797" s="13"/>
      <c r="R797" s="13"/>
      <c r="S797" s="13"/>
      <c r="T797" s="13"/>
      <c r="U797" s="13"/>
      <c r="V797" s="13"/>
      <c r="W797" s="13"/>
    </row>
    <row r="798" spans="14:23">
      <c r="N798" s="13"/>
      <c r="O798" s="13"/>
      <c r="P798" s="13"/>
      <c r="Q798" s="13"/>
      <c r="R798" s="13"/>
      <c r="S798" s="13"/>
      <c r="T798" s="13"/>
      <c r="U798" s="13"/>
      <c r="V798" s="13"/>
      <c r="W798" s="13"/>
    </row>
    <row r="799" spans="14:23">
      <c r="N799" s="13"/>
      <c r="O799" s="13"/>
      <c r="P799" s="13"/>
      <c r="Q799" s="13"/>
      <c r="R799" s="13"/>
      <c r="S799" s="13"/>
      <c r="T799" s="13"/>
      <c r="U799" s="13"/>
      <c r="V799" s="13"/>
      <c r="W799" s="13"/>
    </row>
    <row r="800" spans="14:23">
      <c r="N800" s="13"/>
      <c r="O800" s="13"/>
      <c r="P800" s="13"/>
      <c r="Q800" s="13"/>
      <c r="R800" s="13"/>
      <c r="S800" s="13"/>
      <c r="T800" s="13"/>
      <c r="U800" s="13"/>
      <c r="V800" s="13"/>
      <c r="W800" s="13"/>
    </row>
    <row r="801" spans="14:23">
      <c r="N801" s="13"/>
      <c r="O801" s="13"/>
      <c r="P801" s="13"/>
      <c r="Q801" s="13"/>
      <c r="R801" s="13"/>
      <c r="S801" s="13"/>
      <c r="T801" s="13"/>
      <c r="U801" s="13"/>
      <c r="V801" s="13"/>
      <c r="W801" s="13"/>
    </row>
    <row r="802" spans="14:23">
      <c r="N802" s="13"/>
      <c r="O802" s="13"/>
      <c r="P802" s="13"/>
      <c r="Q802" s="13"/>
      <c r="R802" s="13"/>
      <c r="S802" s="13"/>
      <c r="T802" s="13"/>
      <c r="U802" s="13"/>
      <c r="V802" s="13"/>
      <c r="W802" s="13"/>
    </row>
    <row r="803" spans="14:23">
      <c r="N803" s="13"/>
      <c r="O803" s="13"/>
      <c r="P803" s="13"/>
      <c r="Q803" s="13"/>
      <c r="R803" s="13"/>
      <c r="S803" s="13"/>
      <c r="T803" s="13"/>
      <c r="U803" s="13"/>
      <c r="V803" s="13"/>
      <c r="W803" s="13"/>
    </row>
    <row r="804" spans="14:23">
      <c r="N804" s="13"/>
      <c r="O804" s="13"/>
      <c r="P804" s="13"/>
      <c r="Q804" s="13"/>
      <c r="R804" s="13"/>
      <c r="S804" s="13"/>
      <c r="T804" s="13"/>
      <c r="U804" s="13"/>
      <c r="V804" s="13"/>
      <c r="W804" s="13"/>
    </row>
    <row r="805" spans="14:23">
      <c r="N805" s="13"/>
      <c r="O805" s="13"/>
      <c r="P805" s="13"/>
      <c r="Q805" s="13"/>
      <c r="R805" s="13"/>
      <c r="S805" s="13"/>
      <c r="T805" s="13"/>
      <c r="U805" s="13"/>
      <c r="V805" s="13"/>
      <c r="W805" s="13"/>
    </row>
    <row r="806" spans="14:23">
      <c r="N806" s="13"/>
      <c r="O806" s="13"/>
      <c r="P806" s="13"/>
      <c r="Q806" s="13"/>
      <c r="R806" s="13"/>
      <c r="S806" s="13"/>
      <c r="T806" s="13"/>
      <c r="U806" s="13"/>
      <c r="V806" s="13"/>
      <c r="W806" s="13"/>
    </row>
    <row r="807" spans="14:23">
      <c r="N807" s="13"/>
      <c r="O807" s="13"/>
      <c r="P807" s="13"/>
      <c r="Q807" s="13"/>
      <c r="R807" s="13"/>
      <c r="S807" s="13"/>
      <c r="T807" s="13"/>
      <c r="U807" s="13"/>
      <c r="V807" s="13"/>
      <c r="W807" s="13"/>
    </row>
    <row r="808" spans="14:23">
      <c r="N808" s="13"/>
      <c r="O808" s="13"/>
      <c r="P808" s="13"/>
      <c r="Q808" s="13"/>
      <c r="R808" s="13"/>
      <c r="S808" s="13"/>
      <c r="T808" s="13"/>
      <c r="U808" s="13"/>
      <c r="V808" s="13"/>
      <c r="W808" s="13"/>
    </row>
    <row r="809" spans="14:23">
      <c r="N809" s="13"/>
      <c r="O809" s="13"/>
      <c r="P809" s="13"/>
      <c r="Q809" s="13"/>
      <c r="R809" s="13"/>
      <c r="S809" s="13"/>
      <c r="T809" s="13"/>
      <c r="U809" s="13"/>
      <c r="V809" s="13"/>
      <c r="W809" s="13"/>
    </row>
    <row r="810" spans="14:23">
      <c r="N810" s="13"/>
      <c r="O810" s="13"/>
      <c r="P810" s="13"/>
      <c r="Q810" s="13"/>
      <c r="R810" s="13"/>
      <c r="S810" s="13"/>
      <c r="T810" s="13"/>
      <c r="U810" s="13"/>
      <c r="V810" s="13"/>
      <c r="W810" s="13"/>
    </row>
    <row r="811" spans="14:23">
      <c r="N811" s="13"/>
      <c r="O811" s="13"/>
      <c r="P811" s="13"/>
      <c r="Q811" s="13"/>
      <c r="R811" s="13"/>
      <c r="S811" s="13"/>
      <c r="T811" s="13"/>
      <c r="U811" s="13"/>
      <c r="V811" s="13"/>
      <c r="W811" s="13"/>
    </row>
    <row r="812" spans="14:23">
      <c r="N812" s="13"/>
      <c r="O812" s="13"/>
      <c r="P812" s="13"/>
      <c r="Q812" s="13"/>
      <c r="R812" s="13"/>
      <c r="S812" s="13"/>
      <c r="T812" s="13"/>
      <c r="U812" s="13"/>
      <c r="V812" s="13"/>
      <c r="W812" s="13"/>
    </row>
    <row r="813" spans="14:23">
      <c r="N813" s="13"/>
      <c r="O813" s="13"/>
      <c r="P813" s="13"/>
      <c r="Q813" s="13"/>
      <c r="R813" s="13"/>
      <c r="S813" s="13"/>
      <c r="T813" s="13"/>
      <c r="U813" s="13"/>
      <c r="V813" s="13"/>
      <c r="W813" s="13"/>
    </row>
    <row r="814" spans="14:23">
      <c r="N814" s="13"/>
      <c r="O814" s="13"/>
      <c r="P814" s="13"/>
      <c r="Q814" s="13"/>
      <c r="R814" s="13"/>
      <c r="S814" s="13"/>
      <c r="T814" s="13"/>
      <c r="U814" s="13"/>
      <c r="V814" s="13"/>
      <c r="W814" s="13"/>
    </row>
    <row r="815" spans="14:23">
      <c r="N815" s="13"/>
      <c r="O815" s="13"/>
      <c r="P815" s="13"/>
      <c r="Q815" s="13"/>
      <c r="R815" s="13"/>
      <c r="S815" s="13"/>
      <c r="T815" s="13"/>
      <c r="U815" s="13"/>
      <c r="V815" s="13"/>
      <c r="W815" s="13"/>
    </row>
    <row r="816" spans="14:23">
      <c r="N816" s="13"/>
      <c r="O816" s="13"/>
      <c r="P816" s="13"/>
      <c r="Q816" s="13"/>
      <c r="R816" s="13"/>
      <c r="S816" s="13"/>
      <c r="T816" s="13"/>
      <c r="U816" s="13"/>
      <c r="V816" s="13"/>
      <c r="W816" s="13"/>
    </row>
    <row r="817" spans="14:23">
      <c r="N817" s="13"/>
      <c r="O817" s="13"/>
      <c r="P817" s="13"/>
      <c r="Q817" s="13"/>
      <c r="R817" s="13"/>
      <c r="S817" s="13"/>
      <c r="T817" s="13"/>
      <c r="U817" s="13"/>
      <c r="V817" s="13"/>
      <c r="W817" s="13"/>
    </row>
    <row r="818" spans="14:23">
      <c r="N818" s="13"/>
      <c r="O818" s="13"/>
      <c r="P818" s="13"/>
      <c r="Q818" s="13"/>
      <c r="R818" s="13"/>
      <c r="S818" s="13"/>
      <c r="T818" s="13"/>
      <c r="U818" s="13"/>
      <c r="V818" s="13"/>
      <c r="W818" s="13"/>
    </row>
    <row r="819" spans="14:23">
      <c r="N819" s="13"/>
      <c r="O819" s="13"/>
      <c r="P819" s="13"/>
      <c r="Q819" s="13"/>
      <c r="R819" s="13"/>
      <c r="S819" s="13"/>
      <c r="T819" s="13"/>
      <c r="U819" s="13"/>
      <c r="V819" s="13"/>
      <c r="W819" s="13"/>
    </row>
    <row r="820" spans="14:23">
      <c r="N820" s="13"/>
      <c r="O820" s="13"/>
      <c r="P820" s="13"/>
      <c r="Q820" s="13"/>
      <c r="R820" s="13"/>
      <c r="S820" s="13"/>
      <c r="T820" s="13"/>
      <c r="U820" s="13"/>
      <c r="V820" s="13"/>
      <c r="W820" s="13"/>
    </row>
    <row r="821" spans="14:23">
      <c r="N821" s="13"/>
      <c r="O821" s="13"/>
      <c r="P821" s="13"/>
      <c r="Q821" s="13"/>
      <c r="R821" s="13"/>
      <c r="S821" s="13"/>
      <c r="T821" s="13"/>
      <c r="U821" s="13"/>
      <c r="V821" s="13"/>
      <c r="W821" s="13"/>
    </row>
    <row r="822" spans="14:23">
      <c r="N822" s="13"/>
      <c r="O822" s="13"/>
      <c r="P822" s="13"/>
      <c r="Q822" s="13"/>
      <c r="R822" s="13"/>
      <c r="S822" s="13"/>
      <c r="T822" s="13"/>
      <c r="U822" s="13"/>
      <c r="V822" s="13"/>
      <c r="W822" s="13"/>
    </row>
    <row r="823" spans="14:23">
      <c r="N823" s="13"/>
      <c r="O823" s="13"/>
      <c r="P823" s="13"/>
      <c r="Q823" s="13"/>
      <c r="R823" s="13"/>
      <c r="S823" s="13"/>
      <c r="T823" s="13"/>
      <c r="U823" s="13"/>
      <c r="V823" s="13"/>
      <c r="W823" s="13"/>
    </row>
    <row r="824" spans="14:23">
      <c r="N824" s="13"/>
      <c r="O824" s="13"/>
      <c r="P824" s="13"/>
      <c r="Q824" s="13"/>
      <c r="R824" s="13"/>
      <c r="S824" s="13"/>
      <c r="T824" s="13"/>
      <c r="U824" s="13"/>
      <c r="V824" s="13"/>
      <c r="W824" s="13"/>
    </row>
    <row r="825" spans="14:23">
      <c r="N825" s="13"/>
      <c r="O825" s="13"/>
      <c r="P825" s="13"/>
      <c r="Q825" s="13"/>
      <c r="R825" s="13"/>
      <c r="S825" s="13"/>
      <c r="T825" s="13"/>
      <c r="U825" s="13"/>
      <c r="V825" s="13"/>
      <c r="W825" s="13"/>
    </row>
    <row r="826" spans="14:23">
      <c r="N826" s="13"/>
      <c r="O826" s="13"/>
      <c r="P826" s="13"/>
      <c r="Q826" s="13"/>
      <c r="R826" s="13"/>
      <c r="S826" s="13"/>
      <c r="T826" s="13"/>
      <c r="U826" s="13"/>
      <c r="V826" s="13"/>
      <c r="W826" s="13"/>
    </row>
    <row r="827" spans="14:23">
      <c r="N827" s="13"/>
      <c r="O827" s="13"/>
      <c r="P827" s="13"/>
      <c r="Q827" s="13"/>
      <c r="R827" s="13"/>
      <c r="S827" s="13"/>
      <c r="T827" s="13"/>
      <c r="U827" s="13"/>
      <c r="V827" s="13"/>
      <c r="W827" s="13"/>
    </row>
    <row r="828" spans="14:23">
      <c r="N828" s="13"/>
      <c r="O828" s="13"/>
      <c r="P828" s="13"/>
      <c r="Q828" s="13"/>
      <c r="R828" s="13"/>
      <c r="S828" s="13"/>
      <c r="T828" s="13"/>
      <c r="U828" s="13"/>
      <c r="V828" s="13"/>
      <c r="W828" s="13"/>
    </row>
    <row r="829" spans="14:23">
      <c r="N829" s="13"/>
      <c r="O829" s="13"/>
      <c r="P829" s="13"/>
      <c r="Q829" s="13"/>
      <c r="R829" s="13"/>
      <c r="S829" s="13"/>
      <c r="T829" s="13"/>
      <c r="U829" s="13"/>
      <c r="V829" s="13"/>
      <c r="W829" s="13"/>
    </row>
    <row r="830" spans="14:23">
      <c r="N830" s="13"/>
      <c r="O830" s="13"/>
      <c r="P830" s="13"/>
      <c r="Q830" s="13"/>
      <c r="R830" s="13"/>
      <c r="S830" s="13"/>
      <c r="T830" s="13"/>
      <c r="U830" s="13"/>
      <c r="V830" s="13"/>
      <c r="W830" s="13"/>
    </row>
    <row r="831" spans="14:23">
      <c r="N831" s="13"/>
      <c r="O831" s="13"/>
      <c r="P831" s="13"/>
      <c r="Q831" s="13"/>
      <c r="R831" s="13"/>
      <c r="S831" s="13"/>
      <c r="T831" s="13"/>
      <c r="U831" s="13"/>
      <c r="V831" s="13"/>
      <c r="W831" s="13"/>
    </row>
    <row r="832" spans="14:23">
      <c r="N832" s="13"/>
      <c r="O832" s="13"/>
      <c r="P832" s="13"/>
      <c r="Q832" s="13"/>
      <c r="R832" s="13"/>
      <c r="S832" s="13"/>
      <c r="T832" s="13"/>
      <c r="U832" s="13"/>
      <c r="V832" s="13"/>
      <c r="W832" s="13"/>
    </row>
    <row r="833" spans="14:23">
      <c r="N833" s="13"/>
      <c r="O833" s="13"/>
      <c r="P833" s="13"/>
      <c r="Q833" s="13"/>
      <c r="R833" s="13"/>
      <c r="S833" s="13"/>
      <c r="T833" s="13"/>
      <c r="U833" s="13"/>
      <c r="V833" s="13"/>
      <c r="W833" s="13"/>
    </row>
    <row r="834" spans="14:23">
      <c r="N834" s="13"/>
      <c r="O834" s="13"/>
      <c r="P834" s="13"/>
      <c r="Q834" s="13"/>
      <c r="R834" s="13"/>
      <c r="S834" s="13"/>
      <c r="T834" s="13"/>
      <c r="U834" s="13"/>
      <c r="V834" s="13"/>
      <c r="W834" s="13"/>
    </row>
    <row r="835" spans="14:23">
      <c r="N835" s="13"/>
      <c r="O835" s="13"/>
      <c r="P835" s="13"/>
      <c r="Q835" s="13"/>
      <c r="R835" s="13"/>
      <c r="S835" s="13"/>
      <c r="T835" s="13"/>
      <c r="U835" s="13"/>
      <c r="V835" s="13"/>
      <c r="W835" s="13"/>
    </row>
    <row r="836" spans="14:23">
      <c r="N836" s="13"/>
      <c r="O836" s="13"/>
      <c r="P836" s="13"/>
      <c r="Q836" s="13"/>
      <c r="R836" s="13"/>
      <c r="S836" s="13"/>
      <c r="T836" s="13"/>
      <c r="U836" s="13"/>
      <c r="V836" s="13"/>
      <c r="W836" s="13"/>
    </row>
    <row r="837" spans="14:23">
      <c r="N837" s="13"/>
      <c r="O837" s="13"/>
      <c r="P837" s="13"/>
      <c r="Q837" s="13"/>
      <c r="R837" s="13"/>
      <c r="S837" s="13"/>
      <c r="T837" s="13"/>
      <c r="U837" s="13"/>
      <c r="V837" s="13"/>
      <c r="W837" s="13"/>
    </row>
    <row r="838" spans="14:23">
      <c r="N838" s="13"/>
      <c r="O838" s="13"/>
      <c r="P838" s="13"/>
      <c r="Q838" s="13"/>
      <c r="R838" s="13"/>
      <c r="S838" s="13"/>
      <c r="T838" s="13"/>
      <c r="U838" s="13"/>
      <c r="V838" s="13"/>
      <c r="W838" s="13"/>
    </row>
    <row r="839" spans="14:23">
      <c r="N839" s="13"/>
      <c r="O839" s="13"/>
      <c r="P839" s="13"/>
      <c r="Q839" s="13"/>
      <c r="R839" s="13"/>
      <c r="S839" s="13"/>
      <c r="T839" s="13"/>
      <c r="U839" s="13"/>
      <c r="V839" s="13"/>
      <c r="W839" s="13"/>
    </row>
    <row r="840" spans="14:23">
      <c r="N840" s="13"/>
      <c r="O840" s="13"/>
      <c r="P840" s="13"/>
      <c r="Q840" s="13"/>
      <c r="R840" s="13"/>
      <c r="S840" s="13"/>
      <c r="T840" s="13"/>
      <c r="U840" s="13"/>
      <c r="V840" s="13"/>
      <c r="W840" s="13"/>
    </row>
    <row r="841" spans="14:23">
      <c r="N841" s="13"/>
      <c r="O841" s="13"/>
      <c r="P841" s="13"/>
      <c r="Q841" s="13"/>
      <c r="R841" s="13"/>
      <c r="S841" s="13"/>
      <c r="T841" s="13"/>
      <c r="U841" s="13"/>
      <c r="V841" s="13"/>
      <c r="W841" s="13"/>
    </row>
    <row r="842" spans="14:23">
      <c r="N842" s="13"/>
      <c r="O842" s="13"/>
      <c r="P842" s="13"/>
      <c r="Q842" s="13"/>
      <c r="R842" s="13"/>
      <c r="S842" s="13"/>
      <c r="T842" s="13"/>
      <c r="U842" s="13"/>
      <c r="V842" s="13"/>
      <c r="W842" s="13"/>
    </row>
    <row r="843" spans="14:23">
      <c r="N843" s="13"/>
      <c r="O843" s="13"/>
      <c r="P843" s="13"/>
      <c r="Q843" s="13"/>
      <c r="R843" s="13"/>
      <c r="S843" s="13"/>
      <c r="T843" s="13"/>
      <c r="U843" s="13"/>
      <c r="V843" s="13"/>
      <c r="W843" s="13"/>
    </row>
    <row r="844" spans="14:23">
      <c r="N844" s="13"/>
      <c r="O844" s="13"/>
      <c r="P844" s="13"/>
      <c r="Q844" s="13"/>
      <c r="R844" s="13"/>
      <c r="S844" s="13"/>
      <c r="T844" s="13"/>
      <c r="U844" s="13"/>
      <c r="V844" s="13"/>
      <c r="W844" s="13"/>
    </row>
    <row r="845" spans="14:23">
      <c r="N845" s="13"/>
      <c r="O845" s="13"/>
      <c r="P845" s="13"/>
      <c r="Q845" s="13"/>
      <c r="R845" s="13"/>
      <c r="S845" s="13"/>
      <c r="T845" s="13"/>
      <c r="U845" s="13"/>
      <c r="V845" s="13"/>
      <c r="W845" s="13"/>
    </row>
    <row r="846" spans="14:23">
      <c r="N846" s="13"/>
      <c r="O846" s="13"/>
      <c r="P846" s="13"/>
      <c r="Q846" s="13"/>
      <c r="R846" s="13"/>
      <c r="S846" s="13"/>
      <c r="T846" s="13"/>
      <c r="U846" s="13"/>
      <c r="V846" s="13"/>
      <c r="W846" s="13"/>
    </row>
    <row r="847" spans="14:23">
      <c r="N847" s="13"/>
      <c r="O847" s="13"/>
      <c r="P847" s="13"/>
      <c r="Q847" s="13"/>
      <c r="R847" s="13"/>
      <c r="S847" s="13"/>
      <c r="T847" s="13"/>
      <c r="U847" s="13"/>
      <c r="V847" s="13"/>
      <c r="W847" s="13"/>
    </row>
    <row r="848" spans="14:23">
      <c r="N848" s="13"/>
      <c r="O848" s="13"/>
      <c r="P848" s="13"/>
      <c r="Q848" s="13"/>
      <c r="R848" s="13"/>
      <c r="S848" s="13"/>
      <c r="T848" s="13"/>
      <c r="U848" s="13"/>
      <c r="V848" s="13"/>
      <c r="W848" s="13"/>
    </row>
    <row r="849" spans="14:23">
      <c r="N849" s="13"/>
      <c r="O849" s="13"/>
      <c r="P849" s="13"/>
      <c r="Q849" s="13"/>
      <c r="R849" s="13"/>
      <c r="S849" s="13"/>
      <c r="T849" s="13"/>
      <c r="U849" s="13"/>
      <c r="V849" s="13"/>
      <c r="W849" s="13"/>
    </row>
    <row r="850" spans="14:23">
      <c r="N850" s="13"/>
      <c r="O850" s="13"/>
      <c r="P850" s="13"/>
      <c r="Q850" s="13"/>
      <c r="R850" s="13"/>
      <c r="S850" s="13"/>
      <c r="T850" s="13"/>
      <c r="U850" s="13"/>
      <c r="V850" s="13"/>
      <c r="W850" s="13"/>
    </row>
    <row r="851" spans="14:23">
      <c r="N851" s="13"/>
      <c r="O851" s="13"/>
      <c r="P851" s="13"/>
      <c r="Q851" s="13"/>
      <c r="R851" s="13"/>
      <c r="S851" s="13"/>
      <c r="T851" s="13"/>
      <c r="U851" s="13"/>
      <c r="V851" s="13"/>
      <c r="W851" s="13"/>
    </row>
    <row r="852" spans="14:23">
      <c r="N852" s="13"/>
      <c r="O852" s="13"/>
      <c r="P852" s="13"/>
      <c r="Q852" s="13"/>
      <c r="R852" s="13"/>
      <c r="S852" s="13"/>
      <c r="T852" s="13"/>
      <c r="U852" s="13"/>
      <c r="V852" s="13"/>
      <c r="W852" s="13"/>
    </row>
    <row r="853" spans="14:23">
      <c r="N853" s="13"/>
      <c r="O853" s="13"/>
      <c r="P853" s="13"/>
      <c r="Q853" s="13"/>
      <c r="R853" s="13"/>
      <c r="S853" s="13"/>
      <c r="T853" s="13"/>
      <c r="U853" s="13"/>
      <c r="V853" s="13"/>
      <c r="W853" s="13"/>
    </row>
    <row r="854" spans="14:23">
      <c r="N854" s="13"/>
      <c r="O854" s="13"/>
      <c r="P854" s="13"/>
      <c r="Q854" s="13"/>
      <c r="R854" s="13"/>
      <c r="S854" s="13"/>
      <c r="T854" s="13"/>
      <c r="U854" s="13"/>
      <c r="V854" s="13"/>
      <c r="W854" s="13"/>
    </row>
    <row r="855" spans="14:23">
      <c r="N855" s="13"/>
      <c r="O855" s="13"/>
      <c r="P855" s="13"/>
      <c r="Q855" s="13"/>
      <c r="R855" s="13"/>
      <c r="S855" s="13"/>
      <c r="T855" s="13"/>
      <c r="U855" s="13"/>
      <c r="V855" s="13"/>
      <c r="W855" s="13"/>
    </row>
    <row r="856" spans="14:23">
      <c r="N856" s="13"/>
      <c r="O856" s="13"/>
      <c r="P856" s="13"/>
      <c r="Q856" s="13"/>
      <c r="R856" s="13"/>
      <c r="S856" s="13"/>
      <c r="T856" s="13"/>
      <c r="U856" s="13"/>
      <c r="V856" s="13"/>
      <c r="W856" s="13"/>
    </row>
    <row r="857" spans="14:23">
      <c r="N857" s="13"/>
      <c r="O857" s="13"/>
      <c r="P857" s="13"/>
      <c r="Q857" s="13"/>
      <c r="R857" s="13"/>
      <c r="S857" s="13"/>
      <c r="T857" s="13"/>
      <c r="U857" s="13"/>
      <c r="V857" s="13"/>
      <c r="W857" s="13"/>
    </row>
    <row r="858" spans="14:23">
      <c r="N858" s="13"/>
      <c r="O858" s="13"/>
      <c r="P858" s="13"/>
      <c r="Q858" s="13"/>
      <c r="R858" s="13"/>
      <c r="S858" s="13"/>
      <c r="T858" s="13"/>
      <c r="U858" s="13"/>
      <c r="V858" s="13"/>
      <c r="W858" s="13"/>
    </row>
    <row r="859" spans="14:23">
      <c r="N859" s="13"/>
      <c r="O859" s="13"/>
      <c r="P859" s="13"/>
      <c r="Q859" s="13"/>
      <c r="R859" s="13"/>
      <c r="S859" s="13"/>
      <c r="T859" s="13"/>
      <c r="U859" s="13"/>
      <c r="V859" s="13"/>
      <c r="W859" s="13"/>
    </row>
    <row r="860" spans="14:23">
      <c r="N860" s="13"/>
      <c r="O860" s="13"/>
      <c r="P860" s="13"/>
      <c r="Q860" s="13"/>
      <c r="R860" s="13"/>
      <c r="S860" s="13"/>
      <c r="T860" s="13"/>
      <c r="U860" s="13"/>
      <c r="V860" s="13"/>
      <c r="W860" s="13"/>
    </row>
    <row r="861" spans="14:23">
      <c r="N861" s="13"/>
      <c r="O861" s="13"/>
      <c r="P861" s="13"/>
      <c r="Q861" s="13"/>
      <c r="R861" s="13"/>
      <c r="S861" s="13"/>
      <c r="T861" s="13"/>
      <c r="U861" s="13"/>
      <c r="V861" s="13"/>
      <c r="W861" s="13"/>
    </row>
    <row r="862" spans="14:23">
      <c r="N862" s="13"/>
      <c r="O862" s="13"/>
      <c r="P862" s="13"/>
      <c r="Q862" s="13"/>
      <c r="R862" s="13"/>
      <c r="S862" s="13"/>
      <c r="T862" s="13"/>
      <c r="U862" s="13"/>
      <c r="V862" s="13"/>
      <c r="W862" s="13"/>
    </row>
    <row r="863" spans="14:23">
      <c r="N863" s="13"/>
      <c r="O863" s="13"/>
      <c r="P863" s="13"/>
      <c r="Q863" s="13"/>
      <c r="R863" s="13"/>
      <c r="S863" s="13"/>
      <c r="T863" s="13"/>
      <c r="U863" s="13"/>
      <c r="V863" s="13"/>
      <c r="W863" s="13"/>
    </row>
    <row r="864" spans="14:23">
      <c r="N864" s="13"/>
      <c r="O864" s="13"/>
      <c r="P864" s="13"/>
      <c r="Q864" s="13"/>
      <c r="R864" s="13"/>
      <c r="S864" s="13"/>
      <c r="T864" s="13"/>
      <c r="U864" s="13"/>
      <c r="V864" s="13"/>
      <c r="W864" s="13"/>
    </row>
    <row r="865" spans="14:23">
      <c r="N865" s="13"/>
      <c r="O865" s="13"/>
      <c r="P865" s="13"/>
      <c r="Q865" s="13"/>
      <c r="R865" s="13"/>
      <c r="S865" s="13"/>
      <c r="T865" s="13"/>
      <c r="U865" s="13"/>
      <c r="V865" s="13"/>
      <c r="W865" s="13"/>
    </row>
    <row r="866" spans="14:23">
      <c r="N866" s="13"/>
      <c r="O866" s="13"/>
      <c r="P866" s="13"/>
      <c r="Q866" s="13"/>
      <c r="R866" s="13"/>
      <c r="S866" s="13"/>
      <c r="T866" s="13"/>
      <c r="U866" s="13"/>
      <c r="V866" s="13"/>
      <c r="W866" s="13"/>
    </row>
    <row r="867" spans="14:23">
      <c r="N867" s="13"/>
      <c r="O867" s="13"/>
      <c r="P867" s="13"/>
      <c r="Q867" s="13"/>
      <c r="R867" s="13"/>
      <c r="S867" s="13"/>
      <c r="T867" s="13"/>
      <c r="U867" s="13"/>
      <c r="V867" s="13"/>
      <c r="W867" s="13"/>
    </row>
    <row r="868" spans="14:23">
      <c r="N868" s="13"/>
      <c r="O868" s="13"/>
      <c r="P868" s="13"/>
      <c r="Q868" s="13"/>
      <c r="R868" s="13"/>
      <c r="S868" s="13"/>
      <c r="T868" s="13"/>
      <c r="U868" s="13"/>
      <c r="V868" s="13"/>
      <c r="W868" s="13"/>
    </row>
    <row r="869" spans="14:23">
      <c r="N869" s="13"/>
      <c r="O869" s="13"/>
      <c r="P869" s="13"/>
      <c r="Q869" s="13"/>
      <c r="R869" s="13"/>
      <c r="S869" s="13"/>
      <c r="T869" s="13"/>
      <c r="U869" s="13"/>
      <c r="V869" s="13"/>
      <c r="W869" s="13"/>
    </row>
    <row r="870" spans="14:23">
      <c r="N870" s="13"/>
      <c r="O870" s="13"/>
      <c r="P870" s="13"/>
      <c r="Q870" s="13"/>
      <c r="R870" s="13"/>
      <c r="S870" s="13"/>
      <c r="T870" s="13"/>
      <c r="U870" s="13"/>
      <c r="V870" s="13"/>
      <c r="W870" s="13"/>
    </row>
    <row r="871" spans="14:23">
      <c r="N871" s="13"/>
      <c r="O871" s="13"/>
      <c r="P871" s="13"/>
      <c r="Q871" s="13"/>
      <c r="R871" s="13"/>
      <c r="S871" s="13"/>
      <c r="T871" s="13"/>
      <c r="U871" s="13"/>
      <c r="V871" s="13"/>
      <c r="W871" s="13"/>
    </row>
    <row r="872" spans="14:23">
      <c r="N872" s="13"/>
      <c r="O872" s="13"/>
      <c r="P872" s="13"/>
      <c r="Q872" s="13"/>
      <c r="R872" s="13"/>
      <c r="S872" s="13"/>
      <c r="T872" s="13"/>
      <c r="U872" s="13"/>
      <c r="V872" s="13"/>
      <c r="W872" s="13"/>
    </row>
    <row r="873" spans="14:23">
      <c r="N873" s="13"/>
      <c r="O873" s="13"/>
      <c r="P873" s="13"/>
      <c r="Q873" s="13"/>
      <c r="R873" s="13"/>
      <c r="S873" s="13"/>
      <c r="T873" s="13"/>
      <c r="U873" s="13"/>
      <c r="V873" s="13"/>
      <c r="W873" s="13"/>
    </row>
    <row r="874" spans="14:23">
      <c r="N874" s="13"/>
      <c r="O874" s="13"/>
      <c r="P874" s="13"/>
      <c r="Q874" s="13"/>
      <c r="R874" s="13"/>
      <c r="S874" s="13"/>
      <c r="T874" s="13"/>
      <c r="U874" s="13"/>
      <c r="V874" s="13"/>
      <c r="W874" s="13"/>
    </row>
    <row r="875" spans="14:23">
      <c r="N875" s="13"/>
      <c r="O875" s="13"/>
      <c r="P875" s="13"/>
      <c r="Q875" s="13"/>
      <c r="R875" s="13"/>
      <c r="S875" s="13"/>
      <c r="T875" s="13"/>
      <c r="U875" s="13"/>
      <c r="V875" s="13"/>
      <c r="W875" s="13"/>
    </row>
    <row r="876" spans="14:23">
      <c r="N876" s="13"/>
      <c r="O876" s="13"/>
      <c r="P876" s="13"/>
      <c r="Q876" s="13"/>
      <c r="R876" s="13"/>
      <c r="S876" s="13"/>
      <c r="T876" s="13"/>
      <c r="U876" s="13"/>
      <c r="V876" s="13"/>
      <c r="W876" s="13"/>
    </row>
    <row r="877" spans="14:23">
      <c r="N877" s="13"/>
      <c r="O877" s="13"/>
      <c r="P877" s="13"/>
      <c r="Q877" s="13"/>
      <c r="R877" s="13"/>
      <c r="S877" s="13"/>
      <c r="T877" s="13"/>
      <c r="U877" s="13"/>
      <c r="V877" s="13"/>
      <c r="W877" s="13"/>
    </row>
    <row r="878" spans="14:23">
      <c r="N878" s="13"/>
      <c r="O878" s="13"/>
      <c r="P878" s="13"/>
      <c r="Q878" s="13"/>
      <c r="R878" s="13"/>
      <c r="S878" s="13"/>
      <c r="T878" s="13"/>
      <c r="U878" s="13"/>
      <c r="V878" s="13"/>
      <c r="W878" s="13"/>
    </row>
    <row r="879" spans="14:23">
      <c r="N879" s="13"/>
      <c r="O879" s="13"/>
      <c r="P879" s="13"/>
      <c r="Q879" s="13"/>
      <c r="R879" s="13"/>
      <c r="S879" s="13"/>
      <c r="T879" s="13"/>
      <c r="U879" s="13"/>
      <c r="V879" s="13"/>
      <c r="W879" s="13"/>
    </row>
    <row r="880" spans="14:23">
      <c r="N880" s="13"/>
      <c r="O880" s="13"/>
      <c r="P880" s="13"/>
      <c r="Q880" s="13"/>
      <c r="R880" s="13"/>
      <c r="S880" s="13"/>
      <c r="T880" s="13"/>
      <c r="U880" s="13"/>
      <c r="V880" s="13"/>
      <c r="W880" s="13"/>
    </row>
    <row r="881" spans="14:23">
      <c r="N881" s="13"/>
      <c r="O881" s="13"/>
      <c r="P881" s="13"/>
      <c r="Q881" s="13"/>
      <c r="R881" s="13"/>
      <c r="S881" s="13"/>
      <c r="T881" s="13"/>
      <c r="U881" s="13"/>
      <c r="V881" s="13"/>
      <c r="W881" s="13"/>
    </row>
    <row r="882" spans="14:23">
      <c r="N882" s="13"/>
      <c r="O882" s="13"/>
      <c r="P882" s="13"/>
      <c r="Q882" s="13"/>
      <c r="R882" s="13"/>
      <c r="S882" s="13"/>
      <c r="T882" s="13"/>
      <c r="U882" s="13"/>
      <c r="V882" s="13"/>
      <c r="W882" s="13"/>
    </row>
    <row r="883" spans="14:23">
      <c r="N883" s="13"/>
      <c r="O883" s="13"/>
      <c r="P883" s="13"/>
      <c r="Q883" s="13"/>
      <c r="R883" s="13"/>
      <c r="S883" s="13"/>
      <c r="T883" s="13"/>
      <c r="U883" s="13"/>
      <c r="V883" s="13"/>
      <c r="W883" s="13"/>
    </row>
    <row r="884" spans="14:23">
      <c r="N884" s="13"/>
      <c r="O884" s="13"/>
      <c r="P884" s="13"/>
      <c r="Q884" s="13"/>
      <c r="R884" s="13"/>
      <c r="S884" s="13"/>
      <c r="T884" s="13"/>
      <c r="U884" s="13"/>
      <c r="V884" s="13"/>
      <c r="W884" s="13"/>
    </row>
    <row r="885" spans="14:23">
      <c r="N885" s="13"/>
      <c r="O885" s="13"/>
      <c r="P885" s="13"/>
      <c r="Q885" s="13"/>
      <c r="R885" s="13"/>
      <c r="S885" s="13"/>
      <c r="T885" s="13"/>
      <c r="U885" s="13"/>
      <c r="V885" s="13"/>
      <c r="W885" s="13"/>
    </row>
    <row r="886" spans="14:23">
      <c r="N886" s="13"/>
      <c r="O886" s="13"/>
      <c r="P886" s="13"/>
      <c r="Q886" s="13"/>
      <c r="R886" s="13"/>
      <c r="S886" s="13"/>
      <c r="T886" s="13"/>
      <c r="U886" s="13"/>
      <c r="V886" s="13"/>
      <c r="W886" s="13"/>
    </row>
    <row r="887" spans="14:23">
      <c r="N887" s="13"/>
      <c r="O887" s="13"/>
      <c r="P887" s="13"/>
      <c r="Q887" s="13"/>
      <c r="R887" s="13"/>
      <c r="S887" s="13"/>
      <c r="T887" s="13"/>
      <c r="U887" s="13"/>
      <c r="V887" s="13"/>
      <c r="W887" s="13"/>
    </row>
    <row r="888" spans="14:23">
      <c r="N888" s="13"/>
      <c r="O888" s="13"/>
      <c r="P888" s="13"/>
      <c r="Q888" s="13"/>
      <c r="R888" s="13"/>
      <c r="S888" s="13"/>
      <c r="T888" s="13"/>
      <c r="U888" s="13"/>
      <c r="V888" s="13"/>
      <c r="W888" s="13"/>
    </row>
    <row r="889" spans="14:23">
      <c r="N889" s="13"/>
      <c r="O889" s="13"/>
      <c r="P889" s="13"/>
      <c r="Q889" s="13"/>
      <c r="R889" s="13"/>
      <c r="S889" s="13"/>
      <c r="T889" s="13"/>
      <c r="U889" s="13"/>
      <c r="V889" s="13"/>
      <c r="W889" s="13"/>
    </row>
    <row r="890" spans="14:23">
      <c r="N890" s="13"/>
      <c r="O890" s="13"/>
      <c r="P890" s="13"/>
      <c r="Q890" s="13"/>
      <c r="R890" s="13"/>
      <c r="S890" s="13"/>
      <c r="T890" s="13"/>
      <c r="U890" s="13"/>
      <c r="V890" s="13"/>
      <c r="W890" s="13"/>
    </row>
    <row r="891" spans="14:23">
      <c r="N891" s="13"/>
      <c r="O891" s="13"/>
      <c r="P891" s="13"/>
      <c r="Q891" s="13"/>
      <c r="R891" s="13"/>
      <c r="S891" s="13"/>
      <c r="T891" s="13"/>
      <c r="U891" s="13"/>
      <c r="V891" s="13"/>
      <c r="W891" s="13"/>
    </row>
    <row r="892" spans="14:23">
      <c r="N892" s="13"/>
      <c r="O892" s="13"/>
      <c r="P892" s="13"/>
      <c r="Q892" s="13"/>
      <c r="R892" s="13"/>
      <c r="S892" s="13"/>
      <c r="T892" s="13"/>
      <c r="U892" s="13"/>
      <c r="V892" s="13"/>
      <c r="W892" s="13"/>
    </row>
    <row r="893" spans="14:23">
      <c r="N893" s="13"/>
      <c r="O893" s="13"/>
      <c r="P893" s="13"/>
      <c r="Q893" s="13"/>
      <c r="R893" s="13"/>
      <c r="S893" s="13"/>
      <c r="T893" s="13"/>
      <c r="U893" s="13"/>
      <c r="V893" s="13"/>
      <c r="W893" s="13"/>
    </row>
    <row r="894" spans="14:23">
      <c r="N894" s="13"/>
      <c r="O894" s="13"/>
      <c r="P894" s="13"/>
      <c r="Q894" s="13"/>
      <c r="R894" s="13"/>
      <c r="S894" s="13"/>
      <c r="T894" s="13"/>
      <c r="U894" s="13"/>
      <c r="V894" s="13"/>
      <c r="W894" s="13"/>
    </row>
    <row r="895" spans="14:23">
      <c r="N895" s="13"/>
      <c r="O895" s="13"/>
      <c r="P895" s="13"/>
      <c r="Q895" s="13"/>
      <c r="R895" s="13"/>
      <c r="S895" s="13"/>
      <c r="T895" s="13"/>
      <c r="U895" s="13"/>
      <c r="V895" s="13"/>
      <c r="W895" s="13"/>
    </row>
    <row r="896" spans="14:23">
      <c r="N896" s="13"/>
      <c r="O896" s="13"/>
      <c r="P896" s="13"/>
      <c r="Q896" s="13"/>
      <c r="R896" s="13"/>
      <c r="S896" s="13"/>
      <c r="T896" s="13"/>
      <c r="U896" s="13"/>
      <c r="V896" s="13"/>
      <c r="W896" s="13"/>
    </row>
    <row r="897" spans="14:23">
      <c r="N897" s="13"/>
      <c r="O897" s="13"/>
      <c r="P897" s="13"/>
      <c r="Q897" s="13"/>
      <c r="R897" s="13"/>
      <c r="S897" s="13"/>
      <c r="T897" s="13"/>
      <c r="U897" s="13"/>
      <c r="V897" s="13"/>
      <c r="W897" s="13"/>
    </row>
    <row r="898" spans="14:23">
      <c r="N898" s="13"/>
      <c r="O898" s="13"/>
      <c r="P898" s="13"/>
      <c r="Q898" s="13"/>
      <c r="R898" s="13"/>
      <c r="S898" s="13"/>
      <c r="T898" s="13"/>
      <c r="U898" s="13"/>
      <c r="V898" s="13"/>
      <c r="W898" s="13"/>
    </row>
    <row r="899" spans="14:23">
      <c r="N899" s="13"/>
      <c r="O899" s="13"/>
      <c r="P899" s="13"/>
      <c r="Q899" s="13"/>
      <c r="R899" s="13"/>
      <c r="S899" s="13"/>
      <c r="T899" s="13"/>
      <c r="U899" s="13"/>
      <c r="V899" s="13"/>
      <c r="W899" s="13"/>
    </row>
    <row r="900" spans="14:23">
      <c r="N900" s="13"/>
      <c r="O900" s="13"/>
      <c r="P900" s="13"/>
      <c r="Q900" s="13"/>
      <c r="R900" s="13"/>
      <c r="S900" s="13"/>
      <c r="T900" s="13"/>
      <c r="U900" s="13"/>
      <c r="V900" s="13"/>
      <c r="W900" s="13"/>
    </row>
    <row r="901" spans="14:23">
      <c r="N901" s="13"/>
      <c r="O901" s="13"/>
      <c r="P901" s="13"/>
      <c r="Q901" s="13"/>
      <c r="R901" s="13"/>
      <c r="S901" s="13"/>
      <c r="T901" s="13"/>
      <c r="U901" s="13"/>
      <c r="V901" s="13"/>
      <c r="W901" s="13"/>
    </row>
    <row r="902" spans="14:23">
      <c r="N902" s="13"/>
      <c r="O902" s="13"/>
      <c r="P902" s="13"/>
      <c r="Q902" s="13"/>
      <c r="R902" s="13"/>
      <c r="S902" s="13"/>
      <c r="T902" s="13"/>
      <c r="U902" s="13"/>
      <c r="V902" s="13"/>
      <c r="W902" s="13"/>
    </row>
    <row r="903" spans="14:23">
      <c r="N903" s="13"/>
      <c r="O903" s="13"/>
      <c r="P903" s="13"/>
      <c r="Q903" s="13"/>
      <c r="R903" s="13"/>
      <c r="S903" s="13"/>
      <c r="T903" s="13"/>
      <c r="U903" s="13"/>
      <c r="V903" s="13"/>
      <c r="W903" s="13"/>
    </row>
    <row r="904" spans="14:23">
      <c r="N904" s="13"/>
      <c r="O904" s="13"/>
      <c r="P904" s="13"/>
      <c r="Q904" s="13"/>
      <c r="R904" s="13"/>
      <c r="S904" s="13"/>
      <c r="T904" s="13"/>
      <c r="U904" s="13"/>
      <c r="V904" s="13"/>
      <c r="W904" s="13"/>
    </row>
    <row r="905" spans="14:23">
      <c r="N905" s="13"/>
      <c r="O905" s="13"/>
      <c r="P905" s="13"/>
      <c r="Q905" s="13"/>
      <c r="R905" s="13"/>
      <c r="S905" s="13"/>
      <c r="T905" s="13"/>
      <c r="U905" s="13"/>
      <c r="V905" s="13"/>
      <c r="W905" s="13"/>
    </row>
    <row r="906" spans="14:23">
      <c r="N906" s="13"/>
      <c r="O906" s="13"/>
      <c r="P906" s="13"/>
      <c r="Q906" s="13"/>
      <c r="R906" s="13"/>
      <c r="S906" s="13"/>
      <c r="T906" s="13"/>
      <c r="U906" s="13"/>
      <c r="V906" s="13"/>
      <c r="W906" s="13"/>
    </row>
    <row r="907" spans="14:23">
      <c r="N907" s="13"/>
      <c r="O907" s="13"/>
      <c r="P907" s="13"/>
      <c r="Q907" s="13"/>
      <c r="R907" s="13"/>
      <c r="S907" s="13"/>
      <c r="T907" s="13"/>
      <c r="U907" s="13"/>
      <c r="V907" s="13"/>
      <c r="W907" s="13"/>
    </row>
    <row r="908" spans="14:23">
      <c r="N908" s="13"/>
      <c r="O908" s="13"/>
      <c r="P908" s="13"/>
      <c r="Q908" s="13"/>
      <c r="R908" s="13"/>
      <c r="S908" s="13"/>
      <c r="T908" s="13"/>
      <c r="U908" s="13"/>
      <c r="V908" s="13"/>
      <c r="W908" s="13"/>
    </row>
    <row r="909" spans="14:23">
      <c r="N909" s="13"/>
      <c r="O909" s="13"/>
      <c r="P909" s="13"/>
      <c r="Q909" s="13"/>
      <c r="R909" s="13"/>
      <c r="S909" s="13"/>
      <c r="T909" s="13"/>
      <c r="U909" s="13"/>
      <c r="V909" s="13"/>
      <c r="W909" s="13"/>
    </row>
    <row r="910" spans="14:23">
      <c r="N910" s="13"/>
      <c r="O910" s="13"/>
      <c r="P910" s="13"/>
      <c r="Q910" s="13"/>
      <c r="R910" s="13"/>
      <c r="S910" s="13"/>
      <c r="T910" s="13"/>
      <c r="U910" s="13"/>
      <c r="V910" s="13"/>
      <c r="W910" s="13"/>
    </row>
    <row r="911" spans="14:23">
      <c r="N911" s="13"/>
      <c r="O911" s="13"/>
      <c r="P911" s="13"/>
      <c r="Q911" s="13"/>
      <c r="R911" s="13"/>
      <c r="S911" s="13"/>
      <c r="T911" s="13"/>
      <c r="U911" s="13"/>
      <c r="V911" s="13"/>
      <c r="W911" s="13"/>
    </row>
    <row r="912" spans="14:23">
      <c r="N912" s="13"/>
      <c r="O912" s="13"/>
      <c r="P912" s="13"/>
      <c r="Q912" s="13"/>
      <c r="R912" s="13"/>
      <c r="S912" s="13"/>
      <c r="T912" s="13"/>
      <c r="U912" s="13"/>
      <c r="V912" s="13"/>
      <c r="W912" s="13"/>
    </row>
    <row r="913" spans="14:23">
      <c r="N913" s="13"/>
      <c r="O913" s="13"/>
      <c r="P913" s="13"/>
      <c r="Q913" s="13"/>
      <c r="R913" s="13"/>
      <c r="S913" s="13"/>
      <c r="T913" s="13"/>
      <c r="U913" s="13"/>
      <c r="V913" s="13"/>
      <c r="W913" s="13"/>
    </row>
    <row r="914" spans="14:23">
      <c r="N914" s="13"/>
      <c r="O914" s="13"/>
      <c r="P914" s="13"/>
      <c r="Q914" s="13"/>
      <c r="R914" s="13"/>
      <c r="S914" s="13"/>
      <c r="T914" s="13"/>
      <c r="U914" s="13"/>
      <c r="V914" s="13"/>
      <c r="W914" s="13"/>
    </row>
    <row r="915" spans="14:23">
      <c r="N915" s="13"/>
      <c r="O915" s="13"/>
      <c r="P915" s="13"/>
      <c r="Q915" s="13"/>
      <c r="R915" s="13"/>
      <c r="S915" s="13"/>
      <c r="T915" s="13"/>
      <c r="U915" s="13"/>
      <c r="V915" s="13"/>
      <c r="W915" s="13"/>
    </row>
    <row r="916" spans="14:23">
      <c r="N916" s="13"/>
      <c r="O916" s="13"/>
      <c r="P916" s="13"/>
      <c r="Q916" s="13"/>
      <c r="R916" s="13"/>
      <c r="S916" s="13"/>
      <c r="T916" s="13"/>
      <c r="U916" s="13"/>
      <c r="V916" s="13"/>
      <c r="W916" s="13"/>
    </row>
    <row r="917" spans="14:23">
      <c r="N917" s="13"/>
      <c r="O917" s="13"/>
      <c r="P917" s="13"/>
      <c r="Q917" s="13"/>
      <c r="R917" s="13"/>
      <c r="S917" s="13"/>
      <c r="T917" s="13"/>
      <c r="U917" s="13"/>
      <c r="V917" s="13"/>
      <c r="W917" s="13"/>
    </row>
    <row r="918" spans="14:23">
      <c r="N918" s="13"/>
      <c r="O918" s="13"/>
      <c r="P918" s="13"/>
      <c r="Q918" s="13"/>
      <c r="R918" s="13"/>
      <c r="S918" s="13"/>
      <c r="T918" s="13"/>
      <c r="U918" s="13"/>
      <c r="V918" s="13"/>
      <c r="W918" s="13"/>
    </row>
    <row r="919" spans="14:23">
      <c r="N919" s="13"/>
      <c r="O919" s="13"/>
      <c r="P919" s="13"/>
      <c r="Q919" s="13"/>
      <c r="R919" s="13"/>
      <c r="S919" s="13"/>
      <c r="T919" s="13"/>
      <c r="U919" s="13"/>
      <c r="V919" s="13"/>
      <c r="W919" s="13"/>
    </row>
    <row r="920" spans="14:23">
      <c r="N920" s="13"/>
      <c r="O920" s="13"/>
      <c r="P920" s="13"/>
      <c r="Q920" s="13"/>
      <c r="R920" s="13"/>
      <c r="S920" s="13"/>
      <c r="T920" s="13"/>
      <c r="U920" s="13"/>
      <c r="V920" s="13"/>
      <c r="W920" s="13"/>
    </row>
    <row r="921" spans="14:23">
      <c r="N921" s="13"/>
      <c r="O921" s="13"/>
      <c r="P921" s="13"/>
      <c r="Q921" s="13"/>
      <c r="R921" s="13"/>
      <c r="S921" s="13"/>
      <c r="T921" s="13"/>
      <c r="U921" s="13"/>
      <c r="V921" s="13"/>
      <c r="W921" s="13"/>
    </row>
    <row r="922" spans="14:23">
      <c r="N922" s="13"/>
      <c r="O922" s="13"/>
      <c r="P922" s="13"/>
      <c r="Q922" s="13"/>
      <c r="R922" s="13"/>
      <c r="S922" s="13"/>
      <c r="T922" s="13"/>
      <c r="U922" s="13"/>
      <c r="V922" s="13"/>
      <c r="W922" s="13"/>
    </row>
    <row r="923" spans="14:23">
      <c r="N923" s="13"/>
      <c r="O923" s="13"/>
      <c r="P923" s="13"/>
      <c r="Q923" s="13"/>
      <c r="R923" s="13"/>
      <c r="S923" s="13"/>
      <c r="T923" s="13"/>
      <c r="U923" s="13"/>
      <c r="V923" s="13"/>
      <c r="W923" s="13"/>
    </row>
    <row r="924" spans="14:23">
      <c r="N924" s="13"/>
      <c r="O924" s="13"/>
      <c r="P924" s="13"/>
      <c r="Q924" s="13"/>
      <c r="R924" s="13"/>
      <c r="S924" s="13"/>
      <c r="T924" s="13"/>
      <c r="U924" s="13"/>
      <c r="V924" s="13"/>
      <c r="W924" s="13"/>
    </row>
    <row r="925" spans="14:23">
      <c r="N925" s="13"/>
      <c r="O925" s="13"/>
      <c r="P925" s="13"/>
      <c r="Q925" s="13"/>
      <c r="R925" s="13"/>
      <c r="S925" s="13"/>
      <c r="T925" s="13"/>
      <c r="U925" s="13"/>
      <c r="V925" s="13"/>
      <c r="W925" s="13"/>
    </row>
    <row r="926" spans="14:23">
      <c r="N926" s="13"/>
      <c r="O926" s="13"/>
      <c r="P926" s="13"/>
      <c r="Q926" s="13"/>
      <c r="R926" s="13"/>
      <c r="S926" s="13"/>
      <c r="T926" s="13"/>
      <c r="U926" s="13"/>
      <c r="V926" s="13"/>
      <c r="W926" s="13"/>
    </row>
    <row r="927" spans="14:23">
      <c r="N927" s="13"/>
      <c r="O927" s="13"/>
      <c r="P927" s="13"/>
      <c r="Q927" s="13"/>
      <c r="R927" s="13"/>
      <c r="S927" s="13"/>
      <c r="T927" s="13"/>
      <c r="U927" s="13"/>
      <c r="V927" s="13"/>
      <c r="W927" s="13"/>
    </row>
    <row r="928" spans="14:23">
      <c r="N928" s="13"/>
      <c r="O928" s="13"/>
      <c r="P928" s="13"/>
      <c r="Q928" s="13"/>
      <c r="R928" s="13"/>
      <c r="S928" s="13"/>
      <c r="T928" s="13"/>
      <c r="U928" s="13"/>
      <c r="V928" s="13"/>
      <c r="W928" s="13"/>
    </row>
    <row r="929" spans="14:23">
      <c r="N929" s="13"/>
      <c r="O929" s="13"/>
      <c r="P929" s="13"/>
      <c r="Q929" s="13"/>
      <c r="R929" s="13"/>
      <c r="S929" s="13"/>
      <c r="T929" s="13"/>
      <c r="U929" s="13"/>
      <c r="V929" s="13"/>
      <c r="W929" s="13"/>
    </row>
    <row r="930" spans="14:23">
      <c r="N930" s="13"/>
      <c r="O930" s="13"/>
      <c r="P930" s="13"/>
      <c r="Q930" s="13"/>
      <c r="R930" s="13"/>
      <c r="S930" s="13"/>
      <c r="T930" s="13"/>
      <c r="U930" s="13"/>
      <c r="V930" s="13"/>
      <c r="W930" s="13"/>
    </row>
    <row r="931" spans="14:23">
      <c r="N931" s="13"/>
      <c r="O931" s="13"/>
      <c r="P931" s="13"/>
      <c r="Q931" s="13"/>
      <c r="R931" s="13"/>
      <c r="S931" s="13"/>
      <c r="T931" s="13"/>
      <c r="U931" s="13"/>
      <c r="V931" s="13"/>
      <c r="W931" s="13"/>
    </row>
    <row r="932" spans="14:23">
      <c r="N932" s="13"/>
      <c r="O932" s="13"/>
      <c r="P932" s="13"/>
      <c r="Q932" s="13"/>
      <c r="R932" s="13"/>
      <c r="S932" s="13"/>
      <c r="T932" s="13"/>
      <c r="U932" s="13"/>
      <c r="V932" s="13"/>
      <c r="W932" s="13"/>
    </row>
    <row r="933" spans="14:23">
      <c r="N933" s="13"/>
      <c r="O933" s="13"/>
      <c r="P933" s="13"/>
      <c r="Q933" s="13"/>
      <c r="R933" s="13"/>
      <c r="S933" s="13"/>
      <c r="T933" s="13"/>
      <c r="U933" s="13"/>
      <c r="V933" s="13"/>
      <c r="W933" s="13"/>
    </row>
    <row r="934" spans="14:23">
      <c r="N934" s="13"/>
      <c r="O934" s="13"/>
      <c r="P934" s="13"/>
      <c r="Q934" s="13"/>
      <c r="R934" s="13"/>
      <c r="S934" s="13"/>
      <c r="T934" s="13"/>
      <c r="U934" s="13"/>
      <c r="V934" s="13"/>
      <c r="W934" s="13"/>
    </row>
    <row r="935" spans="14:23">
      <c r="N935" s="13"/>
      <c r="O935" s="13"/>
      <c r="P935" s="13"/>
      <c r="Q935" s="13"/>
      <c r="R935" s="13"/>
      <c r="S935" s="13"/>
      <c r="T935" s="13"/>
      <c r="U935" s="13"/>
      <c r="V935" s="13"/>
      <c r="W935" s="13"/>
    </row>
    <row r="936" spans="14:23">
      <c r="N936" s="13"/>
      <c r="O936" s="13"/>
      <c r="P936" s="13"/>
      <c r="Q936" s="13"/>
      <c r="R936" s="13"/>
      <c r="S936" s="13"/>
      <c r="T936" s="13"/>
      <c r="U936" s="13"/>
      <c r="V936" s="13"/>
      <c r="W936" s="13"/>
    </row>
    <row r="937" spans="14:23">
      <c r="N937" s="13"/>
      <c r="O937" s="13"/>
      <c r="P937" s="13"/>
      <c r="Q937" s="13"/>
      <c r="R937" s="13"/>
      <c r="S937" s="13"/>
      <c r="T937" s="13"/>
      <c r="U937" s="13"/>
      <c r="V937" s="13"/>
      <c r="W937" s="13"/>
    </row>
    <row r="938" spans="14:23">
      <c r="N938" s="13"/>
      <c r="O938" s="13"/>
      <c r="P938" s="13"/>
      <c r="Q938" s="13"/>
      <c r="R938" s="13"/>
      <c r="S938" s="13"/>
      <c r="T938" s="13"/>
      <c r="U938" s="13"/>
      <c r="V938" s="13"/>
      <c r="W938" s="13"/>
    </row>
    <row r="939" spans="14:23">
      <c r="N939" s="13"/>
      <c r="O939" s="13"/>
      <c r="P939" s="13"/>
      <c r="Q939" s="13"/>
      <c r="R939" s="13"/>
      <c r="S939" s="13"/>
      <c r="T939" s="13"/>
      <c r="U939" s="13"/>
      <c r="V939" s="13"/>
      <c r="W939" s="13"/>
    </row>
    <row r="940" spans="14:23">
      <c r="N940" s="13"/>
      <c r="O940" s="13"/>
      <c r="P940" s="13"/>
      <c r="Q940" s="13"/>
      <c r="R940" s="13"/>
      <c r="S940" s="13"/>
      <c r="T940" s="13"/>
      <c r="U940" s="13"/>
      <c r="V940" s="13"/>
      <c r="W940" s="13"/>
    </row>
    <row r="941" spans="14:23">
      <c r="N941" s="13"/>
      <c r="O941" s="13"/>
      <c r="P941" s="13"/>
      <c r="Q941" s="13"/>
      <c r="R941" s="13"/>
      <c r="S941" s="13"/>
      <c r="T941" s="13"/>
      <c r="U941" s="13"/>
      <c r="V941" s="13"/>
      <c r="W941" s="13"/>
    </row>
    <row r="942" spans="14:23">
      <c r="N942" s="13"/>
      <c r="O942" s="13"/>
      <c r="P942" s="13"/>
      <c r="Q942" s="13"/>
      <c r="R942" s="13"/>
      <c r="S942" s="13"/>
      <c r="T942" s="13"/>
      <c r="U942" s="13"/>
      <c r="V942" s="13"/>
      <c r="W942" s="13"/>
    </row>
    <row r="943" spans="14:23">
      <c r="N943" s="13"/>
      <c r="O943" s="13"/>
      <c r="P943" s="13"/>
      <c r="Q943" s="13"/>
      <c r="R943" s="13"/>
      <c r="S943" s="13"/>
      <c r="T943" s="13"/>
      <c r="U943" s="13"/>
      <c r="V943" s="13"/>
      <c r="W943" s="13"/>
    </row>
    <row r="944" spans="14:23">
      <c r="N944" s="13"/>
      <c r="O944" s="13"/>
      <c r="P944" s="13"/>
      <c r="Q944" s="13"/>
      <c r="R944" s="13"/>
      <c r="S944" s="13"/>
      <c r="T944" s="13"/>
      <c r="U944" s="13"/>
      <c r="V944" s="13"/>
      <c r="W944" s="13"/>
    </row>
    <row r="945" spans="14:23">
      <c r="N945" s="13"/>
      <c r="O945" s="13"/>
      <c r="P945" s="13"/>
      <c r="Q945" s="13"/>
      <c r="R945" s="13"/>
      <c r="S945" s="13"/>
      <c r="T945" s="13"/>
      <c r="U945" s="13"/>
      <c r="V945" s="13"/>
      <c r="W945" s="13"/>
    </row>
    <row r="946" spans="14:23">
      <c r="N946" s="13"/>
      <c r="O946" s="13"/>
      <c r="P946" s="13"/>
      <c r="Q946" s="13"/>
      <c r="R946" s="13"/>
      <c r="S946" s="13"/>
      <c r="T946" s="13"/>
      <c r="U946" s="13"/>
      <c r="V946" s="13"/>
      <c r="W946" s="13"/>
    </row>
    <row r="947" spans="14:23">
      <c r="N947" s="13"/>
      <c r="O947" s="13"/>
      <c r="P947" s="13"/>
      <c r="Q947" s="13"/>
      <c r="R947" s="13"/>
      <c r="S947" s="13"/>
      <c r="T947" s="13"/>
      <c r="U947" s="13"/>
      <c r="V947" s="13"/>
      <c r="W947" s="13"/>
    </row>
    <row r="948" spans="14:23">
      <c r="N948" s="13"/>
      <c r="O948" s="13"/>
      <c r="P948" s="13"/>
      <c r="Q948" s="13"/>
      <c r="R948" s="13"/>
      <c r="S948" s="13"/>
      <c r="T948" s="13"/>
      <c r="U948" s="13"/>
      <c r="V948" s="13"/>
      <c r="W948" s="13"/>
    </row>
    <row r="949" spans="14:23">
      <c r="N949" s="13"/>
      <c r="O949" s="13"/>
      <c r="P949" s="13"/>
      <c r="Q949" s="13"/>
      <c r="R949" s="13"/>
      <c r="S949" s="13"/>
      <c r="T949" s="13"/>
      <c r="U949" s="13"/>
      <c r="V949" s="13"/>
      <c r="W949" s="13"/>
    </row>
    <row r="950" spans="14:23">
      <c r="N950" s="13"/>
      <c r="O950" s="13"/>
      <c r="P950" s="13"/>
      <c r="Q950" s="13"/>
      <c r="R950" s="13"/>
      <c r="S950" s="13"/>
      <c r="T950" s="13"/>
      <c r="U950" s="13"/>
      <c r="V950" s="13"/>
      <c r="W950" s="13"/>
    </row>
    <row r="951" spans="14:23">
      <c r="N951" s="13"/>
      <c r="O951" s="13"/>
      <c r="P951" s="13"/>
      <c r="Q951" s="13"/>
      <c r="R951" s="13"/>
      <c r="S951" s="13"/>
      <c r="T951" s="13"/>
      <c r="U951" s="13"/>
      <c r="V951" s="13"/>
      <c r="W951" s="13"/>
    </row>
    <row r="952" spans="14:23">
      <c r="N952" s="13"/>
      <c r="O952" s="13"/>
      <c r="P952" s="13"/>
      <c r="Q952" s="13"/>
      <c r="R952" s="13"/>
      <c r="S952" s="13"/>
      <c r="T952" s="13"/>
      <c r="U952" s="13"/>
      <c r="V952" s="13"/>
      <c r="W952" s="13"/>
    </row>
    <row r="953" spans="14:23">
      <c r="N953" s="13"/>
      <c r="O953" s="13"/>
      <c r="P953" s="13"/>
      <c r="Q953" s="13"/>
      <c r="R953" s="13"/>
      <c r="S953" s="13"/>
      <c r="T953" s="13"/>
      <c r="U953" s="13"/>
      <c r="V953" s="13"/>
      <c r="W953" s="13"/>
    </row>
    <row r="954" spans="14:23">
      <c r="N954" s="13"/>
      <c r="O954" s="13"/>
      <c r="P954" s="13"/>
      <c r="Q954" s="13"/>
      <c r="R954" s="13"/>
      <c r="S954" s="13"/>
      <c r="T954" s="13"/>
      <c r="U954" s="13"/>
      <c r="V954" s="13"/>
      <c r="W954" s="13"/>
    </row>
    <row r="955" spans="14:23">
      <c r="N955" s="13"/>
      <c r="O955" s="13"/>
      <c r="P955" s="13"/>
      <c r="Q955" s="13"/>
      <c r="R955" s="13"/>
      <c r="S955" s="13"/>
      <c r="T955" s="13"/>
      <c r="U955" s="13"/>
      <c r="V955" s="13"/>
      <c r="W955" s="13"/>
    </row>
    <row r="956" spans="14:23">
      <c r="N956" s="13"/>
      <c r="O956" s="13"/>
      <c r="P956" s="13"/>
      <c r="Q956" s="13"/>
      <c r="R956" s="13"/>
      <c r="S956" s="13"/>
      <c r="T956" s="13"/>
      <c r="U956" s="13"/>
      <c r="V956" s="13"/>
      <c r="W956" s="13"/>
    </row>
    <row r="957" spans="14:23">
      <c r="N957" s="13"/>
      <c r="O957" s="13"/>
      <c r="P957" s="13"/>
      <c r="Q957" s="13"/>
      <c r="R957" s="13"/>
      <c r="S957" s="13"/>
      <c r="T957" s="13"/>
      <c r="U957" s="13"/>
      <c r="V957" s="13"/>
      <c r="W957" s="13"/>
    </row>
    <row r="958" spans="14:23">
      <c r="N958" s="13"/>
      <c r="O958" s="13"/>
      <c r="P958" s="13"/>
      <c r="Q958" s="13"/>
      <c r="R958" s="13"/>
      <c r="S958" s="13"/>
      <c r="T958" s="13"/>
      <c r="U958" s="13"/>
      <c r="V958" s="13"/>
      <c r="W958" s="13"/>
    </row>
    <row r="959" spans="14:23">
      <c r="N959" s="13"/>
      <c r="O959" s="13"/>
      <c r="P959" s="13"/>
      <c r="Q959" s="13"/>
      <c r="R959" s="13"/>
      <c r="S959" s="13"/>
      <c r="T959" s="13"/>
      <c r="U959" s="13"/>
      <c r="V959" s="13"/>
      <c r="W959" s="13"/>
    </row>
    <row r="960" spans="14:23">
      <c r="N960" s="13"/>
      <c r="O960" s="13"/>
      <c r="P960" s="13"/>
      <c r="Q960" s="13"/>
      <c r="R960" s="13"/>
      <c r="S960" s="13"/>
      <c r="T960" s="13"/>
      <c r="U960" s="13"/>
      <c r="V960" s="13"/>
      <c r="W960" s="13"/>
    </row>
    <row r="961" spans="14:23">
      <c r="N961" s="13"/>
      <c r="O961" s="13"/>
      <c r="P961" s="13"/>
      <c r="Q961" s="13"/>
      <c r="R961" s="13"/>
      <c r="S961" s="13"/>
      <c r="T961" s="13"/>
      <c r="U961" s="13"/>
      <c r="V961" s="13"/>
      <c r="W961" s="13"/>
    </row>
    <row r="962" spans="14:23">
      <c r="N962" s="13"/>
      <c r="O962" s="13"/>
      <c r="P962" s="13"/>
      <c r="Q962" s="13"/>
      <c r="R962" s="13"/>
      <c r="S962" s="13"/>
      <c r="T962" s="13"/>
      <c r="U962" s="13"/>
      <c r="V962" s="13"/>
      <c r="W962" s="13"/>
    </row>
    <row r="963" spans="14:23">
      <c r="N963" s="13"/>
      <c r="O963" s="13"/>
      <c r="P963" s="13"/>
      <c r="Q963" s="13"/>
      <c r="R963" s="13"/>
      <c r="S963" s="13"/>
      <c r="T963" s="13"/>
      <c r="U963" s="13"/>
      <c r="V963" s="13"/>
      <c r="W963" s="13"/>
    </row>
    <row r="964" spans="14:23">
      <c r="N964" s="13"/>
      <c r="O964" s="13"/>
      <c r="P964" s="13"/>
      <c r="Q964" s="13"/>
      <c r="R964" s="13"/>
      <c r="S964" s="13"/>
      <c r="T964" s="13"/>
      <c r="U964" s="13"/>
      <c r="V964" s="13"/>
      <c r="W964" s="13"/>
    </row>
    <row r="965" spans="14:23">
      <c r="N965" s="13"/>
      <c r="O965" s="13"/>
      <c r="P965" s="13"/>
      <c r="Q965" s="13"/>
      <c r="R965" s="13"/>
      <c r="S965" s="13"/>
      <c r="T965" s="13"/>
      <c r="U965" s="13"/>
      <c r="V965" s="13"/>
      <c r="W965" s="13"/>
    </row>
    <row r="966" spans="14:23">
      <c r="N966" s="13"/>
      <c r="O966" s="13"/>
      <c r="P966" s="13"/>
      <c r="Q966" s="13"/>
      <c r="R966" s="13"/>
      <c r="S966" s="13"/>
      <c r="T966" s="13"/>
      <c r="U966" s="13"/>
      <c r="V966" s="13"/>
      <c r="W966" s="13"/>
    </row>
    <row r="967" spans="14:23">
      <c r="N967" s="13"/>
      <c r="O967" s="13"/>
      <c r="P967" s="13"/>
      <c r="Q967" s="13"/>
      <c r="R967" s="13"/>
      <c r="S967" s="13"/>
      <c r="T967" s="13"/>
      <c r="U967" s="13"/>
      <c r="V967" s="13"/>
      <c r="W967" s="13"/>
    </row>
    <row r="968" spans="14:23">
      <c r="N968" s="13"/>
      <c r="O968" s="13"/>
      <c r="P968" s="13"/>
      <c r="Q968" s="13"/>
      <c r="R968" s="13"/>
      <c r="S968" s="13"/>
      <c r="T968" s="13"/>
      <c r="U968" s="13"/>
      <c r="V968" s="13"/>
      <c r="W968" s="13"/>
    </row>
    <row r="969" spans="14:23">
      <c r="N969" s="13"/>
      <c r="O969" s="13"/>
      <c r="P969" s="13"/>
      <c r="Q969" s="13"/>
      <c r="R969" s="13"/>
      <c r="S969" s="13"/>
      <c r="T969" s="13"/>
      <c r="U969" s="13"/>
      <c r="V969" s="13"/>
      <c r="W969" s="13"/>
    </row>
    <row r="970" spans="14:23">
      <c r="N970" s="13"/>
      <c r="O970" s="13"/>
      <c r="P970" s="13"/>
      <c r="Q970" s="13"/>
      <c r="R970" s="13"/>
      <c r="S970" s="13"/>
      <c r="T970" s="13"/>
      <c r="U970" s="13"/>
      <c r="V970" s="13"/>
      <c r="W970" s="13"/>
    </row>
    <row r="971" spans="14:23">
      <c r="N971" s="13"/>
      <c r="O971" s="13"/>
      <c r="P971" s="13"/>
      <c r="Q971" s="13"/>
      <c r="R971" s="13"/>
      <c r="S971" s="13"/>
      <c r="T971" s="13"/>
      <c r="U971" s="13"/>
      <c r="V971" s="13"/>
      <c r="W971" s="13"/>
    </row>
    <row r="972" spans="14:23">
      <c r="N972" s="13"/>
      <c r="O972" s="13"/>
      <c r="P972" s="13"/>
      <c r="Q972" s="13"/>
      <c r="R972" s="13"/>
      <c r="S972" s="13"/>
      <c r="T972" s="13"/>
      <c r="U972" s="13"/>
      <c r="V972" s="13"/>
      <c r="W972" s="13"/>
    </row>
    <row r="973" spans="14:23">
      <c r="N973" s="13"/>
      <c r="O973" s="13"/>
      <c r="P973" s="13"/>
      <c r="Q973" s="13"/>
      <c r="R973" s="13"/>
      <c r="S973" s="13"/>
      <c r="T973" s="13"/>
      <c r="U973" s="13"/>
      <c r="V973" s="13"/>
      <c r="W973" s="13"/>
    </row>
    <row r="974" spans="14:23">
      <c r="N974" s="13"/>
      <c r="O974" s="13"/>
      <c r="P974" s="13"/>
      <c r="Q974" s="13"/>
      <c r="R974" s="13"/>
      <c r="S974" s="13"/>
      <c r="T974" s="13"/>
      <c r="U974" s="13"/>
      <c r="V974" s="13"/>
      <c r="W974" s="13"/>
    </row>
    <row r="975" spans="14:23">
      <c r="N975" s="13"/>
      <c r="O975" s="13"/>
      <c r="P975" s="13"/>
      <c r="Q975" s="13"/>
      <c r="R975" s="13"/>
      <c r="S975" s="13"/>
      <c r="T975" s="13"/>
      <c r="U975" s="13"/>
      <c r="V975" s="13"/>
      <c r="W975" s="13"/>
    </row>
    <row r="976" spans="14:23">
      <c r="N976" s="13"/>
      <c r="O976" s="13"/>
      <c r="P976" s="13"/>
      <c r="Q976" s="13"/>
      <c r="R976" s="13"/>
      <c r="S976" s="13"/>
      <c r="T976" s="13"/>
      <c r="U976" s="13"/>
      <c r="V976" s="13"/>
      <c r="W976" s="13"/>
    </row>
    <row r="977" spans="14:23">
      <c r="N977" s="13"/>
      <c r="O977" s="13"/>
      <c r="P977" s="13"/>
      <c r="Q977" s="13"/>
      <c r="R977" s="13"/>
      <c r="S977" s="13"/>
      <c r="T977" s="13"/>
      <c r="U977" s="13"/>
      <c r="V977" s="13"/>
      <c r="W977" s="13"/>
    </row>
    <row r="978" spans="14:23">
      <c r="N978" s="13"/>
      <c r="O978" s="13"/>
      <c r="P978" s="13"/>
      <c r="Q978" s="13"/>
      <c r="R978" s="13"/>
      <c r="S978" s="13"/>
      <c r="T978" s="13"/>
      <c r="U978" s="13"/>
      <c r="V978" s="13"/>
      <c r="W978" s="13"/>
    </row>
    <row r="979" spans="14:23">
      <c r="N979" s="13"/>
      <c r="O979" s="13"/>
      <c r="P979" s="13"/>
      <c r="Q979" s="13"/>
      <c r="R979" s="13"/>
      <c r="S979" s="13"/>
      <c r="T979" s="13"/>
      <c r="U979" s="13"/>
      <c r="V979" s="13"/>
      <c r="W979" s="13"/>
    </row>
    <row r="980" spans="14:23">
      <c r="N980" s="13"/>
      <c r="O980" s="13"/>
      <c r="P980" s="13"/>
      <c r="Q980" s="13"/>
      <c r="R980" s="13"/>
      <c r="S980" s="13"/>
      <c r="T980" s="13"/>
      <c r="U980" s="13"/>
      <c r="V980" s="13"/>
      <c r="W980" s="13"/>
    </row>
    <row r="981" spans="14:23">
      <c r="N981" s="13"/>
      <c r="O981" s="13"/>
      <c r="P981" s="13"/>
      <c r="Q981" s="13"/>
      <c r="R981" s="13"/>
      <c r="S981" s="13"/>
      <c r="T981" s="13"/>
      <c r="U981" s="13"/>
      <c r="V981" s="13"/>
      <c r="W981" s="13"/>
    </row>
    <row r="982" spans="14:23">
      <c r="N982" s="13"/>
      <c r="O982" s="13"/>
      <c r="P982" s="13"/>
      <c r="Q982" s="13"/>
      <c r="R982" s="13"/>
      <c r="S982" s="13"/>
      <c r="T982" s="13"/>
      <c r="U982" s="13"/>
      <c r="V982" s="13"/>
      <c r="W982" s="13"/>
    </row>
    <row r="983" spans="14:23">
      <c r="N983" s="13"/>
      <c r="O983" s="13"/>
      <c r="P983" s="13"/>
      <c r="Q983" s="13"/>
      <c r="R983" s="13"/>
      <c r="S983" s="13"/>
      <c r="T983" s="13"/>
      <c r="U983" s="13"/>
      <c r="V983" s="13"/>
      <c r="W983" s="13"/>
    </row>
    <row r="984" spans="14:23">
      <c r="N984" s="13"/>
      <c r="O984" s="13"/>
      <c r="P984" s="13"/>
      <c r="Q984" s="13"/>
      <c r="R984" s="13"/>
      <c r="S984" s="13"/>
      <c r="T984" s="13"/>
      <c r="U984" s="13"/>
      <c r="V984" s="13"/>
      <c r="W984" s="13"/>
    </row>
    <row r="985" spans="14:23">
      <c r="N985" s="13"/>
      <c r="O985" s="13"/>
      <c r="P985" s="13"/>
      <c r="Q985" s="13"/>
      <c r="R985" s="13"/>
      <c r="S985" s="13"/>
      <c r="T985" s="13"/>
      <c r="U985" s="13"/>
      <c r="V985" s="13"/>
      <c r="W985" s="13"/>
    </row>
    <row r="986" spans="14:23">
      <c r="N986" s="13"/>
      <c r="O986" s="13"/>
      <c r="P986" s="13"/>
      <c r="Q986" s="13"/>
      <c r="R986" s="13"/>
      <c r="S986" s="13"/>
      <c r="T986" s="13"/>
      <c r="U986" s="13"/>
      <c r="V986" s="13"/>
      <c r="W986" s="13"/>
    </row>
    <row r="987" spans="14:23">
      <c r="N987" s="13"/>
      <c r="O987" s="13"/>
      <c r="P987" s="13"/>
      <c r="Q987" s="13"/>
      <c r="R987" s="13"/>
      <c r="S987" s="13"/>
      <c r="T987" s="13"/>
      <c r="U987" s="13"/>
      <c r="V987" s="13"/>
      <c r="W987" s="13"/>
    </row>
    <row r="988" spans="14:23">
      <c r="N988" s="13"/>
      <c r="O988" s="13"/>
      <c r="P988" s="13"/>
      <c r="Q988" s="13"/>
      <c r="R988" s="13"/>
      <c r="S988" s="13"/>
      <c r="T988" s="13"/>
      <c r="U988" s="13"/>
      <c r="V988" s="13"/>
      <c r="W988" s="13"/>
    </row>
    <row r="989" spans="14:23">
      <c r="N989" s="13"/>
      <c r="O989" s="13"/>
      <c r="P989" s="13"/>
      <c r="Q989" s="13"/>
      <c r="R989" s="13"/>
      <c r="S989" s="13"/>
      <c r="T989" s="13"/>
      <c r="U989" s="13"/>
      <c r="V989" s="13"/>
      <c r="W989" s="13"/>
    </row>
    <row r="990" spans="14:23">
      <c r="N990" s="13"/>
      <c r="O990" s="13"/>
      <c r="P990" s="13"/>
      <c r="Q990" s="13"/>
      <c r="R990" s="13"/>
      <c r="S990" s="13"/>
      <c r="T990" s="13"/>
      <c r="U990" s="13"/>
      <c r="V990" s="13"/>
      <c r="W990" s="13"/>
    </row>
    <row r="991" spans="14:23">
      <c r="N991" s="13"/>
      <c r="O991" s="13"/>
      <c r="P991" s="13"/>
      <c r="Q991" s="13"/>
      <c r="R991" s="13"/>
      <c r="S991" s="13"/>
      <c r="T991" s="13"/>
      <c r="U991" s="13"/>
      <c r="V991" s="13"/>
      <c r="W991" s="13"/>
    </row>
    <row r="992" spans="14:23">
      <c r="N992" s="13"/>
      <c r="O992" s="13"/>
      <c r="P992" s="13"/>
      <c r="Q992" s="13"/>
      <c r="R992" s="13"/>
      <c r="S992" s="13"/>
      <c r="T992" s="13"/>
      <c r="U992" s="13"/>
      <c r="V992" s="13"/>
      <c r="W992" s="13"/>
    </row>
    <row r="993" spans="14:23">
      <c r="N993" s="13"/>
      <c r="O993" s="13"/>
      <c r="P993" s="13"/>
      <c r="Q993" s="13"/>
      <c r="R993" s="13"/>
      <c r="S993" s="13"/>
      <c r="T993" s="13"/>
      <c r="U993" s="13"/>
      <c r="V993" s="13"/>
      <c r="W993" s="13"/>
    </row>
    <row r="994" spans="14:23">
      <c r="N994" s="13"/>
      <c r="O994" s="13"/>
      <c r="P994" s="13"/>
      <c r="Q994" s="13"/>
      <c r="R994" s="13"/>
      <c r="S994" s="13"/>
      <c r="T994" s="13"/>
      <c r="U994" s="13"/>
      <c r="V994" s="13"/>
      <c r="W994" s="13"/>
    </row>
    <row r="995" spans="14:23">
      <c r="N995" s="13"/>
      <c r="O995" s="13"/>
      <c r="P995" s="13"/>
      <c r="Q995" s="13"/>
      <c r="R995" s="13"/>
      <c r="S995" s="13"/>
      <c r="T995" s="13"/>
      <c r="U995" s="13"/>
      <c r="V995" s="13"/>
      <c r="W995" s="13"/>
    </row>
    <row r="996" spans="14:23">
      <c r="N996" s="13"/>
      <c r="O996" s="13"/>
      <c r="P996" s="13"/>
      <c r="Q996" s="13"/>
      <c r="R996" s="13"/>
      <c r="S996" s="13"/>
      <c r="T996" s="13"/>
      <c r="U996" s="13"/>
      <c r="V996" s="13"/>
      <c r="W996" s="13"/>
    </row>
    <row r="997" spans="14:23">
      <c r="N997" s="13"/>
      <c r="O997" s="13"/>
      <c r="P997" s="13"/>
      <c r="Q997" s="13"/>
      <c r="R997" s="13"/>
      <c r="S997" s="13"/>
      <c r="T997" s="13"/>
      <c r="U997" s="13"/>
      <c r="V997" s="13"/>
      <c r="W997" s="13"/>
    </row>
    <row r="998" spans="14:23">
      <c r="N998" s="13"/>
      <c r="O998" s="13"/>
      <c r="P998" s="13"/>
      <c r="Q998" s="13"/>
      <c r="R998" s="13"/>
      <c r="S998" s="13"/>
      <c r="T998" s="13"/>
      <c r="U998" s="13"/>
      <c r="V998" s="13"/>
      <c r="W998" s="13"/>
    </row>
    <row r="999" spans="14:23">
      <c r="N999" s="13"/>
      <c r="O999" s="13"/>
      <c r="P999" s="13"/>
      <c r="Q999" s="13"/>
      <c r="R999" s="13"/>
      <c r="S999" s="13"/>
      <c r="T999" s="13"/>
      <c r="U999" s="13"/>
      <c r="V999" s="13"/>
      <c r="W999" s="13"/>
    </row>
    <row r="1000" spans="14:23">
      <c r="N1000" s="13"/>
      <c r="O1000" s="13"/>
      <c r="P1000" s="13"/>
      <c r="Q1000" s="13"/>
      <c r="R1000" s="13"/>
      <c r="S1000" s="13"/>
      <c r="T1000" s="13"/>
      <c r="U1000" s="13"/>
      <c r="V1000" s="13"/>
      <c r="W1000" s="13"/>
    </row>
    <row r="1001" spans="14:23">
      <c r="N1001" s="13"/>
      <c r="O1001" s="13"/>
      <c r="P1001" s="13"/>
      <c r="Q1001" s="13"/>
      <c r="R1001" s="13"/>
      <c r="S1001" s="13"/>
      <c r="T1001" s="13"/>
      <c r="U1001" s="13"/>
      <c r="V1001" s="13"/>
      <c r="W1001" s="13"/>
    </row>
    <row r="1002" spans="14:23">
      <c r="N1002" s="13"/>
      <c r="O1002" s="13"/>
      <c r="P1002" s="13"/>
      <c r="Q1002" s="13"/>
      <c r="R1002" s="13"/>
      <c r="S1002" s="13"/>
      <c r="T1002" s="13"/>
      <c r="U1002" s="13"/>
      <c r="V1002" s="13"/>
      <c r="W1002" s="13"/>
    </row>
    <row r="1003" spans="14:23">
      <c r="N1003" s="13"/>
      <c r="O1003" s="13"/>
      <c r="P1003" s="13"/>
      <c r="Q1003" s="13"/>
      <c r="R1003" s="13"/>
      <c r="S1003" s="13"/>
      <c r="T1003" s="13"/>
      <c r="U1003" s="13"/>
      <c r="V1003" s="13"/>
      <c r="W1003" s="13"/>
    </row>
    <row r="1004" spans="14:23">
      <c r="N1004" s="13"/>
      <c r="O1004" s="13"/>
      <c r="P1004" s="13"/>
      <c r="Q1004" s="13"/>
      <c r="R1004" s="13"/>
      <c r="S1004" s="13"/>
      <c r="T1004" s="13"/>
      <c r="U1004" s="13"/>
      <c r="V1004" s="13"/>
      <c r="W1004" s="13"/>
    </row>
    <row r="1005" spans="14:23">
      <c r="N1005" s="13"/>
      <c r="O1005" s="13"/>
      <c r="P1005" s="13"/>
      <c r="Q1005" s="13"/>
      <c r="R1005" s="13"/>
      <c r="S1005" s="13"/>
      <c r="T1005" s="13"/>
      <c r="U1005" s="13"/>
      <c r="V1005" s="13"/>
      <c r="W1005" s="13"/>
    </row>
    <row r="1006" spans="14:23">
      <c r="N1006" s="13"/>
      <c r="O1006" s="13"/>
      <c r="P1006" s="13"/>
      <c r="Q1006" s="13"/>
      <c r="R1006" s="13"/>
      <c r="S1006" s="13"/>
      <c r="T1006" s="13"/>
      <c r="U1006" s="13"/>
      <c r="V1006" s="13"/>
      <c r="W1006" s="13"/>
    </row>
    <row r="1007" spans="14:23">
      <c r="N1007" s="13"/>
      <c r="O1007" s="13"/>
      <c r="P1007" s="13"/>
      <c r="Q1007" s="13"/>
      <c r="R1007" s="13"/>
      <c r="S1007" s="13"/>
      <c r="T1007" s="13"/>
      <c r="U1007" s="13"/>
      <c r="V1007" s="13"/>
      <c r="W1007" s="13"/>
    </row>
    <row r="1008" spans="14:23">
      <c r="N1008" s="13"/>
      <c r="O1008" s="13"/>
      <c r="P1008" s="13"/>
      <c r="Q1008" s="13"/>
      <c r="R1008" s="13"/>
      <c r="S1008" s="13"/>
      <c r="T1008" s="13"/>
      <c r="U1008" s="13"/>
      <c r="V1008" s="13"/>
      <c r="W1008" s="13"/>
    </row>
    <row r="1009" spans="14:23">
      <c r="N1009" s="13"/>
      <c r="O1009" s="13"/>
      <c r="P1009" s="13"/>
      <c r="Q1009" s="13"/>
      <c r="R1009" s="13"/>
      <c r="S1009" s="13"/>
      <c r="T1009" s="13"/>
      <c r="U1009" s="13"/>
      <c r="V1009" s="13"/>
      <c r="W1009" s="13"/>
    </row>
    <row r="1010" spans="14:23">
      <c r="N1010" s="13"/>
      <c r="O1010" s="13"/>
      <c r="P1010" s="13"/>
      <c r="Q1010" s="13"/>
      <c r="R1010" s="13"/>
      <c r="S1010" s="13"/>
      <c r="T1010" s="13"/>
      <c r="U1010" s="13"/>
      <c r="V1010" s="13"/>
      <c r="W1010" s="13"/>
    </row>
    <row r="1011" spans="14:23">
      <c r="N1011" s="13"/>
      <c r="O1011" s="13"/>
      <c r="P1011" s="13"/>
      <c r="Q1011" s="13"/>
      <c r="R1011" s="13"/>
      <c r="S1011" s="13"/>
      <c r="T1011" s="13"/>
      <c r="U1011" s="13"/>
      <c r="V1011" s="13"/>
      <c r="W1011" s="13"/>
    </row>
    <row r="1012" spans="14:23">
      <c r="N1012" s="13"/>
      <c r="O1012" s="13"/>
      <c r="P1012" s="13"/>
      <c r="Q1012" s="13"/>
      <c r="R1012" s="13"/>
      <c r="S1012" s="13"/>
      <c r="T1012" s="13"/>
      <c r="U1012" s="13"/>
      <c r="V1012" s="13"/>
      <c r="W1012" s="13"/>
    </row>
    <row r="1013" spans="14:23">
      <c r="N1013" s="13"/>
      <c r="O1013" s="13"/>
      <c r="P1013" s="13"/>
      <c r="Q1013" s="13"/>
      <c r="R1013" s="13"/>
      <c r="S1013" s="13"/>
      <c r="T1013" s="13"/>
      <c r="U1013" s="13"/>
      <c r="V1013" s="13"/>
      <c r="W1013" s="13"/>
    </row>
    <row r="1014" spans="14:23">
      <c r="N1014" s="13"/>
      <c r="O1014" s="13"/>
      <c r="P1014" s="13"/>
      <c r="Q1014" s="13"/>
      <c r="R1014" s="13"/>
      <c r="S1014" s="13"/>
      <c r="T1014" s="13"/>
      <c r="U1014" s="13"/>
      <c r="V1014" s="13"/>
      <c r="W1014" s="13"/>
    </row>
    <row r="1015" spans="14:23">
      <c r="N1015" s="13"/>
      <c r="O1015" s="13"/>
      <c r="P1015" s="13"/>
      <c r="Q1015" s="13"/>
      <c r="R1015" s="13"/>
      <c r="S1015" s="13"/>
      <c r="T1015" s="13"/>
      <c r="U1015" s="13"/>
      <c r="V1015" s="13"/>
      <c r="W1015" s="13"/>
    </row>
    <row r="1016" spans="14:23">
      <c r="N1016" s="13"/>
      <c r="O1016" s="13"/>
      <c r="P1016" s="13"/>
      <c r="Q1016" s="13"/>
      <c r="R1016" s="13"/>
      <c r="S1016" s="13"/>
      <c r="T1016" s="13"/>
      <c r="U1016" s="13"/>
      <c r="V1016" s="13"/>
      <c r="W1016" s="13"/>
    </row>
    <row r="1017" spans="14:23">
      <c r="N1017" s="13"/>
      <c r="O1017" s="13"/>
      <c r="P1017" s="13"/>
      <c r="Q1017" s="13"/>
      <c r="R1017" s="13"/>
      <c r="S1017" s="13"/>
      <c r="T1017" s="13"/>
      <c r="U1017" s="13"/>
      <c r="V1017" s="13"/>
      <c r="W1017" s="13"/>
    </row>
    <row r="1018" spans="14:23">
      <c r="N1018" s="13"/>
      <c r="O1018" s="13"/>
      <c r="P1018" s="13"/>
      <c r="Q1018" s="13"/>
      <c r="R1018" s="13"/>
      <c r="S1018" s="13"/>
      <c r="T1018" s="13"/>
      <c r="U1018" s="13"/>
      <c r="V1018" s="13"/>
      <c r="W1018" s="13"/>
    </row>
    <row r="1019" spans="14:23">
      <c r="N1019" s="13"/>
      <c r="O1019" s="13"/>
      <c r="P1019" s="13"/>
      <c r="Q1019" s="13"/>
      <c r="R1019" s="13"/>
      <c r="S1019" s="13"/>
      <c r="T1019" s="13"/>
      <c r="U1019" s="13"/>
      <c r="V1019" s="13"/>
      <c r="W1019" s="13"/>
    </row>
    <row r="1020" spans="14:23">
      <c r="N1020" s="13"/>
      <c r="O1020" s="13"/>
      <c r="P1020" s="13"/>
      <c r="Q1020" s="13"/>
      <c r="R1020" s="13"/>
      <c r="S1020" s="13"/>
      <c r="T1020" s="13"/>
      <c r="U1020" s="13"/>
      <c r="V1020" s="13"/>
      <c r="W1020" s="13"/>
    </row>
    <row r="1021" spans="14:23">
      <c r="N1021" s="13"/>
      <c r="O1021" s="13"/>
      <c r="P1021" s="13"/>
      <c r="Q1021" s="13"/>
      <c r="R1021" s="13"/>
      <c r="S1021" s="13"/>
      <c r="T1021" s="13"/>
      <c r="U1021" s="13"/>
      <c r="V1021" s="13"/>
      <c r="W1021" s="13"/>
    </row>
    <row r="1022" spans="14:23">
      <c r="N1022" s="13"/>
      <c r="O1022" s="13"/>
      <c r="P1022" s="13"/>
      <c r="Q1022" s="13"/>
      <c r="R1022" s="13"/>
      <c r="S1022" s="13"/>
      <c r="T1022" s="13"/>
      <c r="U1022" s="13"/>
      <c r="V1022" s="13"/>
      <c r="W1022" s="13"/>
    </row>
    <row r="1023" spans="14:23">
      <c r="N1023" s="13"/>
      <c r="O1023" s="13"/>
      <c r="P1023" s="13"/>
      <c r="Q1023" s="13"/>
      <c r="R1023" s="13"/>
      <c r="S1023" s="13"/>
      <c r="T1023" s="13"/>
      <c r="U1023" s="13"/>
      <c r="V1023" s="13"/>
      <c r="W1023" s="13"/>
    </row>
    <row r="1024" spans="14:23">
      <c r="N1024" s="13"/>
      <c r="O1024" s="13"/>
      <c r="P1024" s="13"/>
      <c r="Q1024" s="13"/>
      <c r="R1024" s="13"/>
      <c r="S1024" s="13"/>
      <c r="T1024" s="13"/>
      <c r="U1024" s="13"/>
      <c r="V1024" s="13"/>
      <c r="W1024" s="13"/>
    </row>
    <row r="1025" spans="14:23">
      <c r="N1025" s="13"/>
      <c r="O1025" s="13"/>
      <c r="P1025" s="13"/>
      <c r="Q1025" s="13"/>
      <c r="R1025" s="13"/>
      <c r="S1025" s="13"/>
      <c r="T1025" s="13"/>
      <c r="U1025" s="13"/>
      <c r="V1025" s="13"/>
      <c r="W1025" s="13"/>
    </row>
    <row r="1026" spans="14:23">
      <c r="N1026" s="13"/>
      <c r="O1026" s="13"/>
      <c r="P1026" s="13"/>
      <c r="Q1026" s="13"/>
      <c r="R1026" s="13"/>
      <c r="S1026" s="13"/>
      <c r="T1026" s="13"/>
      <c r="U1026" s="13"/>
      <c r="V1026" s="13"/>
      <c r="W1026" s="13"/>
    </row>
    <row r="1027" spans="14:23">
      <c r="N1027" s="13"/>
      <c r="O1027" s="13"/>
      <c r="P1027" s="13"/>
      <c r="Q1027" s="13"/>
      <c r="R1027" s="13"/>
      <c r="S1027" s="13"/>
      <c r="T1027" s="13"/>
      <c r="U1027" s="13"/>
      <c r="V1027" s="13"/>
      <c r="W1027" s="13"/>
    </row>
    <row r="1028" spans="14:23">
      <c r="N1028" s="13"/>
      <c r="O1028" s="13"/>
      <c r="P1028" s="13"/>
      <c r="Q1028" s="13"/>
      <c r="R1028" s="13"/>
      <c r="S1028" s="13"/>
      <c r="T1028" s="13"/>
      <c r="U1028" s="13"/>
      <c r="V1028" s="13"/>
      <c r="W1028" s="13"/>
    </row>
    <row r="1029" spans="14:23">
      <c r="N1029" s="13"/>
      <c r="O1029" s="13"/>
      <c r="P1029" s="13"/>
      <c r="Q1029" s="13"/>
      <c r="R1029" s="13"/>
      <c r="S1029" s="13"/>
      <c r="T1029" s="13"/>
      <c r="U1029" s="13"/>
      <c r="V1029" s="13"/>
      <c r="W1029" s="13"/>
    </row>
    <row r="1030" spans="14:23">
      <c r="N1030" s="13"/>
      <c r="O1030" s="13"/>
      <c r="P1030" s="13"/>
      <c r="Q1030" s="13"/>
      <c r="R1030" s="13"/>
      <c r="S1030" s="13"/>
      <c r="T1030" s="13"/>
      <c r="U1030" s="13"/>
      <c r="V1030" s="13"/>
      <c r="W1030" s="13"/>
    </row>
    <row r="1031" spans="14:23">
      <c r="N1031" s="13"/>
      <c r="O1031" s="13"/>
      <c r="P1031" s="13"/>
      <c r="Q1031" s="13"/>
      <c r="R1031" s="13"/>
      <c r="S1031" s="13"/>
      <c r="T1031" s="13"/>
      <c r="U1031" s="13"/>
      <c r="V1031" s="13"/>
      <c r="W1031" s="13"/>
    </row>
    <row r="1032" spans="14:23">
      <c r="N1032" s="13"/>
      <c r="O1032" s="13"/>
      <c r="P1032" s="13"/>
      <c r="Q1032" s="13"/>
      <c r="R1032" s="13"/>
      <c r="S1032" s="13"/>
      <c r="T1032" s="13"/>
      <c r="U1032" s="13"/>
      <c r="V1032" s="13"/>
      <c r="W1032" s="13"/>
    </row>
    <row r="1033" spans="14:23">
      <c r="N1033" s="13"/>
      <c r="O1033" s="13"/>
      <c r="P1033" s="13"/>
      <c r="Q1033" s="13"/>
      <c r="R1033" s="13"/>
      <c r="S1033" s="13"/>
      <c r="T1033" s="13"/>
      <c r="U1033" s="13"/>
      <c r="V1033" s="13"/>
      <c r="W1033" s="13"/>
    </row>
    <row r="1034" spans="14:23">
      <c r="N1034" s="13"/>
      <c r="O1034" s="13"/>
      <c r="P1034" s="13"/>
      <c r="Q1034" s="13"/>
      <c r="R1034" s="13"/>
      <c r="S1034" s="13"/>
      <c r="T1034" s="13"/>
      <c r="U1034" s="13"/>
      <c r="V1034" s="13"/>
      <c r="W1034" s="13"/>
    </row>
    <row r="1035" spans="14:23">
      <c r="N1035" s="13"/>
      <c r="O1035" s="13"/>
      <c r="P1035" s="13"/>
      <c r="Q1035" s="13"/>
      <c r="R1035" s="13"/>
      <c r="S1035" s="13"/>
      <c r="T1035" s="13"/>
      <c r="U1035" s="13"/>
      <c r="V1035" s="13"/>
      <c r="W1035" s="13"/>
    </row>
    <row r="1036" spans="14:23">
      <c r="N1036" s="13"/>
      <c r="O1036" s="13"/>
      <c r="P1036" s="13"/>
      <c r="Q1036" s="13"/>
      <c r="R1036" s="13"/>
      <c r="S1036" s="13"/>
      <c r="T1036" s="13"/>
      <c r="U1036" s="13"/>
      <c r="V1036" s="13"/>
      <c r="W1036" s="13"/>
    </row>
    <row r="1037" spans="14:23">
      <c r="N1037" s="13"/>
      <c r="O1037" s="13"/>
      <c r="P1037" s="13"/>
      <c r="Q1037" s="13"/>
      <c r="R1037" s="13"/>
      <c r="S1037" s="13"/>
      <c r="T1037" s="13"/>
      <c r="U1037" s="13"/>
      <c r="V1037" s="13"/>
      <c r="W1037" s="13"/>
    </row>
    <row r="1038" spans="14:23">
      <c r="N1038" s="13"/>
      <c r="O1038" s="13"/>
      <c r="P1038" s="13"/>
      <c r="Q1038" s="13"/>
      <c r="R1038" s="13"/>
      <c r="S1038" s="13"/>
      <c r="T1038" s="13"/>
      <c r="U1038" s="13"/>
      <c r="V1038" s="13"/>
      <c r="W1038" s="13"/>
    </row>
    <row r="1039" spans="14:23">
      <c r="N1039" s="13"/>
      <c r="O1039" s="13"/>
      <c r="P1039" s="13"/>
      <c r="Q1039" s="13"/>
      <c r="R1039" s="13"/>
      <c r="S1039" s="13"/>
      <c r="T1039" s="13"/>
      <c r="U1039" s="13"/>
      <c r="V1039" s="13"/>
      <c r="W1039" s="13"/>
    </row>
    <row r="1040" spans="14:23">
      <c r="N1040" s="13"/>
      <c r="O1040" s="13"/>
      <c r="P1040" s="13"/>
      <c r="Q1040" s="13"/>
      <c r="R1040" s="13"/>
      <c r="S1040" s="13"/>
      <c r="T1040" s="13"/>
      <c r="U1040" s="13"/>
      <c r="V1040" s="13"/>
      <c r="W1040" s="13"/>
    </row>
    <row r="1041" spans="14:23">
      <c r="N1041" s="13"/>
      <c r="O1041" s="13"/>
      <c r="P1041" s="13"/>
      <c r="Q1041" s="13"/>
      <c r="R1041" s="13"/>
      <c r="S1041" s="13"/>
      <c r="T1041" s="13"/>
      <c r="U1041" s="13"/>
      <c r="V1041" s="13"/>
      <c r="W1041" s="13"/>
    </row>
    <row r="1042" spans="14:23">
      <c r="N1042" s="13"/>
      <c r="O1042" s="13"/>
      <c r="P1042" s="13"/>
      <c r="Q1042" s="13"/>
      <c r="R1042" s="13"/>
      <c r="S1042" s="13"/>
      <c r="T1042" s="13"/>
      <c r="U1042" s="13"/>
      <c r="V1042" s="13"/>
      <c r="W1042" s="13"/>
    </row>
    <row r="1043" spans="14:23">
      <c r="N1043" s="13"/>
      <c r="O1043" s="13"/>
      <c r="P1043" s="13"/>
      <c r="Q1043" s="13"/>
      <c r="R1043" s="13"/>
      <c r="S1043" s="13"/>
      <c r="T1043" s="13"/>
      <c r="U1043" s="13"/>
      <c r="V1043" s="13"/>
      <c r="W1043" s="13"/>
    </row>
    <row r="1044" spans="14:23">
      <c r="N1044" s="13"/>
      <c r="O1044" s="13"/>
      <c r="P1044" s="13"/>
      <c r="Q1044" s="13"/>
      <c r="R1044" s="13"/>
      <c r="S1044" s="13"/>
      <c r="T1044" s="13"/>
      <c r="U1044" s="13"/>
      <c r="V1044" s="13"/>
      <c r="W1044" s="13"/>
    </row>
    <row r="1045" spans="14:23">
      <c r="N1045" s="13"/>
      <c r="O1045" s="13"/>
      <c r="P1045" s="13"/>
      <c r="Q1045" s="13"/>
      <c r="R1045" s="13"/>
      <c r="S1045" s="13"/>
      <c r="T1045" s="13"/>
      <c r="U1045" s="13"/>
      <c r="V1045" s="13"/>
      <c r="W1045" s="13"/>
    </row>
    <row r="1046" spans="14:23">
      <c r="N1046" s="13"/>
      <c r="O1046" s="13"/>
      <c r="P1046" s="13"/>
      <c r="Q1046" s="13"/>
      <c r="R1046" s="13"/>
      <c r="S1046" s="13"/>
      <c r="T1046" s="13"/>
      <c r="U1046" s="13"/>
      <c r="V1046" s="13"/>
      <c r="W1046" s="13"/>
    </row>
    <row r="1047" spans="14:23">
      <c r="N1047" s="13"/>
      <c r="O1047" s="13"/>
      <c r="P1047" s="13"/>
      <c r="Q1047" s="13"/>
      <c r="R1047" s="13"/>
      <c r="S1047" s="13"/>
      <c r="T1047" s="13"/>
      <c r="U1047" s="13"/>
      <c r="V1047" s="13"/>
      <c r="W1047" s="13"/>
    </row>
    <row r="1048" spans="14:23">
      <c r="N1048" s="13"/>
      <c r="O1048" s="13"/>
      <c r="P1048" s="13"/>
      <c r="Q1048" s="13"/>
      <c r="R1048" s="13"/>
      <c r="S1048" s="13"/>
      <c r="T1048" s="13"/>
      <c r="U1048" s="13"/>
      <c r="V1048" s="13"/>
      <c r="W1048" s="13"/>
    </row>
    <row r="1049" spans="14:23">
      <c r="N1049" s="13"/>
      <c r="O1049" s="13"/>
      <c r="P1049" s="13"/>
      <c r="Q1049" s="13"/>
      <c r="R1049" s="13"/>
      <c r="S1049" s="13"/>
      <c r="T1049" s="13"/>
      <c r="U1049" s="13"/>
      <c r="V1049" s="13"/>
      <c r="W1049" s="13"/>
    </row>
    <row r="1050" spans="14:23">
      <c r="N1050" s="13"/>
      <c r="O1050" s="13"/>
      <c r="P1050" s="13"/>
      <c r="Q1050" s="13"/>
      <c r="R1050" s="13"/>
      <c r="S1050" s="13"/>
      <c r="T1050" s="13"/>
      <c r="U1050" s="13"/>
      <c r="V1050" s="13"/>
      <c r="W1050" s="13"/>
    </row>
    <row r="1051" spans="14:23">
      <c r="N1051" s="13"/>
      <c r="O1051" s="13"/>
      <c r="P1051" s="13"/>
      <c r="Q1051" s="13"/>
      <c r="R1051" s="13"/>
      <c r="S1051" s="13"/>
      <c r="T1051" s="13"/>
      <c r="U1051" s="13"/>
      <c r="V1051" s="13"/>
      <c r="W1051" s="13"/>
    </row>
    <row r="1052" spans="14:23">
      <c r="N1052" s="13"/>
      <c r="O1052" s="13"/>
      <c r="P1052" s="13"/>
      <c r="Q1052" s="13"/>
      <c r="R1052" s="13"/>
      <c r="S1052" s="13"/>
      <c r="T1052" s="13"/>
      <c r="U1052" s="13"/>
      <c r="V1052" s="13"/>
      <c r="W1052" s="13"/>
    </row>
    <row r="1053" spans="14:23">
      <c r="N1053" s="13"/>
      <c r="O1053" s="13"/>
      <c r="P1053" s="13"/>
      <c r="Q1053" s="13"/>
      <c r="R1053" s="13"/>
      <c r="S1053" s="13"/>
      <c r="T1053" s="13"/>
      <c r="U1053" s="13"/>
      <c r="V1053" s="13"/>
      <c r="W1053" s="13"/>
    </row>
    <row r="1054" spans="14:23">
      <c r="N1054" s="13"/>
      <c r="O1054" s="13"/>
      <c r="P1054" s="13"/>
      <c r="Q1054" s="13"/>
      <c r="R1054" s="13"/>
      <c r="S1054" s="13"/>
      <c r="T1054" s="13"/>
      <c r="U1054" s="13"/>
      <c r="V1054" s="13"/>
      <c r="W1054" s="13"/>
    </row>
    <row r="1055" spans="14:23">
      <c r="N1055" s="13"/>
      <c r="O1055" s="13"/>
      <c r="P1055" s="13"/>
      <c r="Q1055" s="13"/>
      <c r="R1055" s="13"/>
      <c r="S1055" s="13"/>
      <c r="T1055" s="13"/>
      <c r="U1055" s="13"/>
      <c r="V1055" s="13"/>
      <c r="W1055" s="13"/>
    </row>
    <row r="1056" spans="14:23">
      <c r="N1056" s="13"/>
      <c r="O1056" s="13"/>
      <c r="P1056" s="13"/>
      <c r="Q1056" s="13"/>
      <c r="R1056" s="13"/>
      <c r="S1056" s="13"/>
      <c r="T1056" s="13"/>
      <c r="U1056" s="13"/>
      <c r="V1056" s="13"/>
      <c r="W1056" s="13"/>
    </row>
    <row r="1057" spans="14:23">
      <c r="N1057" s="13"/>
      <c r="O1057" s="13"/>
      <c r="P1057" s="13"/>
      <c r="Q1057" s="13"/>
      <c r="R1057" s="13"/>
      <c r="S1057" s="13"/>
      <c r="T1057" s="13"/>
      <c r="U1057" s="13"/>
      <c r="V1057" s="13"/>
      <c r="W1057" s="13"/>
    </row>
    <row r="1058" spans="14:23">
      <c r="N1058" s="13"/>
      <c r="O1058" s="13"/>
      <c r="P1058" s="13"/>
      <c r="Q1058" s="13"/>
      <c r="R1058" s="13"/>
      <c r="S1058" s="13"/>
      <c r="T1058" s="13"/>
      <c r="U1058" s="13"/>
      <c r="V1058" s="13"/>
      <c r="W1058" s="13"/>
    </row>
    <row r="1059" spans="14:23">
      <c r="N1059" s="13"/>
      <c r="O1059" s="13"/>
      <c r="P1059" s="13"/>
      <c r="Q1059" s="13"/>
      <c r="R1059" s="13"/>
      <c r="S1059" s="13"/>
      <c r="T1059" s="13"/>
      <c r="U1059" s="13"/>
      <c r="V1059" s="13"/>
      <c r="W1059" s="13"/>
    </row>
    <row r="1060" spans="14:23">
      <c r="N1060" s="13"/>
      <c r="O1060" s="13"/>
      <c r="P1060" s="13"/>
      <c r="Q1060" s="13"/>
      <c r="R1060" s="13"/>
      <c r="S1060" s="13"/>
      <c r="T1060" s="13"/>
      <c r="U1060" s="13"/>
      <c r="V1060" s="13"/>
      <c r="W1060" s="13"/>
    </row>
    <row r="1061" spans="14:23">
      <c r="N1061" s="13"/>
      <c r="O1061" s="13"/>
      <c r="P1061" s="13"/>
      <c r="Q1061" s="13"/>
      <c r="R1061" s="13"/>
      <c r="S1061" s="13"/>
      <c r="T1061" s="13"/>
      <c r="U1061" s="13"/>
      <c r="V1061" s="13"/>
      <c r="W1061" s="13"/>
    </row>
    <row r="1062" spans="14:23">
      <c r="N1062" s="13"/>
      <c r="O1062" s="13"/>
      <c r="P1062" s="13"/>
      <c r="Q1062" s="13"/>
      <c r="R1062" s="13"/>
      <c r="S1062" s="13"/>
      <c r="T1062" s="13"/>
      <c r="U1062" s="13"/>
      <c r="V1062" s="13"/>
      <c r="W1062" s="13"/>
    </row>
    <row r="1063" spans="14:23">
      <c r="N1063" s="13"/>
      <c r="O1063" s="13"/>
      <c r="P1063" s="13"/>
      <c r="Q1063" s="13"/>
      <c r="R1063" s="13"/>
      <c r="S1063" s="13"/>
      <c r="T1063" s="13"/>
      <c r="U1063" s="13"/>
      <c r="V1063" s="13"/>
      <c r="W1063" s="13"/>
    </row>
    <row r="1064" spans="14:23">
      <c r="N1064" s="13"/>
      <c r="O1064" s="13"/>
      <c r="P1064" s="13"/>
      <c r="Q1064" s="13"/>
      <c r="R1064" s="13"/>
      <c r="S1064" s="13"/>
      <c r="T1064" s="13"/>
      <c r="U1064" s="13"/>
      <c r="V1064" s="13"/>
      <c r="W1064" s="13"/>
    </row>
    <row r="1065" spans="14:23">
      <c r="N1065" s="13"/>
      <c r="O1065" s="13"/>
      <c r="P1065" s="13"/>
      <c r="Q1065" s="13"/>
      <c r="R1065" s="13"/>
      <c r="S1065" s="13"/>
      <c r="T1065" s="13"/>
      <c r="U1065" s="13"/>
      <c r="V1065" s="13"/>
      <c r="W1065" s="13"/>
    </row>
    <row r="1066" spans="14:23">
      <c r="N1066" s="13"/>
      <c r="O1066" s="13"/>
      <c r="P1066" s="13"/>
      <c r="Q1066" s="13"/>
      <c r="R1066" s="13"/>
      <c r="S1066" s="13"/>
      <c r="T1066" s="13"/>
      <c r="U1066" s="13"/>
      <c r="V1066" s="13"/>
      <c r="W1066" s="13"/>
    </row>
    <row r="1067" spans="14:23">
      <c r="N1067" s="13"/>
      <c r="O1067" s="13"/>
      <c r="P1067" s="13"/>
      <c r="Q1067" s="13"/>
      <c r="R1067" s="13"/>
      <c r="S1067" s="13"/>
      <c r="T1067" s="13"/>
      <c r="U1067" s="13"/>
      <c r="V1067" s="13"/>
      <c r="W1067" s="13"/>
    </row>
    <row r="1068" spans="14:23">
      <c r="N1068" s="13"/>
      <c r="O1068" s="13"/>
      <c r="P1068" s="13"/>
      <c r="Q1068" s="13"/>
      <c r="R1068" s="13"/>
      <c r="S1068" s="13"/>
      <c r="T1068" s="13"/>
      <c r="U1068" s="13"/>
      <c r="V1068" s="13"/>
      <c r="W1068" s="13"/>
    </row>
    <row r="1069" spans="14:23">
      <c r="N1069" s="13"/>
      <c r="O1069" s="13"/>
      <c r="P1069" s="13"/>
      <c r="Q1069" s="13"/>
      <c r="R1069" s="13"/>
      <c r="S1069" s="13"/>
      <c r="T1069" s="13"/>
      <c r="U1069" s="13"/>
      <c r="V1069" s="13"/>
      <c r="W1069" s="13"/>
    </row>
    <row r="1070" spans="14:23">
      <c r="N1070" s="13"/>
      <c r="O1070" s="13"/>
      <c r="P1070" s="13"/>
      <c r="Q1070" s="13"/>
      <c r="R1070" s="13"/>
      <c r="S1070" s="13"/>
      <c r="T1070" s="13"/>
      <c r="U1070" s="13"/>
      <c r="V1070" s="13"/>
      <c r="W1070" s="13"/>
    </row>
    <row r="1071" spans="14:23">
      <c r="N1071" s="13"/>
      <c r="O1071" s="13"/>
      <c r="P1071" s="13"/>
      <c r="Q1071" s="13"/>
      <c r="R1071" s="13"/>
      <c r="S1071" s="13"/>
      <c r="T1071" s="13"/>
      <c r="U1071" s="13"/>
      <c r="V1071" s="13"/>
      <c r="W1071" s="13"/>
    </row>
    <row r="1072" spans="14:23">
      <c r="N1072" s="13"/>
      <c r="O1072" s="13"/>
      <c r="P1072" s="13"/>
      <c r="Q1072" s="13"/>
      <c r="R1072" s="13"/>
      <c r="S1072" s="13"/>
      <c r="T1072" s="13"/>
      <c r="U1072" s="13"/>
      <c r="V1072" s="13"/>
      <c r="W1072" s="13"/>
    </row>
    <row r="1073" spans="14:23">
      <c r="N1073" s="13"/>
      <c r="O1073" s="13"/>
      <c r="P1073" s="13"/>
      <c r="Q1073" s="13"/>
      <c r="R1073" s="13"/>
      <c r="S1073" s="13"/>
      <c r="T1073" s="13"/>
      <c r="U1073" s="13"/>
      <c r="V1073" s="13"/>
      <c r="W1073" s="13"/>
    </row>
    <row r="1074" spans="14:23">
      <c r="N1074" s="13"/>
      <c r="O1074" s="13"/>
      <c r="P1074" s="13"/>
      <c r="Q1074" s="13"/>
      <c r="R1074" s="13"/>
      <c r="S1074" s="13"/>
      <c r="T1074" s="13"/>
      <c r="U1074" s="13"/>
      <c r="V1074" s="13"/>
      <c r="W1074" s="13"/>
    </row>
    <row r="1075" spans="14:23">
      <c r="N1075" s="13"/>
      <c r="O1075" s="13"/>
      <c r="P1075" s="13"/>
      <c r="Q1075" s="13"/>
      <c r="R1075" s="13"/>
      <c r="S1075" s="13"/>
      <c r="T1075" s="13"/>
      <c r="U1075" s="13"/>
      <c r="V1075" s="13"/>
      <c r="W1075" s="13"/>
    </row>
    <row r="1076" spans="14:23">
      <c r="N1076" s="13"/>
      <c r="O1076" s="13"/>
      <c r="P1076" s="13"/>
      <c r="Q1076" s="13"/>
      <c r="R1076" s="13"/>
      <c r="S1076" s="13"/>
      <c r="T1076" s="13"/>
      <c r="U1076" s="13"/>
      <c r="V1076" s="13"/>
      <c r="W1076" s="13"/>
    </row>
    <row r="1077" spans="14:23">
      <c r="N1077" s="13"/>
      <c r="O1077" s="13"/>
      <c r="P1077" s="13"/>
      <c r="Q1077" s="13"/>
      <c r="R1077" s="13"/>
      <c r="S1077" s="13"/>
      <c r="T1077" s="13"/>
      <c r="U1077" s="13"/>
      <c r="V1077" s="13"/>
      <c r="W1077" s="13"/>
    </row>
    <row r="1078" spans="14:23">
      <c r="N1078" s="13"/>
      <c r="O1078" s="13"/>
      <c r="P1078" s="13"/>
      <c r="Q1078" s="13"/>
      <c r="R1078" s="13"/>
      <c r="S1078" s="13"/>
      <c r="T1078" s="13"/>
      <c r="U1078" s="13"/>
      <c r="V1078" s="13"/>
      <c r="W1078" s="13"/>
    </row>
    <row r="1079" spans="14:23">
      <c r="N1079" s="13"/>
      <c r="O1079" s="13"/>
      <c r="P1079" s="13"/>
      <c r="Q1079" s="13"/>
      <c r="R1079" s="13"/>
      <c r="S1079" s="13"/>
      <c r="T1079" s="13"/>
      <c r="U1079" s="13"/>
      <c r="V1079" s="13"/>
      <c r="W1079" s="13"/>
    </row>
    <row r="1080" spans="14:23">
      <c r="N1080" s="13"/>
      <c r="O1080" s="13"/>
      <c r="P1080" s="13"/>
      <c r="Q1080" s="13"/>
      <c r="R1080" s="13"/>
      <c r="S1080" s="13"/>
      <c r="T1080" s="13"/>
      <c r="U1080" s="13"/>
      <c r="V1080" s="13"/>
      <c r="W1080" s="13"/>
    </row>
    <row r="1081" spans="14:23">
      <c r="N1081" s="13"/>
      <c r="O1081" s="13"/>
      <c r="P1081" s="13"/>
      <c r="Q1081" s="13"/>
      <c r="R1081" s="13"/>
      <c r="S1081" s="13"/>
      <c r="T1081" s="13"/>
      <c r="U1081" s="13"/>
      <c r="V1081" s="13"/>
      <c r="W1081" s="13"/>
    </row>
    <row r="1082" spans="14:23">
      <c r="N1082" s="13"/>
      <c r="O1082" s="13"/>
      <c r="P1082" s="13"/>
      <c r="Q1082" s="13"/>
      <c r="R1082" s="13"/>
      <c r="S1082" s="13"/>
      <c r="T1082" s="13"/>
      <c r="U1082" s="13"/>
      <c r="V1082" s="13"/>
      <c r="W1082" s="13"/>
    </row>
    <row r="1083" spans="14:23">
      <c r="N1083" s="13"/>
      <c r="O1083" s="13"/>
      <c r="P1083" s="13"/>
      <c r="Q1083" s="13"/>
      <c r="R1083" s="13"/>
      <c r="S1083" s="13"/>
      <c r="T1083" s="13"/>
      <c r="U1083" s="13"/>
      <c r="V1083" s="13"/>
      <c r="W1083" s="13"/>
    </row>
    <row r="1084" spans="14:23">
      <c r="N1084" s="13"/>
      <c r="O1084" s="13"/>
      <c r="P1084" s="13"/>
      <c r="Q1084" s="13"/>
      <c r="R1084" s="13"/>
      <c r="S1084" s="13"/>
      <c r="T1084" s="13"/>
      <c r="U1084" s="13"/>
      <c r="V1084" s="13"/>
      <c r="W1084" s="13"/>
    </row>
    <row r="1085" spans="14:23">
      <c r="N1085" s="13"/>
      <c r="O1085" s="13"/>
      <c r="P1085" s="13"/>
      <c r="Q1085" s="13"/>
      <c r="R1085" s="13"/>
      <c r="S1085" s="13"/>
      <c r="T1085" s="13"/>
      <c r="U1085" s="13"/>
      <c r="V1085" s="13"/>
      <c r="W1085" s="13"/>
    </row>
    <row r="1086" spans="14:23">
      <c r="N1086" s="13"/>
      <c r="O1086" s="13"/>
      <c r="P1086" s="13"/>
      <c r="Q1086" s="13"/>
      <c r="R1086" s="13"/>
      <c r="S1086" s="13"/>
      <c r="T1086" s="13"/>
      <c r="U1086" s="13"/>
      <c r="V1086" s="13"/>
      <c r="W1086" s="13"/>
    </row>
    <row r="1087" spans="14:23">
      <c r="N1087" s="13"/>
      <c r="O1087" s="13"/>
      <c r="P1087" s="13"/>
      <c r="Q1087" s="13"/>
      <c r="R1087" s="13"/>
      <c r="S1087" s="13"/>
      <c r="T1087" s="13"/>
      <c r="U1087" s="13"/>
      <c r="V1087" s="13"/>
      <c r="W1087" s="13"/>
    </row>
    <row r="1088" spans="14:23">
      <c r="N1088" s="13"/>
      <c r="O1088" s="13"/>
      <c r="P1088" s="13"/>
      <c r="Q1088" s="13"/>
      <c r="R1088" s="13"/>
      <c r="S1088" s="13"/>
      <c r="T1088" s="13"/>
      <c r="U1088" s="13"/>
      <c r="V1088" s="13"/>
      <c r="W1088" s="13"/>
    </row>
    <row r="1089" spans="14:23">
      <c r="N1089" s="13"/>
      <c r="O1089" s="13"/>
      <c r="P1089" s="13"/>
      <c r="Q1089" s="13"/>
      <c r="R1089" s="13"/>
      <c r="S1089" s="13"/>
      <c r="T1089" s="13"/>
      <c r="U1089" s="13"/>
      <c r="V1089" s="13"/>
      <c r="W1089" s="13"/>
    </row>
    <row r="1090" spans="14:23">
      <c r="N1090" s="13"/>
      <c r="O1090" s="13"/>
      <c r="P1090" s="13"/>
      <c r="Q1090" s="13"/>
      <c r="R1090" s="13"/>
      <c r="S1090" s="13"/>
      <c r="T1090" s="13"/>
      <c r="U1090" s="13"/>
      <c r="V1090" s="13"/>
      <c r="W1090" s="13"/>
    </row>
    <row r="1091" spans="14:23">
      <c r="N1091" s="13"/>
      <c r="O1091" s="13"/>
      <c r="P1091" s="13"/>
      <c r="Q1091" s="13"/>
      <c r="R1091" s="13"/>
      <c r="S1091" s="13"/>
      <c r="T1091" s="13"/>
      <c r="U1091" s="13"/>
      <c r="V1091" s="13"/>
      <c r="W1091" s="13"/>
    </row>
    <row r="1092" spans="14:23">
      <c r="N1092" s="13"/>
      <c r="O1092" s="13"/>
      <c r="P1092" s="13"/>
      <c r="Q1092" s="13"/>
      <c r="R1092" s="13"/>
      <c r="S1092" s="13"/>
      <c r="T1092" s="13"/>
      <c r="U1092" s="13"/>
      <c r="V1092" s="13"/>
      <c r="W1092" s="13"/>
    </row>
    <row r="1093" spans="14:23">
      <c r="N1093" s="13"/>
      <c r="O1093" s="13"/>
      <c r="P1093" s="13"/>
      <c r="Q1093" s="13"/>
      <c r="R1093" s="13"/>
      <c r="S1093" s="13"/>
      <c r="T1093" s="13"/>
      <c r="U1093" s="13"/>
      <c r="V1093" s="13"/>
      <c r="W1093" s="13"/>
    </row>
    <row r="1094" spans="14:23">
      <c r="N1094" s="13"/>
      <c r="O1094" s="13"/>
      <c r="P1094" s="13"/>
      <c r="Q1094" s="13"/>
      <c r="R1094" s="13"/>
      <c r="S1094" s="13"/>
      <c r="T1094" s="13"/>
      <c r="U1094" s="13"/>
      <c r="V1094" s="13"/>
      <c r="W1094" s="13"/>
    </row>
    <row r="1095" spans="14:23">
      <c r="N1095" s="13"/>
      <c r="O1095" s="13"/>
      <c r="P1095" s="13"/>
      <c r="Q1095" s="13"/>
      <c r="R1095" s="13"/>
      <c r="S1095" s="13"/>
      <c r="T1095" s="13"/>
      <c r="U1095" s="13"/>
      <c r="V1095" s="13"/>
      <c r="W1095" s="13"/>
    </row>
    <row r="1096" spans="14:23">
      <c r="N1096" s="13"/>
      <c r="O1096" s="13"/>
      <c r="P1096" s="13"/>
      <c r="Q1096" s="13"/>
      <c r="R1096" s="13"/>
      <c r="S1096" s="13"/>
      <c r="T1096" s="13"/>
      <c r="U1096" s="13"/>
      <c r="V1096" s="13"/>
      <c r="W1096" s="13"/>
    </row>
    <row r="1097" spans="14:23">
      <c r="N1097" s="13"/>
      <c r="O1097" s="13"/>
      <c r="P1097" s="13"/>
      <c r="Q1097" s="13"/>
      <c r="R1097" s="13"/>
      <c r="S1097" s="13"/>
      <c r="T1097" s="13"/>
      <c r="U1097" s="13"/>
      <c r="V1097" s="13"/>
      <c r="W1097" s="13"/>
    </row>
    <row r="1098" spans="14:23">
      <c r="N1098" s="13"/>
      <c r="O1098" s="13"/>
      <c r="P1098" s="13"/>
      <c r="Q1098" s="13"/>
      <c r="R1098" s="13"/>
      <c r="S1098" s="13"/>
      <c r="T1098" s="13"/>
      <c r="U1098" s="13"/>
      <c r="V1098" s="13"/>
      <c r="W1098" s="13"/>
    </row>
    <row r="1099" spans="14:23">
      <c r="N1099" s="13"/>
      <c r="O1099" s="13"/>
      <c r="P1099" s="13"/>
      <c r="Q1099" s="13"/>
      <c r="R1099" s="13"/>
      <c r="S1099" s="13"/>
      <c r="T1099" s="13"/>
      <c r="U1099" s="13"/>
      <c r="V1099" s="13"/>
      <c r="W1099" s="13"/>
    </row>
    <row r="1100" spans="14:23">
      <c r="N1100" s="13"/>
      <c r="O1100" s="13"/>
      <c r="P1100" s="13"/>
      <c r="Q1100" s="13"/>
      <c r="R1100" s="13"/>
      <c r="S1100" s="13"/>
      <c r="T1100" s="13"/>
      <c r="U1100" s="13"/>
      <c r="V1100" s="13"/>
      <c r="W1100" s="13"/>
    </row>
    <row r="1101" spans="14:23">
      <c r="N1101" s="13"/>
      <c r="O1101" s="13"/>
      <c r="P1101" s="13"/>
      <c r="Q1101" s="13"/>
      <c r="R1101" s="13"/>
      <c r="S1101" s="13"/>
      <c r="T1101" s="13"/>
      <c r="U1101" s="13"/>
      <c r="V1101" s="13"/>
      <c r="W1101" s="13"/>
    </row>
    <row r="1102" spans="14:23">
      <c r="N1102" s="13"/>
      <c r="O1102" s="13"/>
      <c r="P1102" s="13"/>
      <c r="Q1102" s="13"/>
      <c r="R1102" s="13"/>
      <c r="S1102" s="13"/>
      <c r="T1102" s="13"/>
      <c r="U1102" s="13"/>
      <c r="V1102" s="13"/>
      <c r="W1102" s="13"/>
    </row>
    <row r="1103" spans="14:23">
      <c r="N1103" s="13"/>
      <c r="O1103" s="13"/>
      <c r="P1103" s="13"/>
      <c r="Q1103" s="13"/>
      <c r="R1103" s="13"/>
      <c r="S1103" s="13"/>
      <c r="T1103" s="13"/>
      <c r="U1103" s="13"/>
      <c r="V1103" s="13"/>
      <c r="W1103" s="13"/>
    </row>
    <row r="1104" spans="14:23">
      <c r="N1104" s="13"/>
      <c r="O1104" s="13"/>
      <c r="P1104" s="13"/>
      <c r="Q1104" s="13"/>
      <c r="R1104" s="13"/>
      <c r="S1104" s="13"/>
      <c r="T1104" s="13"/>
      <c r="U1104" s="13"/>
      <c r="V1104" s="13"/>
      <c r="W1104" s="13"/>
    </row>
    <row r="1105" spans="14:23">
      <c r="N1105" s="13"/>
      <c r="O1105" s="13"/>
      <c r="P1105" s="13"/>
      <c r="Q1105" s="13"/>
      <c r="R1105" s="13"/>
      <c r="S1105" s="13"/>
      <c r="T1105" s="13"/>
      <c r="U1105" s="13"/>
      <c r="V1105" s="13"/>
      <c r="W1105" s="13"/>
    </row>
    <row r="1106" spans="14:23">
      <c r="N1106" s="13"/>
      <c r="O1106" s="13"/>
      <c r="P1106" s="13"/>
      <c r="Q1106" s="13"/>
      <c r="R1106" s="13"/>
      <c r="S1106" s="13"/>
      <c r="T1106" s="13"/>
      <c r="U1106" s="13"/>
      <c r="V1106" s="13"/>
      <c r="W1106" s="13"/>
    </row>
    <row r="1107" spans="14:23">
      <c r="N1107" s="13"/>
      <c r="O1107" s="13"/>
      <c r="P1107" s="13"/>
      <c r="Q1107" s="13"/>
      <c r="R1107" s="13"/>
      <c r="S1107" s="13"/>
      <c r="T1107" s="13"/>
      <c r="U1107" s="13"/>
      <c r="V1107" s="13"/>
      <c r="W1107" s="13"/>
    </row>
    <row r="1108" spans="14:23">
      <c r="N1108" s="13"/>
      <c r="O1108" s="13"/>
      <c r="P1108" s="13"/>
      <c r="Q1108" s="13"/>
      <c r="R1108" s="13"/>
      <c r="S1108" s="13"/>
      <c r="T1108" s="13"/>
      <c r="U1108" s="13"/>
      <c r="V1108" s="13"/>
      <c r="W1108" s="13"/>
    </row>
    <row r="1109" spans="14:23">
      <c r="N1109" s="13"/>
      <c r="O1109" s="13"/>
      <c r="P1109" s="13"/>
      <c r="Q1109" s="13"/>
      <c r="R1109" s="13"/>
      <c r="S1109" s="13"/>
      <c r="T1109" s="13"/>
      <c r="U1109" s="13"/>
      <c r="V1109" s="13"/>
      <c r="W1109" s="13"/>
    </row>
    <row r="1110" spans="14:23">
      <c r="N1110" s="13"/>
      <c r="O1110" s="13"/>
      <c r="P1110" s="13"/>
      <c r="Q1110" s="13"/>
      <c r="R1110" s="13"/>
      <c r="S1110" s="13"/>
      <c r="T1110" s="13"/>
      <c r="U1110" s="13"/>
      <c r="V1110" s="13"/>
      <c r="W1110" s="13"/>
    </row>
    <row r="1111" spans="14:23">
      <c r="N1111" s="13"/>
      <c r="O1111" s="13"/>
      <c r="P1111" s="13"/>
      <c r="Q1111" s="13"/>
      <c r="R1111" s="13"/>
      <c r="S1111" s="13"/>
      <c r="T1111" s="13"/>
      <c r="U1111" s="13"/>
      <c r="V1111" s="13"/>
      <c r="W1111" s="13"/>
    </row>
    <row r="1112" spans="14:23">
      <c r="N1112" s="13"/>
      <c r="O1112" s="13"/>
      <c r="P1112" s="13"/>
      <c r="Q1112" s="13"/>
      <c r="R1112" s="13"/>
      <c r="S1112" s="13"/>
      <c r="T1112" s="13"/>
      <c r="U1112" s="13"/>
      <c r="V1112" s="13"/>
      <c r="W1112" s="13"/>
    </row>
    <row r="1113" spans="14:23">
      <c r="N1113" s="13"/>
      <c r="O1113" s="13"/>
      <c r="P1113" s="13"/>
      <c r="Q1113" s="13"/>
      <c r="R1113" s="13"/>
      <c r="S1113" s="13"/>
      <c r="T1113" s="13"/>
      <c r="U1113" s="13"/>
      <c r="V1113" s="13"/>
      <c r="W1113" s="13"/>
    </row>
    <row r="1114" spans="14:23">
      <c r="N1114" s="13"/>
      <c r="O1114" s="13"/>
      <c r="P1114" s="13"/>
      <c r="Q1114" s="13"/>
      <c r="R1114" s="13"/>
      <c r="S1114" s="13"/>
      <c r="T1114" s="13"/>
      <c r="U1114" s="13"/>
      <c r="V1114" s="13"/>
      <c r="W1114" s="13"/>
    </row>
    <row r="1115" spans="14:23">
      <c r="N1115" s="13"/>
      <c r="O1115" s="13"/>
      <c r="P1115" s="13"/>
      <c r="Q1115" s="13"/>
      <c r="R1115" s="13"/>
      <c r="S1115" s="13"/>
      <c r="T1115" s="13"/>
      <c r="U1115" s="13"/>
      <c r="V1115" s="13"/>
      <c r="W1115" s="13"/>
    </row>
    <row r="1116" spans="14:23">
      <c r="N1116" s="13"/>
      <c r="O1116" s="13"/>
      <c r="P1116" s="13"/>
      <c r="Q1116" s="13"/>
      <c r="R1116" s="13"/>
      <c r="S1116" s="13"/>
      <c r="T1116" s="13"/>
      <c r="U1116" s="13"/>
      <c r="V1116" s="13"/>
      <c r="W1116" s="13"/>
    </row>
    <row r="1117" spans="14:23">
      <c r="N1117" s="13"/>
      <c r="O1117" s="13"/>
      <c r="P1117" s="13"/>
      <c r="Q1117" s="13"/>
      <c r="R1117" s="13"/>
      <c r="S1117" s="13"/>
      <c r="T1117" s="13"/>
      <c r="U1117" s="13"/>
      <c r="V1117" s="13"/>
      <c r="W1117" s="13"/>
    </row>
    <row r="1118" spans="14:23">
      <c r="N1118" s="13"/>
      <c r="O1118" s="13"/>
      <c r="P1118" s="13"/>
      <c r="Q1118" s="13"/>
      <c r="R1118" s="13"/>
      <c r="S1118" s="13"/>
      <c r="T1118" s="13"/>
      <c r="U1118" s="13"/>
      <c r="V1118" s="13"/>
      <c r="W1118" s="13"/>
    </row>
    <row r="1119" spans="14:23">
      <c r="N1119" s="13"/>
      <c r="O1119" s="13"/>
      <c r="P1119" s="13"/>
      <c r="Q1119" s="13"/>
      <c r="R1119" s="13"/>
      <c r="S1119" s="13"/>
      <c r="T1119" s="13"/>
      <c r="U1119" s="13"/>
      <c r="V1119" s="13"/>
      <c r="W1119" s="13"/>
    </row>
    <row r="1120" spans="14:23">
      <c r="N1120" s="13"/>
      <c r="O1120" s="13"/>
      <c r="P1120" s="13"/>
      <c r="Q1120" s="13"/>
      <c r="R1120" s="13"/>
      <c r="S1120" s="13"/>
      <c r="T1120" s="13"/>
      <c r="U1120" s="13"/>
      <c r="V1120" s="13"/>
      <c r="W1120" s="13"/>
    </row>
    <row r="1121" spans="14:23">
      <c r="N1121" s="13"/>
      <c r="O1121" s="13"/>
      <c r="P1121" s="13"/>
      <c r="Q1121" s="13"/>
      <c r="R1121" s="13"/>
      <c r="S1121" s="13"/>
      <c r="T1121" s="13"/>
      <c r="U1121" s="13"/>
      <c r="V1121" s="13"/>
      <c r="W1121" s="13"/>
    </row>
    <row r="1122" spans="14:23">
      <c r="N1122" s="13"/>
      <c r="O1122" s="13"/>
      <c r="P1122" s="13"/>
      <c r="Q1122" s="13"/>
      <c r="R1122" s="13"/>
      <c r="S1122" s="13"/>
      <c r="T1122" s="13"/>
      <c r="U1122" s="13"/>
      <c r="V1122" s="13"/>
      <c r="W1122" s="13"/>
    </row>
    <row r="1123" spans="14:23">
      <c r="N1123" s="13"/>
      <c r="O1123" s="13"/>
      <c r="P1123" s="13"/>
      <c r="Q1123" s="13"/>
      <c r="R1123" s="13"/>
      <c r="S1123" s="13"/>
      <c r="T1123" s="13"/>
      <c r="U1123" s="13"/>
      <c r="V1123" s="13"/>
      <c r="W1123" s="13"/>
    </row>
    <row r="1124" spans="14:23">
      <c r="N1124" s="13"/>
      <c r="O1124" s="13"/>
      <c r="P1124" s="13"/>
      <c r="Q1124" s="13"/>
      <c r="R1124" s="13"/>
      <c r="S1124" s="13"/>
      <c r="T1124" s="13"/>
      <c r="U1124" s="13"/>
      <c r="V1124" s="13"/>
      <c r="W1124" s="13"/>
    </row>
    <row r="1125" spans="14:23">
      <c r="N1125" s="13"/>
      <c r="O1125" s="13"/>
      <c r="P1125" s="13"/>
      <c r="Q1125" s="13"/>
      <c r="R1125" s="13"/>
      <c r="S1125" s="13"/>
      <c r="T1125" s="13"/>
      <c r="U1125" s="13"/>
      <c r="V1125" s="13"/>
      <c r="W1125" s="13"/>
    </row>
    <row r="1126" spans="14:23">
      <c r="N1126" s="13"/>
      <c r="O1126" s="13"/>
      <c r="P1126" s="13"/>
      <c r="Q1126" s="13"/>
      <c r="R1126" s="13"/>
      <c r="S1126" s="13"/>
      <c r="T1126" s="13"/>
      <c r="U1126" s="13"/>
      <c r="V1126" s="13"/>
      <c r="W1126" s="13"/>
    </row>
    <row r="1127" spans="14:23">
      <c r="N1127" s="13"/>
      <c r="O1127" s="13"/>
      <c r="P1127" s="13"/>
      <c r="Q1127" s="13"/>
      <c r="R1127" s="13"/>
      <c r="S1127" s="13"/>
      <c r="T1127" s="13"/>
      <c r="U1127" s="13"/>
      <c r="V1127" s="13"/>
      <c r="W1127" s="13"/>
    </row>
    <row r="1128" spans="14:23">
      <c r="N1128" s="13"/>
      <c r="O1128" s="13"/>
      <c r="P1128" s="13"/>
      <c r="Q1128" s="13"/>
      <c r="R1128" s="13"/>
      <c r="S1128" s="13"/>
      <c r="T1128" s="13"/>
      <c r="U1128" s="13"/>
      <c r="V1128" s="13"/>
      <c r="W1128" s="13"/>
    </row>
    <row r="1129" spans="14:23">
      <c r="N1129" s="13"/>
      <c r="O1129" s="13"/>
      <c r="P1129" s="13"/>
      <c r="Q1129" s="13"/>
      <c r="R1129" s="13"/>
      <c r="S1129" s="13"/>
      <c r="T1129" s="13"/>
      <c r="U1129" s="13"/>
      <c r="V1129" s="13"/>
      <c r="W1129" s="13"/>
    </row>
    <row r="1130" spans="14:23">
      <c r="N1130" s="13"/>
      <c r="O1130" s="13"/>
      <c r="P1130" s="13"/>
      <c r="Q1130" s="13"/>
      <c r="R1130" s="13"/>
      <c r="S1130" s="13"/>
      <c r="T1130" s="13"/>
      <c r="U1130" s="13"/>
      <c r="V1130" s="13"/>
      <c r="W1130" s="13"/>
    </row>
    <row r="1131" spans="14:23">
      <c r="N1131" s="13"/>
      <c r="O1131" s="13"/>
      <c r="P1131" s="13"/>
      <c r="Q1131" s="13"/>
      <c r="R1131" s="13"/>
      <c r="S1131" s="13"/>
      <c r="T1131" s="13"/>
      <c r="U1131" s="13"/>
      <c r="V1131" s="13"/>
      <c r="W1131" s="13"/>
    </row>
    <row r="1132" spans="14:23">
      <c r="N1132" s="13"/>
      <c r="O1132" s="13"/>
      <c r="P1132" s="13"/>
      <c r="Q1132" s="13"/>
      <c r="R1132" s="13"/>
      <c r="S1132" s="13"/>
      <c r="T1132" s="13"/>
      <c r="U1132" s="13"/>
      <c r="V1132" s="13"/>
      <c r="W1132" s="13"/>
    </row>
    <row r="1133" spans="14:23">
      <c r="N1133" s="13"/>
      <c r="O1133" s="13"/>
      <c r="P1133" s="13"/>
      <c r="Q1133" s="13"/>
      <c r="R1133" s="13"/>
      <c r="S1133" s="13"/>
      <c r="T1133" s="13"/>
      <c r="U1133" s="13"/>
      <c r="V1133" s="13"/>
      <c r="W1133" s="13"/>
    </row>
    <row r="1134" spans="14:23">
      <c r="N1134" s="13"/>
      <c r="O1134" s="13"/>
      <c r="P1134" s="13"/>
      <c r="Q1134" s="13"/>
      <c r="R1134" s="13"/>
      <c r="S1134" s="13"/>
      <c r="T1134" s="13"/>
      <c r="U1134" s="13"/>
      <c r="V1134" s="13"/>
      <c r="W1134" s="13"/>
    </row>
    <row r="1135" spans="14:23">
      <c r="N1135" s="13"/>
      <c r="O1135" s="13"/>
      <c r="P1135" s="13"/>
      <c r="Q1135" s="13"/>
      <c r="R1135" s="13"/>
      <c r="S1135" s="13"/>
      <c r="T1135" s="13"/>
      <c r="U1135" s="13"/>
      <c r="V1135" s="13"/>
      <c r="W1135" s="13"/>
    </row>
    <row r="1136" spans="14:23">
      <c r="N1136" s="13"/>
      <c r="O1136" s="13"/>
      <c r="P1136" s="13"/>
      <c r="Q1136" s="13"/>
      <c r="R1136" s="13"/>
      <c r="S1136" s="13"/>
      <c r="T1136" s="13"/>
      <c r="U1136" s="13"/>
      <c r="V1136" s="13"/>
      <c r="W1136" s="13"/>
    </row>
    <row r="1137" spans="14:23">
      <c r="N1137" s="13"/>
      <c r="O1137" s="13"/>
      <c r="P1137" s="13"/>
      <c r="Q1137" s="13"/>
      <c r="R1137" s="13"/>
      <c r="S1137" s="13"/>
      <c r="T1137" s="13"/>
      <c r="U1137" s="13"/>
      <c r="V1137" s="13"/>
      <c r="W1137" s="13"/>
    </row>
    <row r="1138" spans="14:23">
      <c r="N1138" s="13"/>
      <c r="O1138" s="13"/>
      <c r="P1138" s="13"/>
      <c r="Q1138" s="13"/>
      <c r="R1138" s="13"/>
      <c r="S1138" s="13"/>
      <c r="T1138" s="13"/>
      <c r="U1138" s="13"/>
      <c r="V1138" s="13"/>
      <c r="W1138" s="13"/>
    </row>
    <row r="1139" spans="14:23">
      <c r="N1139" s="13"/>
      <c r="O1139" s="13"/>
      <c r="P1139" s="13"/>
      <c r="Q1139" s="13"/>
      <c r="R1139" s="13"/>
      <c r="S1139" s="13"/>
      <c r="T1139" s="13"/>
      <c r="U1139" s="13"/>
      <c r="V1139" s="13"/>
      <c r="W1139" s="13"/>
    </row>
    <row r="1140" spans="14:23">
      <c r="N1140" s="13"/>
      <c r="O1140" s="13"/>
      <c r="P1140" s="13"/>
      <c r="Q1140" s="13"/>
      <c r="R1140" s="13"/>
      <c r="S1140" s="13"/>
      <c r="T1140" s="13"/>
      <c r="U1140" s="13"/>
      <c r="V1140" s="13"/>
      <c r="W1140" s="13"/>
    </row>
    <row r="1141" spans="14:23">
      <c r="N1141" s="13"/>
      <c r="O1141" s="13"/>
      <c r="P1141" s="13"/>
      <c r="Q1141" s="13"/>
      <c r="R1141" s="13"/>
      <c r="S1141" s="13"/>
      <c r="T1141" s="13"/>
      <c r="U1141" s="13"/>
      <c r="V1141" s="13"/>
      <c r="W1141" s="13"/>
    </row>
    <row r="1142" spans="14:23">
      <c r="N1142" s="13"/>
      <c r="O1142" s="13"/>
      <c r="P1142" s="13"/>
      <c r="Q1142" s="13"/>
      <c r="R1142" s="13"/>
      <c r="S1142" s="13"/>
      <c r="T1142" s="13"/>
      <c r="U1142" s="13"/>
      <c r="V1142" s="13"/>
      <c r="W1142" s="13"/>
    </row>
    <row r="1143" spans="14:23">
      <c r="N1143" s="13"/>
      <c r="O1143" s="13"/>
      <c r="P1143" s="13"/>
      <c r="Q1143" s="13"/>
      <c r="R1143" s="13"/>
      <c r="S1143" s="13"/>
      <c r="T1143" s="13"/>
      <c r="U1143" s="13"/>
      <c r="V1143" s="13"/>
      <c r="W1143" s="13"/>
    </row>
    <row r="1144" spans="14:23">
      <c r="N1144" s="13"/>
      <c r="O1144" s="13"/>
      <c r="P1144" s="13"/>
      <c r="Q1144" s="13"/>
      <c r="R1144" s="13"/>
      <c r="S1144" s="13"/>
      <c r="T1144" s="13"/>
      <c r="U1144" s="13"/>
      <c r="V1144" s="13"/>
      <c r="W1144" s="13"/>
    </row>
    <row r="1145" spans="14:23">
      <c r="N1145" s="13"/>
      <c r="O1145" s="13"/>
      <c r="P1145" s="13"/>
      <c r="Q1145" s="13"/>
      <c r="R1145" s="13"/>
      <c r="S1145" s="13"/>
      <c r="T1145" s="13"/>
      <c r="U1145" s="13"/>
      <c r="V1145" s="13"/>
      <c r="W1145" s="13"/>
    </row>
    <row r="1146" spans="14:23">
      <c r="N1146" s="13"/>
      <c r="O1146" s="13"/>
      <c r="P1146" s="13"/>
      <c r="Q1146" s="13"/>
      <c r="R1146" s="13"/>
      <c r="S1146" s="13"/>
      <c r="T1146" s="13"/>
      <c r="U1146" s="13"/>
      <c r="V1146" s="13"/>
      <c r="W1146" s="13"/>
    </row>
    <row r="1147" spans="14:23">
      <c r="N1147" s="13"/>
      <c r="O1147" s="13"/>
      <c r="P1147" s="13"/>
      <c r="Q1147" s="13"/>
      <c r="R1147" s="13"/>
      <c r="S1147" s="13"/>
      <c r="T1147" s="13"/>
      <c r="U1147" s="13"/>
      <c r="V1147" s="13"/>
      <c r="W1147" s="13"/>
    </row>
    <row r="1148" spans="14:23">
      <c r="N1148" s="13"/>
      <c r="O1148" s="13"/>
      <c r="P1148" s="13"/>
      <c r="Q1148" s="13"/>
      <c r="R1148" s="13"/>
      <c r="S1148" s="13"/>
      <c r="T1148" s="13"/>
      <c r="U1148" s="13"/>
      <c r="V1148" s="13"/>
      <c r="W1148" s="13"/>
    </row>
    <row r="1149" spans="14:23">
      <c r="N1149" s="13"/>
      <c r="O1149" s="13"/>
      <c r="P1149" s="13"/>
      <c r="Q1149" s="13"/>
      <c r="R1149" s="13"/>
      <c r="S1149" s="13"/>
      <c r="T1149" s="13"/>
      <c r="U1149" s="13"/>
      <c r="V1149" s="13"/>
      <c r="W1149" s="13"/>
    </row>
    <row r="1150" spans="14:23">
      <c r="N1150" s="13"/>
      <c r="O1150" s="13"/>
      <c r="P1150" s="13"/>
      <c r="Q1150" s="13"/>
      <c r="R1150" s="13"/>
      <c r="S1150" s="13"/>
      <c r="T1150" s="13"/>
      <c r="U1150" s="13"/>
      <c r="V1150" s="13"/>
      <c r="W1150" s="13"/>
    </row>
    <row r="1151" spans="14:23">
      <c r="N1151" s="13"/>
      <c r="O1151" s="13"/>
      <c r="P1151" s="13"/>
      <c r="Q1151" s="13"/>
      <c r="R1151" s="13"/>
      <c r="S1151" s="13"/>
      <c r="T1151" s="13"/>
      <c r="U1151" s="13"/>
      <c r="V1151" s="13"/>
      <c r="W1151" s="13"/>
    </row>
    <row r="1152" spans="14:23">
      <c r="N1152" s="13"/>
      <c r="O1152" s="13"/>
      <c r="P1152" s="13"/>
      <c r="Q1152" s="13"/>
      <c r="R1152" s="13"/>
      <c r="S1152" s="13"/>
      <c r="T1152" s="13"/>
      <c r="U1152" s="13"/>
      <c r="V1152" s="13"/>
      <c r="W1152" s="13"/>
    </row>
    <row r="1153" spans="14:23">
      <c r="N1153" s="13"/>
      <c r="O1153" s="13"/>
      <c r="P1153" s="13"/>
      <c r="Q1153" s="13"/>
      <c r="R1153" s="13"/>
      <c r="S1153" s="13"/>
      <c r="T1153" s="13"/>
      <c r="U1153" s="13"/>
      <c r="V1153" s="13"/>
      <c r="W1153" s="13"/>
    </row>
    <row r="1154" spans="14:23">
      <c r="N1154" s="13"/>
      <c r="O1154" s="13"/>
      <c r="P1154" s="13"/>
      <c r="Q1154" s="13"/>
      <c r="R1154" s="13"/>
      <c r="S1154" s="13"/>
      <c r="T1154" s="13"/>
      <c r="U1154" s="13"/>
      <c r="V1154" s="13"/>
      <c r="W1154" s="13"/>
    </row>
    <row r="1155" spans="14:23">
      <c r="N1155" s="13"/>
      <c r="O1155" s="13"/>
      <c r="P1155" s="13"/>
      <c r="Q1155" s="13"/>
      <c r="R1155" s="13"/>
      <c r="S1155" s="13"/>
      <c r="T1155" s="13"/>
      <c r="U1155" s="13"/>
      <c r="V1155" s="13"/>
      <c r="W1155" s="13"/>
    </row>
    <row r="1156" spans="14:23">
      <c r="N1156" s="13"/>
      <c r="O1156" s="13"/>
      <c r="P1156" s="13"/>
      <c r="Q1156" s="13"/>
      <c r="R1156" s="13"/>
      <c r="S1156" s="13"/>
      <c r="T1156" s="13"/>
      <c r="U1156" s="13"/>
      <c r="V1156" s="13"/>
      <c r="W1156" s="13"/>
    </row>
    <row r="1157" spans="14:23">
      <c r="N1157" s="13"/>
      <c r="O1157" s="13"/>
      <c r="P1157" s="13"/>
      <c r="Q1157" s="13"/>
      <c r="R1157" s="13"/>
      <c r="S1157" s="13"/>
      <c r="T1157" s="13"/>
      <c r="U1157" s="13"/>
      <c r="V1157" s="13"/>
      <c r="W1157" s="13"/>
    </row>
    <row r="1158" spans="14:23">
      <c r="N1158" s="13"/>
      <c r="O1158" s="13"/>
      <c r="P1158" s="13"/>
      <c r="Q1158" s="13"/>
      <c r="R1158" s="13"/>
      <c r="S1158" s="13"/>
      <c r="T1158" s="13"/>
      <c r="U1158" s="13"/>
      <c r="V1158" s="13"/>
      <c r="W1158" s="13"/>
    </row>
    <row r="1159" spans="14:23">
      <c r="N1159" s="13"/>
      <c r="O1159" s="13"/>
      <c r="P1159" s="13"/>
      <c r="Q1159" s="13"/>
      <c r="R1159" s="13"/>
      <c r="S1159" s="13"/>
      <c r="T1159" s="13"/>
      <c r="U1159" s="13"/>
      <c r="V1159" s="13"/>
      <c r="W1159" s="13"/>
    </row>
    <row r="1160" spans="14:23">
      <c r="N1160" s="13"/>
      <c r="O1160" s="13"/>
      <c r="P1160" s="13"/>
      <c r="Q1160" s="13"/>
      <c r="R1160" s="13"/>
      <c r="S1160" s="13"/>
      <c r="T1160" s="13"/>
      <c r="U1160" s="13"/>
      <c r="V1160" s="13"/>
      <c r="W1160" s="13"/>
    </row>
    <row r="1161" spans="14:23">
      <c r="N1161" s="13"/>
      <c r="O1161" s="13"/>
      <c r="P1161" s="13"/>
      <c r="Q1161" s="13"/>
      <c r="R1161" s="13"/>
      <c r="S1161" s="13"/>
      <c r="T1161" s="13"/>
      <c r="U1161" s="13"/>
      <c r="V1161" s="13"/>
      <c r="W1161" s="13"/>
    </row>
    <row r="1162" spans="14:23">
      <c r="N1162" s="13"/>
      <c r="O1162" s="13"/>
      <c r="P1162" s="13"/>
      <c r="Q1162" s="13"/>
      <c r="R1162" s="13"/>
      <c r="S1162" s="13"/>
      <c r="T1162" s="13"/>
      <c r="U1162" s="13"/>
      <c r="V1162" s="13"/>
      <c r="W1162" s="13"/>
    </row>
    <row r="1163" spans="14:23">
      <c r="N1163" s="13"/>
      <c r="O1163" s="13"/>
      <c r="P1163" s="13"/>
      <c r="Q1163" s="13"/>
      <c r="R1163" s="13"/>
      <c r="S1163" s="13"/>
      <c r="T1163" s="13"/>
      <c r="U1163" s="13"/>
      <c r="V1163" s="13"/>
      <c r="W1163" s="13"/>
    </row>
    <row r="1164" spans="14:23">
      <c r="N1164" s="13"/>
      <c r="O1164" s="13"/>
      <c r="P1164" s="13"/>
      <c r="Q1164" s="13"/>
      <c r="R1164" s="13"/>
      <c r="S1164" s="13"/>
      <c r="T1164" s="13"/>
      <c r="U1164" s="13"/>
      <c r="V1164" s="13"/>
      <c r="W1164" s="13"/>
    </row>
    <row r="1165" spans="14:23">
      <c r="N1165" s="13"/>
      <c r="O1165" s="13"/>
      <c r="P1165" s="13"/>
      <c r="Q1165" s="13"/>
      <c r="R1165" s="13"/>
      <c r="S1165" s="13"/>
      <c r="T1165" s="13"/>
      <c r="U1165" s="13"/>
      <c r="V1165" s="13"/>
      <c r="W1165" s="13"/>
    </row>
    <row r="1166" spans="14:23">
      <c r="N1166" s="13"/>
      <c r="O1166" s="13"/>
      <c r="P1166" s="13"/>
      <c r="Q1166" s="13"/>
      <c r="R1166" s="13"/>
      <c r="S1166" s="13"/>
      <c r="T1166" s="13"/>
      <c r="U1166" s="13"/>
      <c r="V1166" s="13"/>
      <c r="W1166" s="13"/>
    </row>
    <row r="1167" spans="14:23">
      <c r="N1167" s="13"/>
      <c r="O1167" s="13"/>
      <c r="P1167" s="13"/>
      <c r="Q1167" s="13"/>
      <c r="R1167" s="13"/>
      <c r="S1167" s="13"/>
      <c r="T1167" s="13"/>
      <c r="U1167" s="13"/>
      <c r="V1167" s="13"/>
      <c r="W1167" s="13"/>
    </row>
    <row r="1168" spans="14:23">
      <c r="N1168" s="13"/>
      <c r="O1168" s="13"/>
      <c r="P1168" s="13"/>
      <c r="Q1168" s="13"/>
      <c r="R1168" s="13"/>
      <c r="S1168" s="13"/>
      <c r="T1168" s="13"/>
      <c r="U1168" s="13"/>
      <c r="V1168" s="13"/>
      <c r="W1168" s="13"/>
    </row>
    <row r="1169" spans="14:23">
      <c r="N1169" s="13"/>
      <c r="O1169" s="13"/>
      <c r="P1169" s="13"/>
      <c r="Q1169" s="13"/>
      <c r="R1169" s="13"/>
      <c r="S1169" s="13"/>
      <c r="T1169" s="13"/>
      <c r="U1169" s="13"/>
      <c r="V1169" s="13"/>
      <c r="W1169" s="13"/>
    </row>
    <row r="1170" spans="14:23">
      <c r="N1170" s="13"/>
      <c r="O1170" s="13"/>
      <c r="P1170" s="13"/>
      <c r="Q1170" s="13"/>
      <c r="R1170" s="13"/>
      <c r="S1170" s="13"/>
      <c r="T1170" s="13"/>
      <c r="U1170" s="13"/>
      <c r="V1170" s="13"/>
      <c r="W1170" s="13"/>
    </row>
    <row r="1171" spans="14:23">
      <c r="N1171" s="13"/>
      <c r="O1171" s="13"/>
      <c r="P1171" s="13"/>
      <c r="Q1171" s="13"/>
      <c r="R1171" s="13"/>
      <c r="S1171" s="13"/>
      <c r="T1171" s="13"/>
      <c r="U1171" s="13"/>
      <c r="V1171" s="13"/>
      <c r="W1171" s="13"/>
    </row>
    <row r="1172" spans="14:23">
      <c r="N1172" s="13"/>
      <c r="O1172" s="13"/>
      <c r="P1172" s="13"/>
      <c r="Q1172" s="13"/>
      <c r="R1172" s="13"/>
      <c r="S1172" s="13"/>
      <c r="T1172" s="13"/>
      <c r="U1172" s="13"/>
      <c r="V1172" s="13"/>
      <c r="W1172" s="13"/>
    </row>
    <row r="1173" spans="14:23">
      <c r="N1173" s="13"/>
      <c r="O1173" s="13"/>
      <c r="P1173" s="13"/>
      <c r="Q1173" s="13"/>
      <c r="R1173" s="13"/>
      <c r="S1173" s="13"/>
      <c r="T1173" s="13"/>
      <c r="U1173" s="13"/>
      <c r="V1173" s="13"/>
      <c r="W1173" s="13"/>
    </row>
    <row r="1174" spans="14:23">
      <c r="N1174" s="13"/>
      <c r="O1174" s="13"/>
      <c r="P1174" s="13"/>
      <c r="Q1174" s="13"/>
      <c r="R1174" s="13"/>
      <c r="S1174" s="13"/>
      <c r="T1174" s="13"/>
      <c r="U1174" s="13"/>
      <c r="V1174" s="13"/>
      <c r="W1174" s="13"/>
    </row>
    <row r="1175" spans="14:23">
      <c r="N1175" s="13"/>
      <c r="O1175" s="13"/>
      <c r="P1175" s="13"/>
      <c r="Q1175" s="13"/>
      <c r="R1175" s="13"/>
      <c r="S1175" s="13"/>
      <c r="T1175" s="13"/>
      <c r="U1175" s="13"/>
      <c r="V1175" s="13"/>
      <c r="W1175" s="13"/>
    </row>
    <row r="1176" spans="14:23">
      <c r="N1176" s="13"/>
      <c r="O1176" s="13"/>
      <c r="P1176" s="13"/>
      <c r="Q1176" s="13"/>
      <c r="R1176" s="13"/>
      <c r="S1176" s="13"/>
      <c r="T1176" s="13"/>
      <c r="U1176" s="13"/>
      <c r="V1176" s="13"/>
      <c r="W1176" s="13"/>
    </row>
    <row r="1177" spans="14:23">
      <c r="N1177" s="13"/>
      <c r="O1177" s="13"/>
      <c r="P1177" s="13"/>
      <c r="Q1177" s="13"/>
      <c r="R1177" s="13"/>
      <c r="S1177" s="13"/>
      <c r="T1177" s="13"/>
      <c r="U1177" s="13"/>
      <c r="V1177" s="13"/>
      <c r="W1177" s="13"/>
    </row>
    <row r="1178" spans="14:23">
      <c r="N1178" s="13"/>
      <c r="O1178" s="13"/>
      <c r="P1178" s="13"/>
      <c r="Q1178" s="13"/>
      <c r="R1178" s="13"/>
      <c r="S1178" s="13"/>
      <c r="T1178" s="13"/>
      <c r="U1178" s="13"/>
      <c r="V1178" s="13"/>
      <c r="W1178" s="13"/>
    </row>
    <row r="1179" spans="14:23">
      <c r="N1179" s="13"/>
      <c r="O1179" s="13"/>
      <c r="P1179" s="13"/>
      <c r="Q1179" s="13"/>
      <c r="R1179" s="13"/>
      <c r="S1179" s="13"/>
      <c r="T1179" s="13"/>
      <c r="U1179" s="13"/>
      <c r="V1179" s="13"/>
      <c r="W1179" s="13"/>
    </row>
    <row r="1180" spans="14:23">
      <c r="N1180" s="13"/>
      <c r="O1180" s="13"/>
      <c r="P1180" s="13"/>
      <c r="Q1180" s="13"/>
      <c r="R1180" s="13"/>
      <c r="S1180" s="13"/>
      <c r="T1180" s="13"/>
      <c r="U1180" s="13"/>
      <c r="V1180" s="13"/>
      <c r="W1180" s="13"/>
    </row>
    <row r="1181" spans="14:23">
      <c r="N1181" s="13"/>
      <c r="O1181" s="13"/>
      <c r="P1181" s="13"/>
      <c r="Q1181" s="13"/>
      <c r="R1181" s="13"/>
      <c r="S1181" s="13"/>
      <c r="T1181" s="13"/>
      <c r="U1181" s="13"/>
      <c r="V1181" s="13"/>
      <c r="W1181" s="13"/>
    </row>
    <row r="1182" spans="14:23">
      <c r="N1182" s="13"/>
      <c r="O1182" s="13"/>
      <c r="P1182" s="13"/>
      <c r="Q1182" s="13"/>
      <c r="R1182" s="13"/>
      <c r="S1182" s="13"/>
      <c r="T1182" s="13"/>
      <c r="U1182" s="13"/>
      <c r="V1182" s="13"/>
      <c r="W1182" s="13"/>
    </row>
    <row r="1183" spans="14:23">
      <c r="N1183" s="13"/>
      <c r="O1183" s="13"/>
      <c r="P1183" s="13"/>
      <c r="Q1183" s="13"/>
      <c r="R1183" s="13"/>
      <c r="S1183" s="13"/>
      <c r="T1183" s="13"/>
      <c r="U1183" s="13"/>
      <c r="V1183" s="13"/>
      <c r="W1183" s="13"/>
    </row>
    <row r="1184" spans="14:23">
      <c r="N1184" s="13"/>
      <c r="O1184" s="13"/>
      <c r="P1184" s="13"/>
      <c r="Q1184" s="13"/>
      <c r="R1184" s="13"/>
      <c r="S1184" s="13"/>
      <c r="T1184" s="13"/>
      <c r="U1184" s="13"/>
      <c r="V1184" s="13"/>
      <c r="W1184" s="13"/>
    </row>
    <row r="1185" spans="14:23">
      <c r="N1185" s="13"/>
      <c r="O1185" s="13"/>
      <c r="P1185" s="13"/>
      <c r="Q1185" s="13"/>
      <c r="R1185" s="13"/>
      <c r="S1185" s="13"/>
      <c r="T1185" s="13"/>
      <c r="U1185" s="13"/>
      <c r="V1185" s="13"/>
      <c r="W1185" s="13"/>
    </row>
    <row r="1186" spans="14:23">
      <c r="N1186" s="13"/>
      <c r="O1186" s="13"/>
      <c r="P1186" s="13"/>
      <c r="Q1186" s="13"/>
      <c r="R1186" s="13"/>
      <c r="S1186" s="13"/>
      <c r="T1186" s="13"/>
      <c r="U1186" s="13"/>
      <c r="V1186" s="13"/>
      <c r="W1186" s="13"/>
    </row>
    <row r="1187" spans="14:23">
      <c r="N1187" s="13"/>
      <c r="O1187" s="13"/>
      <c r="P1187" s="13"/>
      <c r="Q1187" s="13"/>
      <c r="R1187" s="13"/>
      <c r="S1187" s="13"/>
      <c r="T1187" s="13"/>
      <c r="U1187" s="13"/>
      <c r="V1187" s="13"/>
      <c r="W1187" s="13"/>
    </row>
    <row r="1188" spans="14:23">
      <c r="N1188" s="13"/>
      <c r="O1188" s="13"/>
      <c r="P1188" s="13"/>
      <c r="Q1188" s="13"/>
      <c r="R1188" s="13"/>
      <c r="S1188" s="13"/>
      <c r="T1188" s="13"/>
      <c r="U1188" s="13"/>
      <c r="V1188" s="13"/>
      <c r="W1188" s="13"/>
    </row>
    <row r="1189" spans="14:23">
      <c r="N1189" s="13"/>
      <c r="O1189" s="13"/>
      <c r="P1189" s="13"/>
      <c r="Q1189" s="13"/>
      <c r="R1189" s="13"/>
      <c r="S1189" s="13"/>
      <c r="T1189" s="13"/>
      <c r="U1189" s="13"/>
      <c r="V1189" s="13"/>
      <c r="W1189" s="13"/>
    </row>
    <row r="1190" spans="14:23">
      <c r="N1190" s="13"/>
      <c r="O1190" s="13"/>
      <c r="P1190" s="13"/>
      <c r="Q1190" s="13"/>
      <c r="R1190" s="13"/>
      <c r="S1190" s="13"/>
      <c r="T1190" s="13"/>
      <c r="U1190" s="13"/>
      <c r="V1190" s="13"/>
      <c r="W1190" s="13"/>
    </row>
    <row r="1191" spans="14:23">
      <c r="N1191" s="13"/>
      <c r="O1191" s="13"/>
      <c r="P1191" s="13"/>
      <c r="Q1191" s="13"/>
      <c r="R1191" s="13"/>
      <c r="S1191" s="13"/>
      <c r="T1191" s="13"/>
      <c r="U1191" s="13"/>
      <c r="V1191" s="13"/>
      <c r="W1191" s="13"/>
    </row>
    <row r="1192" spans="14:23">
      <c r="N1192" s="13"/>
      <c r="O1192" s="13"/>
      <c r="P1192" s="13"/>
      <c r="Q1192" s="13"/>
      <c r="R1192" s="13"/>
      <c r="S1192" s="13"/>
      <c r="T1192" s="13"/>
      <c r="U1192" s="13"/>
      <c r="V1192" s="13"/>
      <c r="W1192" s="13"/>
    </row>
    <row r="1193" spans="14:23">
      <c r="N1193" s="13"/>
      <c r="O1193" s="13"/>
      <c r="P1193" s="13"/>
      <c r="Q1193" s="13"/>
      <c r="R1193" s="13"/>
      <c r="S1193" s="13"/>
      <c r="T1193" s="13"/>
      <c r="U1193" s="13"/>
      <c r="V1193" s="13"/>
      <c r="W1193" s="13"/>
    </row>
    <row r="1194" spans="14:23">
      <c r="N1194" s="13"/>
      <c r="O1194" s="13"/>
      <c r="P1194" s="13"/>
      <c r="Q1194" s="13"/>
      <c r="R1194" s="13"/>
      <c r="S1194" s="13"/>
      <c r="T1194" s="13"/>
      <c r="U1194" s="13"/>
      <c r="V1194" s="13"/>
      <c r="W1194" s="13"/>
    </row>
    <row r="1195" spans="14:23">
      <c r="N1195" s="13"/>
      <c r="O1195" s="13"/>
      <c r="P1195" s="13"/>
      <c r="Q1195" s="13"/>
      <c r="R1195" s="13"/>
      <c r="S1195" s="13"/>
      <c r="T1195" s="13"/>
      <c r="U1195" s="13"/>
      <c r="V1195" s="13"/>
      <c r="W1195" s="13"/>
    </row>
    <row r="1196" spans="14:23">
      <c r="N1196" s="13"/>
      <c r="O1196" s="13"/>
      <c r="P1196" s="13"/>
      <c r="Q1196" s="13"/>
      <c r="R1196" s="13"/>
      <c r="S1196" s="13"/>
      <c r="T1196" s="13"/>
      <c r="U1196" s="13"/>
      <c r="V1196" s="13"/>
      <c r="W1196" s="13"/>
    </row>
    <row r="1197" spans="14:23">
      <c r="N1197" s="13"/>
      <c r="O1197" s="13"/>
      <c r="P1197" s="13"/>
      <c r="Q1197" s="13"/>
      <c r="R1197" s="13"/>
      <c r="S1197" s="13"/>
      <c r="T1197" s="13"/>
      <c r="U1197" s="13"/>
      <c r="V1197" s="13"/>
      <c r="W1197" s="13"/>
    </row>
    <row r="1198" spans="14:23">
      <c r="N1198" s="13"/>
      <c r="O1198" s="13"/>
      <c r="P1198" s="13"/>
      <c r="Q1198" s="13"/>
      <c r="R1198" s="13"/>
      <c r="S1198" s="13"/>
      <c r="T1198" s="13"/>
      <c r="U1198" s="13"/>
      <c r="V1198" s="13"/>
      <c r="W1198" s="13"/>
    </row>
    <row r="1199" spans="14:23">
      <c r="N1199" s="13"/>
      <c r="O1199" s="13"/>
      <c r="P1199" s="13"/>
      <c r="Q1199" s="13"/>
      <c r="R1199" s="13"/>
      <c r="S1199" s="13"/>
      <c r="T1199" s="13"/>
      <c r="U1199" s="13"/>
      <c r="V1199" s="13"/>
      <c r="W1199" s="13"/>
    </row>
    <row r="1200" spans="14:23">
      <c r="N1200" s="13"/>
      <c r="O1200" s="13"/>
      <c r="P1200" s="13"/>
      <c r="Q1200" s="13"/>
      <c r="R1200" s="13"/>
      <c r="S1200" s="13"/>
      <c r="T1200" s="13"/>
      <c r="U1200" s="13"/>
      <c r="V1200" s="13"/>
      <c r="W1200" s="13"/>
    </row>
    <row r="1201" spans="14:23">
      <c r="N1201" s="13"/>
      <c r="O1201" s="13"/>
      <c r="P1201" s="13"/>
      <c r="Q1201" s="13"/>
      <c r="R1201" s="13"/>
      <c r="S1201" s="13"/>
      <c r="T1201" s="13"/>
      <c r="U1201" s="13"/>
      <c r="V1201" s="13"/>
      <c r="W1201" s="13"/>
    </row>
    <row r="1202" spans="14:23">
      <c r="N1202" s="13"/>
      <c r="O1202" s="13"/>
      <c r="P1202" s="13"/>
      <c r="Q1202" s="13"/>
      <c r="R1202" s="13"/>
      <c r="S1202" s="13"/>
      <c r="T1202" s="13"/>
      <c r="U1202" s="13"/>
      <c r="V1202" s="13"/>
      <c r="W1202" s="13"/>
    </row>
    <row r="1203" spans="14:23">
      <c r="N1203" s="13"/>
      <c r="O1203" s="13"/>
      <c r="P1203" s="13"/>
      <c r="Q1203" s="13"/>
      <c r="R1203" s="13"/>
      <c r="S1203" s="13"/>
      <c r="T1203" s="13"/>
      <c r="U1203" s="13"/>
      <c r="V1203" s="13"/>
      <c r="W1203" s="13"/>
    </row>
    <row r="1204" spans="14:23">
      <c r="N1204" s="13"/>
      <c r="O1204" s="13"/>
      <c r="P1204" s="13"/>
      <c r="Q1204" s="13"/>
      <c r="R1204" s="13"/>
      <c r="S1204" s="13"/>
      <c r="T1204" s="13"/>
      <c r="U1204" s="13"/>
      <c r="V1204" s="13"/>
      <c r="W1204" s="13"/>
    </row>
    <row r="1205" spans="14:23">
      <c r="N1205" s="13"/>
      <c r="O1205" s="13"/>
      <c r="P1205" s="13"/>
      <c r="Q1205" s="13"/>
      <c r="R1205" s="13"/>
      <c r="S1205" s="13"/>
      <c r="T1205" s="13"/>
      <c r="U1205" s="13"/>
      <c r="V1205" s="13"/>
      <c r="W1205" s="13"/>
    </row>
    <row r="1206" spans="14:23">
      <c r="N1206" s="13"/>
      <c r="O1206" s="13"/>
      <c r="P1206" s="13"/>
      <c r="Q1206" s="13"/>
      <c r="R1206" s="13"/>
      <c r="S1206" s="13"/>
      <c r="T1206" s="13"/>
      <c r="U1206" s="13"/>
      <c r="V1206" s="13"/>
      <c r="W1206" s="13"/>
    </row>
    <row r="1207" spans="14:23">
      <c r="N1207" s="13"/>
      <c r="O1207" s="13"/>
      <c r="P1207" s="13"/>
      <c r="Q1207" s="13"/>
      <c r="R1207" s="13"/>
      <c r="S1207" s="13"/>
      <c r="T1207" s="13"/>
      <c r="U1207" s="13"/>
      <c r="V1207" s="13"/>
      <c r="W1207" s="13"/>
    </row>
    <row r="1208" spans="14:23">
      <c r="N1208" s="13"/>
      <c r="O1208" s="13"/>
      <c r="P1208" s="13"/>
      <c r="Q1208" s="13"/>
      <c r="R1208" s="13"/>
      <c r="S1208" s="13"/>
      <c r="T1208" s="13"/>
      <c r="U1208" s="13"/>
      <c r="V1208" s="13"/>
      <c r="W1208" s="13"/>
    </row>
    <row r="1209" spans="14:23">
      <c r="N1209" s="13"/>
      <c r="O1209" s="13"/>
      <c r="P1209" s="13"/>
      <c r="Q1209" s="13"/>
      <c r="R1209" s="13"/>
      <c r="S1209" s="13"/>
      <c r="T1209" s="13"/>
      <c r="U1209" s="13"/>
      <c r="V1209" s="13"/>
      <c r="W1209" s="13"/>
    </row>
    <row r="1210" spans="14:23">
      <c r="N1210" s="13"/>
      <c r="O1210" s="13"/>
      <c r="P1210" s="13"/>
      <c r="Q1210" s="13"/>
      <c r="R1210" s="13"/>
      <c r="S1210" s="13"/>
      <c r="T1210" s="13"/>
      <c r="U1210" s="13"/>
      <c r="V1210" s="13"/>
      <c r="W1210" s="13"/>
    </row>
    <row r="1211" spans="14:23">
      <c r="N1211" s="13"/>
      <c r="O1211" s="13"/>
      <c r="P1211" s="13"/>
      <c r="Q1211" s="13"/>
      <c r="R1211" s="13"/>
      <c r="S1211" s="13"/>
      <c r="T1211" s="13"/>
      <c r="U1211" s="13"/>
      <c r="V1211" s="13"/>
      <c r="W1211" s="13"/>
    </row>
    <row r="1212" spans="14:23">
      <c r="N1212" s="13"/>
      <c r="O1212" s="13"/>
      <c r="P1212" s="13"/>
      <c r="Q1212" s="13"/>
      <c r="R1212" s="13"/>
      <c r="S1212" s="13"/>
      <c r="T1212" s="13"/>
      <c r="U1212" s="13"/>
      <c r="V1212" s="13"/>
      <c r="W1212" s="13"/>
    </row>
    <row r="1213" spans="14:23">
      <c r="N1213" s="13"/>
      <c r="O1213" s="13"/>
      <c r="P1213" s="13"/>
      <c r="Q1213" s="13"/>
      <c r="R1213" s="13"/>
      <c r="S1213" s="13"/>
      <c r="T1213" s="13"/>
      <c r="U1213" s="13"/>
      <c r="V1213" s="13"/>
      <c r="W1213" s="13"/>
    </row>
    <row r="1214" spans="14:23">
      <c r="N1214" s="13"/>
      <c r="O1214" s="13"/>
      <c r="P1214" s="13"/>
      <c r="Q1214" s="13"/>
      <c r="R1214" s="13"/>
      <c r="S1214" s="13"/>
      <c r="T1214" s="13"/>
      <c r="U1214" s="13"/>
      <c r="V1214" s="13"/>
      <c r="W1214" s="13"/>
    </row>
    <row r="1215" spans="14:23">
      <c r="N1215" s="13"/>
      <c r="O1215" s="13"/>
      <c r="P1215" s="13"/>
      <c r="Q1215" s="13"/>
      <c r="R1215" s="13"/>
      <c r="S1215" s="13"/>
      <c r="T1215" s="13"/>
      <c r="U1215" s="13"/>
      <c r="V1215" s="13"/>
      <c r="W1215" s="13"/>
    </row>
    <row r="1216" spans="14:23">
      <c r="N1216" s="13"/>
      <c r="O1216" s="13"/>
      <c r="P1216" s="13"/>
      <c r="Q1216" s="13"/>
      <c r="R1216" s="13"/>
      <c r="S1216" s="13"/>
      <c r="T1216" s="13"/>
      <c r="U1216" s="13"/>
      <c r="V1216" s="13"/>
      <c r="W1216" s="13"/>
    </row>
    <row r="1217" spans="14:23">
      <c r="N1217" s="13"/>
      <c r="O1217" s="13"/>
      <c r="P1217" s="13"/>
      <c r="Q1217" s="13"/>
      <c r="R1217" s="13"/>
      <c r="S1217" s="13"/>
      <c r="T1217" s="13"/>
      <c r="U1217" s="13"/>
      <c r="V1217" s="13"/>
      <c r="W1217" s="13"/>
    </row>
    <row r="1218" spans="14:23">
      <c r="N1218" s="13"/>
      <c r="O1218" s="13"/>
      <c r="P1218" s="13"/>
      <c r="Q1218" s="13"/>
      <c r="R1218" s="13"/>
      <c r="S1218" s="13"/>
      <c r="T1218" s="13"/>
      <c r="U1218" s="13"/>
      <c r="V1218" s="13"/>
      <c r="W1218" s="13"/>
    </row>
    <row r="1219" spans="14:23">
      <c r="N1219" s="13"/>
      <c r="O1219" s="13"/>
      <c r="P1219" s="13"/>
      <c r="Q1219" s="13"/>
      <c r="R1219" s="13"/>
      <c r="S1219" s="13"/>
      <c r="T1219" s="13"/>
      <c r="U1219" s="13"/>
      <c r="V1219" s="13"/>
      <c r="W1219" s="13"/>
    </row>
    <row r="1220" spans="14:23">
      <c r="N1220" s="13"/>
      <c r="O1220" s="13"/>
      <c r="P1220" s="13"/>
      <c r="Q1220" s="13"/>
      <c r="R1220" s="13"/>
      <c r="S1220" s="13"/>
      <c r="T1220" s="13"/>
      <c r="U1220" s="13"/>
      <c r="V1220" s="13"/>
      <c r="W1220" s="13"/>
    </row>
    <row r="1221" spans="14:23">
      <c r="N1221" s="13"/>
      <c r="O1221" s="13"/>
      <c r="P1221" s="13"/>
      <c r="Q1221" s="13"/>
      <c r="R1221" s="13"/>
      <c r="S1221" s="13"/>
      <c r="T1221" s="13"/>
      <c r="U1221" s="13"/>
      <c r="V1221" s="13"/>
      <c r="W1221" s="13"/>
    </row>
    <row r="1222" spans="14:23">
      <c r="N1222" s="13"/>
      <c r="O1222" s="13"/>
      <c r="P1222" s="13"/>
      <c r="Q1222" s="13"/>
      <c r="R1222" s="13"/>
      <c r="S1222" s="13"/>
      <c r="T1222" s="13"/>
      <c r="U1222" s="13"/>
      <c r="V1222" s="13"/>
      <c r="W1222" s="13"/>
    </row>
    <row r="1223" spans="14:23">
      <c r="N1223" s="13"/>
      <c r="O1223" s="13"/>
      <c r="P1223" s="13"/>
      <c r="Q1223" s="13"/>
      <c r="R1223" s="13"/>
      <c r="S1223" s="13"/>
      <c r="T1223" s="13"/>
      <c r="U1223" s="13"/>
      <c r="V1223" s="13"/>
      <c r="W1223" s="13"/>
    </row>
    <row r="1224" spans="14:23">
      <c r="N1224" s="13"/>
      <c r="O1224" s="13"/>
      <c r="P1224" s="13"/>
      <c r="Q1224" s="13"/>
      <c r="R1224" s="13"/>
      <c r="S1224" s="13"/>
      <c r="T1224" s="13"/>
      <c r="U1224" s="13"/>
      <c r="V1224" s="13"/>
      <c r="W1224" s="13"/>
    </row>
    <row r="1225" spans="14:23">
      <c r="N1225" s="13"/>
      <c r="O1225" s="13"/>
      <c r="P1225" s="13"/>
      <c r="Q1225" s="13"/>
      <c r="R1225" s="13"/>
      <c r="S1225" s="13"/>
      <c r="T1225" s="13"/>
      <c r="U1225" s="13"/>
      <c r="V1225" s="13"/>
      <c r="W1225" s="13"/>
    </row>
    <row r="1226" spans="14:23">
      <c r="N1226" s="13"/>
      <c r="O1226" s="13"/>
      <c r="P1226" s="13"/>
      <c r="Q1226" s="13"/>
      <c r="R1226" s="13"/>
      <c r="S1226" s="13"/>
      <c r="T1226" s="13"/>
      <c r="U1226" s="13"/>
      <c r="V1226" s="13"/>
      <c r="W1226" s="13"/>
    </row>
    <row r="1227" spans="14:23">
      <c r="N1227" s="13"/>
      <c r="O1227" s="13"/>
      <c r="P1227" s="13"/>
      <c r="Q1227" s="13"/>
      <c r="R1227" s="13"/>
      <c r="S1227" s="13"/>
      <c r="T1227" s="13"/>
      <c r="U1227" s="13"/>
      <c r="V1227" s="13"/>
      <c r="W1227" s="13"/>
    </row>
    <row r="1228" spans="14:23">
      <c r="N1228" s="13"/>
      <c r="O1228" s="13"/>
      <c r="P1228" s="13"/>
      <c r="Q1228" s="13"/>
      <c r="R1228" s="13"/>
      <c r="S1228" s="13"/>
      <c r="T1228" s="13"/>
      <c r="U1228" s="13"/>
      <c r="V1228" s="13"/>
      <c r="W1228" s="13"/>
    </row>
    <row r="1229" spans="14:23">
      <c r="N1229" s="13"/>
      <c r="O1229" s="13"/>
      <c r="P1229" s="13"/>
      <c r="Q1229" s="13"/>
      <c r="R1229" s="13"/>
      <c r="S1229" s="13"/>
      <c r="T1229" s="13"/>
      <c r="U1229" s="13"/>
      <c r="V1229" s="13"/>
      <c r="W1229" s="13"/>
    </row>
    <row r="1230" spans="14:23">
      <c r="N1230" s="13"/>
      <c r="O1230" s="13"/>
      <c r="P1230" s="13"/>
      <c r="Q1230" s="13"/>
      <c r="R1230" s="13"/>
      <c r="S1230" s="13"/>
      <c r="T1230" s="13"/>
      <c r="U1230" s="13"/>
      <c r="V1230" s="13"/>
      <c r="W1230" s="13"/>
    </row>
    <row r="1231" spans="14:23">
      <c r="N1231" s="13"/>
      <c r="O1231" s="13"/>
      <c r="P1231" s="13"/>
      <c r="Q1231" s="13"/>
      <c r="R1231" s="13"/>
      <c r="S1231" s="13"/>
      <c r="T1231" s="13"/>
      <c r="U1231" s="13"/>
      <c r="V1231" s="13"/>
      <c r="W1231" s="13"/>
    </row>
    <row r="1232" spans="14:23">
      <c r="N1232" s="13"/>
      <c r="O1232" s="13"/>
      <c r="P1232" s="13"/>
      <c r="Q1232" s="13"/>
      <c r="R1232" s="13"/>
      <c r="S1232" s="13"/>
      <c r="T1232" s="13"/>
      <c r="U1232" s="13"/>
      <c r="V1232" s="13"/>
      <c r="W1232" s="13"/>
    </row>
    <row r="1233" spans="14:23">
      <c r="N1233" s="13"/>
      <c r="O1233" s="13"/>
      <c r="P1233" s="13"/>
      <c r="Q1233" s="13"/>
      <c r="R1233" s="13"/>
      <c r="S1233" s="13"/>
      <c r="T1233" s="13"/>
      <c r="U1233" s="13"/>
      <c r="V1233" s="13"/>
      <c r="W1233" s="13"/>
    </row>
    <row r="1234" spans="14:23">
      <c r="N1234" s="13"/>
      <c r="O1234" s="13"/>
      <c r="P1234" s="13"/>
      <c r="Q1234" s="13"/>
      <c r="R1234" s="13"/>
      <c r="S1234" s="13"/>
      <c r="T1234" s="13"/>
      <c r="U1234" s="13"/>
      <c r="V1234" s="13"/>
      <c r="W1234" s="13"/>
    </row>
    <row r="1235" spans="14:23">
      <c r="N1235" s="13"/>
      <c r="O1235" s="13"/>
      <c r="P1235" s="13"/>
      <c r="Q1235" s="13"/>
      <c r="R1235" s="13"/>
      <c r="S1235" s="13"/>
      <c r="T1235" s="13"/>
      <c r="U1235" s="13"/>
      <c r="V1235" s="13"/>
      <c r="W1235" s="13"/>
    </row>
    <row r="1236" spans="14:23">
      <c r="N1236" s="13"/>
      <c r="O1236" s="13"/>
      <c r="P1236" s="13"/>
      <c r="Q1236" s="13"/>
      <c r="R1236" s="13"/>
      <c r="S1236" s="13"/>
      <c r="T1236" s="13"/>
      <c r="U1236" s="13"/>
      <c r="V1236" s="13"/>
      <c r="W1236" s="13"/>
    </row>
    <row r="1237" spans="14:23">
      <c r="N1237" s="13"/>
      <c r="O1237" s="13"/>
      <c r="P1237" s="13"/>
      <c r="Q1237" s="13"/>
      <c r="R1237" s="13"/>
      <c r="S1237" s="13"/>
      <c r="T1237" s="13"/>
      <c r="U1237" s="13"/>
      <c r="V1237" s="13"/>
      <c r="W1237" s="13"/>
    </row>
    <row r="1238" spans="14:23">
      <c r="N1238" s="13"/>
      <c r="O1238" s="13"/>
      <c r="P1238" s="13"/>
      <c r="Q1238" s="13"/>
      <c r="R1238" s="13"/>
      <c r="S1238" s="13"/>
      <c r="T1238" s="13"/>
      <c r="U1238" s="13"/>
      <c r="V1238" s="13"/>
      <c r="W1238" s="13"/>
    </row>
    <row r="1239" spans="14:23">
      <c r="N1239" s="13"/>
      <c r="O1239" s="13"/>
      <c r="P1239" s="13"/>
      <c r="Q1239" s="13"/>
      <c r="R1239" s="13"/>
      <c r="S1239" s="13"/>
      <c r="T1239" s="13"/>
      <c r="U1239" s="13"/>
      <c r="V1239" s="13"/>
      <c r="W1239" s="13"/>
    </row>
    <row r="1240" spans="14:23">
      <c r="N1240" s="13"/>
      <c r="O1240" s="13"/>
      <c r="P1240" s="13"/>
      <c r="Q1240" s="13"/>
      <c r="R1240" s="13"/>
      <c r="S1240" s="13"/>
      <c r="T1240" s="13"/>
      <c r="U1240" s="13"/>
      <c r="V1240" s="13"/>
      <c r="W1240" s="13"/>
    </row>
    <row r="1241" spans="14:23">
      <c r="N1241" s="13"/>
      <c r="O1241" s="13"/>
      <c r="P1241" s="13"/>
      <c r="Q1241" s="13"/>
      <c r="R1241" s="13"/>
      <c r="S1241" s="13"/>
      <c r="T1241" s="13"/>
      <c r="U1241" s="13"/>
      <c r="V1241" s="13"/>
      <c r="W1241" s="13"/>
    </row>
    <row r="1242" spans="14:23">
      <c r="N1242" s="13"/>
      <c r="O1242" s="13"/>
      <c r="P1242" s="13"/>
      <c r="Q1242" s="13"/>
      <c r="R1242" s="13"/>
      <c r="S1242" s="13"/>
      <c r="T1242" s="13"/>
      <c r="U1242" s="13"/>
      <c r="V1242" s="13"/>
      <c r="W1242" s="13"/>
    </row>
    <row r="1243" spans="14:23">
      <c r="N1243" s="13"/>
      <c r="O1243" s="13"/>
      <c r="P1243" s="13"/>
      <c r="Q1243" s="13"/>
      <c r="R1243" s="13"/>
      <c r="S1243" s="13"/>
      <c r="T1243" s="13"/>
      <c r="U1243" s="13"/>
      <c r="V1243" s="13"/>
      <c r="W1243" s="13"/>
    </row>
    <row r="1244" spans="14:23">
      <c r="N1244" s="13"/>
      <c r="O1244" s="13"/>
      <c r="P1244" s="13"/>
      <c r="Q1244" s="13"/>
      <c r="R1244" s="13"/>
      <c r="S1244" s="13"/>
      <c r="T1244" s="13"/>
      <c r="U1244" s="13"/>
      <c r="V1244" s="13"/>
      <c r="W1244" s="13"/>
    </row>
    <row r="1245" spans="14:23">
      <c r="N1245" s="13"/>
      <c r="O1245" s="13"/>
      <c r="P1245" s="13"/>
      <c r="Q1245" s="13"/>
      <c r="R1245" s="13"/>
      <c r="S1245" s="13"/>
      <c r="T1245" s="13"/>
      <c r="U1245" s="13"/>
      <c r="V1245" s="13"/>
      <c r="W1245" s="13"/>
    </row>
    <row r="1246" spans="14:23">
      <c r="N1246" s="13"/>
      <c r="O1246" s="13"/>
      <c r="P1246" s="13"/>
      <c r="Q1246" s="13"/>
      <c r="R1246" s="13"/>
      <c r="S1246" s="13"/>
      <c r="T1246" s="13"/>
      <c r="U1246" s="13"/>
      <c r="V1246" s="13"/>
      <c r="W1246" s="13"/>
    </row>
    <row r="1247" spans="14:23">
      <c r="N1247" s="13"/>
      <c r="O1247" s="13"/>
      <c r="P1247" s="13"/>
      <c r="Q1247" s="13"/>
      <c r="R1247" s="13"/>
      <c r="S1247" s="13"/>
      <c r="T1247" s="13"/>
      <c r="U1247" s="13"/>
      <c r="V1247" s="13"/>
      <c r="W1247" s="13"/>
    </row>
    <row r="1248" spans="14:23">
      <c r="N1248" s="13"/>
      <c r="O1248" s="13"/>
      <c r="P1248" s="13"/>
      <c r="Q1248" s="13"/>
      <c r="R1248" s="13"/>
      <c r="S1248" s="13"/>
      <c r="T1248" s="13"/>
      <c r="U1248" s="13"/>
      <c r="V1248" s="13"/>
      <c r="W1248" s="13"/>
    </row>
    <row r="1249" spans="14:23">
      <c r="N1249" s="13"/>
      <c r="O1249" s="13"/>
      <c r="P1249" s="13"/>
      <c r="Q1249" s="13"/>
      <c r="R1249" s="13"/>
      <c r="S1249" s="13"/>
      <c r="T1249" s="13"/>
      <c r="U1249" s="13"/>
      <c r="V1249" s="13"/>
      <c r="W1249" s="13"/>
    </row>
    <row r="1250" spans="14:23">
      <c r="N1250" s="13"/>
      <c r="O1250" s="13"/>
      <c r="P1250" s="13"/>
      <c r="Q1250" s="13"/>
      <c r="R1250" s="13"/>
      <c r="S1250" s="13"/>
      <c r="T1250" s="13"/>
      <c r="U1250" s="13"/>
      <c r="V1250" s="13"/>
      <c r="W1250" s="13"/>
    </row>
    <row r="1251" spans="14:23">
      <c r="N1251" s="13"/>
      <c r="O1251" s="13"/>
      <c r="P1251" s="13"/>
      <c r="Q1251" s="13"/>
      <c r="R1251" s="13"/>
      <c r="S1251" s="13"/>
      <c r="T1251" s="13"/>
      <c r="U1251" s="13"/>
      <c r="V1251" s="13"/>
      <c r="W1251" s="13"/>
    </row>
    <row r="1252" spans="14:23">
      <c r="N1252" s="13"/>
      <c r="O1252" s="13"/>
      <c r="P1252" s="13"/>
      <c r="Q1252" s="13"/>
      <c r="R1252" s="13"/>
      <c r="S1252" s="13"/>
      <c r="T1252" s="13"/>
      <c r="U1252" s="13"/>
      <c r="V1252" s="13"/>
      <c r="W1252" s="13"/>
    </row>
    <row r="1253" spans="14:23">
      <c r="N1253" s="13"/>
      <c r="O1253" s="13"/>
      <c r="P1253" s="13"/>
      <c r="Q1253" s="13"/>
      <c r="R1253" s="13"/>
      <c r="S1253" s="13"/>
      <c r="T1253" s="13"/>
      <c r="U1253" s="13"/>
      <c r="V1253" s="13"/>
      <c r="W1253" s="13"/>
    </row>
    <row r="1254" spans="14:23">
      <c r="N1254" s="13"/>
      <c r="O1254" s="13"/>
      <c r="P1254" s="13"/>
      <c r="Q1254" s="13"/>
      <c r="R1254" s="13"/>
      <c r="S1254" s="13"/>
      <c r="T1254" s="13"/>
      <c r="U1254" s="13"/>
      <c r="V1254" s="13"/>
      <c r="W1254" s="13"/>
    </row>
    <row r="1255" spans="14:23">
      <c r="N1255" s="13"/>
      <c r="O1255" s="13"/>
      <c r="P1255" s="13"/>
      <c r="Q1255" s="13"/>
      <c r="R1255" s="13"/>
      <c r="S1255" s="13"/>
      <c r="T1255" s="13"/>
      <c r="U1255" s="13"/>
      <c r="V1255" s="13"/>
      <c r="W1255" s="13"/>
    </row>
    <row r="1256" spans="14:23">
      <c r="N1256" s="13"/>
      <c r="O1256" s="13"/>
      <c r="P1256" s="13"/>
      <c r="Q1256" s="13"/>
      <c r="R1256" s="13"/>
      <c r="S1256" s="13"/>
      <c r="T1256" s="13"/>
      <c r="U1256" s="13"/>
      <c r="V1256" s="13"/>
      <c r="W1256" s="13"/>
    </row>
    <row r="1257" spans="14:23">
      <c r="N1257" s="13"/>
      <c r="O1257" s="13"/>
      <c r="P1257" s="13"/>
      <c r="Q1257" s="13"/>
      <c r="R1257" s="13"/>
      <c r="S1257" s="13"/>
      <c r="T1257" s="13"/>
      <c r="U1257" s="13"/>
      <c r="V1257" s="13"/>
      <c r="W1257" s="13"/>
    </row>
    <row r="1258" spans="14:23">
      <c r="N1258" s="13"/>
      <c r="O1258" s="13"/>
      <c r="P1258" s="13"/>
      <c r="Q1258" s="13"/>
      <c r="R1258" s="13"/>
      <c r="S1258" s="13"/>
      <c r="T1258" s="13"/>
      <c r="U1258" s="13"/>
      <c r="V1258" s="13"/>
      <c r="W1258" s="13"/>
    </row>
    <row r="1259" spans="14:23">
      <c r="N1259" s="13"/>
      <c r="O1259" s="13"/>
      <c r="P1259" s="13"/>
      <c r="Q1259" s="13"/>
      <c r="R1259" s="13"/>
      <c r="S1259" s="13"/>
      <c r="T1259" s="13"/>
      <c r="U1259" s="13"/>
      <c r="V1259" s="13"/>
      <c r="W1259" s="13"/>
    </row>
    <row r="1260" spans="14:23">
      <c r="N1260" s="13"/>
      <c r="O1260" s="13"/>
      <c r="P1260" s="13"/>
      <c r="Q1260" s="13"/>
      <c r="R1260" s="13"/>
      <c r="S1260" s="13"/>
      <c r="T1260" s="13"/>
      <c r="U1260" s="13"/>
      <c r="V1260" s="13"/>
      <c r="W1260" s="13"/>
    </row>
    <row r="1261" spans="14:23">
      <c r="N1261" s="13"/>
      <c r="O1261" s="13"/>
      <c r="P1261" s="13"/>
      <c r="Q1261" s="13"/>
      <c r="R1261" s="13"/>
      <c r="S1261" s="13"/>
      <c r="T1261" s="13"/>
      <c r="U1261" s="13"/>
      <c r="V1261" s="13"/>
      <c r="W1261" s="13"/>
    </row>
    <row r="1262" spans="14:23">
      <c r="N1262" s="13"/>
      <c r="O1262" s="13"/>
      <c r="P1262" s="13"/>
      <c r="Q1262" s="13"/>
      <c r="R1262" s="13"/>
      <c r="S1262" s="13"/>
      <c r="T1262" s="13"/>
      <c r="U1262" s="13"/>
      <c r="V1262" s="13"/>
      <c r="W1262" s="13"/>
    </row>
    <row r="1263" spans="14:23">
      <c r="N1263" s="13"/>
      <c r="O1263" s="13"/>
      <c r="P1263" s="13"/>
      <c r="Q1263" s="13"/>
      <c r="R1263" s="13"/>
      <c r="S1263" s="13"/>
      <c r="T1263" s="13"/>
      <c r="U1263" s="13"/>
      <c r="V1263" s="13"/>
      <c r="W1263" s="13"/>
    </row>
    <row r="1264" spans="14:23">
      <c r="N1264" s="13"/>
      <c r="O1264" s="13"/>
      <c r="P1264" s="13"/>
      <c r="Q1264" s="13"/>
      <c r="R1264" s="13"/>
      <c r="S1264" s="13"/>
      <c r="T1264" s="13"/>
      <c r="U1264" s="13"/>
      <c r="V1264" s="13"/>
      <c r="W1264" s="13"/>
    </row>
    <row r="1265" spans="14:23">
      <c r="N1265" s="13"/>
      <c r="O1265" s="13"/>
      <c r="P1265" s="13"/>
      <c r="Q1265" s="13"/>
      <c r="R1265" s="13"/>
      <c r="S1265" s="13"/>
      <c r="T1265" s="13"/>
      <c r="U1265" s="13"/>
      <c r="V1265" s="13"/>
      <c r="W1265" s="13"/>
    </row>
    <row r="1266" spans="14:23">
      <c r="N1266" s="13"/>
      <c r="O1266" s="13"/>
      <c r="P1266" s="13"/>
      <c r="Q1266" s="13"/>
      <c r="R1266" s="13"/>
      <c r="S1266" s="13"/>
      <c r="T1266" s="13"/>
      <c r="U1266" s="13"/>
      <c r="V1266" s="13"/>
      <c r="W1266" s="13"/>
    </row>
    <row r="1267" spans="14:23">
      <c r="N1267" s="13"/>
      <c r="O1267" s="13"/>
      <c r="P1267" s="13"/>
      <c r="Q1267" s="13"/>
      <c r="R1267" s="13"/>
      <c r="S1267" s="13"/>
      <c r="T1267" s="13"/>
      <c r="U1267" s="13"/>
      <c r="V1267" s="13"/>
      <c r="W1267" s="13"/>
    </row>
    <row r="1268" spans="14:23">
      <c r="N1268" s="13"/>
      <c r="O1268" s="13"/>
      <c r="P1268" s="13"/>
      <c r="Q1268" s="13"/>
      <c r="R1268" s="13"/>
      <c r="S1268" s="13"/>
      <c r="T1268" s="13"/>
      <c r="U1268" s="13"/>
      <c r="V1268" s="13"/>
      <c r="W1268" s="13"/>
    </row>
    <row r="1269" spans="14:23">
      <c r="N1269" s="13"/>
      <c r="O1269" s="13"/>
      <c r="P1269" s="13"/>
      <c r="Q1269" s="13"/>
      <c r="R1269" s="13"/>
      <c r="S1269" s="13"/>
      <c r="T1269" s="13"/>
      <c r="U1269" s="13"/>
      <c r="V1269" s="13"/>
      <c r="W1269" s="13"/>
    </row>
    <row r="1270" spans="14:23">
      <c r="N1270" s="13"/>
      <c r="O1270" s="13"/>
      <c r="P1270" s="13"/>
      <c r="Q1270" s="13"/>
      <c r="R1270" s="13"/>
      <c r="S1270" s="13"/>
      <c r="T1270" s="13"/>
      <c r="U1270" s="13"/>
      <c r="V1270" s="13"/>
      <c r="W1270" s="13"/>
    </row>
    <row r="1271" spans="14:23">
      <c r="N1271" s="13"/>
      <c r="O1271" s="13"/>
      <c r="P1271" s="13"/>
      <c r="Q1271" s="13"/>
      <c r="R1271" s="13"/>
      <c r="S1271" s="13"/>
      <c r="T1271" s="13"/>
      <c r="U1271" s="13"/>
      <c r="V1271" s="13"/>
      <c r="W1271" s="13"/>
    </row>
    <row r="1272" spans="14:23">
      <c r="N1272" s="13"/>
      <c r="O1272" s="13"/>
      <c r="P1272" s="13"/>
      <c r="Q1272" s="13"/>
      <c r="R1272" s="13"/>
      <c r="S1272" s="13"/>
      <c r="T1272" s="13"/>
      <c r="U1272" s="13"/>
      <c r="V1272" s="13"/>
      <c r="W1272" s="13"/>
    </row>
    <row r="1273" spans="14:23">
      <c r="N1273" s="13"/>
      <c r="O1273" s="13"/>
      <c r="P1273" s="13"/>
      <c r="Q1273" s="13"/>
      <c r="R1273" s="13"/>
      <c r="S1273" s="13"/>
      <c r="T1273" s="13"/>
      <c r="U1273" s="13"/>
      <c r="V1273" s="13"/>
      <c r="W1273" s="13"/>
    </row>
    <row r="1274" spans="14:23">
      <c r="N1274" s="13"/>
      <c r="O1274" s="13"/>
      <c r="P1274" s="13"/>
      <c r="Q1274" s="13"/>
      <c r="R1274" s="13"/>
      <c r="S1274" s="13"/>
      <c r="T1274" s="13"/>
      <c r="U1274" s="13"/>
      <c r="V1274" s="13"/>
      <c r="W1274" s="13"/>
    </row>
    <row r="1275" spans="14:23">
      <c r="N1275" s="13"/>
      <c r="O1275" s="13"/>
      <c r="P1275" s="13"/>
      <c r="Q1275" s="13"/>
      <c r="R1275" s="13"/>
      <c r="S1275" s="13"/>
      <c r="T1275" s="13"/>
      <c r="U1275" s="13"/>
      <c r="V1275" s="13"/>
      <c r="W1275" s="13"/>
    </row>
    <row r="1276" spans="14:23">
      <c r="N1276" s="13"/>
      <c r="O1276" s="13"/>
      <c r="P1276" s="13"/>
      <c r="Q1276" s="13"/>
      <c r="R1276" s="13"/>
      <c r="S1276" s="13"/>
      <c r="T1276" s="13"/>
      <c r="U1276" s="13"/>
      <c r="V1276" s="13"/>
      <c r="W1276" s="13"/>
    </row>
    <row r="1277" spans="14:23">
      <c r="N1277" s="13"/>
      <c r="O1277" s="13"/>
      <c r="P1277" s="13"/>
      <c r="Q1277" s="13"/>
      <c r="R1277" s="13"/>
      <c r="S1277" s="13"/>
      <c r="T1277" s="13"/>
      <c r="U1277" s="13"/>
      <c r="V1277" s="13"/>
      <c r="W1277" s="13"/>
    </row>
    <row r="1278" spans="14:23">
      <c r="N1278" s="13"/>
      <c r="O1278" s="13"/>
      <c r="P1278" s="13"/>
      <c r="Q1278" s="13"/>
      <c r="R1278" s="13"/>
      <c r="S1278" s="13"/>
      <c r="T1278" s="13"/>
      <c r="U1278" s="13"/>
      <c r="V1278" s="13"/>
      <c r="W1278" s="13"/>
    </row>
    <row r="1279" spans="14:23">
      <c r="N1279" s="13"/>
      <c r="O1279" s="13"/>
      <c r="P1279" s="13"/>
      <c r="Q1279" s="13"/>
      <c r="R1279" s="13"/>
      <c r="S1279" s="13"/>
      <c r="T1279" s="13"/>
      <c r="U1279" s="13"/>
      <c r="V1279" s="13"/>
      <c r="W1279" s="13"/>
    </row>
    <row r="1280" spans="14:23">
      <c r="N1280" s="13"/>
      <c r="O1280" s="13"/>
      <c r="P1280" s="13"/>
      <c r="Q1280" s="13"/>
      <c r="R1280" s="13"/>
      <c r="S1280" s="13"/>
      <c r="T1280" s="13"/>
      <c r="U1280" s="13"/>
      <c r="V1280" s="13"/>
      <c r="W1280" s="13"/>
    </row>
    <row r="1281" spans="14:23">
      <c r="N1281" s="13"/>
      <c r="O1281" s="13"/>
      <c r="P1281" s="13"/>
      <c r="Q1281" s="13"/>
      <c r="R1281" s="13"/>
      <c r="S1281" s="13"/>
      <c r="T1281" s="13"/>
      <c r="U1281" s="13"/>
      <c r="V1281" s="13"/>
      <c r="W1281" s="13"/>
    </row>
    <row r="1282" spans="14:23">
      <c r="N1282" s="13"/>
      <c r="O1282" s="13"/>
      <c r="P1282" s="13"/>
      <c r="Q1282" s="13"/>
      <c r="R1282" s="13"/>
      <c r="S1282" s="13"/>
      <c r="T1282" s="13"/>
      <c r="U1282" s="13"/>
      <c r="V1282" s="13"/>
      <c r="W1282" s="13"/>
    </row>
    <row r="1283" spans="14:23">
      <c r="N1283" s="13"/>
      <c r="O1283" s="13"/>
      <c r="P1283" s="13"/>
      <c r="Q1283" s="13"/>
      <c r="R1283" s="13"/>
      <c r="S1283" s="13"/>
      <c r="T1283" s="13"/>
      <c r="U1283" s="13"/>
      <c r="V1283" s="13"/>
      <c r="W1283" s="13"/>
    </row>
    <row r="1284" spans="14:23">
      <c r="N1284" s="13"/>
      <c r="O1284" s="13"/>
      <c r="P1284" s="13"/>
      <c r="Q1284" s="13"/>
      <c r="R1284" s="13"/>
      <c r="S1284" s="13"/>
      <c r="T1284" s="13"/>
      <c r="U1284" s="13"/>
      <c r="V1284" s="13"/>
      <c r="W1284" s="13"/>
    </row>
    <row r="1285" spans="14:23">
      <c r="N1285" s="13"/>
      <c r="O1285" s="13"/>
      <c r="P1285" s="13"/>
      <c r="Q1285" s="13"/>
      <c r="R1285" s="13"/>
      <c r="S1285" s="13"/>
      <c r="T1285" s="13"/>
      <c r="U1285" s="13"/>
      <c r="V1285" s="13"/>
      <c r="W1285" s="13"/>
    </row>
    <row r="1286" spans="14:23">
      <c r="N1286" s="13"/>
      <c r="O1286" s="13"/>
      <c r="P1286" s="13"/>
      <c r="Q1286" s="13"/>
      <c r="R1286" s="13"/>
      <c r="S1286" s="13"/>
      <c r="T1286" s="13"/>
      <c r="U1286" s="13"/>
      <c r="V1286" s="13"/>
      <c r="W1286" s="13"/>
    </row>
    <row r="1287" spans="14:23">
      <c r="N1287" s="13"/>
      <c r="O1287" s="13"/>
      <c r="P1287" s="13"/>
      <c r="Q1287" s="13"/>
      <c r="R1287" s="13"/>
      <c r="S1287" s="13"/>
      <c r="T1287" s="13"/>
      <c r="U1287" s="13"/>
      <c r="V1287" s="13"/>
      <c r="W1287" s="13"/>
    </row>
    <row r="1288" spans="14:23">
      <c r="N1288" s="13"/>
      <c r="O1288" s="13"/>
      <c r="P1288" s="13"/>
      <c r="Q1288" s="13"/>
      <c r="R1288" s="13"/>
      <c r="S1288" s="13"/>
      <c r="T1288" s="13"/>
      <c r="U1288" s="13"/>
      <c r="V1288" s="13"/>
      <c r="W1288" s="13"/>
    </row>
    <row r="1289" spans="14:23">
      <c r="N1289" s="13"/>
      <c r="O1289" s="13"/>
      <c r="P1289" s="13"/>
      <c r="Q1289" s="13"/>
      <c r="R1289" s="13"/>
      <c r="S1289" s="13"/>
      <c r="T1289" s="13"/>
      <c r="U1289" s="13"/>
      <c r="V1289" s="13"/>
      <c r="W1289" s="13"/>
    </row>
    <row r="1290" spans="14:23">
      <c r="N1290" s="13"/>
      <c r="O1290" s="13"/>
      <c r="P1290" s="13"/>
      <c r="Q1290" s="13"/>
      <c r="R1290" s="13"/>
      <c r="S1290" s="13"/>
      <c r="T1290" s="13"/>
      <c r="U1290" s="13"/>
      <c r="V1290" s="13"/>
      <c r="W1290" s="13"/>
    </row>
    <row r="1291" spans="14:23">
      <c r="N1291" s="13"/>
      <c r="O1291" s="13"/>
      <c r="P1291" s="13"/>
      <c r="Q1291" s="13"/>
      <c r="R1291" s="13"/>
      <c r="S1291" s="13"/>
      <c r="T1291" s="13"/>
      <c r="U1291" s="13"/>
      <c r="V1291" s="13"/>
      <c r="W1291" s="13"/>
    </row>
    <row r="1292" spans="14:23">
      <c r="N1292" s="13"/>
      <c r="O1292" s="13"/>
      <c r="P1292" s="13"/>
      <c r="Q1292" s="13"/>
      <c r="R1292" s="13"/>
      <c r="S1292" s="13"/>
      <c r="T1292" s="13"/>
      <c r="U1292" s="13"/>
      <c r="V1292" s="13"/>
      <c r="W1292" s="13"/>
    </row>
    <row r="1293" spans="14:23">
      <c r="N1293" s="13"/>
      <c r="O1293" s="13"/>
      <c r="P1293" s="13"/>
      <c r="Q1293" s="13"/>
      <c r="R1293" s="13"/>
      <c r="S1293" s="13"/>
      <c r="T1293" s="13"/>
      <c r="U1293" s="13"/>
      <c r="V1293" s="13"/>
      <c r="W1293" s="13"/>
    </row>
    <row r="1294" spans="14:23">
      <c r="N1294" s="13"/>
      <c r="O1294" s="13"/>
      <c r="P1294" s="13"/>
      <c r="Q1294" s="13"/>
      <c r="R1294" s="13"/>
      <c r="S1294" s="13"/>
      <c r="T1294" s="13"/>
      <c r="U1294" s="13"/>
      <c r="V1294" s="13"/>
      <c r="W1294" s="13"/>
    </row>
    <row r="1295" spans="14:23">
      <c r="N1295" s="13"/>
      <c r="O1295" s="13"/>
      <c r="P1295" s="13"/>
      <c r="Q1295" s="13"/>
      <c r="R1295" s="13"/>
      <c r="S1295" s="13"/>
      <c r="T1295" s="13"/>
      <c r="U1295" s="13"/>
      <c r="V1295" s="13"/>
      <c r="W1295" s="13"/>
    </row>
    <row r="1296" spans="14:23">
      <c r="N1296" s="13"/>
      <c r="O1296" s="13"/>
      <c r="P1296" s="13"/>
      <c r="Q1296" s="13"/>
      <c r="R1296" s="13"/>
      <c r="S1296" s="13"/>
      <c r="T1296" s="13"/>
      <c r="U1296" s="13"/>
      <c r="V1296" s="13"/>
      <c r="W1296" s="13"/>
    </row>
    <row r="1297" spans="14:23">
      <c r="N1297" s="13"/>
      <c r="O1297" s="13"/>
      <c r="P1297" s="13"/>
      <c r="Q1297" s="13"/>
      <c r="R1297" s="13"/>
      <c r="S1297" s="13"/>
      <c r="T1297" s="13"/>
      <c r="U1297" s="13"/>
      <c r="V1297" s="13"/>
      <c r="W1297" s="13"/>
    </row>
    <row r="1298" spans="14:23">
      <c r="N1298" s="13"/>
      <c r="O1298" s="13"/>
      <c r="P1298" s="13"/>
      <c r="Q1298" s="13"/>
      <c r="R1298" s="13"/>
      <c r="S1298" s="13"/>
      <c r="T1298" s="13"/>
      <c r="U1298" s="13"/>
      <c r="V1298" s="13"/>
      <c r="W1298" s="13"/>
    </row>
    <row r="1299" spans="14:23">
      <c r="N1299" s="13"/>
      <c r="O1299" s="13"/>
      <c r="P1299" s="13"/>
      <c r="Q1299" s="13"/>
      <c r="R1299" s="13"/>
      <c r="S1299" s="13"/>
      <c r="T1299" s="13"/>
      <c r="U1299" s="13"/>
      <c r="V1299" s="13"/>
      <c r="W1299" s="13"/>
    </row>
    <row r="1300" spans="14:23">
      <c r="N1300" s="13"/>
      <c r="O1300" s="13"/>
      <c r="P1300" s="13"/>
      <c r="Q1300" s="13"/>
      <c r="R1300" s="13"/>
      <c r="S1300" s="13"/>
      <c r="T1300" s="13"/>
      <c r="U1300" s="13"/>
      <c r="V1300" s="13"/>
      <c r="W1300" s="13"/>
    </row>
    <row r="1301" spans="14:23">
      <c r="N1301" s="13"/>
      <c r="O1301" s="13"/>
      <c r="P1301" s="13"/>
      <c r="Q1301" s="13"/>
      <c r="R1301" s="13"/>
      <c r="S1301" s="13"/>
      <c r="T1301" s="13"/>
      <c r="U1301" s="13"/>
      <c r="V1301" s="13"/>
      <c r="W1301" s="13"/>
    </row>
    <row r="1302" spans="14:23">
      <c r="N1302" s="13"/>
      <c r="O1302" s="13"/>
      <c r="P1302" s="13"/>
      <c r="Q1302" s="13"/>
      <c r="R1302" s="13"/>
      <c r="S1302" s="13"/>
      <c r="T1302" s="13"/>
      <c r="U1302" s="13"/>
      <c r="V1302" s="13"/>
      <c r="W1302" s="13"/>
    </row>
    <row r="1303" spans="14:23">
      <c r="N1303" s="13"/>
      <c r="O1303" s="13"/>
      <c r="P1303" s="13"/>
      <c r="Q1303" s="13"/>
      <c r="R1303" s="13"/>
      <c r="S1303" s="13"/>
      <c r="T1303" s="13"/>
      <c r="U1303" s="13"/>
      <c r="V1303" s="13"/>
      <c r="W1303" s="13"/>
    </row>
    <row r="1304" spans="14:23">
      <c r="N1304" s="13"/>
      <c r="O1304" s="13"/>
      <c r="P1304" s="13"/>
      <c r="Q1304" s="13"/>
      <c r="R1304" s="13"/>
      <c r="S1304" s="13"/>
      <c r="T1304" s="13"/>
      <c r="U1304" s="13"/>
      <c r="V1304" s="13"/>
      <c r="W1304" s="13"/>
    </row>
    <row r="1305" spans="14:23">
      <c r="N1305" s="13"/>
      <c r="O1305" s="13"/>
      <c r="P1305" s="13"/>
      <c r="Q1305" s="13"/>
      <c r="R1305" s="13"/>
      <c r="S1305" s="13"/>
      <c r="T1305" s="13"/>
      <c r="U1305" s="13"/>
      <c r="V1305" s="13"/>
      <c r="W1305" s="13"/>
    </row>
    <row r="1306" spans="14:23">
      <c r="N1306" s="13"/>
      <c r="O1306" s="13"/>
      <c r="P1306" s="13"/>
      <c r="Q1306" s="13"/>
      <c r="R1306" s="13"/>
      <c r="S1306" s="13"/>
      <c r="T1306" s="13"/>
      <c r="U1306" s="13"/>
      <c r="V1306" s="13"/>
      <c r="W1306" s="13"/>
    </row>
    <row r="1307" spans="14:23">
      <c r="N1307" s="13"/>
      <c r="O1307" s="13"/>
      <c r="P1307" s="13"/>
      <c r="Q1307" s="13"/>
      <c r="R1307" s="13"/>
      <c r="S1307" s="13"/>
      <c r="T1307" s="13"/>
      <c r="U1307" s="13"/>
      <c r="V1307" s="13"/>
      <c r="W1307" s="13"/>
    </row>
    <row r="1308" spans="14:23">
      <c r="N1308" s="13"/>
      <c r="O1308" s="13"/>
      <c r="P1308" s="13"/>
      <c r="Q1308" s="13"/>
      <c r="R1308" s="13"/>
      <c r="S1308" s="13"/>
      <c r="T1308" s="13"/>
      <c r="U1308" s="13"/>
      <c r="V1308" s="13"/>
      <c r="W1308" s="13"/>
    </row>
    <row r="1309" spans="14:23">
      <c r="N1309" s="13"/>
      <c r="O1309" s="13"/>
      <c r="P1309" s="13"/>
      <c r="Q1309" s="13"/>
      <c r="R1309" s="13"/>
      <c r="S1309" s="13"/>
      <c r="T1309" s="13"/>
      <c r="U1309" s="13"/>
      <c r="V1309" s="13"/>
      <c r="W1309" s="13"/>
    </row>
    <row r="1310" spans="14:23">
      <c r="N1310" s="13"/>
      <c r="O1310" s="13"/>
      <c r="P1310" s="13"/>
      <c r="Q1310" s="13"/>
      <c r="R1310" s="13"/>
      <c r="S1310" s="13"/>
      <c r="T1310" s="13"/>
      <c r="U1310" s="13"/>
      <c r="V1310" s="13"/>
      <c r="W1310" s="13"/>
    </row>
    <row r="1311" spans="14:23">
      <c r="N1311" s="13"/>
      <c r="O1311" s="13"/>
      <c r="P1311" s="13"/>
      <c r="Q1311" s="13"/>
      <c r="R1311" s="13"/>
      <c r="S1311" s="13"/>
      <c r="T1311" s="13"/>
      <c r="U1311" s="13"/>
      <c r="V1311" s="13"/>
      <c r="W1311" s="13"/>
    </row>
    <row r="1312" spans="14:23">
      <c r="N1312" s="13"/>
      <c r="O1312" s="13"/>
      <c r="P1312" s="13"/>
      <c r="Q1312" s="13"/>
      <c r="R1312" s="13"/>
      <c r="S1312" s="13"/>
      <c r="T1312" s="13"/>
      <c r="U1312" s="13"/>
      <c r="V1312" s="13"/>
      <c r="W1312" s="13"/>
    </row>
    <row r="1313" spans="14:23">
      <c r="N1313" s="13"/>
      <c r="O1313" s="13"/>
      <c r="P1313" s="13"/>
      <c r="Q1313" s="13"/>
      <c r="R1313" s="13"/>
      <c r="S1313" s="13"/>
      <c r="T1313" s="13"/>
      <c r="U1313" s="13"/>
      <c r="V1313" s="13"/>
      <c r="W1313" s="13"/>
    </row>
    <row r="1314" spans="14:23">
      <c r="N1314" s="13"/>
      <c r="O1314" s="13"/>
      <c r="P1314" s="13"/>
      <c r="Q1314" s="13"/>
      <c r="R1314" s="13"/>
      <c r="S1314" s="13"/>
      <c r="T1314" s="13"/>
      <c r="U1314" s="13"/>
      <c r="V1314" s="13"/>
      <c r="W1314" s="13"/>
    </row>
    <row r="1315" spans="14:23">
      <c r="N1315" s="13"/>
      <c r="O1315" s="13"/>
      <c r="P1315" s="13"/>
      <c r="Q1315" s="13"/>
      <c r="R1315" s="13"/>
      <c r="S1315" s="13"/>
      <c r="T1315" s="13"/>
      <c r="U1315" s="13"/>
      <c r="V1315" s="13"/>
      <c r="W1315" s="13"/>
    </row>
    <row r="1316" spans="14:23">
      <c r="N1316" s="13"/>
      <c r="O1316" s="13"/>
      <c r="P1316" s="13"/>
      <c r="Q1316" s="13"/>
      <c r="R1316" s="13"/>
      <c r="S1316" s="13"/>
      <c r="T1316" s="13"/>
      <c r="U1316" s="13"/>
      <c r="V1316" s="13"/>
      <c r="W1316" s="13"/>
    </row>
    <row r="1317" spans="14:23">
      <c r="N1317" s="13"/>
      <c r="O1317" s="13"/>
      <c r="P1317" s="13"/>
      <c r="Q1317" s="13"/>
      <c r="R1317" s="13"/>
      <c r="S1317" s="13"/>
      <c r="T1317" s="13"/>
      <c r="U1317" s="13"/>
      <c r="V1317" s="13"/>
      <c r="W1317" s="13"/>
    </row>
    <row r="1318" spans="14:23">
      <c r="N1318" s="13"/>
      <c r="O1318" s="13"/>
      <c r="P1318" s="13"/>
      <c r="Q1318" s="13"/>
      <c r="R1318" s="13"/>
      <c r="S1318" s="13"/>
      <c r="T1318" s="13"/>
      <c r="U1318" s="13"/>
      <c r="V1318" s="13"/>
      <c r="W1318" s="13"/>
    </row>
    <row r="1319" spans="14:23">
      <c r="N1319" s="13"/>
      <c r="O1319" s="13"/>
      <c r="P1319" s="13"/>
      <c r="Q1319" s="13"/>
      <c r="R1319" s="13"/>
      <c r="S1319" s="13"/>
      <c r="T1319" s="13"/>
      <c r="U1319" s="13"/>
      <c r="V1319" s="13"/>
      <c r="W1319" s="13"/>
    </row>
    <row r="1320" spans="14:23">
      <c r="N1320" s="13"/>
      <c r="O1320" s="13"/>
      <c r="P1320" s="13"/>
      <c r="Q1320" s="13"/>
      <c r="R1320" s="13"/>
      <c r="S1320" s="13"/>
      <c r="T1320" s="13"/>
      <c r="U1320" s="13"/>
      <c r="V1320" s="13"/>
      <c r="W1320" s="13"/>
    </row>
    <row r="1321" spans="14:23">
      <c r="N1321" s="13"/>
      <c r="O1321" s="13"/>
      <c r="P1321" s="13"/>
      <c r="Q1321" s="13"/>
      <c r="R1321" s="13"/>
      <c r="S1321" s="13"/>
      <c r="T1321" s="13"/>
      <c r="U1321" s="13"/>
      <c r="V1321" s="13"/>
      <c r="W1321" s="13"/>
    </row>
    <row r="1322" spans="14:23">
      <c r="N1322" s="13"/>
      <c r="O1322" s="13"/>
      <c r="P1322" s="13"/>
      <c r="Q1322" s="13"/>
      <c r="R1322" s="13"/>
      <c r="S1322" s="13"/>
      <c r="T1322" s="13"/>
      <c r="U1322" s="13"/>
      <c r="V1322" s="13"/>
      <c r="W1322" s="13"/>
    </row>
    <row r="1323" spans="14:23">
      <c r="N1323" s="13"/>
      <c r="O1323" s="13"/>
      <c r="P1323" s="13"/>
      <c r="Q1323" s="13"/>
      <c r="R1323" s="13"/>
      <c r="S1323" s="13"/>
      <c r="T1323" s="13"/>
      <c r="U1323" s="13"/>
      <c r="V1323" s="13"/>
      <c r="W1323" s="13"/>
    </row>
    <row r="1324" spans="14:23">
      <c r="N1324" s="13"/>
      <c r="O1324" s="13"/>
      <c r="P1324" s="13"/>
      <c r="Q1324" s="13"/>
      <c r="R1324" s="13"/>
      <c r="S1324" s="13"/>
      <c r="T1324" s="13"/>
      <c r="U1324" s="13"/>
      <c r="V1324" s="13"/>
      <c r="W1324" s="13"/>
    </row>
    <row r="1325" spans="14:23">
      <c r="N1325" s="13"/>
      <c r="O1325" s="13"/>
      <c r="P1325" s="13"/>
      <c r="Q1325" s="13"/>
      <c r="R1325" s="13"/>
      <c r="S1325" s="13"/>
      <c r="T1325" s="13"/>
      <c r="U1325" s="13"/>
      <c r="V1325" s="13"/>
      <c r="W1325" s="13"/>
    </row>
    <row r="1326" spans="14:23">
      <c r="N1326" s="13"/>
      <c r="O1326" s="13"/>
      <c r="P1326" s="13"/>
      <c r="Q1326" s="13"/>
      <c r="R1326" s="13"/>
      <c r="S1326" s="13"/>
      <c r="T1326" s="13"/>
      <c r="U1326" s="13"/>
      <c r="V1326" s="13"/>
      <c r="W1326" s="13"/>
    </row>
    <row r="1327" spans="14:23">
      <c r="N1327" s="13"/>
      <c r="O1327" s="13"/>
      <c r="P1327" s="13"/>
      <c r="Q1327" s="13"/>
      <c r="R1327" s="13"/>
      <c r="S1327" s="13"/>
      <c r="T1327" s="13"/>
      <c r="U1327" s="13"/>
      <c r="V1327" s="13"/>
      <c r="W1327" s="13"/>
    </row>
    <row r="1328" spans="14:23">
      <c r="N1328" s="13"/>
      <c r="O1328" s="13"/>
      <c r="P1328" s="13"/>
      <c r="Q1328" s="13"/>
      <c r="R1328" s="13"/>
      <c r="S1328" s="13"/>
      <c r="T1328" s="13"/>
      <c r="U1328" s="13"/>
      <c r="V1328" s="13"/>
      <c r="W1328" s="13"/>
    </row>
    <row r="1329" spans="14:23">
      <c r="N1329" s="13"/>
      <c r="O1329" s="13"/>
      <c r="P1329" s="13"/>
      <c r="Q1329" s="13"/>
      <c r="R1329" s="13"/>
      <c r="S1329" s="13"/>
      <c r="T1329" s="13"/>
      <c r="U1329" s="13"/>
      <c r="V1329" s="13"/>
      <c r="W1329" s="13"/>
    </row>
    <row r="1330" spans="14:23">
      <c r="N1330" s="13"/>
      <c r="O1330" s="13"/>
      <c r="P1330" s="13"/>
      <c r="Q1330" s="13"/>
      <c r="R1330" s="13"/>
      <c r="S1330" s="13"/>
      <c r="T1330" s="13"/>
      <c r="U1330" s="13"/>
      <c r="V1330" s="13"/>
      <c r="W1330" s="13"/>
    </row>
    <row r="1331" spans="14:23">
      <c r="N1331" s="13"/>
      <c r="O1331" s="13"/>
      <c r="P1331" s="13"/>
      <c r="Q1331" s="13"/>
      <c r="R1331" s="13"/>
      <c r="S1331" s="13"/>
      <c r="T1331" s="13"/>
      <c r="U1331" s="13"/>
      <c r="V1331" s="13"/>
      <c r="W1331" s="13"/>
    </row>
    <row r="1332" spans="14:23">
      <c r="N1332" s="13"/>
      <c r="O1332" s="13"/>
      <c r="P1332" s="13"/>
      <c r="Q1332" s="13"/>
      <c r="R1332" s="13"/>
      <c r="S1332" s="13"/>
      <c r="T1332" s="13"/>
      <c r="U1332" s="13"/>
      <c r="V1332" s="13"/>
      <c r="W1332" s="13"/>
    </row>
    <row r="1333" spans="14:23">
      <c r="N1333" s="13"/>
      <c r="O1333" s="13"/>
      <c r="P1333" s="13"/>
      <c r="Q1333" s="13"/>
      <c r="R1333" s="13"/>
      <c r="S1333" s="13"/>
      <c r="T1333" s="13"/>
      <c r="U1333" s="13"/>
      <c r="V1333" s="13"/>
      <c r="W1333" s="13"/>
    </row>
    <row r="1334" spans="14:23">
      <c r="N1334" s="13"/>
      <c r="O1334" s="13"/>
      <c r="P1334" s="13"/>
      <c r="Q1334" s="13"/>
      <c r="R1334" s="13"/>
      <c r="S1334" s="13"/>
      <c r="T1334" s="13"/>
      <c r="U1334" s="13"/>
      <c r="V1334" s="13"/>
      <c r="W1334" s="13"/>
    </row>
    <row r="1335" spans="14:23">
      <c r="N1335" s="13"/>
      <c r="O1335" s="13"/>
      <c r="P1335" s="13"/>
      <c r="Q1335" s="13"/>
      <c r="R1335" s="13"/>
      <c r="S1335" s="13"/>
      <c r="T1335" s="13"/>
      <c r="U1335" s="13"/>
      <c r="V1335" s="13"/>
      <c r="W1335" s="13"/>
    </row>
    <row r="1336" spans="14:23">
      <c r="N1336" s="13"/>
      <c r="O1336" s="13"/>
      <c r="P1336" s="13"/>
      <c r="Q1336" s="13"/>
      <c r="R1336" s="13"/>
      <c r="S1336" s="13"/>
      <c r="T1336" s="13"/>
      <c r="U1336" s="13"/>
      <c r="V1336" s="13"/>
      <c r="W1336" s="13"/>
    </row>
    <row r="1337" spans="14:23">
      <c r="N1337" s="13"/>
      <c r="O1337" s="13"/>
      <c r="P1337" s="13"/>
      <c r="Q1337" s="13"/>
      <c r="R1337" s="13"/>
      <c r="S1337" s="13"/>
      <c r="T1337" s="13"/>
      <c r="U1337" s="13"/>
      <c r="V1337" s="13"/>
      <c r="W1337" s="13"/>
    </row>
    <row r="1338" spans="14:23">
      <c r="N1338" s="13"/>
      <c r="O1338" s="13"/>
      <c r="P1338" s="13"/>
      <c r="Q1338" s="13"/>
      <c r="R1338" s="13"/>
      <c r="S1338" s="13"/>
      <c r="T1338" s="13"/>
      <c r="U1338" s="13"/>
      <c r="V1338" s="13"/>
      <c r="W1338" s="13"/>
    </row>
    <row r="1339" spans="14:23">
      <c r="N1339" s="13"/>
      <c r="O1339" s="13"/>
      <c r="P1339" s="13"/>
      <c r="Q1339" s="13"/>
      <c r="R1339" s="13"/>
      <c r="S1339" s="13"/>
      <c r="T1339" s="13"/>
      <c r="U1339" s="13"/>
      <c r="V1339" s="13"/>
      <c r="W1339" s="13"/>
    </row>
    <row r="1340" spans="14:23">
      <c r="N1340" s="13"/>
      <c r="O1340" s="13"/>
      <c r="P1340" s="13"/>
      <c r="Q1340" s="13"/>
      <c r="R1340" s="13"/>
      <c r="S1340" s="13"/>
      <c r="T1340" s="13"/>
      <c r="U1340" s="13"/>
      <c r="V1340" s="13"/>
      <c r="W1340" s="13"/>
    </row>
    <row r="1341" spans="14:23">
      <c r="N1341" s="13"/>
      <c r="O1341" s="13"/>
      <c r="P1341" s="13"/>
      <c r="Q1341" s="13"/>
      <c r="R1341" s="13"/>
      <c r="S1341" s="13"/>
      <c r="T1341" s="13"/>
      <c r="U1341" s="13"/>
      <c r="V1341" s="13"/>
      <c r="W1341" s="13"/>
    </row>
    <row r="1342" spans="14:23">
      <c r="N1342" s="13"/>
      <c r="O1342" s="13"/>
      <c r="P1342" s="13"/>
      <c r="Q1342" s="13"/>
      <c r="R1342" s="13"/>
      <c r="S1342" s="13"/>
      <c r="T1342" s="13"/>
      <c r="U1342" s="13"/>
      <c r="V1342" s="13"/>
      <c r="W1342" s="13"/>
    </row>
    <row r="1343" spans="14:23">
      <c r="N1343" s="13"/>
      <c r="O1343" s="13"/>
      <c r="P1343" s="13"/>
      <c r="Q1343" s="13"/>
      <c r="R1343" s="13"/>
      <c r="S1343" s="13"/>
      <c r="T1343" s="13"/>
      <c r="U1343" s="13"/>
      <c r="V1343" s="13"/>
      <c r="W1343" s="13"/>
    </row>
    <row r="1344" spans="14:23">
      <c r="N1344" s="13"/>
      <c r="O1344" s="13"/>
      <c r="P1344" s="13"/>
      <c r="Q1344" s="13"/>
      <c r="R1344" s="13"/>
      <c r="S1344" s="13"/>
      <c r="T1344" s="13"/>
      <c r="U1344" s="13"/>
      <c r="V1344" s="13"/>
      <c r="W1344" s="13"/>
    </row>
    <row r="1345" spans="14:23">
      <c r="N1345" s="13"/>
      <c r="O1345" s="13"/>
      <c r="P1345" s="13"/>
      <c r="Q1345" s="13"/>
      <c r="R1345" s="13"/>
      <c r="S1345" s="13"/>
      <c r="T1345" s="13"/>
      <c r="U1345" s="13"/>
      <c r="V1345" s="13"/>
      <c r="W1345" s="13"/>
    </row>
    <row r="1346" spans="14:23">
      <c r="N1346" s="13"/>
      <c r="O1346" s="13"/>
      <c r="P1346" s="13"/>
      <c r="Q1346" s="13"/>
      <c r="R1346" s="13"/>
      <c r="S1346" s="13"/>
      <c r="T1346" s="13"/>
      <c r="U1346" s="13"/>
      <c r="V1346" s="13"/>
      <c r="W1346" s="13"/>
    </row>
    <row r="1347" spans="14:23">
      <c r="N1347" s="13"/>
      <c r="O1347" s="13"/>
      <c r="P1347" s="13"/>
      <c r="Q1347" s="13"/>
      <c r="R1347" s="13"/>
      <c r="S1347" s="13"/>
      <c r="T1347" s="13"/>
      <c r="U1347" s="13"/>
      <c r="V1347" s="13"/>
      <c r="W1347" s="13"/>
    </row>
    <row r="1348" spans="14:23">
      <c r="N1348" s="13"/>
      <c r="O1348" s="13"/>
      <c r="P1348" s="13"/>
      <c r="Q1348" s="13"/>
      <c r="R1348" s="13"/>
      <c r="S1348" s="13"/>
      <c r="T1348" s="13"/>
      <c r="U1348" s="13"/>
      <c r="V1348" s="13"/>
      <c r="W1348" s="13"/>
    </row>
    <row r="1349" spans="14:23">
      <c r="N1349" s="13"/>
      <c r="O1349" s="13"/>
      <c r="P1349" s="13"/>
      <c r="Q1349" s="13"/>
      <c r="R1349" s="13"/>
      <c r="S1349" s="13"/>
      <c r="T1349" s="13"/>
      <c r="U1349" s="13"/>
      <c r="V1349" s="13"/>
      <c r="W1349" s="13"/>
    </row>
    <row r="1350" spans="14:23">
      <c r="N1350" s="13"/>
      <c r="O1350" s="13"/>
      <c r="P1350" s="13"/>
      <c r="Q1350" s="13"/>
      <c r="R1350" s="13"/>
      <c r="S1350" s="13"/>
      <c r="T1350" s="13"/>
      <c r="U1350" s="13"/>
      <c r="V1350" s="13"/>
      <c r="W1350" s="13"/>
    </row>
    <row r="1351" spans="14:23">
      <c r="N1351" s="13"/>
      <c r="O1351" s="13"/>
      <c r="P1351" s="13"/>
      <c r="Q1351" s="13"/>
      <c r="R1351" s="13"/>
      <c r="S1351" s="13"/>
      <c r="T1351" s="13"/>
      <c r="U1351" s="13"/>
      <c r="V1351" s="13"/>
      <c r="W1351" s="13"/>
    </row>
    <row r="1352" spans="14:23">
      <c r="N1352" s="13"/>
      <c r="O1352" s="13"/>
      <c r="P1352" s="13"/>
      <c r="Q1352" s="13"/>
      <c r="R1352" s="13"/>
      <c r="S1352" s="13"/>
      <c r="T1352" s="13"/>
      <c r="U1352" s="13"/>
      <c r="V1352" s="13"/>
      <c r="W1352" s="13"/>
    </row>
    <row r="1353" spans="14:23">
      <c r="N1353" s="13"/>
      <c r="O1353" s="13"/>
      <c r="P1353" s="13"/>
      <c r="Q1353" s="13"/>
      <c r="R1353" s="13"/>
      <c r="S1353" s="13"/>
      <c r="T1353" s="13"/>
      <c r="U1353" s="13"/>
      <c r="V1353" s="13"/>
      <c r="W1353" s="13"/>
    </row>
    <row r="1354" spans="14:23">
      <c r="N1354" s="13"/>
      <c r="O1354" s="13"/>
      <c r="P1354" s="13"/>
      <c r="Q1354" s="13"/>
      <c r="R1354" s="13"/>
      <c r="S1354" s="13"/>
      <c r="T1354" s="13"/>
      <c r="U1354" s="13"/>
      <c r="V1354" s="13"/>
      <c r="W1354" s="13"/>
    </row>
    <row r="1355" spans="14:23">
      <c r="N1355" s="13"/>
      <c r="O1355" s="13"/>
      <c r="P1355" s="13"/>
      <c r="Q1355" s="13"/>
      <c r="R1355" s="13"/>
      <c r="S1355" s="13"/>
      <c r="T1355" s="13"/>
      <c r="U1355" s="13"/>
      <c r="V1355" s="13"/>
      <c r="W1355" s="13"/>
    </row>
    <row r="1356" spans="14:23">
      <c r="N1356" s="13"/>
      <c r="O1356" s="13"/>
      <c r="P1356" s="13"/>
      <c r="Q1356" s="13"/>
      <c r="R1356" s="13"/>
      <c r="S1356" s="13"/>
      <c r="T1356" s="13"/>
      <c r="U1356" s="13"/>
      <c r="V1356" s="13"/>
      <c r="W1356" s="13"/>
    </row>
    <row r="1357" spans="14:23">
      <c r="N1357" s="13"/>
      <c r="O1357" s="13"/>
      <c r="P1357" s="13"/>
      <c r="Q1357" s="13"/>
      <c r="R1357" s="13"/>
      <c r="S1357" s="13"/>
      <c r="T1357" s="13"/>
      <c r="U1357" s="13"/>
      <c r="V1357" s="13"/>
      <c r="W1357" s="13"/>
    </row>
    <row r="1358" spans="14:23">
      <c r="N1358" s="13"/>
      <c r="O1358" s="13"/>
      <c r="P1358" s="13"/>
      <c r="Q1358" s="13"/>
      <c r="R1358" s="13"/>
      <c r="S1358" s="13"/>
      <c r="T1358" s="13"/>
      <c r="U1358" s="13"/>
      <c r="V1358" s="13"/>
      <c r="W1358" s="13"/>
    </row>
    <row r="1359" spans="14:23">
      <c r="N1359" s="13"/>
      <c r="O1359" s="13"/>
      <c r="P1359" s="13"/>
      <c r="Q1359" s="13"/>
      <c r="R1359" s="13"/>
      <c r="S1359" s="13"/>
      <c r="T1359" s="13"/>
      <c r="U1359" s="13"/>
      <c r="V1359" s="13"/>
      <c r="W1359" s="13"/>
    </row>
    <row r="1360" spans="14:23">
      <c r="N1360" s="13"/>
      <c r="O1360" s="13"/>
      <c r="P1360" s="13"/>
      <c r="Q1360" s="13"/>
      <c r="R1360" s="13"/>
      <c r="S1360" s="13"/>
      <c r="T1360" s="13"/>
      <c r="U1360" s="13"/>
      <c r="V1360" s="13"/>
      <c r="W1360" s="13"/>
    </row>
    <row r="1361" spans="14:23">
      <c r="N1361" s="13"/>
      <c r="O1361" s="13"/>
      <c r="P1361" s="13"/>
      <c r="Q1361" s="13"/>
      <c r="R1361" s="13"/>
      <c r="S1361" s="13"/>
      <c r="T1361" s="13"/>
      <c r="U1361" s="13"/>
      <c r="V1361" s="13"/>
      <c r="W1361" s="13"/>
    </row>
    <row r="1362" spans="14:23">
      <c r="N1362" s="13"/>
      <c r="O1362" s="13"/>
      <c r="P1362" s="13"/>
      <c r="Q1362" s="13"/>
      <c r="R1362" s="13"/>
      <c r="S1362" s="13"/>
      <c r="T1362" s="13"/>
      <c r="U1362" s="13"/>
      <c r="V1362" s="13"/>
      <c r="W1362" s="13"/>
    </row>
    <row r="1363" spans="14:23">
      <c r="N1363" s="13"/>
      <c r="O1363" s="13"/>
      <c r="P1363" s="13"/>
      <c r="Q1363" s="13"/>
      <c r="R1363" s="13"/>
      <c r="S1363" s="13"/>
      <c r="T1363" s="13"/>
      <c r="U1363" s="13"/>
      <c r="V1363" s="13"/>
      <c r="W1363" s="13"/>
    </row>
    <row r="1364" spans="14:23">
      <c r="N1364" s="13"/>
      <c r="O1364" s="13"/>
      <c r="P1364" s="13"/>
      <c r="Q1364" s="13"/>
      <c r="R1364" s="13"/>
      <c r="S1364" s="13"/>
      <c r="T1364" s="13"/>
      <c r="U1364" s="13"/>
      <c r="V1364" s="13"/>
      <c r="W1364" s="13"/>
    </row>
    <row r="1365" spans="14:23">
      <c r="N1365" s="13"/>
      <c r="O1365" s="13"/>
      <c r="P1365" s="13"/>
      <c r="Q1365" s="13"/>
      <c r="R1365" s="13"/>
      <c r="S1365" s="13"/>
      <c r="T1365" s="13"/>
      <c r="U1365" s="13"/>
      <c r="V1365" s="13"/>
      <c r="W1365" s="13"/>
    </row>
    <row r="1366" spans="14:23">
      <c r="N1366" s="13"/>
      <c r="O1366" s="13"/>
      <c r="P1366" s="13"/>
      <c r="Q1366" s="13"/>
      <c r="R1366" s="13"/>
      <c r="S1366" s="13"/>
      <c r="T1366" s="13"/>
      <c r="U1366" s="13"/>
      <c r="V1366" s="13"/>
      <c r="W1366" s="13"/>
    </row>
    <row r="1367" spans="14:23">
      <c r="N1367" s="13"/>
      <c r="O1367" s="13"/>
      <c r="P1367" s="13"/>
      <c r="Q1367" s="13"/>
      <c r="R1367" s="13"/>
      <c r="S1367" s="13"/>
      <c r="T1367" s="13"/>
      <c r="U1367" s="13"/>
      <c r="V1367" s="13"/>
      <c r="W1367" s="13"/>
    </row>
    <row r="1368" spans="14:23">
      <c r="N1368" s="13"/>
      <c r="O1368" s="13"/>
      <c r="P1368" s="13"/>
      <c r="Q1368" s="13"/>
      <c r="R1368" s="13"/>
      <c r="S1368" s="13"/>
      <c r="T1368" s="13"/>
      <c r="U1368" s="13"/>
      <c r="V1368" s="13"/>
      <c r="W1368" s="13"/>
    </row>
    <row r="1369" spans="14:23">
      <c r="N1369" s="13"/>
      <c r="O1369" s="13"/>
      <c r="P1369" s="13"/>
      <c r="Q1369" s="13"/>
      <c r="R1369" s="13"/>
      <c r="S1369" s="13"/>
      <c r="T1369" s="13"/>
      <c r="U1369" s="13"/>
      <c r="V1369" s="13"/>
      <c r="W1369" s="13"/>
    </row>
    <row r="1370" spans="14:23">
      <c r="N1370" s="13"/>
      <c r="O1370" s="13"/>
      <c r="P1370" s="13"/>
      <c r="Q1370" s="13"/>
      <c r="R1370" s="13"/>
      <c r="S1370" s="13"/>
      <c r="T1370" s="13"/>
      <c r="U1370" s="13"/>
      <c r="V1370" s="13"/>
      <c r="W1370" s="13"/>
    </row>
    <row r="1371" spans="14:23">
      <c r="N1371" s="13"/>
      <c r="O1371" s="13"/>
      <c r="P1371" s="13"/>
      <c r="Q1371" s="13"/>
      <c r="R1371" s="13"/>
      <c r="S1371" s="13"/>
      <c r="T1371" s="13"/>
      <c r="U1371" s="13"/>
      <c r="V1371" s="13"/>
      <c r="W1371" s="13"/>
    </row>
    <row r="1372" spans="14:23">
      <c r="N1372" s="13"/>
      <c r="O1372" s="13"/>
      <c r="P1372" s="13"/>
      <c r="Q1372" s="13"/>
      <c r="R1372" s="13"/>
      <c r="S1372" s="13"/>
      <c r="T1372" s="13"/>
      <c r="U1372" s="13"/>
      <c r="V1372" s="13"/>
      <c r="W1372" s="13"/>
    </row>
    <row r="1373" spans="14:23">
      <c r="N1373" s="13"/>
      <c r="O1373" s="13"/>
      <c r="P1373" s="13"/>
      <c r="Q1373" s="13"/>
      <c r="R1373" s="13"/>
      <c r="S1373" s="13"/>
      <c r="T1373" s="13"/>
      <c r="U1373" s="13"/>
      <c r="V1373" s="13"/>
      <c r="W1373" s="13"/>
    </row>
    <row r="1374" spans="14:23">
      <c r="N1374" s="13"/>
      <c r="O1374" s="13"/>
      <c r="P1374" s="13"/>
      <c r="Q1374" s="13"/>
      <c r="R1374" s="13"/>
      <c r="S1374" s="13"/>
      <c r="T1374" s="13"/>
      <c r="U1374" s="13"/>
      <c r="V1374" s="13"/>
      <c r="W1374" s="13"/>
    </row>
    <row r="1375" spans="14:23">
      <c r="N1375" s="13"/>
      <c r="O1375" s="13"/>
      <c r="P1375" s="13"/>
      <c r="Q1375" s="13"/>
      <c r="R1375" s="13"/>
      <c r="S1375" s="13"/>
      <c r="T1375" s="13"/>
      <c r="U1375" s="13"/>
      <c r="V1375" s="13"/>
      <c r="W1375" s="13"/>
    </row>
    <row r="1376" spans="14:23">
      <c r="N1376" s="13"/>
      <c r="O1376" s="13"/>
      <c r="P1376" s="13"/>
      <c r="Q1376" s="13"/>
      <c r="R1376" s="13"/>
      <c r="S1376" s="13"/>
      <c r="T1376" s="13"/>
      <c r="U1376" s="13"/>
      <c r="V1376" s="13"/>
      <c r="W1376" s="13"/>
    </row>
    <row r="1377" spans="14:23">
      <c r="N1377" s="13"/>
      <c r="O1377" s="13"/>
      <c r="P1377" s="13"/>
      <c r="Q1377" s="13"/>
      <c r="R1377" s="13"/>
      <c r="S1377" s="13"/>
      <c r="T1377" s="13"/>
      <c r="U1377" s="13"/>
      <c r="V1377" s="13"/>
      <c r="W1377" s="13"/>
    </row>
    <row r="1378" spans="14:23">
      <c r="N1378" s="13"/>
      <c r="O1378" s="13"/>
      <c r="P1378" s="13"/>
      <c r="Q1378" s="13"/>
      <c r="R1378" s="13"/>
      <c r="S1378" s="13"/>
      <c r="T1378" s="13"/>
      <c r="U1378" s="13"/>
      <c r="V1378" s="13"/>
      <c r="W1378" s="13"/>
    </row>
    <row r="1379" spans="14:23">
      <c r="N1379" s="13"/>
      <c r="O1379" s="13"/>
      <c r="P1379" s="13"/>
      <c r="Q1379" s="13"/>
      <c r="R1379" s="13"/>
      <c r="S1379" s="13"/>
      <c r="T1379" s="13"/>
      <c r="U1379" s="13"/>
      <c r="V1379" s="13"/>
      <c r="W1379" s="13"/>
    </row>
    <row r="1380" spans="14:23">
      <c r="N1380" s="13"/>
      <c r="O1380" s="13"/>
      <c r="P1380" s="13"/>
      <c r="Q1380" s="13"/>
      <c r="R1380" s="13"/>
      <c r="S1380" s="13"/>
      <c r="T1380" s="13"/>
      <c r="U1380" s="13"/>
      <c r="V1380" s="13"/>
      <c r="W1380" s="13"/>
    </row>
    <row r="1381" spans="14:23">
      <c r="N1381" s="13"/>
      <c r="O1381" s="13"/>
      <c r="P1381" s="13"/>
      <c r="Q1381" s="13"/>
      <c r="R1381" s="13"/>
      <c r="S1381" s="13"/>
      <c r="T1381" s="13"/>
      <c r="U1381" s="13"/>
      <c r="V1381" s="13"/>
      <c r="W1381" s="13"/>
    </row>
    <row r="1382" spans="14:23">
      <c r="N1382" s="13"/>
      <c r="O1382" s="13"/>
      <c r="P1382" s="13"/>
      <c r="Q1382" s="13"/>
      <c r="R1382" s="13"/>
      <c r="S1382" s="13"/>
      <c r="T1382" s="13"/>
      <c r="U1382" s="13"/>
      <c r="V1382" s="13"/>
      <c r="W1382" s="13"/>
    </row>
    <row r="1383" spans="14:23">
      <c r="N1383" s="13"/>
      <c r="O1383" s="13"/>
      <c r="P1383" s="13"/>
      <c r="Q1383" s="13"/>
      <c r="R1383" s="13"/>
      <c r="S1383" s="13"/>
      <c r="T1383" s="13"/>
      <c r="U1383" s="13"/>
      <c r="V1383" s="13"/>
      <c r="W1383" s="13"/>
    </row>
    <row r="1384" spans="14:23">
      <c r="N1384" s="13"/>
      <c r="O1384" s="13"/>
      <c r="P1384" s="13"/>
      <c r="Q1384" s="13"/>
      <c r="R1384" s="13"/>
      <c r="S1384" s="13"/>
      <c r="T1384" s="13"/>
      <c r="U1384" s="13"/>
      <c r="V1384" s="13"/>
      <c r="W1384" s="13"/>
    </row>
    <row r="1385" spans="14:23">
      <c r="N1385" s="13"/>
      <c r="O1385" s="13"/>
      <c r="P1385" s="13"/>
      <c r="Q1385" s="13"/>
      <c r="R1385" s="13"/>
      <c r="S1385" s="13"/>
      <c r="T1385" s="13"/>
      <c r="U1385" s="13"/>
      <c r="V1385" s="13"/>
      <c r="W1385" s="13"/>
    </row>
    <row r="1386" spans="14:23">
      <c r="N1386" s="13"/>
      <c r="O1386" s="13"/>
      <c r="P1386" s="13"/>
      <c r="Q1386" s="13"/>
      <c r="R1386" s="13"/>
      <c r="S1386" s="13"/>
      <c r="T1386" s="13"/>
      <c r="U1386" s="13"/>
      <c r="V1386" s="13"/>
      <c r="W1386" s="13"/>
    </row>
    <row r="1387" spans="14:23">
      <c r="N1387" s="13"/>
      <c r="O1387" s="13"/>
      <c r="P1387" s="13"/>
      <c r="Q1387" s="13"/>
      <c r="R1387" s="13"/>
      <c r="S1387" s="13"/>
      <c r="T1387" s="13"/>
      <c r="U1387" s="13"/>
      <c r="V1387" s="13"/>
      <c r="W1387" s="13"/>
    </row>
    <row r="1388" spans="14:23">
      <c r="N1388" s="13"/>
      <c r="O1388" s="13"/>
      <c r="P1388" s="13"/>
      <c r="Q1388" s="13"/>
      <c r="R1388" s="13"/>
      <c r="S1388" s="13"/>
      <c r="T1388" s="13"/>
      <c r="U1388" s="13"/>
      <c r="V1388" s="13"/>
      <c r="W1388" s="13"/>
    </row>
    <row r="1389" spans="14:23">
      <c r="N1389" s="13"/>
      <c r="O1389" s="13"/>
      <c r="P1389" s="13"/>
      <c r="Q1389" s="13"/>
      <c r="R1389" s="13"/>
      <c r="S1389" s="13"/>
      <c r="T1389" s="13"/>
      <c r="U1389" s="13"/>
      <c r="V1389" s="13"/>
      <c r="W1389" s="13"/>
    </row>
    <row r="1390" spans="14:23">
      <c r="N1390" s="13"/>
      <c r="O1390" s="13"/>
      <c r="P1390" s="13"/>
      <c r="Q1390" s="13"/>
      <c r="R1390" s="13"/>
      <c r="S1390" s="13"/>
      <c r="T1390" s="13"/>
      <c r="U1390" s="13"/>
      <c r="V1390" s="13"/>
      <c r="W1390" s="13"/>
    </row>
    <row r="1391" spans="14:23">
      <c r="N1391" s="13"/>
      <c r="O1391" s="13"/>
      <c r="P1391" s="13"/>
      <c r="Q1391" s="13"/>
      <c r="R1391" s="13"/>
      <c r="S1391" s="13"/>
      <c r="T1391" s="13"/>
      <c r="U1391" s="13"/>
      <c r="V1391" s="13"/>
      <c r="W1391" s="13"/>
    </row>
    <row r="1392" spans="14:23">
      <c r="N1392" s="13"/>
      <c r="O1392" s="13"/>
      <c r="P1392" s="13"/>
      <c r="Q1392" s="13"/>
      <c r="R1392" s="13"/>
      <c r="S1392" s="13"/>
      <c r="T1392" s="13"/>
      <c r="U1392" s="13"/>
      <c r="V1392" s="13"/>
      <c r="W1392" s="13"/>
    </row>
    <row r="1393" spans="14:23">
      <c r="N1393" s="13"/>
      <c r="O1393" s="13"/>
      <c r="P1393" s="13"/>
      <c r="Q1393" s="13"/>
      <c r="R1393" s="13"/>
      <c r="S1393" s="13"/>
      <c r="T1393" s="13"/>
      <c r="U1393" s="13"/>
      <c r="V1393" s="13"/>
      <c r="W1393" s="13"/>
    </row>
    <row r="1394" spans="14:23">
      <c r="N1394" s="13"/>
      <c r="O1394" s="13"/>
      <c r="P1394" s="13"/>
      <c r="Q1394" s="13"/>
      <c r="R1394" s="13"/>
      <c r="S1394" s="13"/>
      <c r="T1394" s="13"/>
      <c r="U1394" s="13"/>
      <c r="V1394" s="13"/>
      <c r="W1394" s="13"/>
    </row>
    <row r="1395" spans="14:23">
      <c r="N1395" s="13"/>
      <c r="O1395" s="13"/>
      <c r="P1395" s="13"/>
      <c r="Q1395" s="13"/>
      <c r="R1395" s="13"/>
      <c r="S1395" s="13"/>
      <c r="T1395" s="13"/>
      <c r="U1395" s="13"/>
      <c r="V1395" s="13"/>
      <c r="W1395" s="13"/>
    </row>
    <row r="1396" spans="14:23">
      <c r="N1396" s="13"/>
      <c r="O1396" s="13"/>
      <c r="P1396" s="13"/>
      <c r="Q1396" s="13"/>
      <c r="R1396" s="13"/>
      <c r="S1396" s="13"/>
      <c r="T1396" s="13"/>
      <c r="U1396" s="13"/>
      <c r="V1396" s="13"/>
      <c r="W1396" s="13"/>
    </row>
    <row r="1397" spans="14:23">
      <c r="N1397" s="13"/>
      <c r="O1397" s="13"/>
      <c r="P1397" s="13"/>
      <c r="Q1397" s="13"/>
      <c r="R1397" s="13"/>
      <c r="S1397" s="13"/>
      <c r="T1397" s="13"/>
      <c r="U1397" s="13"/>
      <c r="V1397" s="13"/>
      <c r="W1397" s="13"/>
    </row>
    <row r="1398" spans="14:23">
      <c r="N1398" s="13"/>
      <c r="O1398" s="13"/>
      <c r="P1398" s="13"/>
      <c r="Q1398" s="13"/>
      <c r="R1398" s="13"/>
      <c r="S1398" s="13"/>
      <c r="T1398" s="13"/>
      <c r="U1398" s="13"/>
      <c r="V1398" s="13"/>
      <c r="W1398" s="13"/>
    </row>
    <row r="1399" spans="14:23">
      <c r="N1399" s="13"/>
      <c r="O1399" s="13"/>
      <c r="P1399" s="13"/>
      <c r="Q1399" s="13"/>
      <c r="R1399" s="13"/>
      <c r="S1399" s="13"/>
      <c r="T1399" s="13"/>
      <c r="U1399" s="13"/>
      <c r="V1399" s="13"/>
      <c r="W1399" s="13"/>
    </row>
    <row r="1400" spans="14:23">
      <c r="N1400" s="13"/>
      <c r="O1400" s="13"/>
      <c r="P1400" s="13"/>
      <c r="Q1400" s="13"/>
      <c r="R1400" s="13"/>
      <c r="S1400" s="13"/>
      <c r="T1400" s="13"/>
      <c r="U1400" s="13"/>
      <c r="V1400" s="13"/>
      <c r="W1400" s="13"/>
    </row>
    <row r="1401" spans="14:23">
      <c r="N1401" s="13"/>
      <c r="O1401" s="13"/>
      <c r="P1401" s="13"/>
      <c r="Q1401" s="13"/>
      <c r="R1401" s="13"/>
      <c r="S1401" s="13"/>
      <c r="T1401" s="13"/>
      <c r="U1401" s="13"/>
      <c r="V1401" s="13"/>
      <c r="W1401" s="13"/>
    </row>
    <row r="1402" spans="14:23">
      <c r="N1402" s="13"/>
      <c r="O1402" s="13"/>
      <c r="P1402" s="13"/>
      <c r="Q1402" s="13"/>
      <c r="R1402" s="13"/>
      <c r="S1402" s="13"/>
      <c r="T1402" s="13"/>
      <c r="U1402" s="13"/>
      <c r="V1402" s="13"/>
      <c r="W1402" s="13"/>
    </row>
    <row r="1403" spans="14:23">
      <c r="N1403" s="13"/>
      <c r="O1403" s="13"/>
      <c r="P1403" s="13"/>
      <c r="Q1403" s="13"/>
      <c r="R1403" s="13"/>
      <c r="S1403" s="13"/>
      <c r="T1403" s="13"/>
      <c r="U1403" s="13"/>
      <c r="V1403" s="13"/>
      <c r="W1403" s="13"/>
    </row>
    <row r="1404" spans="14:23">
      <c r="N1404" s="13"/>
      <c r="O1404" s="13"/>
      <c r="P1404" s="13"/>
      <c r="Q1404" s="13"/>
      <c r="R1404" s="13"/>
      <c r="S1404" s="13"/>
      <c r="T1404" s="13"/>
      <c r="U1404" s="13"/>
      <c r="V1404" s="13"/>
      <c r="W1404" s="13"/>
    </row>
    <row r="1405" spans="14:23">
      <c r="N1405" s="13"/>
      <c r="O1405" s="13"/>
      <c r="P1405" s="13"/>
      <c r="Q1405" s="13"/>
      <c r="R1405" s="13"/>
      <c r="S1405" s="13"/>
      <c r="T1405" s="13"/>
      <c r="U1405" s="13"/>
      <c r="V1405" s="13"/>
      <c r="W1405" s="13"/>
    </row>
    <row r="1406" spans="14:23">
      <c r="N1406" s="13"/>
      <c r="O1406" s="13"/>
      <c r="P1406" s="13"/>
      <c r="Q1406" s="13"/>
      <c r="R1406" s="13"/>
      <c r="S1406" s="13"/>
      <c r="T1406" s="13"/>
      <c r="U1406" s="13"/>
      <c r="V1406" s="13"/>
      <c r="W1406" s="13"/>
    </row>
    <row r="1407" spans="14:23">
      <c r="N1407" s="13"/>
      <c r="O1407" s="13"/>
      <c r="P1407" s="13"/>
      <c r="Q1407" s="13"/>
      <c r="R1407" s="13"/>
      <c r="S1407" s="13"/>
      <c r="T1407" s="13"/>
      <c r="U1407" s="13"/>
      <c r="V1407" s="13"/>
      <c r="W1407" s="13"/>
    </row>
    <row r="1408" spans="14:23">
      <c r="N1408" s="13"/>
      <c r="O1408" s="13"/>
      <c r="P1408" s="13"/>
      <c r="Q1408" s="13"/>
      <c r="R1408" s="13"/>
      <c r="S1408" s="13"/>
      <c r="T1408" s="13"/>
      <c r="U1408" s="13"/>
      <c r="V1408" s="13"/>
      <c r="W1408" s="13"/>
    </row>
    <row r="1409" spans="14:23">
      <c r="N1409" s="13"/>
      <c r="O1409" s="13"/>
      <c r="P1409" s="13"/>
      <c r="Q1409" s="13"/>
      <c r="R1409" s="13"/>
      <c r="S1409" s="13"/>
      <c r="T1409" s="13"/>
      <c r="U1409" s="13"/>
      <c r="V1409" s="13"/>
      <c r="W1409" s="13"/>
    </row>
    <row r="1410" spans="14:23">
      <c r="N1410" s="13"/>
      <c r="O1410" s="13"/>
      <c r="P1410" s="13"/>
      <c r="Q1410" s="13"/>
      <c r="R1410" s="13"/>
      <c r="S1410" s="13"/>
      <c r="T1410" s="13"/>
      <c r="U1410" s="13"/>
      <c r="V1410" s="13"/>
      <c r="W1410" s="13"/>
    </row>
    <row r="1411" spans="14:23">
      <c r="N1411" s="13"/>
      <c r="O1411" s="13"/>
      <c r="P1411" s="13"/>
      <c r="Q1411" s="13"/>
      <c r="R1411" s="13"/>
      <c r="S1411" s="13"/>
      <c r="T1411" s="13"/>
      <c r="U1411" s="13"/>
      <c r="V1411" s="13"/>
      <c r="W1411" s="13"/>
    </row>
    <row r="1412" spans="14:23">
      <c r="N1412" s="13"/>
      <c r="O1412" s="13"/>
      <c r="P1412" s="13"/>
      <c r="Q1412" s="13"/>
      <c r="R1412" s="13"/>
      <c r="S1412" s="13"/>
      <c r="T1412" s="13"/>
      <c r="U1412" s="13"/>
      <c r="V1412" s="13"/>
      <c r="W1412" s="13"/>
    </row>
    <row r="1413" spans="14:23">
      <c r="N1413" s="13"/>
      <c r="O1413" s="13"/>
      <c r="P1413" s="13"/>
      <c r="Q1413" s="13"/>
      <c r="R1413" s="13"/>
      <c r="S1413" s="13"/>
      <c r="T1413" s="13"/>
      <c r="U1413" s="13"/>
      <c r="V1413" s="13"/>
      <c r="W1413" s="13"/>
    </row>
    <row r="1414" spans="14:23">
      <c r="N1414" s="13"/>
      <c r="O1414" s="13"/>
      <c r="P1414" s="13"/>
      <c r="Q1414" s="13"/>
      <c r="R1414" s="13"/>
      <c r="S1414" s="13"/>
      <c r="T1414" s="13"/>
      <c r="U1414" s="13"/>
      <c r="V1414" s="13"/>
      <c r="W1414" s="13"/>
    </row>
    <row r="1415" spans="14:23">
      <c r="N1415" s="13"/>
      <c r="O1415" s="13"/>
      <c r="P1415" s="13"/>
      <c r="Q1415" s="13"/>
      <c r="R1415" s="13"/>
      <c r="S1415" s="13"/>
      <c r="T1415" s="13"/>
      <c r="U1415" s="13"/>
      <c r="V1415" s="13"/>
      <c r="W1415" s="13"/>
    </row>
    <row r="1416" spans="14:23">
      <c r="N1416" s="13"/>
      <c r="O1416" s="13"/>
      <c r="P1416" s="13"/>
      <c r="Q1416" s="13"/>
      <c r="R1416" s="13"/>
      <c r="S1416" s="13"/>
      <c r="T1416" s="13"/>
      <c r="U1416" s="13"/>
      <c r="V1416" s="13"/>
      <c r="W1416" s="13"/>
    </row>
    <row r="1417" spans="14:23">
      <c r="N1417" s="13"/>
      <c r="O1417" s="13"/>
      <c r="P1417" s="13"/>
      <c r="Q1417" s="13"/>
      <c r="R1417" s="13"/>
      <c r="S1417" s="13"/>
      <c r="T1417" s="13"/>
      <c r="U1417" s="13"/>
      <c r="V1417" s="13"/>
      <c r="W1417" s="13"/>
    </row>
    <row r="1418" spans="14:23">
      <c r="N1418" s="13"/>
      <c r="O1418" s="13"/>
      <c r="P1418" s="13"/>
      <c r="Q1418" s="13"/>
      <c r="R1418" s="13"/>
      <c r="S1418" s="13"/>
      <c r="T1418" s="13"/>
      <c r="U1418" s="13"/>
      <c r="V1418" s="13"/>
      <c r="W1418" s="13"/>
    </row>
    <row r="1419" spans="14:23">
      <c r="N1419" s="13"/>
      <c r="O1419" s="13"/>
      <c r="P1419" s="13"/>
      <c r="Q1419" s="13"/>
      <c r="R1419" s="13"/>
      <c r="S1419" s="13"/>
      <c r="T1419" s="13"/>
      <c r="U1419" s="13"/>
      <c r="V1419" s="13"/>
      <c r="W1419" s="13"/>
    </row>
    <row r="1420" spans="14:23">
      <c r="N1420" s="13"/>
      <c r="O1420" s="13"/>
      <c r="P1420" s="13"/>
      <c r="Q1420" s="13"/>
      <c r="R1420" s="13"/>
      <c r="S1420" s="13"/>
      <c r="T1420" s="13"/>
      <c r="U1420" s="13"/>
      <c r="V1420" s="13"/>
      <c r="W1420" s="13"/>
    </row>
    <row r="1421" spans="14:23">
      <c r="N1421" s="13"/>
      <c r="O1421" s="13"/>
      <c r="P1421" s="13"/>
      <c r="Q1421" s="13"/>
      <c r="R1421" s="13"/>
      <c r="S1421" s="13"/>
      <c r="T1421" s="13"/>
      <c r="U1421" s="13"/>
      <c r="V1421" s="13"/>
      <c r="W1421" s="13"/>
    </row>
    <row r="1422" spans="14:23">
      <c r="N1422" s="13"/>
      <c r="O1422" s="13"/>
      <c r="P1422" s="13"/>
      <c r="Q1422" s="13"/>
      <c r="R1422" s="13"/>
      <c r="S1422" s="13"/>
      <c r="T1422" s="13"/>
      <c r="U1422" s="13"/>
      <c r="V1422" s="13"/>
      <c r="W1422" s="13"/>
    </row>
    <row r="1423" spans="14:23">
      <c r="N1423" s="13"/>
      <c r="O1423" s="13"/>
      <c r="P1423" s="13"/>
      <c r="Q1423" s="13"/>
      <c r="R1423" s="13"/>
      <c r="S1423" s="13"/>
      <c r="T1423" s="13"/>
      <c r="U1423" s="13"/>
      <c r="V1423" s="13"/>
      <c r="W1423" s="13"/>
    </row>
    <row r="1424" spans="14:23">
      <c r="N1424" s="13"/>
      <c r="O1424" s="13"/>
      <c r="P1424" s="13"/>
      <c r="Q1424" s="13"/>
      <c r="R1424" s="13"/>
      <c r="S1424" s="13"/>
      <c r="T1424" s="13"/>
      <c r="U1424" s="13"/>
      <c r="V1424" s="13"/>
      <c r="W1424" s="13"/>
    </row>
    <row r="1425" spans="14:23">
      <c r="N1425" s="13"/>
      <c r="O1425" s="13"/>
      <c r="P1425" s="13"/>
      <c r="Q1425" s="13"/>
      <c r="R1425" s="13"/>
      <c r="S1425" s="13"/>
      <c r="T1425" s="13"/>
      <c r="U1425" s="13"/>
      <c r="V1425" s="13"/>
      <c r="W1425" s="13"/>
    </row>
    <row r="1426" spans="14:23">
      <c r="N1426" s="13"/>
      <c r="O1426" s="13"/>
      <c r="P1426" s="13"/>
      <c r="Q1426" s="13"/>
      <c r="R1426" s="13"/>
      <c r="S1426" s="13"/>
      <c r="T1426" s="13"/>
      <c r="U1426" s="13"/>
      <c r="V1426" s="13"/>
      <c r="W1426" s="13"/>
    </row>
    <row r="1427" spans="14:23">
      <c r="N1427" s="13"/>
      <c r="O1427" s="13"/>
      <c r="P1427" s="13"/>
      <c r="Q1427" s="13"/>
      <c r="R1427" s="13"/>
      <c r="S1427" s="13"/>
      <c r="T1427" s="13"/>
      <c r="U1427" s="13"/>
      <c r="V1427" s="13"/>
      <c r="W1427" s="13"/>
    </row>
    <row r="1428" spans="14:23">
      <c r="N1428" s="13"/>
      <c r="O1428" s="13"/>
      <c r="P1428" s="13"/>
      <c r="Q1428" s="13"/>
      <c r="R1428" s="13"/>
      <c r="S1428" s="13"/>
      <c r="T1428" s="13"/>
      <c r="U1428" s="13"/>
      <c r="V1428" s="13"/>
      <c r="W1428" s="13"/>
    </row>
    <row r="1429" spans="14:23">
      <c r="N1429" s="13"/>
      <c r="O1429" s="13"/>
      <c r="P1429" s="13"/>
      <c r="Q1429" s="13"/>
      <c r="R1429" s="13"/>
      <c r="S1429" s="13"/>
      <c r="T1429" s="13"/>
      <c r="U1429" s="13"/>
      <c r="V1429" s="13"/>
      <c r="W1429" s="13"/>
    </row>
    <row r="1430" spans="14:23">
      <c r="N1430" s="13"/>
      <c r="O1430" s="13"/>
      <c r="P1430" s="13"/>
      <c r="Q1430" s="13"/>
      <c r="R1430" s="13"/>
      <c r="S1430" s="13"/>
      <c r="T1430" s="13"/>
      <c r="U1430" s="13"/>
      <c r="V1430" s="13"/>
      <c r="W1430" s="13"/>
    </row>
    <row r="1431" spans="14:23">
      <c r="N1431" s="13"/>
      <c r="O1431" s="13"/>
      <c r="P1431" s="13"/>
      <c r="Q1431" s="13"/>
      <c r="R1431" s="13"/>
      <c r="S1431" s="13"/>
      <c r="T1431" s="13"/>
      <c r="U1431" s="13"/>
      <c r="V1431" s="13"/>
      <c r="W1431" s="13"/>
    </row>
    <row r="1432" spans="14:23">
      <c r="N1432" s="13"/>
      <c r="O1432" s="13"/>
      <c r="P1432" s="13"/>
      <c r="Q1432" s="13"/>
      <c r="R1432" s="13"/>
      <c r="S1432" s="13"/>
      <c r="T1432" s="13"/>
      <c r="U1432" s="13"/>
      <c r="V1432" s="13"/>
      <c r="W1432" s="13"/>
    </row>
    <row r="1433" spans="14:23">
      <c r="N1433" s="13"/>
      <c r="O1433" s="13"/>
      <c r="P1433" s="13"/>
      <c r="Q1433" s="13"/>
      <c r="R1433" s="13"/>
      <c r="S1433" s="13"/>
      <c r="T1433" s="13"/>
      <c r="U1433" s="13"/>
      <c r="V1433" s="13"/>
      <c r="W1433" s="13"/>
    </row>
    <row r="1434" spans="14:23">
      <c r="N1434" s="13"/>
      <c r="O1434" s="13"/>
      <c r="P1434" s="13"/>
      <c r="Q1434" s="13"/>
      <c r="R1434" s="13"/>
      <c r="S1434" s="13"/>
      <c r="T1434" s="13"/>
      <c r="U1434" s="13"/>
      <c r="V1434" s="13"/>
      <c r="W1434" s="13"/>
    </row>
    <row r="1435" spans="14:23">
      <c r="N1435" s="13"/>
      <c r="O1435" s="13"/>
      <c r="P1435" s="13"/>
      <c r="Q1435" s="13"/>
      <c r="R1435" s="13"/>
      <c r="S1435" s="13"/>
      <c r="T1435" s="13"/>
      <c r="U1435" s="13"/>
      <c r="V1435" s="13"/>
      <c r="W1435" s="13"/>
    </row>
    <row r="1436" spans="14:23">
      <c r="N1436" s="13"/>
      <c r="O1436" s="13"/>
      <c r="P1436" s="13"/>
      <c r="Q1436" s="13"/>
      <c r="R1436" s="13"/>
      <c r="S1436" s="13"/>
      <c r="T1436" s="13"/>
      <c r="U1436" s="13"/>
      <c r="V1436" s="13"/>
      <c r="W1436" s="13"/>
    </row>
    <row r="1437" spans="14:23">
      <c r="N1437" s="13"/>
      <c r="O1437" s="13"/>
      <c r="P1437" s="13"/>
      <c r="Q1437" s="13"/>
      <c r="R1437" s="13"/>
      <c r="S1437" s="13"/>
      <c r="T1437" s="13"/>
      <c r="U1437" s="13"/>
      <c r="V1437" s="13"/>
      <c r="W1437" s="13"/>
    </row>
    <row r="1438" spans="14:23">
      <c r="N1438" s="13"/>
      <c r="O1438" s="13"/>
      <c r="P1438" s="13"/>
      <c r="Q1438" s="13"/>
      <c r="R1438" s="13"/>
      <c r="S1438" s="13"/>
      <c r="T1438" s="13"/>
      <c r="U1438" s="13"/>
      <c r="V1438" s="13"/>
      <c r="W1438" s="13"/>
    </row>
    <row r="1439" spans="14:23">
      <c r="N1439" s="13"/>
      <c r="O1439" s="13"/>
      <c r="P1439" s="13"/>
      <c r="Q1439" s="13"/>
      <c r="R1439" s="13"/>
      <c r="S1439" s="13"/>
      <c r="T1439" s="13"/>
      <c r="U1439" s="13"/>
      <c r="V1439" s="13"/>
      <c r="W1439" s="13"/>
    </row>
    <row r="1440" spans="14:23">
      <c r="N1440" s="13"/>
      <c r="O1440" s="13"/>
      <c r="P1440" s="13"/>
      <c r="Q1440" s="13"/>
      <c r="R1440" s="13"/>
      <c r="S1440" s="13"/>
      <c r="T1440" s="13"/>
      <c r="U1440" s="13"/>
      <c r="V1440" s="13"/>
      <c r="W1440" s="13"/>
    </row>
    <row r="1441" spans="14:23">
      <c r="N1441" s="13"/>
      <c r="O1441" s="13"/>
      <c r="P1441" s="13"/>
      <c r="Q1441" s="13"/>
      <c r="R1441" s="13"/>
      <c r="S1441" s="13"/>
      <c r="T1441" s="13"/>
      <c r="U1441" s="13"/>
      <c r="V1441" s="13"/>
      <c r="W1441" s="13"/>
    </row>
    <row r="1442" spans="14:23">
      <c r="N1442" s="13"/>
      <c r="O1442" s="13"/>
      <c r="P1442" s="13"/>
      <c r="Q1442" s="13"/>
      <c r="R1442" s="13"/>
      <c r="S1442" s="13"/>
      <c r="T1442" s="13"/>
      <c r="U1442" s="13"/>
      <c r="V1442" s="13"/>
      <c r="W1442" s="13"/>
    </row>
    <row r="1443" spans="14:23">
      <c r="N1443" s="13"/>
      <c r="O1443" s="13"/>
      <c r="P1443" s="13"/>
      <c r="Q1443" s="13"/>
      <c r="R1443" s="13"/>
      <c r="S1443" s="13"/>
      <c r="T1443" s="13"/>
      <c r="U1443" s="13"/>
      <c r="V1443" s="13"/>
      <c r="W1443" s="13"/>
    </row>
    <row r="1444" spans="14:23">
      <c r="N1444" s="13"/>
      <c r="O1444" s="13"/>
      <c r="P1444" s="13"/>
      <c r="Q1444" s="13"/>
      <c r="R1444" s="13"/>
      <c r="S1444" s="13"/>
      <c r="T1444" s="13"/>
      <c r="U1444" s="13"/>
      <c r="V1444" s="13"/>
      <c r="W1444" s="13"/>
    </row>
    <row r="1445" spans="14:23">
      <c r="N1445" s="13"/>
      <c r="O1445" s="13"/>
      <c r="P1445" s="13"/>
      <c r="Q1445" s="13"/>
      <c r="R1445" s="13"/>
      <c r="S1445" s="13"/>
      <c r="T1445" s="13"/>
      <c r="U1445" s="13"/>
      <c r="V1445" s="13"/>
      <c r="W1445" s="13"/>
    </row>
    <row r="1446" spans="14:23">
      <c r="N1446" s="13"/>
      <c r="O1446" s="13"/>
      <c r="P1446" s="13"/>
      <c r="Q1446" s="13"/>
      <c r="R1446" s="13"/>
      <c r="S1446" s="13"/>
      <c r="T1446" s="13"/>
      <c r="U1446" s="13"/>
      <c r="V1446" s="13"/>
      <c r="W1446" s="13"/>
    </row>
    <row r="1447" spans="14:23">
      <c r="N1447" s="13"/>
      <c r="O1447" s="13"/>
      <c r="P1447" s="13"/>
      <c r="Q1447" s="13"/>
      <c r="R1447" s="13"/>
      <c r="S1447" s="13"/>
      <c r="T1447" s="13"/>
      <c r="U1447" s="13"/>
      <c r="V1447" s="13"/>
      <c r="W1447" s="13"/>
    </row>
    <row r="1448" spans="14:23">
      <c r="N1448" s="13"/>
      <c r="O1448" s="13"/>
      <c r="P1448" s="13"/>
      <c r="Q1448" s="13"/>
      <c r="R1448" s="13"/>
      <c r="S1448" s="13"/>
      <c r="T1448" s="13"/>
      <c r="U1448" s="13"/>
      <c r="V1448" s="13"/>
      <c r="W1448" s="13"/>
    </row>
    <row r="1449" spans="14:23">
      <c r="N1449" s="13"/>
      <c r="O1449" s="13"/>
      <c r="P1449" s="13"/>
      <c r="Q1449" s="13"/>
      <c r="R1449" s="13"/>
      <c r="S1449" s="13"/>
      <c r="T1449" s="13"/>
      <c r="U1449" s="13"/>
      <c r="V1449" s="13"/>
      <c r="W1449" s="13"/>
    </row>
    <row r="1450" spans="14:23">
      <c r="N1450" s="13"/>
      <c r="O1450" s="13"/>
      <c r="P1450" s="13"/>
      <c r="Q1450" s="13"/>
      <c r="R1450" s="13"/>
      <c r="S1450" s="13"/>
      <c r="T1450" s="13"/>
      <c r="U1450" s="13"/>
      <c r="V1450" s="13"/>
      <c r="W1450" s="13"/>
    </row>
    <row r="1451" spans="14:23">
      <c r="N1451" s="13"/>
      <c r="O1451" s="13"/>
      <c r="P1451" s="13"/>
      <c r="Q1451" s="13"/>
      <c r="R1451" s="13"/>
      <c r="S1451" s="13"/>
      <c r="T1451" s="13"/>
      <c r="U1451" s="13"/>
      <c r="V1451" s="13"/>
      <c r="W1451" s="13"/>
    </row>
    <row r="1452" spans="14:23">
      <c r="N1452" s="13"/>
      <c r="O1452" s="13"/>
      <c r="P1452" s="13"/>
      <c r="Q1452" s="13"/>
      <c r="R1452" s="13"/>
      <c r="S1452" s="13"/>
      <c r="T1452" s="13"/>
      <c r="U1452" s="13"/>
      <c r="V1452" s="13"/>
      <c r="W1452" s="13"/>
    </row>
    <row r="1453" spans="14:23">
      <c r="N1453" s="13"/>
      <c r="O1453" s="13"/>
      <c r="P1453" s="13"/>
      <c r="Q1453" s="13"/>
      <c r="R1453" s="13"/>
      <c r="S1453" s="13"/>
      <c r="T1453" s="13"/>
      <c r="U1453" s="13"/>
      <c r="V1453" s="13"/>
      <c r="W1453" s="13"/>
    </row>
    <row r="1454" spans="14:23">
      <c r="N1454" s="13"/>
      <c r="O1454" s="13"/>
      <c r="P1454" s="13"/>
      <c r="Q1454" s="13"/>
      <c r="R1454" s="13"/>
      <c r="S1454" s="13"/>
      <c r="T1454" s="13"/>
      <c r="U1454" s="13"/>
      <c r="V1454" s="13"/>
      <c r="W1454" s="13"/>
    </row>
    <row r="1455" spans="14:23">
      <c r="N1455" s="13"/>
      <c r="O1455" s="13"/>
      <c r="P1455" s="13"/>
      <c r="Q1455" s="13"/>
      <c r="R1455" s="13"/>
      <c r="S1455" s="13"/>
      <c r="T1455" s="13"/>
      <c r="U1455" s="13"/>
      <c r="V1455" s="13"/>
      <c r="W1455" s="13"/>
    </row>
    <row r="1456" spans="14:23">
      <c r="N1456" s="13"/>
      <c r="O1456" s="13"/>
      <c r="P1456" s="13"/>
      <c r="Q1456" s="13"/>
      <c r="R1456" s="13"/>
      <c r="S1456" s="13"/>
      <c r="T1456" s="13"/>
      <c r="U1456" s="13"/>
      <c r="V1456" s="13"/>
      <c r="W1456" s="13"/>
    </row>
    <row r="1457" spans="14:23">
      <c r="N1457" s="13"/>
      <c r="O1457" s="13"/>
      <c r="P1457" s="13"/>
      <c r="Q1457" s="13"/>
      <c r="R1457" s="13"/>
      <c r="S1457" s="13"/>
      <c r="T1457" s="13"/>
      <c r="U1457" s="13"/>
      <c r="V1457" s="13"/>
      <c r="W1457" s="13"/>
    </row>
    <row r="1458" spans="14:23">
      <c r="N1458" s="13"/>
      <c r="O1458" s="13"/>
      <c r="P1458" s="13"/>
      <c r="Q1458" s="13"/>
      <c r="R1458" s="13"/>
      <c r="S1458" s="13"/>
      <c r="T1458" s="13"/>
      <c r="U1458" s="13"/>
      <c r="V1458" s="13"/>
      <c r="W1458" s="13"/>
    </row>
    <row r="1459" spans="14:23">
      <c r="N1459" s="13"/>
      <c r="O1459" s="13"/>
      <c r="P1459" s="13"/>
      <c r="Q1459" s="13"/>
      <c r="R1459" s="13"/>
      <c r="S1459" s="13"/>
      <c r="T1459" s="13"/>
      <c r="U1459" s="13"/>
      <c r="V1459" s="13"/>
      <c r="W1459" s="13"/>
    </row>
    <row r="1460" spans="14:23">
      <c r="N1460" s="13"/>
      <c r="O1460" s="13"/>
      <c r="P1460" s="13"/>
      <c r="Q1460" s="13"/>
      <c r="R1460" s="13"/>
      <c r="S1460" s="13"/>
      <c r="T1460" s="13"/>
      <c r="U1460" s="13"/>
      <c r="V1460" s="13"/>
      <c r="W1460" s="13"/>
    </row>
    <row r="1461" spans="14:23">
      <c r="N1461" s="13"/>
      <c r="O1461" s="13"/>
      <c r="P1461" s="13"/>
      <c r="Q1461" s="13"/>
      <c r="R1461" s="13"/>
      <c r="S1461" s="13"/>
      <c r="T1461" s="13"/>
      <c r="U1461" s="13"/>
      <c r="V1461" s="13"/>
      <c r="W1461" s="13"/>
    </row>
    <row r="1462" spans="14:23">
      <c r="N1462" s="13"/>
      <c r="O1462" s="13"/>
      <c r="P1462" s="13"/>
      <c r="Q1462" s="13"/>
      <c r="R1462" s="13"/>
      <c r="S1462" s="13"/>
      <c r="T1462" s="13"/>
      <c r="U1462" s="13"/>
      <c r="V1462" s="13"/>
      <c r="W1462" s="13"/>
    </row>
    <row r="1463" spans="14:23">
      <c r="N1463" s="13"/>
      <c r="O1463" s="13"/>
      <c r="P1463" s="13"/>
      <c r="Q1463" s="13"/>
      <c r="R1463" s="13"/>
      <c r="S1463" s="13"/>
      <c r="T1463" s="13"/>
      <c r="U1463" s="13"/>
      <c r="V1463" s="13"/>
      <c r="W1463" s="13"/>
    </row>
    <row r="1464" spans="14:23">
      <c r="N1464" s="13"/>
      <c r="O1464" s="13"/>
      <c r="P1464" s="13"/>
      <c r="Q1464" s="13"/>
      <c r="R1464" s="13"/>
      <c r="S1464" s="13"/>
      <c r="T1464" s="13"/>
      <c r="U1464" s="13"/>
      <c r="V1464" s="13"/>
      <c r="W1464" s="13"/>
    </row>
    <row r="1465" spans="14:23">
      <c r="N1465" s="13"/>
      <c r="O1465" s="13"/>
      <c r="P1465" s="13"/>
      <c r="Q1465" s="13"/>
      <c r="R1465" s="13"/>
      <c r="S1465" s="13"/>
      <c r="T1465" s="13"/>
      <c r="U1465" s="13"/>
      <c r="V1465" s="13"/>
      <c r="W1465" s="13"/>
    </row>
    <row r="1466" spans="14:23">
      <c r="N1466" s="13"/>
      <c r="O1466" s="13"/>
      <c r="P1466" s="13"/>
      <c r="Q1466" s="13"/>
      <c r="R1466" s="13"/>
      <c r="S1466" s="13"/>
      <c r="T1466" s="13"/>
      <c r="U1466" s="13"/>
      <c r="V1466" s="13"/>
      <c r="W1466" s="13"/>
    </row>
    <row r="1467" spans="14:23">
      <c r="N1467" s="13"/>
      <c r="O1467" s="13"/>
      <c r="P1467" s="13"/>
      <c r="Q1467" s="13"/>
      <c r="R1467" s="13"/>
      <c r="S1467" s="13"/>
      <c r="T1467" s="13"/>
      <c r="U1467" s="13"/>
      <c r="V1467" s="13"/>
      <c r="W1467" s="13"/>
    </row>
    <row r="1468" spans="14:23">
      <c r="N1468" s="13"/>
      <c r="O1468" s="13"/>
      <c r="P1468" s="13"/>
      <c r="Q1468" s="13"/>
      <c r="R1468" s="13"/>
      <c r="S1468" s="13"/>
      <c r="T1468" s="13"/>
      <c r="U1468" s="13"/>
      <c r="V1468" s="13"/>
      <c r="W1468" s="13"/>
    </row>
    <row r="1469" spans="14:23">
      <c r="N1469" s="13"/>
      <c r="O1469" s="13"/>
      <c r="P1469" s="13"/>
      <c r="Q1469" s="13"/>
      <c r="R1469" s="13"/>
      <c r="S1469" s="13"/>
      <c r="T1469" s="13"/>
      <c r="U1469" s="13"/>
      <c r="V1469" s="13"/>
      <c r="W1469" s="13"/>
    </row>
    <row r="1470" spans="14:23">
      <c r="N1470" s="13"/>
      <c r="O1470" s="13"/>
      <c r="P1470" s="13"/>
      <c r="Q1470" s="13"/>
      <c r="R1470" s="13"/>
      <c r="S1470" s="13"/>
      <c r="T1470" s="13"/>
      <c r="U1470" s="13"/>
      <c r="V1470" s="13"/>
      <c r="W1470" s="13"/>
    </row>
    <row r="1471" spans="14:23">
      <c r="N1471" s="13"/>
      <c r="O1471" s="13"/>
      <c r="P1471" s="13"/>
      <c r="Q1471" s="13"/>
      <c r="R1471" s="13"/>
      <c r="S1471" s="13"/>
      <c r="T1471" s="13"/>
      <c r="U1471" s="13"/>
      <c r="V1471" s="13"/>
      <c r="W1471" s="13"/>
    </row>
    <row r="1472" spans="14:23">
      <c r="N1472" s="13"/>
      <c r="O1472" s="13"/>
      <c r="P1472" s="13"/>
      <c r="Q1472" s="13"/>
      <c r="R1472" s="13"/>
      <c r="S1472" s="13"/>
      <c r="T1472" s="13"/>
      <c r="U1472" s="13"/>
      <c r="V1472" s="13"/>
      <c r="W1472" s="13"/>
    </row>
    <row r="1473" spans="14:23">
      <c r="N1473" s="13"/>
      <c r="O1473" s="13"/>
      <c r="P1473" s="13"/>
      <c r="Q1473" s="13"/>
      <c r="R1473" s="13"/>
      <c r="S1473" s="13"/>
      <c r="T1473" s="13"/>
      <c r="U1473" s="13"/>
      <c r="V1473" s="13"/>
      <c r="W1473" s="13"/>
    </row>
    <row r="1474" spans="14:23">
      <c r="N1474" s="13"/>
      <c r="O1474" s="13"/>
      <c r="P1474" s="13"/>
      <c r="Q1474" s="13"/>
      <c r="R1474" s="13"/>
      <c r="S1474" s="13"/>
      <c r="T1474" s="13"/>
      <c r="U1474" s="13"/>
      <c r="V1474" s="13"/>
      <c r="W1474" s="13"/>
    </row>
    <row r="1475" spans="14:23">
      <c r="N1475" s="13"/>
      <c r="O1475" s="13"/>
      <c r="P1475" s="13"/>
      <c r="Q1475" s="13"/>
      <c r="R1475" s="13"/>
      <c r="S1475" s="13"/>
      <c r="T1475" s="13"/>
      <c r="U1475" s="13"/>
      <c r="V1475" s="13"/>
      <c r="W1475" s="13"/>
    </row>
    <row r="1476" spans="14:23">
      <c r="N1476" s="13"/>
      <c r="O1476" s="13"/>
      <c r="P1476" s="13"/>
      <c r="Q1476" s="13"/>
      <c r="R1476" s="13"/>
      <c r="S1476" s="13"/>
      <c r="T1476" s="13"/>
      <c r="U1476" s="13"/>
      <c r="V1476" s="13"/>
      <c r="W1476" s="13"/>
    </row>
    <row r="1477" spans="14:23">
      <c r="N1477" s="13"/>
      <c r="O1477" s="13"/>
      <c r="P1477" s="13"/>
      <c r="Q1477" s="13"/>
      <c r="R1477" s="13"/>
      <c r="S1477" s="13"/>
      <c r="T1477" s="13"/>
      <c r="U1477" s="13"/>
      <c r="V1477" s="13"/>
      <c r="W1477" s="13"/>
    </row>
    <row r="1478" spans="14:23">
      <c r="N1478" s="13"/>
      <c r="O1478" s="13"/>
      <c r="P1478" s="13"/>
      <c r="Q1478" s="13"/>
      <c r="R1478" s="13"/>
      <c r="S1478" s="13"/>
      <c r="T1478" s="13"/>
      <c r="U1478" s="13"/>
      <c r="V1478" s="13"/>
      <c r="W1478" s="13"/>
    </row>
    <row r="1479" spans="14:23">
      <c r="N1479" s="13"/>
      <c r="O1479" s="13"/>
      <c r="P1479" s="13"/>
      <c r="Q1479" s="13"/>
      <c r="R1479" s="13"/>
      <c r="S1479" s="13"/>
      <c r="T1479" s="13"/>
      <c r="U1479" s="13"/>
      <c r="V1479" s="13"/>
      <c r="W1479" s="13"/>
    </row>
    <row r="1480" spans="14:23">
      <c r="N1480" s="13"/>
      <c r="O1480" s="13"/>
      <c r="P1480" s="13"/>
      <c r="Q1480" s="13"/>
      <c r="R1480" s="13"/>
      <c r="S1480" s="13"/>
      <c r="T1480" s="13"/>
      <c r="U1480" s="13"/>
      <c r="V1480" s="13"/>
      <c r="W1480" s="13"/>
    </row>
    <row r="1481" spans="14:23">
      <c r="N1481" s="13"/>
      <c r="O1481" s="13"/>
      <c r="P1481" s="13"/>
      <c r="Q1481" s="13"/>
      <c r="R1481" s="13"/>
      <c r="S1481" s="13"/>
      <c r="T1481" s="13"/>
      <c r="U1481" s="13"/>
      <c r="V1481" s="13"/>
      <c r="W1481" s="13"/>
    </row>
    <row r="1482" spans="14:23">
      <c r="N1482" s="13"/>
      <c r="O1482" s="13"/>
      <c r="P1482" s="13"/>
      <c r="Q1482" s="13"/>
      <c r="R1482" s="13"/>
      <c r="S1482" s="13"/>
      <c r="T1482" s="13"/>
      <c r="U1482" s="13"/>
      <c r="V1482" s="13"/>
      <c r="W1482" s="13"/>
    </row>
    <row r="1483" spans="14:23">
      <c r="N1483" s="13"/>
      <c r="O1483" s="13"/>
      <c r="P1483" s="13"/>
      <c r="Q1483" s="13"/>
      <c r="R1483" s="13"/>
      <c r="S1483" s="13"/>
      <c r="T1483" s="13"/>
      <c r="U1483" s="13"/>
      <c r="V1483" s="13"/>
      <c r="W1483" s="13"/>
    </row>
    <row r="1484" spans="14:23">
      <c r="N1484" s="13"/>
      <c r="O1484" s="13"/>
      <c r="P1484" s="13"/>
      <c r="Q1484" s="13"/>
      <c r="R1484" s="13"/>
      <c r="S1484" s="13"/>
      <c r="T1484" s="13"/>
      <c r="U1484" s="13"/>
      <c r="V1484" s="13"/>
      <c r="W1484" s="13"/>
    </row>
    <row r="1485" spans="14:23">
      <c r="N1485" s="13"/>
      <c r="O1485" s="13"/>
      <c r="P1485" s="13"/>
      <c r="Q1485" s="13"/>
      <c r="R1485" s="13"/>
      <c r="S1485" s="13"/>
      <c r="T1485" s="13"/>
      <c r="U1485" s="13"/>
      <c r="V1485" s="13"/>
      <c r="W1485" s="13"/>
    </row>
    <row r="1486" spans="14:23">
      <c r="N1486" s="13"/>
      <c r="O1486" s="13"/>
      <c r="P1486" s="13"/>
      <c r="Q1486" s="13"/>
      <c r="R1486" s="13"/>
      <c r="S1486" s="13"/>
      <c r="T1486" s="13"/>
      <c r="U1486" s="13"/>
      <c r="V1486" s="13"/>
      <c r="W1486" s="13"/>
    </row>
    <row r="1487" spans="14:23">
      <c r="N1487" s="13"/>
      <c r="O1487" s="13"/>
      <c r="P1487" s="13"/>
      <c r="Q1487" s="13"/>
      <c r="R1487" s="13"/>
      <c r="S1487" s="13"/>
      <c r="T1487" s="13"/>
      <c r="U1487" s="13"/>
      <c r="V1487" s="13"/>
      <c r="W1487" s="13"/>
    </row>
    <row r="1488" spans="14:23">
      <c r="N1488" s="13"/>
      <c r="O1488" s="13"/>
      <c r="P1488" s="13"/>
      <c r="Q1488" s="13"/>
      <c r="R1488" s="13"/>
      <c r="S1488" s="13"/>
      <c r="T1488" s="13"/>
      <c r="U1488" s="13"/>
      <c r="V1488" s="13"/>
      <c r="W1488" s="13"/>
    </row>
    <row r="1489" spans="14:23">
      <c r="N1489" s="13"/>
      <c r="O1489" s="13"/>
      <c r="P1489" s="13"/>
      <c r="Q1489" s="13"/>
      <c r="R1489" s="13"/>
      <c r="S1489" s="13"/>
      <c r="T1489" s="13"/>
      <c r="U1489" s="13"/>
      <c r="V1489" s="13"/>
      <c r="W1489" s="13"/>
    </row>
    <row r="1490" spans="14:23">
      <c r="N1490" s="13"/>
      <c r="O1490" s="13"/>
      <c r="P1490" s="13"/>
      <c r="Q1490" s="13"/>
      <c r="R1490" s="13"/>
      <c r="S1490" s="13"/>
      <c r="T1490" s="13"/>
      <c r="U1490" s="13"/>
      <c r="V1490" s="13"/>
      <c r="W1490" s="13"/>
    </row>
    <row r="1491" spans="14:23">
      <c r="N1491" s="13"/>
      <c r="O1491" s="13"/>
      <c r="P1491" s="13"/>
      <c r="Q1491" s="13"/>
      <c r="R1491" s="13"/>
      <c r="S1491" s="13"/>
      <c r="T1491" s="13"/>
      <c r="U1491" s="13"/>
      <c r="V1491" s="13"/>
      <c r="W1491" s="13"/>
    </row>
    <row r="1492" spans="14:23">
      <c r="N1492" s="13"/>
      <c r="O1492" s="13"/>
      <c r="P1492" s="13"/>
      <c r="Q1492" s="13"/>
      <c r="R1492" s="13"/>
      <c r="S1492" s="13"/>
      <c r="T1492" s="13"/>
      <c r="U1492" s="13"/>
      <c r="V1492" s="13"/>
      <c r="W1492" s="13"/>
    </row>
    <row r="1493" spans="14:23">
      <c r="N1493" s="13"/>
      <c r="O1493" s="13"/>
      <c r="P1493" s="13"/>
      <c r="Q1493" s="13"/>
      <c r="R1493" s="13"/>
      <c r="S1493" s="13"/>
      <c r="T1493" s="13"/>
      <c r="U1493" s="13"/>
      <c r="V1493" s="13"/>
      <c r="W1493" s="13"/>
    </row>
    <row r="1494" spans="14:23">
      <c r="N1494" s="13"/>
      <c r="O1494" s="13"/>
      <c r="P1494" s="13"/>
      <c r="Q1494" s="13"/>
      <c r="R1494" s="13"/>
      <c r="S1494" s="13"/>
      <c r="T1494" s="13"/>
      <c r="U1494" s="13"/>
      <c r="V1494" s="13"/>
      <c r="W1494" s="13"/>
    </row>
    <row r="1495" spans="14:23">
      <c r="N1495" s="13"/>
      <c r="O1495" s="13"/>
      <c r="P1495" s="13"/>
      <c r="Q1495" s="13"/>
      <c r="R1495" s="13"/>
      <c r="S1495" s="13"/>
      <c r="T1495" s="13"/>
      <c r="U1495" s="13"/>
      <c r="V1495" s="13"/>
      <c r="W1495" s="13"/>
    </row>
    <row r="1496" spans="14:23">
      <c r="N1496" s="13"/>
      <c r="O1496" s="13"/>
      <c r="P1496" s="13"/>
      <c r="Q1496" s="13"/>
      <c r="R1496" s="13"/>
      <c r="S1496" s="13"/>
      <c r="T1496" s="13"/>
      <c r="U1496" s="13"/>
      <c r="V1496" s="13"/>
      <c r="W1496" s="13"/>
    </row>
    <row r="1497" spans="14:23">
      <c r="N1497" s="13"/>
      <c r="O1497" s="13"/>
      <c r="P1497" s="13"/>
      <c r="Q1497" s="13"/>
      <c r="R1497" s="13"/>
      <c r="S1497" s="13"/>
      <c r="T1497" s="13"/>
      <c r="U1497" s="13"/>
      <c r="V1497" s="13"/>
      <c r="W1497" s="13"/>
    </row>
    <row r="1498" spans="14:23">
      <c r="N1498" s="13"/>
      <c r="O1498" s="13"/>
      <c r="P1498" s="13"/>
      <c r="Q1498" s="13"/>
      <c r="R1498" s="13"/>
      <c r="S1498" s="13"/>
      <c r="T1498" s="13"/>
      <c r="U1498" s="13"/>
      <c r="V1498" s="13"/>
      <c r="W1498" s="13"/>
    </row>
    <row r="1499" spans="14:23">
      <c r="N1499" s="13"/>
      <c r="O1499" s="13"/>
      <c r="P1499" s="13"/>
      <c r="Q1499" s="13"/>
      <c r="R1499" s="13"/>
      <c r="S1499" s="13"/>
      <c r="T1499" s="13"/>
      <c r="U1499" s="13"/>
      <c r="V1499" s="13"/>
      <c r="W1499" s="13"/>
    </row>
    <row r="1500" spans="14:23">
      <c r="N1500" s="13"/>
      <c r="O1500" s="13"/>
      <c r="P1500" s="13"/>
      <c r="Q1500" s="13"/>
      <c r="R1500" s="13"/>
      <c r="S1500" s="13"/>
      <c r="T1500" s="13"/>
      <c r="U1500" s="13"/>
      <c r="V1500" s="13"/>
      <c r="W1500" s="13"/>
    </row>
    <row r="1501" spans="14:23">
      <c r="N1501" s="13"/>
      <c r="O1501" s="13"/>
      <c r="P1501" s="13"/>
      <c r="Q1501" s="13"/>
      <c r="R1501" s="13"/>
      <c r="S1501" s="13"/>
      <c r="T1501" s="13"/>
      <c r="U1501" s="13"/>
      <c r="V1501" s="13"/>
      <c r="W1501" s="13"/>
    </row>
    <row r="1502" spans="14:23">
      <c r="N1502" s="13"/>
      <c r="O1502" s="13"/>
      <c r="P1502" s="13"/>
      <c r="Q1502" s="13"/>
      <c r="R1502" s="13"/>
      <c r="S1502" s="13"/>
      <c r="T1502" s="13"/>
      <c r="U1502" s="13"/>
      <c r="V1502" s="13"/>
      <c r="W1502" s="13"/>
    </row>
    <row r="1503" spans="14:23">
      <c r="N1503" s="13"/>
      <c r="O1503" s="13"/>
      <c r="P1503" s="13"/>
      <c r="Q1503" s="13"/>
      <c r="R1503" s="13"/>
      <c r="S1503" s="13"/>
      <c r="T1503" s="13"/>
      <c r="U1503" s="13"/>
      <c r="V1503" s="13"/>
      <c r="W1503" s="13"/>
    </row>
    <row r="1504" spans="14:23">
      <c r="N1504" s="13"/>
      <c r="O1504" s="13"/>
      <c r="P1504" s="13"/>
      <c r="Q1504" s="13"/>
      <c r="R1504" s="13"/>
      <c r="S1504" s="13"/>
      <c r="T1504" s="13"/>
      <c r="U1504" s="13"/>
      <c r="V1504" s="13"/>
      <c r="W1504" s="13"/>
    </row>
    <row r="1505" spans="14:23">
      <c r="N1505" s="13"/>
      <c r="O1505" s="13"/>
      <c r="P1505" s="13"/>
      <c r="Q1505" s="13"/>
      <c r="R1505" s="13"/>
      <c r="S1505" s="13"/>
      <c r="T1505" s="13"/>
      <c r="U1505" s="13"/>
      <c r="V1505" s="13"/>
      <c r="W1505" s="13"/>
    </row>
    <row r="1506" spans="14:23">
      <c r="N1506" s="13"/>
      <c r="O1506" s="13"/>
      <c r="P1506" s="13"/>
      <c r="Q1506" s="13"/>
      <c r="R1506" s="13"/>
      <c r="S1506" s="13"/>
      <c r="T1506" s="13"/>
      <c r="U1506" s="13"/>
      <c r="V1506" s="13"/>
      <c r="W1506" s="13"/>
    </row>
    <row r="1507" spans="14:23">
      <c r="N1507" s="13"/>
      <c r="O1507" s="13"/>
      <c r="P1507" s="13"/>
      <c r="Q1507" s="13"/>
      <c r="R1507" s="13"/>
      <c r="S1507" s="13"/>
      <c r="T1507" s="13"/>
      <c r="U1507" s="13"/>
      <c r="V1507" s="13"/>
      <c r="W1507" s="13"/>
    </row>
    <row r="1508" spans="14:23">
      <c r="N1508" s="13"/>
      <c r="O1508" s="13"/>
      <c r="P1508" s="13"/>
      <c r="Q1508" s="13"/>
      <c r="R1508" s="13"/>
      <c r="S1508" s="13"/>
      <c r="T1508" s="13"/>
      <c r="U1508" s="13"/>
      <c r="V1508" s="13"/>
      <c r="W1508" s="13"/>
    </row>
    <row r="1509" spans="14:23">
      <c r="N1509" s="13"/>
      <c r="O1509" s="13"/>
      <c r="P1509" s="13"/>
      <c r="Q1509" s="13"/>
      <c r="R1509" s="13"/>
      <c r="S1509" s="13"/>
      <c r="T1509" s="13"/>
      <c r="U1509" s="13"/>
      <c r="V1509" s="13"/>
      <c r="W1509" s="13"/>
    </row>
    <row r="1510" spans="14:23">
      <c r="N1510" s="13"/>
      <c r="O1510" s="13"/>
      <c r="P1510" s="13"/>
      <c r="Q1510" s="13"/>
      <c r="R1510" s="13"/>
      <c r="S1510" s="13"/>
      <c r="T1510" s="13"/>
      <c r="U1510" s="13"/>
      <c r="V1510" s="13"/>
      <c r="W1510" s="13"/>
    </row>
    <row r="1511" spans="14:23">
      <c r="N1511" s="13"/>
      <c r="O1511" s="13"/>
      <c r="P1511" s="13"/>
      <c r="Q1511" s="13"/>
      <c r="R1511" s="13"/>
      <c r="S1511" s="13"/>
      <c r="T1511" s="13"/>
      <c r="U1511" s="13"/>
      <c r="V1511" s="13"/>
      <c r="W1511" s="13"/>
    </row>
    <row r="1512" spans="14:23">
      <c r="N1512" s="13"/>
      <c r="O1512" s="13"/>
      <c r="P1512" s="13"/>
      <c r="Q1512" s="13"/>
      <c r="R1512" s="13"/>
      <c r="S1512" s="13"/>
      <c r="T1512" s="13"/>
      <c r="U1512" s="13"/>
      <c r="V1512" s="13"/>
      <c r="W1512" s="13"/>
    </row>
    <row r="1513" spans="14:23">
      <c r="N1513" s="13"/>
      <c r="O1513" s="13"/>
      <c r="P1513" s="13"/>
      <c r="Q1513" s="13"/>
      <c r="R1513" s="13"/>
      <c r="S1513" s="13"/>
      <c r="T1513" s="13"/>
      <c r="U1513" s="13"/>
      <c r="V1513" s="13"/>
      <c r="W1513" s="13"/>
    </row>
    <row r="1514" spans="14:23">
      <c r="N1514" s="13"/>
      <c r="O1514" s="13"/>
      <c r="P1514" s="13"/>
      <c r="Q1514" s="13"/>
      <c r="R1514" s="13"/>
      <c r="S1514" s="13"/>
      <c r="T1514" s="13"/>
      <c r="U1514" s="13"/>
      <c r="V1514" s="13"/>
      <c r="W1514" s="13"/>
    </row>
    <row r="1515" spans="14:23">
      <c r="N1515" s="13"/>
      <c r="O1515" s="13"/>
      <c r="P1515" s="13"/>
      <c r="Q1515" s="13"/>
      <c r="R1515" s="13"/>
      <c r="S1515" s="13"/>
      <c r="T1515" s="13"/>
      <c r="U1515" s="13"/>
      <c r="V1515" s="13"/>
      <c r="W1515" s="13"/>
    </row>
    <row r="1516" spans="14:23">
      <c r="N1516" s="13"/>
      <c r="O1516" s="13"/>
      <c r="P1516" s="13"/>
      <c r="Q1516" s="13"/>
      <c r="R1516" s="13"/>
      <c r="S1516" s="13"/>
      <c r="T1516" s="13"/>
      <c r="U1516" s="13"/>
      <c r="V1516" s="13"/>
      <c r="W1516" s="13"/>
    </row>
    <row r="1517" spans="14:23">
      <c r="N1517" s="13"/>
      <c r="O1517" s="13"/>
      <c r="P1517" s="13"/>
      <c r="Q1517" s="13"/>
      <c r="R1517" s="13"/>
      <c r="S1517" s="13"/>
      <c r="T1517" s="13"/>
      <c r="U1517" s="13"/>
      <c r="V1517" s="13"/>
      <c r="W1517" s="13"/>
    </row>
    <row r="1518" spans="14:23">
      <c r="N1518" s="13"/>
      <c r="O1518" s="13"/>
      <c r="P1518" s="13"/>
      <c r="Q1518" s="13"/>
      <c r="R1518" s="13"/>
      <c r="S1518" s="13"/>
      <c r="T1518" s="13"/>
      <c r="U1518" s="13"/>
      <c r="V1518" s="13"/>
      <c r="W1518" s="13"/>
    </row>
    <row r="1519" spans="14:23">
      <c r="N1519" s="13"/>
      <c r="O1519" s="13"/>
      <c r="P1519" s="13"/>
      <c r="Q1519" s="13"/>
      <c r="R1519" s="13"/>
      <c r="S1519" s="13"/>
      <c r="T1519" s="13"/>
      <c r="U1519" s="13"/>
      <c r="V1519" s="13"/>
      <c r="W1519" s="13"/>
    </row>
    <row r="1520" spans="14:23">
      <c r="N1520" s="13"/>
      <c r="O1520" s="13"/>
      <c r="P1520" s="13"/>
      <c r="Q1520" s="13"/>
      <c r="R1520" s="13"/>
      <c r="S1520" s="13"/>
      <c r="T1520" s="13"/>
      <c r="U1520" s="13"/>
      <c r="V1520" s="13"/>
      <c r="W1520" s="13"/>
    </row>
    <row r="1521" spans="14:23">
      <c r="N1521" s="13"/>
      <c r="O1521" s="13"/>
      <c r="P1521" s="13"/>
      <c r="Q1521" s="13"/>
      <c r="R1521" s="13"/>
      <c r="S1521" s="13"/>
      <c r="T1521" s="13"/>
      <c r="U1521" s="13"/>
      <c r="V1521" s="13"/>
      <c r="W1521" s="13"/>
    </row>
    <row r="1522" spans="14:23">
      <c r="N1522" s="13"/>
      <c r="O1522" s="13"/>
      <c r="P1522" s="13"/>
      <c r="Q1522" s="13"/>
      <c r="R1522" s="13"/>
      <c r="S1522" s="13"/>
      <c r="T1522" s="13"/>
      <c r="U1522" s="13"/>
      <c r="V1522" s="13"/>
      <c r="W1522" s="13"/>
    </row>
    <row r="1523" spans="14:23">
      <c r="N1523" s="13"/>
      <c r="O1523" s="13"/>
      <c r="P1523" s="13"/>
      <c r="Q1523" s="13"/>
      <c r="R1523" s="13"/>
      <c r="S1523" s="13"/>
      <c r="T1523" s="13"/>
      <c r="U1523" s="13"/>
      <c r="V1523" s="13"/>
      <c r="W1523" s="13"/>
    </row>
    <row r="1524" spans="14:23">
      <c r="N1524" s="13"/>
      <c r="O1524" s="13"/>
      <c r="P1524" s="13"/>
      <c r="Q1524" s="13"/>
      <c r="R1524" s="13"/>
      <c r="S1524" s="13"/>
      <c r="T1524" s="13"/>
      <c r="U1524" s="13"/>
      <c r="V1524" s="13"/>
      <c r="W1524" s="13"/>
    </row>
    <row r="1525" spans="14:23">
      <c r="N1525" s="13"/>
      <c r="O1525" s="13"/>
      <c r="P1525" s="13"/>
      <c r="Q1525" s="13"/>
      <c r="R1525" s="13"/>
      <c r="S1525" s="13"/>
      <c r="T1525" s="13"/>
      <c r="U1525" s="13"/>
      <c r="V1525" s="13"/>
      <c r="W1525" s="13"/>
    </row>
    <row r="1526" spans="14:23">
      <c r="N1526" s="13"/>
      <c r="O1526" s="13"/>
      <c r="P1526" s="13"/>
      <c r="Q1526" s="13"/>
      <c r="R1526" s="13"/>
      <c r="S1526" s="13"/>
      <c r="T1526" s="13"/>
      <c r="U1526" s="13"/>
      <c r="V1526" s="13"/>
      <c r="W1526" s="13"/>
    </row>
    <row r="1527" spans="14:23">
      <c r="N1527" s="13"/>
      <c r="O1527" s="13"/>
      <c r="P1527" s="13"/>
      <c r="Q1527" s="13"/>
      <c r="R1527" s="13"/>
      <c r="S1527" s="13"/>
      <c r="T1527" s="13"/>
      <c r="U1527" s="13"/>
      <c r="V1527" s="13"/>
      <c r="W1527" s="13"/>
    </row>
    <row r="1528" spans="14:23">
      <c r="N1528" s="13"/>
      <c r="O1528" s="13"/>
      <c r="P1528" s="13"/>
      <c r="Q1528" s="13"/>
      <c r="R1528" s="13"/>
      <c r="S1528" s="13"/>
      <c r="T1528" s="13"/>
      <c r="U1528" s="13"/>
      <c r="V1528" s="13"/>
      <c r="W1528" s="13"/>
    </row>
    <row r="1529" spans="14:23">
      <c r="N1529" s="13"/>
      <c r="O1529" s="13"/>
      <c r="P1529" s="13"/>
      <c r="Q1529" s="13"/>
      <c r="R1529" s="13"/>
      <c r="S1529" s="13"/>
      <c r="T1529" s="13"/>
      <c r="U1529" s="13"/>
      <c r="V1529" s="13"/>
      <c r="W1529" s="13"/>
    </row>
    <row r="1530" spans="14:23">
      <c r="N1530" s="13"/>
      <c r="O1530" s="13"/>
      <c r="P1530" s="13"/>
      <c r="Q1530" s="13"/>
      <c r="R1530" s="13"/>
      <c r="S1530" s="13"/>
      <c r="T1530" s="13"/>
      <c r="U1530" s="13"/>
      <c r="V1530" s="13"/>
      <c r="W1530" s="13"/>
    </row>
    <row r="1531" spans="14:23">
      <c r="N1531" s="13"/>
      <c r="O1531" s="13"/>
      <c r="P1531" s="13"/>
      <c r="Q1531" s="13"/>
      <c r="R1531" s="13"/>
      <c r="S1531" s="13"/>
      <c r="T1531" s="13"/>
      <c r="U1531" s="13"/>
      <c r="V1531" s="13"/>
      <c r="W1531" s="13"/>
    </row>
    <row r="1532" spans="14:23">
      <c r="N1532" s="13"/>
      <c r="O1532" s="13"/>
      <c r="P1532" s="13"/>
      <c r="Q1532" s="13"/>
      <c r="R1532" s="13"/>
      <c r="S1532" s="13"/>
      <c r="T1532" s="13"/>
      <c r="U1532" s="13"/>
      <c r="V1532" s="13"/>
      <c r="W1532" s="13"/>
    </row>
    <row r="1533" spans="14:23">
      <c r="N1533" s="13"/>
      <c r="O1533" s="13"/>
      <c r="P1533" s="13"/>
      <c r="Q1533" s="13"/>
      <c r="R1533" s="13"/>
      <c r="S1533" s="13"/>
      <c r="T1533" s="13"/>
      <c r="U1533" s="13"/>
      <c r="V1533" s="13"/>
      <c r="W1533" s="13"/>
    </row>
    <row r="1534" spans="14:23">
      <c r="N1534" s="13"/>
      <c r="O1534" s="13"/>
      <c r="P1534" s="13"/>
      <c r="Q1534" s="13"/>
      <c r="R1534" s="13"/>
      <c r="S1534" s="13"/>
      <c r="T1534" s="13"/>
      <c r="U1534" s="13"/>
      <c r="V1534" s="13"/>
      <c r="W1534" s="13"/>
    </row>
    <row r="1535" spans="14:23">
      <c r="N1535" s="13"/>
      <c r="O1535" s="13"/>
      <c r="P1535" s="13"/>
      <c r="Q1535" s="13"/>
      <c r="R1535" s="13"/>
      <c r="S1535" s="13"/>
      <c r="T1535" s="13"/>
      <c r="U1535" s="13"/>
      <c r="V1535" s="13"/>
      <c r="W1535" s="13"/>
    </row>
    <row r="1536" spans="14:23">
      <c r="N1536" s="13"/>
      <c r="O1536" s="13"/>
      <c r="P1536" s="13"/>
      <c r="Q1536" s="13"/>
      <c r="R1536" s="13"/>
      <c r="S1536" s="13"/>
      <c r="T1536" s="13"/>
      <c r="U1536" s="13"/>
      <c r="V1536" s="13"/>
      <c r="W1536" s="13"/>
    </row>
    <row r="1537" spans="14:23">
      <c r="N1537" s="13"/>
      <c r="O1537" s="13"/>
      <c r="P1537" s="13"/>
      <c r="Q1537" s="13"/>
      <c r="R1537" s="13"/>
      <c r="S1537" s="13"/>
      <c r="T1537" s="13"/>
      <c r="U1537" s="13"/>
      <c r="V1537" s="13"/>
      <c r="W1537" s="13"/>
    </row>
    <row r="1538" spans="14:23">
      <c r="N1538" s="13"/>
      <c r="O1538" s="13"/>
      <c r="P1538" s="13"/>
      <c r="Q1538" s="13"/>
      <c r="R1538" s="13"/>
      <c r="S1538" s="13"/>
      <c r="T1538" s="13"/>
      <c r="U1538" s="13"/>
      <c r="V1538" s="13"/>
      <c r="W1538" s="13"/>
    </row>
    <row r="1539" spans="14:23">
      <c r="N1539" s="13"/>
      <c r="O1539" s="13"/>
      <c r="P1539" s="13"/>
      <c r="Q1539" s="13"/>
      <c r="R1539" s="13"/>
      <c r="S1539" s="13"/>
      <c r="T1539" s="13"/>
      <c r="U1539" s="13"/>
      <c r="V1539" s="13"/>
      <c r="W1539" s="13"/>
    </row>
    <row r="1540" spans="14:23">
      <c r="N1540" s="13"/>
      <c r="O1540" s="13"/>
      <c r="P1540" s="13"/>
      <c r="Q1540" s="13"/>
      <c r="R1540" s="13"/>
      <c r="S1540" s="13"/>
      <c r="T1540" s="13"/>
      <c r="U1540" s="13"/>
      <c r="V1540" s="13"/>
      <c r="W1540" s="13"/>
    </row>
    <row r="1541" spans="14:23">
      <c r="N1541" s="13"/>
      <c r="O1541" s="13"/>
      <c r="P1541" s="13"/>
      <c r="Q1541" s="13"/>
      <c r="R1541" s="13"/>
      <c r="S1541" s="13"/>
      <c r="T1541" s="13"/>
      <c r="U1541" s="13"/>
      <c r="V1541" s="13"/>
      <c r="W1541" s="13"/>
    </row>
    <row r="1542" spans="14:23">
      <c r="N1542" s="13"/>
      <c r="O1542" s="13"/>
      <c r="P1542" s="13"/>
      <c r="Q1542" s="13"/>
      <c r="R1542" s="13"/>
      <c r="S1542" s="13"/>
      <c r="T1542" s="13"/>
      <c r="U1542" s="13"/>
      <c r="V1542" s="13"/>
      <c r="W1542" s="13"/>
    </row>
    <row r="1543" spans="14:23">
      <c r="N1543" s="13"/>
      <c r="O1543" s="13"/>
      <c r="P1543" s="13"/>
      <c r="Q1543" s="13"/>
      <c r="R1543" s="13"/>
      <c r="S1543" s="13"/>
      <c r="T1543" s="13"/>
      <c r="U1543" s="13"/>
      <c r="V1543" s="13"/>
      <c r="W1543" s="13"/>
    </row>
    <row r="1544" spans="14:23">
      <c r="N1544" s="13"/>
      <c r="O1544" s="13"/>
      <c r="P1544" s="13"/>
      <c r="Q1544" s="13"/>
      <c r="R1544" s="13"/>
      <c r="S1544" s="13"/>
      <c r="T1544" s="13"/>
      <c r="U1544" s="13"/>
      <c r="V1544" s="13"/>
      <c r="W1544" s="13"/>
    </row>
    <row r="1545" spans="14:23">
      <c r="N1545" s="13"/>
      <c r="O1545" s="13"/>
      <c r="P1545" s="13"/>
      <c r="Q1545" s="13"/>
      <c r="R1545" s="13"/>
      <c r="S1545" s="13"/>
      <c r="T1545" s="13"/>
      <c r="U1545" s="13"/>
      <c r="V1545" s="13"/>
      <c r="W1545" s="13"/>
    </row>
    <row r="1546" spans="14:23">
      <c r="N1546" s="13"/>
      <c r="O1546" s="13"/>
      <c r="P1546" s="13"/>
      <c r="Q1546" s="13"/>
      <c r="R1546" s="13"/>
      <c r="S1546" s="13"/>
      <c r="T1546" s="13"/>
      <c r="U1546" s="13"/>
      <c r="V1546" s="13"/>
      <c r="W1546" s="13"/>
    </row>
    <row r="1547" spans="14:23">
      <c r="N1547" s="13"/>
      <c r="O1547" s="13"/>
      <c r="P1547" s="13"/>
      <c r="Q1547" s="13"/>
      <c r="R1547" s="13"/>
      <c r="S1547" s="13"/>
      <c r="T1547" s="13"/>
      <c r="U1547" s="13"/>
      <c r="V1547" s="13"/>
      <c r="W1547" s="13"/>
    </row>
    <row r="1548" spans="14:23">
      <c r="N1548" s="13"/>
      <c r="O1548" s="13"/>
      <c r="P1548" s="13"/>
      <c r="Q1548" s="13"/>
      <c r="R1548" s="13"/>
      <c r="S1548" s="13"/>
      <c r="T1548" s="13"/>
      <c r="U1548" s="13"/>
      <c r="V1548" s="13"/>
      <c r="W1548" s="13"/>
    </row>
    <row r="1549" spans="14:23">
      <c r="N1549" s="13"/>
      <c r="O1549" s="13"/>
      <c r="P1549" s="13"/>
      <c r="Q1549" s="13"/>
      <c r="R1549" s="13"/>
      <c r="S1549" s="13"/>
      <c r="T1549" s="13"/>
      <c r="U1549" s="13"/>
      <c r="V1549" s="13"/>
      <c r="W1549" s="13"/>
    </row>
    <row r="1550" spans="14:23">
      <c r="N1550" s="13"/>
      <c r="O1550" s="13"/>
      <c r="P1550" s="13"/>
      <c r="Q1550" s="13"/>
      <c r="R1550" s="13"/>
      <c r="S1550" s="13"/>
      <c r="T1550" s="13"/>
      <c r="U1550" s="13"/>
      <c r="V1550" s="13"/>
      <c r="W1550" s="13"/>
    </row>
    <row r="1551" spans="14:23">
      <c r="N1551" s="13"/>
      <c r="O1551" s="13"/>
      <c r="P1551" s="13"/>
      <c r="Q1551" s="13"/>
      <c r="R1551" s="13"/>
      <c r="S1551" s="13"/>
      <c r="T1551" s="13"/>
      <c r="U1551" s="13"/>
      <c r="V1551" s="13"/>
      <c r="W1551" s="13"/>
    </row>
    <row r="1552" spans="14:23">
      <c r="N1552" s="13"/>
      <c r="O1552" s="13"/>
      <c r="P1552" s="13"/>
      <c r="Q1552" s="13"/>
      <c r="R1552" s="13"/>
      <c r="S1552" s="13"/>
      <c r="T1552" s="13"/>
      <c r="U1552" s="13"/>
      <c r="V1552" s="13"/>
      <c r="W1552" s="13"/>
    </row>
    <row r="1553" spans="14:23">
      <c r="N1553" s="13"/>
      <c r="O1553" s="13"/>
      <c r="P1553" s="13"/>
      <c r="Q1553" s="13"/>
      <c r="R1553" s="13"/>
      <c r="S1553" s="13"/>
      <c r="T1553" s="13"/>
      <c r="U1553" s="13"/>
      <c r="V1553" s="13"/>
      <c r="W1553" s="13"/>
    </row>
    <row r="1554" spans="14:23">
      <c r="N1554" s="13"/>
      <c r="O1554" s="13"/>
      <c r="P1554" s="13"/>
      <c r="Q1554" s="13"/>
      <c r="R1554" s="13"/>
      <c r="S1554" s="13"/>
      <c r="T1554" s="13"/>
      <c r="U1554" s="13"/>
      <c r="V1554" s="13"/>
      <c r="W1554" s="13"/>
    </row>
    <row r="1555" spans="14:23">
      <c r="N1555" s="13"/>
      <c r="O1555" s="13"/>
      <c r="P1555" s="13"/>
      <c r="Q1555" s="13"/>
      <c r="R1555" s="13"/>
      <c r="S1555" s="13"/>
      <c r="T1555" s="13"/>
      <c r="U1555" s="13"/>
      <c r="V1555" s="13"/>
      <c r="W1555" s="13"/>
    </row>
    <row r="1556" spans="14:23">
      <c r="N1556" s="13"/>
      <c r="O1556" s="13"/>
      <c r="P1556" s="13"/>
      <c r="Q1556" s="13"/>
      <c r="R1556" s="13"/>
      <c r="S1556" s="13"/>
      <c r="T1556" s="13"/>
      <c r="U1556" s="13"/>
      <c r="V1556" s="13"/>
      <c r="W1556" s="13"/>
    </row>
    <row r="1557" spans="14:23">
      <c r="N1557" s="13"/>
      <c r="O1557" s="13"/>
      <c r="P1557" s="13"/>
      <c r="Q1557" s="13"/>
      <c r="R1557" s="13"/>
      <c r="S1557" s="13"/>
      <c r="T1557" s="13"/>
      <c r="U1557" s="13"/>
      <c r="V1557" s="13"/>
      <c r="W1557" s="13"/>
    </row>
    <row r="1558" spans="14:23">
      <c r="N1558" s="13"/>
      <c r="O1558" s="13"/>
      <c r="P1558" s="13"/>
      <c r="Q1558" s="13"/>
      <c r="R1558" s="13"/>
      <c r="S1558" s="13"/>
      <c r="T1558" s="13"/>
      <c r="U1558" s="13"/>
      <c r="V1558" s="13"/>
      <c r="W1558" s="13"/>
    </row>
    <row r="1559" spans="14:23">
      <c r="N1559" s="13"/>
      <c r="O1559" s="13"/>
      <c r="P1559" s="13"/>
      <c r="Q1559" s="13"/>
      <c r="R1559" s="13"/>
      <c r="S1559" s="13"/>
      <c r="T1559" s="13"/>
      <c r="U1559" s="13"/>
      <c r="V1559" s="13"/>
      <c r="W1559" s="13"/>
    </row>
    <row r="1560" spans="14:23">
      <c r="N1560" s="13"/>
      <c r="O1560" s="13"/>
      <c r="P1560" s="13"/>
      <c r="Q1560" s="13"/>
      <c r="R1560" s="13"/>
      <c r="S1560" s="13"/>
      <c r="T1560" s="13"/>
      <c r="U1560" s="13"/>
      <c r="V1560" s="13"/>
      <c r="W1560" s="13"/>
    </row>
    <row r="1561" spans="14:23">
      <c r="N1561" s="13"/>
      <c r="O1561" s="13"/>
      <c r="P1561" s="13"/>
      <c r="Q1561" s="13"/>
      <c r="R1561" s="13"/>
      <c r="S1561" s="13"/>
      <c r="T1561" s="13"/>
      <c r="U1561" s="13"/>
      <c r="V1561" s="13"/>
      <c r="W1561" s="13"/>
    </row>
    <row r="1562" spans="14:23">
      <c r="N1562" s="13"/>
      <c r="O1562" s="13"/>
      <c r="P1562" s="13"/>
      <c r="Q1562" s="13"/>
      <c r="R1562" s="13"/>
      <c r="S1562" s="13"/>
      <c r="T1562" s="13"/>
      <c r="U1562" s="13"/>
      <c r="V1562" s="13"/>
      <c r="W1562" s="13"/>
    </row>
    <row r="1563" spans="14:23">
      <c r="N1563" s="13"/>
      <c r="O1563" s="13"/>
      <c r="P1563" s="13"/>
      <c r="Q1563" s="13"/>
      <c r="R1563" s="13"/>
      <c r="S1563" s="13"/>
      <c r="T1563" s="13"/>
      <c r="U1563" s="13"/>
      <c r="V1563" s="13"/>
      <c r="W1563" s="13"/>
    </row>
    <row r="1564" spans="14:23">
      <c r="N1564" s="13"/>
      <c r="O1564" s="13"/>
      <c r="P1564" s="13"/>
      <c r="Q1564" s="13"/>
      <c r="R1564" s="13"/>
      <c r="S1564" s="13"/>
      <c r="T1564" s="13"/>
      <c r="U1564" s="13"/>
      <c r="V1564" s="13"/>
      <c r="W1564" s="13"/>
    </row>
    <row r="1565" spans="14:23">
      <c r="N1565" s="13"/>
      <c r="O1565" s="13"/>
      <c r="P1565" s="13"/>
      <c r="Q1565" s="13"/>
      <c r="R1565" s="13"/>
      <c r="S1565" s="13"/>
      <c r="T1565" s="13"/>
      <c r="U1565" s="13"/>
      <c r="V1565" s="13"/>
      <c r="W1565" s="13"/>
    </row>
    <row r="1566" spans="14:23">
      <c r="N1566" s="13"/>
      <c r="O1566" s="13"/>
      <c r="P1566" s="13"/>
      <c r="Q1566" s="13"/>
      <c r="R1566" s="13"/>
      <c r="S1566" s="13"/>
      <c r="T1566" s="13"/>
      <c r="U1566" s="13"/>
      <c r="V1566" s="13"/>
      <c r="W1566" s="13"/>
    </row>
    <row r="1567" spans="14:23">
      <c r="N1567" s="13"/>
      <c r="O1567" s="13"/>
      <c r="P1567" s="13"/>
      <c r="Q1567" s="13"/>
      <c r="R1567" s="13"/>
      <c r="S1567" s="13"/>
      <c r="T1567" s="13"/>
      <c r="U1567" s="13"/>
      <c r="V1567" s="13"/>
      <c r="W1567" s="13"/>
    </row>
    <row r="1568" spans="14:23">
      <c r="N1568" s="13"/>
      <c r="O1568" s="13"/>
      <c r="P1568" s="13"/>
      <c r="Q1568" s="13"/>
      <c r="R1568" s="13"/>
      <c r="S1568" s="13"/>
      <c r="T1568" s="13"/>
      <c r="U1568" s="13"/>
      <c r="V1568" s="13"/>
      <c r="W1568" s="13"/>
    </row>
    <row r="1569" spans="14:23">
      <c r="N1569" s="13"/>
      <c r="O1569" s="13"/>
      <c r="P1569" s="13"/>
      <c r="Q1569" s="13"/>
      <c r="R1569" s="13"/>
      <c r="S1569" s="13"/>
      <c r="T1569" s="13"/>
      <c r="U1569" s="13"/>
      <c r="V1569" s="13"/>
      <c r="W1569" s="13"/>
    </row>
    <row r="1570" spans="14:23">
      <c r="N1570" s="13"/>
      <c r="O1570" s="13"/>
      <c r="P1570" s="13"/>
      <c r="Q1570" s="13"/>
      <c r="R1570" s="13"/>
      <c r="S1570" s="13"/>
      <c r="T1570" s="13"/>
      <c r="U1570" s="13"/>
      <c r="V1570" s="13"/>
      <c r="W1570" s="13"/>
    </row>
    <row r="1571" spans="14:23">
      <c r="N1571" s="13"/>
      <c r="O1571" s="13"/>
      <c r="P1571" s="13"/>
      <c r="Q1571" s="13"/>
      <c r="R1571" s="13"/>
      <c r="S1571" s="13"/>
      <c r="T1571" s="13"/>
      <c r="U1571" s="13"/>
      <c r="V1571" s="13"/>
      <c r="W1571" s="13"/>
    </row>
    <row r="1572" spans="14:23">
      <c r="N1572" s="13"/>
      <c r="O1572" s="13"/>
      <c r="P1572" s="13"/>
      <c r="Q1572" s="13"/>
      <c r="R1572" s="13"/>
      <c r="S1572" s="13"/>
      <c r="T1572" s="13"/>
      <c r="U1572" s="13"/>
      <c r="V1572" s="13"/>
      <c r="W1572" s="13"/>
    </row>
    <row r="1573" spans="14:23">
      <c r="N1573" s="13"/>
      <c r="O1573" s="13"/>
      <c r="P1573" s="13"/>
      <c r="Q1573" s="13"/>
      <c r="R1573" s="13"/>
      <c r="S1573" s="13"/>
      <c r="T1573" s="13"/>
      <c r="U1573" s="13"/>
      <c r="V1573" s="13"/>
      <c r="W1573" s="13"/>
    </row>
    <row r="1574" spans="14:23">
      <c r="N1574" s="13"/>
      <c r="O1574" s="13"/>
      <c r="P1574" s="13"/>
      <c r="Q1574" s="13"/>
      <c r="R1574" s="13"/>
      <c r="S1574" s="13"/>
      <c r="T1574" s="13"/>
      <c r="U1574" s="13"/>
      <c r="V1574" s="13"/>
      <c r="W1574" s="13"/>
    </row>
    <row r="1575" spans="14:23">
      <c r="N1575" s="13"/>
      <c r="O1575" s="13"/>
      <c r="P1575" s="13"/>
      <c r="Q1575" s="13"/>
      <c r="R1575" s="13"/>
      <c r="S1575" s="13"/>
      <c r="T1575" s="13"/>
      <c r="U1575" s="13"/>
      <c r="V1575" s="13"/>
      <c r="W1575" s="13"/>
    </row>
    <row r="1576" spans="14:23">
      <c r="N1576" s="13"/>
      <c r="O1576" s="13"/>
      <c r="P1576" s="13"/>
      <c r="Q1576" s="13"/>
      <c r="R1576" s="13"/>
      <c r="S1576" s="13"/>
      <c r="T1576" s="13"/>
      <c r="U1576" s="13"/>
      <c r="V1576" s="13"/>
      <c r="W1576" s="13"/>
    </row>
    <row r="1577" spans="14:23">
      <c r="N1577" s="13"/>
      <c r="O1577" s="13"/>
      <c r="P1577" s="13"/>
      <c r="Q1577" s="13"/>
      <c r="R1577" s="13"/>
      <c r="S1577" s="13"/>
      <c r="T1577" s="13"/>
      <c r="U1577" s="13"/>
      <c r="V1577" s="13"/>
      <c r="W1577" s="13"/>
    </row>
    <row r="1578" spans="14:23">
      <c r="N1578" s="13"/>
      <c r="O1578" s="13"/>
      <c r="P1578" s="13"/>
      <c r="Q1578" s="13"/>
      <c r="R1578" s="13"/>
      <c r="S1578" s="13"/>
      <c r="T1578" s="13"/>
      <c r="U1578" s="13"/>
      <c r="V1578" s="13"/>
      <c r="W1578" s="13"/>
    </row>
    <row r="1579" spans="14:23">
      <c r="N1579" s="13"/>
      <c r="O1579" s="13"/>
      <c r="P1579" s="13"/>
      <c r="Q1579" s="13"/>
      <c r="R1579" s="13"/>
      <c r="S1579" s="13"/>
      <c r="T1579" s="13"/>
      <c r="U1579" s="13"/>
      <c r="V1579" s="13"/>
      <c r="W1579" s="13"/>
    </row>
    <row r="1580" spans="14:23">
      <c r="N1580" s="13"/>
      <c r="O1580" s="13"/>
      <c r="P1580" s="13"/>
      <c r="Q1580" s="13"/>
      <c r="R1580" s="13"/>
      <c r="S1580" s="13"/>
      <c r="T1580" s="13"/>
      <c r="U1580" s="13"/>
      <c r="V1580" s="13"/>
      <c r="W1580" s="13"/>
    </row>
    <row r="1581" spans="14:23">
      <c r="N1581" s="13"/>
      <c r="O1581" s="13"/>
      <c r="P1581" s="13"/>
      <c r="Q1581" s="13"/>
      <c r="R1581" s="13"/>
      <c r="S1581" s="13"/>
      <c r="T1581" s="13"/>
      <c r="U1581" s="13"/>
      <c r="V1581" s="13"/>
      <c r="W1581" s="13"/>
    </row>
    <row r="1582" spans="14:23">
      <c r="N1582" s="13"/>
      <c r="O1582" s="13"/>
      <c r="P1582" s="13"/>
      <c r="Q1582" s="13"/>
      <c r="R1582" s="13"/>
      <c r="S1582" s="13"/>
      <c r="T1582" s="13"/>
      <c r="U1582" s="13"/>
      <c r="V1582" s="13"/>
      <c r="W1582" s="13"/>
    </row>
    <row r="1583" spans="14:23">
      <c r="N1583" s="13"/>
      <c r="O1583" s="13"/>
      <c r="P1583" s="13"/>
      <c r="Q1583" s="13"/>
      <c r="R1583" s="13"/>
      <c r="S1583" s="13"/>
      <c r="T1583" s="13"/>
      <c r="U1583" s="13"/>
      <c r="V1583" s="13"/>
      <c r="W1583" s="13"/>
    </row>
    <row r="1584" spans="14:23">
      <c r="N1584" s="13"/>
      <c r="O1584" s="13"/>
      <c r="P1584" s="13"/>
      <c r="Q1584" s="13"/>
      <c r="R1584" s="13"/>
      <c r="S1584" s="13"/>
      <c r="T1584" s="13"/>
      <c r="U1584" s="13"/>
      <c r="V1584" s="13"/>
      <c r="W1584" s="13"/>
    </row>
    <row r="1585" spans="14:23">
      <c r="N1585" s="13"/>
      <c r="O1585" s="13"/>
      <c r="P1585" s="13"/>
      <c r="Q1585" s="13"/>
      <c r="R1585" s="13"/>
      <c r="S1585" s="13"/>
      <c r="T1585" s="13"/>
      <c r="U1585" s="13"/>
      <c r="V1585" s="13"/>
      <c r="W1585" s="13"/>
    </row>
    <row r="1586" spans="14:23">
      <c r="N1586" s="13"/>
      <c r="O1586" s="13"/>
      <c r="P1586" s="13"/>
      <c r="Q1586" s="13"/>
      <c r="R1586" s="13"/>
      <c r="S1586" s="13"/>
      <c r="T1586" s="13"/>
      <c r="U1586" s="13"/>
      <c r="V1586" s="13"/>
      <c r="W1586" s="13"/>
    </row>
    <row r="1587" spans="14:23">
      <c r="N1587" s="13"/>
      <c r="O1587" s="13"/>
      <c r="P1587" s="13"/>
      <c r="Q1587" s="13"/>
      <c r="R1587" s="13"/>
      <c r="S1587" s="13"/>
      <c r="T1587" s="13"/>
      <c r="U1587" s="13"/>
      <c r="V1587" s="13"/>
      <c r="W1587" s="13"/>
    </row>
    <row r="1588" spans="14:23">
      <c r="N1588" s="13"/>
      <c r="O1588" s="13"/>
      <c r="P1588" s="13"/>
      <c r="Q1588" s="13"/>
      <c r="R1588" s="13"/>
      <c r="S1588" s="13"/>
      <c r="T1588" s="13"/>
      <c r="U1588" s="13"/>
      <c r="V1588" s="13"/>
      <c r="W1588" s="13"/>
    </row>
    <row r="1589" spans="14:23">
      <c r="N1589" s="13"/>
      <c r="O1589" s="13"/>
      <c r="P1589" s="13"/>
      <c r="Q1589" s="13"/>
      <c r="R1589" s="13"/>
      <c r="S1589" s="13"/>
      <c r="T1589" s="13"/>
      <c r="U1589" s="13"/>
      <c r="V1589" s="13"/>
      <c r="W1589" s="13"/>
    </row>
    <row r="1590" spans="14:23">
      <c r="N1590" s="13"/>
      <c r="O1590" s="13"/>
      <c r="P1590" s="13"/>
      <c r="Q1590" s="13"/>
      <c r="R1590" s="13"/>
      <c r="S1590" s="13"/>
      <c r="T1590" s="13"/>
      <c r="U1590" s="13"/>
      <c r="V1590" s="13"/>
      <c r="W1590" s="13"/>
    </row>
    <row r="1591" spans="14:23">
      <c r="N1591" s="13"/>
      <c r="O1591" s="13"/>
      <c r="P1591" s="13"/>
      <c r="Q1591" s="13"/>
      <c r="R1591" s="13"/>
      <c r="S1591" s="13"/>
      <c r="T1591" s="13"/>
      <c r="U1591" s="13"/>
      <c r="V1591" s="13"/>
      <c r="W1591" s="13"/>
    </row>
    <row r="1592" spans="14:23">
      <c r="N1592" s="13"/>
      <c r="O1592" s="13"/>
      <c r="P1592" s="13"/>
      <c r="Q1592" s="13"/>
      <c r="R1592" s="13"/>
      <c r="S1592" s="13"/>
      <c r="T1592" s="13"/>
      <c r="U1592" s="13"/>
      <c r="V1592" s="13"/>
      <c r="W1592" s="13"/>
    </row>
    <row r="1593" spans="14:23">
      <c r="N1593" s="13"/>
      <c r="O1593" s="13"/>
      <c r="P1593" s="13"/>
      <c r="Q1593" s="13"/>
      <c r="R1593" s="13"/>
      <c r="S1593" s="13"/>
      <c r="T1593" s="13"/>
      <c r="U1593" s="13"/>
      <c r="V1593" s="13"/>
      <c r="W1593" s="13"/>
    </row>
    <row r="1594" spans="14:23">
      <c r="N1594" s="13"/>
      <c r="O1594" s="13"/>
      <c r="P1594" s="13"/>
      <c r="Q1594" s="13"/>
      <c r="R1594" s="13"/>
      <c r="S1594" s="13"/>
      <c r="T1594" s="13"/>
      <c r="U1594" s="13"/>
      <c r="V1594" s="13"/>
      <c r="W1594" s="13"/>
    </row>
    <row r="1595" spans="14:23">
      <c r="N1595" s="13"/>
      <c r="O1595" s="13"/>
      <c r="P1595" s="13"/>
      <c r="Q1595" s="13"/>
      <c r="R1595" s="13"/>
      <c r="S1595" s="13"/>
      <c r="T1595" s="13"/>
      <c r="U1595" s="13"/>
      <c r="V1595" s="13"/>
      <c r="W1595" s="13"/>
    </row>
    <row r="1596" spans="14:23">
      <c r="N1596" s="13"/>
      <c r="O1596" s="13"/>
      <c r="P1596" s="13"/>
      <c r="Q1596" s="13"/>
      <c r="R1596" s="13"/>
      <c r="S1596" s="13"/>
      <c r="T1596" s="13"/>
      <c r="U1596" s="13"/>
      <c r="V1596" s="13"/>
      <c r="W1596" s="13"/>
    </row>
    <row r="1597" spans="14:23">
      <c r="N1597" s="13"/>
      <c r="O1597" s="13"/>
      <c r="P1597" s="13"/>
      <c r="Q1597" s="13"/>
      <c r="R1597" s="13"/>
      <c r="S1597" s="13"/>
      <c r="T1597" s="13"/>
      <c r="U1597" s="13"/>
      <c r="V1597" s="13"/>
      <c r="W1597" s="13"/>
    </row>
    <row r="1598" spans="14:23">
      <c r="N1598" s="13"/>
      <c r="O1598" s="13"/>
      <c r="P1598" s="13"/>
      <c r="Q1598" s="13"/>
      <c r="R1598" s="13"/>
      <c r="S1598" s="13"/>
      <c r="T1598" s="13"/>
      <c r="U1598" s="13"/>
      <c r="V1598" s="13"/>
      <c r="W1598" s="13"/>
    </row>
    <row r="1599" spans="14:23">
      <c r="N1599" s="13"/>
      <c r="O1599" s="13"/>
      <c r="P1599" s="13"/>
      <c r="Q1599" s="13"/>
      <c r="R1599" s="13"/>
      <c r="S1599" s="13"/>
      <c r="T1599" s="13"/>
      <c r="U1599" s="13"/>
      <c r="V1599" s="13"/>
      <c r="W1599" s="13"/>
    </row>
    <row r="1600" spans="14:23">
      <c r="N1600" s="13"/>
      <c r="O1600" s="13"/>
      <c r="P1600" s="13"/>
      <c r="Q1600" s="13"/>
      <c r="R1600" s="13"/>
      <c r="S1600" s="13"/>
      <c r="T1600" s="13"/>
      <c r="U1600" s="13"/>
      <c r="V1600" s="13"/>
      <c r="W1600" s="13"/>
    </row>
    <row r="1601" spans="14:23">
      <c r="N1601" s="13"/>
      <c r="O1601" s="13"/>
      <c r="P1601" s="13"/>
      <c r="Q1601" s="13"/>
      <c r="R1601" s="13"/>
      <c r="S1601" s="13"/>
      <c r="T1601" s="13"/>
      <c r="U1601" s="13"/>
      <c r="V1601" s="13"/>
      <c r="W1601" s="13"/>
    </row>
    <row r="1602" spans="14:23">
      <c r="N1602" s="13"/>
      <c r="O1602" s="13"/>
      <c r="P1602" s="13"/>
      <c r="Q1602" s="13"/>
      <c r="R1602" s="13"/>
      <c r="S1602" s="13"/>
      <c r="T1602" s="13"/>
      <c r="U1602" s="13"/>
      <c r="V1602" s="13"/>
      <c r="W1602" s="13"/>
    </row>
    <row r="1603" spans="14:23">
      <c r="N1603" s="13"/>
      <c r="O1603" s="13"/>
      <c r="P1603" s="13"/>
      <c r="Q1603" s="13"/>
      <c r="R1603" s="13"/>
      <c r="S1603" s="13"/>
      <c r="T1603" s="13"/>
      <c r="U1603" s="13"/>
      <c r="V1603" s="13"/>
      <c r="W1603" s="13"/>
    </row>
    <row r="1604" spans="14:23">
      <c r="N1604" s="13"/>
      <c r="O1604" s="13"/>
      <c r="P1604" s="13"/>
      <c r="Q1604" s="13"/>
      <c r="R1604" s="13"/>
      <c r="S1604" s="13"/>
      <c r="T1604" s="13"/>
      <c r="U1604" s="13"/>
      <c r="V1604" s="13"/>
      <c r="W1604" s="13"/>
    </row>
    <row r="1605" spans="14:23">
      <c r="N1605" s="13"/>
      <c r="O1605" s="13"/>
      <c r="P1605" s="13"/>
      <c r="Q1605" s="13"/>
      <c r="R1605" s="13"/>
      <c r="S1605" s="13"/>
      <c r="T1605" s="13"/>
      <c r="U1605" s="13"/>
      <c r="V1605" s="13"/>
      <c r="W1605" s="13"/>
    </row>
    <row r="1606" spans="14:23">
      <c r="N1606" s="13"/>
      <c r="O1606" s="13"/>
      <c r="P1606" s="13"/>
      <c r="Q1606" s="13"/>
      <c r="R1606" s="13"/>
      <c r="S1606" s="13"/>
      <c r="T1606" s="13"/>
      <c r="U1606" s="13"/>
      <c r="V1606" s="13"/>
      <c r="W1606" s="13"/>
    </row>
    <row r="1607" spans="14:23">
      <c r="N1607" s="13"/>
      <c r="O1607" s="13"/>
      <c r="P1607" s="13"/>
      <c r="Q1607" s="13"/>
      <c r="R1607" s="13"/>
      <c r="S1607" s="13"/>
      <c r="T1607" s="13"/>
      <c r="U1607" s="13"/>
      <c r="V1607" s="13"/>
      <c r="W1607" s="13"/>
    </row>
    <row r="1608" spans="14:23">
      <c r="N1608" s="13"/>
      <c r="O1608" s="13"/>
      <c r="P1608" s="13"/>
      <c r="Q1608" s="13"/>
      <c r="R1608" s="13"/>
      <c r="S1608" s="13"/>
      <c r="T1608" s="13"/>
      <c r="U1608" s="13"/>
      <c r="V1608" s="13"/>
      <c r="W1608" s="13"/>
    </row>
    <row r="1609" spans="14:23">
      <c r="N1609" s="13"/>
      <c r="O1609" s="13"/>
      <c r="P1609" s="13"/>
      <c r="Q1609" s="13"/>
      <c r="R1609" s="13"/>
      <c r="S1609" s="13"/>
      <c r="T1609" s="13"/>
      <c r="U1609" s="13"/>
      <c r="V1609" s="13"/>
      <c r="W1609" s="13"/>
    </row>
    <row r="1610" spans="14:23">
      <c r="N1610" s="13"/>
      <c r="O1610" s="13"/>
      <c r="P1610" s="13"/>
      <c r="Q1610" s="13"/>
      <c r="R1610" s="13"/>
      <c r="S1610" s="13"/>
      <c r="T1610" s="13"/>
      <c r="U1610" s="13"/>
      <c r="V1610" s="13"/>
      <c r="W1610" s="13"/>
    </row>
    <row r="1611" spans="14:23">
      <c r="N1611" s="13"/>
      <c r="O1611" s="13"/>
      <c r="P1611" s="13"/>
      <c r="Q1611" s="13"/>
      <c r="R1611" s="13"/>
      <c r="S1611" s="13"/>
      <c r="T1611" s="13"/>
      <c r="U1611" s="13"/>
      <c r="V1611" s="13"/>
      <c r="W1611" s="13"/>
    </row>
    <row r="1612" spans="14:23">
      <c r="N1612" s="13"/>
      <c r="O1612" s="13"/>
      <c r="P1612" s="13"/>
      <c r="Q1612" s="13"/>
      <c r="R1612" s="13"/>
      <c r="S1612" s="13"/>
      <c r="T1612" s="13"/>
      <c r="U1612" s="13"/>
      <c r="V1612" s="13"/>
      <c r="W1612" s="13"/>
    </row>
    <row r="1613" spans="14:23">
      <c r="N1613" s="13"/>
      <c r="O1613" s="13"/>
      <c r="P1613" s="13"/>
      <c r="Q1613" s="13"/>
      <c r="R1613" s="13"/>
      <c r="S1613" s="13"/>
      <c r="T1613" s="13"/>
      <c r="U1613" s="13"/>
      <c r="V1613" s="13"/>
      <c r="W1613" s="13"/>
    </row>
    <row r="1614" spans="14:23">
      <c r="N1614" s="13"/>
      <c r="O1614" s="13"/>
      <c r="P1614" s="13"/>
      <c r="Q1614" s="13"/>
      <c r="R1614" s="13"/>
      <c r="S1614" s="13"/>
      <c r="T1614" s="13"/>
      <c r="U1614" s="13"/>
      <c r="V1614" s="13"/>
      <c r="W1614" s="13"/>
    </row>
    <row r="1615" spans="14:23">
      <c r="N1615" s="13"/>
      <c r="O1615" s="13"/>
      <c r="P1615" s="13"/>
      <c r="Q1615" s="13"/>
      <c r="R1615" s="13"/>
      <c r="S1615" s="13"/>
      <c r="T1615" s="13"/>
      <c r="U1615" s="13"/>
      <c r="V1615" s="13"/>
      <c r="W1615" s="13"/>
    </row>
    <row r="1616" spans="14:23">
      <c r="N1616" s="13"/>
      <c r="O1616" s="13"/>
      <c r="P1616" s="13"/>
      <c r="Q1616" s="13"/>
      <c r="R1616" s="13"/>
      <c r="S1616" s="13"/>
      <c r="T1616" s="13"/>
      <c r="U1616" s="13"/>
      <c r="V1616" s="13"/>
      <c r="W1616" s="13"/>
    </row>
    <row r="1617" spans="14:23">
      <c r="N1617" s="13"/>
      <c r="O1617" s="13"/>
      <c r="P1617" s="13"/>
      <c r="Q1617" s="13"/>
      <c r="R1617" s="13"/>
      <c r="S1617" s="13"/>
      <c r="T1617" s="13"/>
      <c r="U1617" s="13"/>
      <c r="V1617" s="13"/>
      <c r="W1617" s="13"/>
    </row>
    <row r="1618" spans="14:23">
      <c r="N1618" s="13"/>
      <c r="O1618" s="13"/>
      <c r="P1618" s="13"/>
      <c r="Q1618" s="13"/>
      <c r="R1618" s="13"/>
      <c r="S1618" s="13"/>
      <c r="T1618" s="13"/>
      <c r="U1618" s="13"/>
      <c r="V1618" s="13"/>
      <c r="W1618" s="13"/>
    </row>
    <row r="1619" spans="14:23">
      <c r="N1619" s="13"/>
      <c r="O1619" s="13"/>
      <c r="P1619" s="13"/>
      <c r="Q1619" s="13"/>
      <c r="R1619" s="13"/>
      <c r="S1619" s="13"/>
      <c r="T1619" s="13"/>
      <c r="U1619" s="13"/>
      <c r="V1619" s="13"/>
      <c r="W1619" s="13"/>
    </row>
    <row r="1620" spans="14:23">
      <c r="N1620" s="13"/>
      <c r="O1620" s="13"/>
      <c r="P1620" s="13"/>
      <c r="Q1620" s="13"/>
      <c r="R1620" s="13"/>
      <c r="S1620" s="13"/>
      <c r="T1620" s="13"/>
      <c r="U1620" s="13"/>
      <c r="V1620" s="13"/>
      <c r="W1620" s="13"/>
    </row>
    <row r="1621" spans="14:23">
      <c r="N1621" s="13"/>
      <c r="O1621" s="13"/>
      <c r="P1621" s="13"/>
      <c r="Q1621" s="13"/>
      <c r="R1621" s="13"/>
      <c r="S1621" s="13"/>
      <c r="T1621" s="13"/>
      <c r="U1621" s="13"/>
      <c r="V1621" s="13"/>
      <c r="W1621" s="13"/>
    </row>
    <row r="1622" spans="14:23">
      <c r="N1622" s="13"/>
      <c r="O1622" s="13"/>
      <c r="P1622" s="13"/>
      <c r="Q1622" s="13"/>
      <c r="R1622" s="13"/>
      <c r="S1622" s="13"/>
      <c r="T1622" s="13"/>
      <c r="U1622" s="13"/>
      <c r="V1622" s="13"/>
      <c r="W1622" s="13"/>
    </row>
    <row r="1623" spans="14:23">
      <c r="N1623" s="13"/>
      <c r="O1623" s="13"/>
      <c r="P1623" s="13"/>
      <c r="Q1623" s="13"/>
      <c r="R1623" s="13"/>
      <c r="S1623" s="13"/>
      <c r="T1623" s="13"/>
      <c r="U1623" s="13"/>
      <c r="V1623" s="13"/>
      <c r="W1623" s="13"/>
    </row>
    <row r="1624" spans="14:23">
      <c r="N1624" s="13"/>
      <c r="O1624" s="13"/>
      <c r="P1624" s="13"/>
      <c r="Q1624" s="13"/>
      <c r="R1624" s="13"/>
      <c r="S1624" s="13"/>
      <c r="T1624" s="13"/>
      <c r="U1624" s="13"/>
      <c r="V1624" s="13"/>
      <c r="W1624" s="13"/>
    </row>
    <row r="1625" spans="14:23">
      <c r="N1625" s="13"/>
      <c r="O1625" s="13"/>
      <c r="P1625" s="13"/>
      <c r="Q1625" s="13"/>
      <c r="R1625" s="13"/>
      <c r="S1625" s="13"/>
      <c r="T1625" s="13"/>
      <c r="U1625" s="13"/>
      <c r="V1625" s="13"/>
      <c r="W1625" s="13"/>
    </row>
    <row r="1626" spans="14:23">
      <c r="N1626" s="13"/>
      <c r="O1626" s="13"/>
      <c r="P1626" s="13"/>
      <c r="Q1626" s="13"/>
      <c r="R1626" s="13"/>
      <c r="S1626" s="13"/>
      <c r="T1626" s="13"/>
      <c r="U1626" s="13"/>
      <c r="V1626" s="13"/>
      <c r="W1626" s="13"/>
    </row>
    <row r="1627" spans="14:23">
      <c r="N1627" s="13"/>
      <c r="O1627" s="13"/>
      <c r="P1627" s="13"/>
      <c r="Q1627" s="13"/>
      <c r="R1627" s="13"/>
      <c r="S1627" s="13"/>
      <c r="T1627" s="13"/>
      <c r="U1627" s="13"/>
      <c r="V1627" s="13"/>
      <c r="W1627" s="13"/>
    </row>
    <row r="1628" spans="14:23">
      <c r="N1628" s="13"/>
      <c r="O1628" s="13"/>
      <c r="P1628" s="13"/>
      <c r="Q1628" s="13"/>
      <c r="R1628" s="13"/>
      <c r="S1628" s="13"/>
      <c r="T1628" s="13"/>
      <c r="U1628" s="13"/>
      <c r="V1628" s="13"/>
      <c r="W1628" s="13"/>
    </row>
    <row r="1629" spans="14:23">
      <c r="N1629" s="13"/>
      <c r="O1629" s="13"/>
      <c r="P1629" s="13"/>
      <c r="Q1629" s="13"/>
      <c r="R1629" s="13"/>
      <c r="S1629" s="13"/>
      <c r="T1629" s="13"/>
      <c r="U1629" s="13"/>
      <c r="V1629" s="13"/>
      <c r="W1629" s="13"/>
    </row>
    <row r="1630" spans="14:23">
      <c r="N1630" s="13"/>
      <c r="O1630" s="13"/>
      <c r="P1630" s="13"/>
      <c r="Q1630" s="13"/>
      <c r="R1630" s="13"/>
      <c r="S1630" s="13"/>
      <c r="T1630" s="13"/>
      <c r="U1630" s="13"/>
      <c r="V1630" s="13"/>
      <c r="W1630" s="13"/>
    </row>
    <row r="1631" spans="14:23">
      <c r="N1631" s="13"/>
      <c r="O1631" s="13"/>
      <c r="P1631" s="13"/>
      <c r="Q1631" s="13"/>
      <c r="R1631" s="13"/>
      <c r="S1631" s="13"/>
      <c r="T1631" s="13"/>
      <c r="U1631" s="13"/>
      <c r="V1631" s="13"/>
      <c r="W1631" s="13"/>
    </row>
    <row r="1632" spans="14:23">
      <c r="N1632" s="13"/>
      <c r="O1632" s="13"/>
      <c r="P1632" s="13"/>
      <c r="Q1632" s="13"/>
      <c r="R1632" s="13"/>
      <c r="S1632" s="13"/>
      <c r="T1632" s="13"/>
      <c r="U1632" s="13"/>
      <c r="V1632" s="13"/>
      <c r="W1632" s="13"/>
    </row>
    <row r="1633" spans="14:23">
      <c r="N1633" s="13"/>
      <c r="O1633" s="13"/>
      <c r="P1633" s="13"/>
      <c r="Q1633" s="13"/>
      <c r="R1633" s="13"/>
      <c r="S1633" s="13"/>
      <c r="T1633" s="13"/>
      <c r="U1633" s="13"/>
      <c r="V1633" s="13"/>
      <c r="W1633" s="13"/>
    </row>
  </sheetData>
  <mergeCells count="44">
    <mergeCell ref="K73:K76"/>
    <mergeCell ref="L5:W5"/>
    <mergeCell ref="K5:K6"/>
    <mergeCell ref="J5:J6"/>
    <mergeCell ref="K19:K22"/>
    <mergeCell ref="K25:K28"/>
    <mergeCell ref="K30:K37"/>
    <mergeCell ref="K39:K50"/>
    <mergeCell ref="J74:J76"/>
    <mergeCell ref="J25:J28"/>
    <mergeCell ref="J30:J37"/>
    <mergeCell ref="J18:J22"/>
    <mergeCell ref="J39:J46"/>
    <mergeCell ref="L51:W51"/>
    <mergeCell ref="L24:W24"/>
    <mergeCell ref="J64:J72"/>
    <mergeCell ref="B1:W1"/>
    <mergeCell ref="B2:W2"/>
    <mergeCell ref="B3:W3"/>
    <mergeCell ref="L18:W18"/>
    <mergeCell ref="J9:J17"/>
    <mergeCell ref="K9:K17"/>
    <mergeCell ref="I5:I6"/>
    <mergeCell ref="H5:H6"/>
    <mergeCell ref="G5:G6"/>
    <mergeCell ref="F5:F6"/>
    <mergeCell ref="E5:E6"/>
    <mergeCell ref="D5:D6"/>
    <mergeCell ref="C5:C6"/>
    <mergeCell ref="B5:B6"/>
    <mergeCell ref="L8:W8"/>
    <mergeCell ref="A5:A6"/>
    <mergeCell ref="K64:K72"/>
    <mergeCell ref="H39:H46"/>
    <mergeCell ref="H48:H51"/>
    <mergeCell ref="H53:H62"/>
    <mergeCell ref="H64:H72"/>
    <mergeCell ref="K52:K62"/>
    <mergeCell ref="J53:J62"/>
    <mergeCell ref="H74:H76"/>
    <mergeCell ref="H9:H17"/>
    <mergeCell ref="H19:H22"/>
    <mergeCell ref="H25:H28"/>
    <mergeCell ref="H30:H37"/>
  </mergeCells>
  <pageMargins left="0.25" right="0.2" top="0.5" bottom="0.7" header="0.3" footer="0.3"/>
  <pageSetup paperSize="9" scale="37"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236"/>
  <sheetViews>
    <sheetView zoomScale="70" zoomScaleNormal="70" workbookViewId="0">
      <pane xSplit="4" ySplit="6" topLeftCell="AO7" activePane="bottomRight" state="frozen"/>
      <selection pane="topRight"/>
      <selection pane="bottomLeft"/>
      <selection pane="bottomRight" activeCell="AW14" sqref="AW14"/>
    </sheetView>
  </sheetViews>
  <sheetFormatPr defaultColWidth="9.140625" defaultRowHeight="16.5"/>
  <cols>
    <col min="1" max="1" width="7.85546875" style="1" customWidth="1"/>
    <col min="2" max="2" width="55.42578125" style="1624" customWidth="1"/>
    <col min="3" max="3" width="9.28515625" style="1625" customWidth="1"/>
    <col min="4" max="4" width="26.140625" style="1626" customWidth="1"/>
    <col min="5" max="5" width="12.85546875" style="5" customWidth="1"/>
    <col min="6" max="6" width="12.85546875" style="6" customWidth="1"/>
    <col min="7" max="7" width="13.140625" style="7" customWidth="1"/>
    <col min="8" max="8" width="13.140625" style="8" customWidth="1"/>
    <col min="9" max="9" width="12.85546875" style="9" customWidth="1"/>
    <col min="10" max="10" width="15.42578125" style="10" customWidth="1"/>
    <col min="11" max="11" width="14" style="11" customWidth="1"/>
    <col min="12" max="12" width="15.42578125" style="12" customWidth="1"/>
    <col min="13" max="13" width="13.28515625" style="8" customWidth="1"/>
    <col min="14" max="14" width="13" style="9" customWidth="1"/>
    <col min="15" max="15" width="15" style="9" customWidth="1"/>
    <col min="16" max="16" width="15.42578125" style="11" customWidth="1"/>
    <col min="17" max="17" width="12.85546875" style="5" customWidth="1"/>
    <col min="18" max="18" width="12.85546875" style="6" customWidth="1"/>
    <col min="19" max="19" width="13.140625" style="7" customWidth="1"/>
    <col min="20" max="20" width="13.140625" style="8" customWidth="1"/>
    <col min="21" max="21" width="12.85546875" style="9" customWidth="1"/>
    <col min="22" max="22" width="15.42578125" style="10" customWidth="1"/>
    <col min="23" max="23" width="14" style="11" customWidth="1"/>
    <col min="24" max="24" width="15.42578125" style="12" customWidth="1"/>
    <col min="25" max="25" width="13.28515625" style="8" customWidth="1"/>
    <col min="26" max="26" width="13" style="9" customWidth="1"/>
    <col min="27" max="27" width="18.42578125" style="9" customWidth="1"/>
    <col min="28" max="28" width="15.42578125" style="11" customWidth="1"/>
    <col min="29" max="29" width="17.85546875" style="1642" customWidth="1"/>
    <col min="30" max="30" width="17" style="13" customWidth="1"/>
    <col min="31" max="31" width="13.140625" style="1" customWidth="1"/>
    <col min="32" max="32" width="13.140625" style="14" customWidth="1"/>
    <col min="33" max="33" width="14.7109375" style="1" customWidth="1"/>
    <col min="34" max="34" width="14.28515625" style="15" customWidth="1"/>
    <col min="35" max="35" width="15.85546875" style="16" customWidth="1"/>
    <col min="36" max="36" width="16.140625" style="17" customWidth="1"/>
    <col min="37" max="37" width="13.28515625" style="14" customWidth="1"/>
    <col min="38" max="38" width="13" style="1" customWidth="1"/>
    <col min="39" max="39" width="12.28515625" style="1" customWidth="1"/>
    <col min="40" max="40" width="16.28515625" style="16" customWidth="1"/>
    <col min="41" max="41" width="14.85546875" style="18" customWidth="1"/>
    <col min="42" max="42" width="16.85546875" style="13" customWidth="1"/>
    <col min="43" max="43" width="11.7109375" style="1" customWidth="1"/>
    <col min="44" max="44" width="11.7109375" style="14" customWidth="1"/>
    <col min="45" max="45" width="11.7109375" style="1" customWidth="1"/>
    <col min="46" max="46" width="11.7109375" style="15" customWidth="1"/>
    <col min="47" max="47" width="15.28515625" style="16" customWidth="1"/>
    <col min="48" max="48" width="11.7109375" style="17" customWidth="1"/>
    <col min="49" max="49" width="19.42578125" style="14" customWidth="1"/>
    <col min="50" max="51" width="11.7109375" style="1" customWidth="1"/>
    <col min="52" max="52" width="11.7109375" style="16" customWidth="1"/>
    <col min="53" max="53" width="86.42578125" style="19" customWidth="1"/>
    <col min="54" max="16384" width="9.140625" style="19"/>
  </cols>
  <sheetData>
    <row r="1" spans="1:53">
      <c r="A1" s="20"/>
      <c r="B1" s="1925" t="s">
        <v>1149</v>
      </c>
      <c r="C1" s="1925"/>
      <c r="D1" s="1925"/>
      <c r="E1" s="1925"/>
      <c r="F1" s="1925"/>
      <c r="G1" s="1925"/>
      <c r="H1" s="1925"/>
      <c r="I1" s="1925"/>
      <c r="J1" s="1925"/>
      <c r="K1" s="1925"/>
      <c r="L1" s="1925"/>
      <c r="M1" s="1925"/>
      <c r="N1" s="1925"/>
      <c r="O1" s="1925"/>
      <c r="P1" s="1925"/>
      <c r="S1" s="6"/>
      <c r="T1" s="6"/>
      <c r="U1" s="6"/>
      <c r="V1" s="6"/>
      <c r="W1" s="6"/>
      <c r="X1" s="6"/>
      <c r="Y1" s="6"/>
      <c r="Z1" s="6"/>
      <c r="AA1" s="6"/>
      <c r="AB1" s="6"/>
      <c r="AE1" s="13"/>
      <c r="AF1" s="13"/>
      <c r="AG1" s="13"/>
      <c r="AH1" s="13"/>
      <c r="AI1" s="13"/>
      <c r="AJ1" s="13"/>
      <c r="AK1" s="13"/>
      <c r="AL1" s="13"/>
      <c r="AM1" s="13"/>
      <c r="AN1" s="13"/>
      <c r="AQ1" s="13"/>
      <c r="AR1" s="13"/>
      <c r="AS1" s="13"/>
      <c r="AT1" s="13"/>
      <c r="AU1" s="13"/>
      <c r="AV1" s="13"/>
      <c r="AW1" s="13"/>
      <c r="AX1" s="13"/>
      <c r="AY1" s="13"/>
      <c r="AZ1" s="13"/>
    </row>
    <row r="2" spans="1:53" ht="64.5" customHeight="1">
      <c r="A2" s="21"/>
      <c r="B2" s="1926" t="s">
        <v>1474</v>
      </c>
      <c r="C2" s="1926"/>
      <c r="D2" s="1926"/>
      <c r="E2" s="1926"/>
      <c r="F2" s="1926"/>
      <c r="G2" s="1926"/>
      <c r="H2" s="1926"/>
      <c r="I2" s="1926"/>
      <c r="J2" s="1926"/>
      <c r="K2" s="1926"/>
      <c r="L2" s="1926"/>
      <c r="M2" s="1926"/>
      <c r="N2" s="1926"/>
      <c r="O2" s="1926"/>
      <c r="P2" s="1926"/>
      <c r="S2" s="6"/>
      <c r="T2" s="6"/>
      <c r="U2" s="6"/>
      <c r="V2" s="6"/>
      <c r="W2" s="6"/>
      <c r="X2" s="6"/>
      <c r="Y2" s="6"/>
      <c r="Z2" s="6"/>
      <c r="AA2" s="6"/>
      <c r="AB2" s="6"/>
      <c r="AE2" s="13"/>
      <c r="AF2" s="13"/>
      <c r="AG2" s="13"/>
      <c r="AH2" s="13"/>
      <c r="AI2" s="13"/>
      <c r="AJ2" s="13"/>
      <c r="AK2" s="13"/>
      <c r="AL2" s="13"/>
      <c r="AM2" s="13"/>
      <c r="AN2" s="13"/>
      <c r="AQ2" s="13"/>
      <c r="AR2" s="13"/>
      <c r="AS2" s="13"/>
      <c r="AT2" s="13"/>
      <c r="AU2" s="13"/>
      <c r="AV2" s="13"/>
      <c r="AW2" s="13"/>
      <c r="AX2" s="13"/>
      <c r="AY2" s="13"/>
      <c r="AZ2" s="13"/>
      <c r="BA2" s="118" t="s">
        <v>1475</v>
      </c>
    </row>
    <row r="3" spans="1:53" ht="17.25">
      <c r="A3" s="21"/>
      <c r="B3" s="1927" t="s">
        <v>1476</v>
      </c>
      <c r="C3" s="1927"/>
      <c r="D3" s="1927"/>
      <c r="E3" s="1927"/>
      <c r="F3" s="1927"/>
      <c r="G3" s="1927"/>
      <c r="H3" s="1927"/>
      <c r="I3" s="1927"/>
      <c r="J3" s="1927"/>
      <c r="K3" s="1927"/>
      <c r="L3" s="1927"/>
      <c r="M3" s="1927"/>
      <c r="N3" s="1927"/>
      <c r="O3" s="1927"/>
      <c r="P3" s="1927"/>
      <c r="S3" s="6"/>
      <c r="T3" s="6"/>
      <c r="U3" s="6"/>
      <c r="V3" s="6"/>
      <c r="W3" s="6"/>
      <c r="X3" s="6"/>
      <c r="Y3" s="6"/>
      <c r="Z3" s="6"/>
      <c r="AA3" s="6"/>
      <c r="AB3" s="6"/>
      <c r="AE3" s="13"/>
      <c r="AF3" s="13"/>
      <c r="AG3" s="13"/>
      <c r="AH3" s="13"/>
      <c r="AI3" s="13"/>
      <c r="AJ3" s="13"/>
      <c r="AK3" s="13"/>
      <c r="AL3" s="13"/>
      <c r="AM3" s="13"/>
      <c r="AN3" s="13"/>
      <c r="AQ3" s="13"/>
      <c r="AR3" s="13"/>
      <c r="AS3" s="13"/>
      <c r="AT3" s="13"/>
      <c r="AU3" s="13"/>
      <c r="AV3" s="13"/>
      <c r="AW3" s="13"/>
      <c r="AX3" s="13"/>
      <c r="AY3" s="13"/>
      <c r="AZ3" s="13"/>
    </row>
    <row r="4" spans="1:53">
      <c r="A4" s="21"/>
      <c r="C4" s="1626"/>
      <c r="E4" s="24"/>
      <c r="F4" s="25"/>
      <c r="G4" s="26"/>
      <c r="H4" s="27"/>
      <c r="I4" s="95"/>
      <c r="J4" s="96"/>
      <c r="K4" s="97"/>
      <c r="L4" s="98"/>
      <c r="M4" s="27"/>
      <c r="N4" s="95"/>
      <c r="O4" s="95"/>
      <c r="P4" s="97"/>
      <c r="Q4" s="24"/>
      <c r="R4" s="25"/>
      <c r="S4" s="26"/>
      <c r="T4" s="27"/>
      <c r="U4" s="95"/>
      <c r="V4" s="96"/>
      <c r="W4" s="97"/>
      <c r="X4" s="98"/>
      <c r="Y4" s="27"/>
      <c r="Z4" s="95"/>
      <c r="AA4" s="95"/>
      <c r="AB4" s="97"/>
      <c r="AC4" s="1643"/>
      <c r="AD4" s="100"/>
      <c r="AE4" s="101"/>
      <c r="AF4" s="102"/>
      <c r="AG4" s="101"/>
      <c r="AH4" s="110"/>
      <c r="AI4" s="111"/>
      <c r="AJ4" s="112"/>
      <c r="AK4" s="102"/>
      <c r="AL4" s="101"/>
      <c r="AM4" s="101"/>
      <c r="AN4" s="111"/>
      <c r="AO4" s="114"/>
      <c r="AP4" s="100"/>
      <c r="AQ4" s="101"/>
      <c r="AR4" s="102"/>
      <c r="AS4" s="101"/>
      <c r="AT4" s="110"/>
      <c r="AU4" s="111"/>
      <c r="AV4" s="112"/>
      <c r="AW4" s="102"/>
      <c r="AX4" s="101"/>
      <c r="AY4" s="101"/>
      <c r="AZ4" s="111"/>
    </row>
    <row r="5" spans="1:53" ht="69.95" customHeight="1">
      <c r="A5" s="1846" t="s">
        <v>1152</v>
      </c>
      <c r="B5" s="1937" t="s">
        <v>1153</v>
      </c>
      <c r="C5" s="1939" t="s">
        <v>1154</v>
      </c>
      <c r="D5" s="1941" t="s">
        <v>1155</v>
      </c>
      <c r="E5" s="1922" t="s">
        <v>1492</v>
      </c>
      <c r="F5" s="1923"/>
      <c r="G5" s="1923"/>
      <c r="H5" s="1923"/>
      <c r="I5" s="1923"/>
      <c r="J5" s="1923"/>
      <c r="K5" s="1923"/>
      <c r="L5" s="1923"/>
      <c r="M5" s="1923"/>
      <c r="N5" s="1923"/>
      <c r="O5" s="1923"/>
      <c r="P5" s="1924"/>
      <c r="Q5" s="1922" t="s">
        <v>1496</v>
      </c>
      <c r="R5" s="1923"/>
      <c r="S5" s="1923"/>
      <c r="T5" s="1923"/>
      <c r="U5" s="1923"/>
      <c r="V5" s="1923"/>
      <c r="W5" s="1923"/>
      <c r="X5" s="1923"/>
      <c r="Y5" s="1923"/>
      <c r="Z5" s="1923"/>
      <c r="AA5" s="1923"/>
      <c r="AB5" s="1924"/>
      <c r="AC5" s="1928" t="s">
        <v>1477</v>
      </c>
      <c r="AD5" s="1929"/>
      <c r="AE5" s="1929"/>
      <c r="AF5" s="1929"/>
      <c r="AG5" s="1929"/>
      <c r="AH5" s="1929"/>
      <c r="AI5" s="1929"/>
      <c r="AJ5" s="1929"/>
      <c r="AK5" s="1929"/>
      <c r="AL5" s="1929"/>
      <c r="AM5" s="1929"/>
      <c r="AN5" s="1930"/>
      <c r="AO5" s="1931" t="s">
        <v>1478</v>
      </c>
      <c r="AP5" s="1932"/>
      <c r="AQ5" s="1932"/>
      <c r="AR5" s="1932"/>
      <c r="AS5" s="1932"/>
      <c r="AT5" s="1932"/>
      <c r="AU5" s="1932"/>
      <c r="AV5" s="1932"/>
      <c r="AW5" s="1932"/>
      <c r="AX5" s="1932"/>
      <c r="AY5" s="1932"/>
      <c r="AZ5" s="1933"/>
    </row>
    <row r="6" spans="1:53" ht="69.95" customHeight="1">
      <c r="A6" s="1846"/>
      <c r="B6" s="1938"/>
      <c r="C6" s="1940"/>
      <c r="D6" s="1942"/>
      <c r="E6" s="29" t="s">
        <v>1157</v>
      </c>
      <c r="F6" s="30" t="s">
        <v>1158</v>
      </c>
      <c r="G6" s="31" t="s">
        <v>1159</v>
      </c>
      <c r="H6" s="31" t="s">
        <v>1160</v>
      </c>
      <c r="I6" s="31" t="s">
        <v>1161</v>
      </c>
      <c r="J6" s="1672" t="s">
        <v>1162</v>
      </c>
      <c r="K6" s="1673" t="s">
        <v>1163</v>
      </c>
      <c r="L6" s="1673" t="s">
        <v>1164</v>
      </c>
      <c r="M6" s="1673" t="s">
        <v>1165</v>
      </c>
      <c r="N6" s="1673" t="s">
        <v>1166</v>
      </c>
      <c r="O6" s="1673" t="s">
        <v>1167</v>
      </c>
      <c r="P6" s="1675" t="s">
        <v>1168</v>
      </c>
      <c r="Q6" s="29" t="s">
        <v>1157</v>
      </c>
      <c r="R6" s="30" t="s">
        <v>1158</v>
      </c>
      <c r="S6" s="31" t="s">
        <v>1159</v>
      </c>
      <c r="T6" s="31" t="s">
        <v>1160</v>
      </c>
      <c r="U6" s="1671" t="s">
        <v>1161</v>
      </c>
      <c r="V6" s="1673" t="s">
        <v>1162</v>
      </c>
      <c r="W6" s="1673" t="s">
        <v>1163</v>
      </c>
      <c r="X6" s="1673" t="s">
        <v>1164</v>
      </c>
      <c r="Y6" s="1673" t="s">
        <v>1165</v>
      </c>
      <c r="Z6" s="1673" t="s">
        <v>1166</v>
      </c>
      <c r="AA6" s="1673" t="s">
        <v>1167</v>
      </c>
      <c r="AB6" s="1674" t="s">
        <v>1168</v>
      </c>
      <c r="AC6" s="1644" t="s">
        <v>1157</v>
      </c>
      <c r="AD6" s="103" t="s">
        <v>1158</v>
      </c>
      <c r="AE6" s="104" t="s">
        <v>1159</v>
      </c>
      <c r="AF6" s="105" t="s">
        <v>1160</v>
      </c>
      <c r="AG6" s="104" t="s">
        <v>1161</v>
      </c>
      <c r="AH6" s="105" t="s">
        <v>1162</v>
      </c>
      <c r="AI6" s="105" t="s">
        <v>1163</v>
      </c>
      <c r="AJ6" s="105" t="s">
        <v>1164</v>
      </c>
      <c r="AK6" s="105" t="s">
        <v>1165</v>
      </c>
      <c r="AL6" s="105" t="s">
        <v>1166</v>
      </c>
      <c r="AM6" s="105" t="s">
        <v>1167</v>
      </c>
      <c r="AN6" s="113" t="s">
        <v>1168</v>
      </c>
      <c r="AO6" s="115" t="s">
        <v>1157</v>
      </c>
      <c r="AP6" s="103" t="s">
        <v>1158</v>
      </c>
      <c r="AQ6" s="104" t="s">
        <v>1159</v>
      </c>
      <c r="AR6" s="105" t="s">
        <v>1160</v>
      </c>
      <c r="AS6" s="104" t="s">
        <v>1161</v>
      </c>
      <c r="AT6" s="105" t="s">
        <v>1162</v>
      </c>
      <c r="AU6" s="105" t="s">
        <v>1163</v>
      </c>
      <c r="AV6" s="105" t="s">
        <v>1164</v>
      </c>
      <c r="AW6" s="105" t="s">
        <v>1165</v>
      </c>
      <c r="AX6" s="105" t="s">
        <v>1166</v>
      </c>
      <c r="AY6" s="105" t="s">
        <v>1167</v>
      </c>
      <c r="AZ6" s="113" t="s">
        <v>1168</v>
      </c>
    </row>
    <row r="7" spans="1:53">
      <c r="A7" s="28"/>
      <c r="B7" s="1600" t="s">
        <v>1169</v>
      </c>
      <c r="C7" s="1595" t="s">
        <v>1170</v>
      </c>
      <c r="D7" s="1595" t="s">
        <v>1171</v>
      </c>
      <c r="E7" s="32">
        <v>1</v>
      </c>
      <c r="F7" s="33">
        <v>2</v>
      </c>
      <c r="G7" s="34">
        <v>3</v>
      </c>
      <c r="H7" s="33">
        <v>4</v>
      </c>
      <c r="I7" s="34">
        <v>5</v>
      </c>
      <c r="J7" s="33">
        <v>6</v>
      </c>
      <c r="K7" s="99">
        <v>7</v>
      </c>
      <c r="L7" s="33">
        <v>8</v>
      </c>
      <c r="M7" s="34">
        <v>9</v>
      </c>
      <c r="N7" s="33">
        <v>10</v>
      </c>
      <c r="O7" s="34">
        <v>11</v>
      </c>
      <c r="P7" s="99">
        <v>12</v>
      </c>
      <c r="Q7" s="32">
        <v>1</v>
      </c>
      <c r="R7" s="33">
        <v>2</v>
      </c>
      <c r="S7" s="34">
        <v>3</v>
      </c>
      <c r="T7" s="33">
        <v>4</v>
      </c>
      <c r="U7" s="34">
        <v>5</v>
      </c>
      <c r="V7" s="33">
        <v>6</v>
      </c>
      <c r="W7" s="99">
        <v>7</v>
      </c>
      <c r="X7" s="33">
        <v>8</v>
      </c>
      <c r="Y7" s="34">
        <v>9</v>
      </c>
      <c r="Z7" s="33">
        <v>10</v>
      </c>
      <c r="AA7" s="34">
        <v>11</v>
      </c>
      <c r="AB7" s="99">
        <v>12</v>
      </c>
      <c r="AC7" s="1641">
        <v>1</v>
      </c>
      <c r="AD7" s="106">
        <v>2</v>
      </c>
      <c r="AE7" s="107">
        <v>3</v>
      </c>
      <c r="AF7" s="106">
        <v>4</v>
      </c>
      <c r="AG7" s="107">
        <v>5</v>
      </c>
      <c r="AH7" s="106">
        <v>6</v>
      </c>
      <c r="AI7" s="28">
        <v>7</v>
      </c>
      <c r="AJ7" s="106">
        <v>8</v>
      </c>
      <c r="AK7" s="107">
        <v>9</v>
      </c>
      <c r="AL7" s="106">
        <v>10</v>
      </c>
      <c r="AM7" s="107">
        <v>11</v>
      </c>
      <c r="AN7" s="28">
        <v>12</v>
      </c>
      <c r="AO7" s="116">
        <v>1</v>
      </c>
      <c r="AP7" s="106">
        <v>2</v>
      </c>
      <c r="AQ7" s="107">
        <v>3</v>
      </c>
      <c r="AR7" s="106">
        <v>4</v>
      </c>
      <c r="AS7" s="107">
        <v>5</v>
      </c>
      <c r="AT7" s="106">
        <v>6</v>
      </c>
      <c r="AU7" s="28">
        <v>7</v>
      </c>
      <c r="AV7" s="106">
        <v>8</v>
      </c>
      <c r="AW7" s="107">
        <v>9</v>
      </c>
      <c r="AX7" s="106">
        <v>10</v>
      </c>
      <c r="AY7" s="107">
        <v>11</v>
      </c>
      <c r="AZ7" s="28">
        <v>12</v>
      </c>
    </row>
    <row r="8" spans="1:53" s="1636" customFormat="1" ht="30" customHeight="1">
      <c r="A8" s="1633" t="str">
        <f>'GIÁ VLXD THÁNG 9.2023-PL1'!A8</f>
        <v>I</v>
      </c>
      <c r="B8" s="1634" t="str">
        <f>'GIÁ VLXD THÁNG 9.2023-PL1'!B8</f>
        <v xml:space="preserve"> XI MĂNG</v>
      </c>
      <c r="C8" s="1633"/>
      <c r="D8" s="1635"/>
      <c r="E8" s="1637" t="s">
        <v>1174</v>
      </c>
      <c r="F8" s="1638"/>
      <c r="G8" s="1638"/>
      <c r="H8" s="1638"/>
      <c r="I8" s="1638"/>
      <c r="J8" s="1638"/>
      <c r="K8" s="1638"/>
      <c r="L8" s="1638"/>
      <c r="M8" s="1638"/>
      <c r="N8" s="1638"/>
      <c r="O8" s="1638"/>
      <c r="P8" s="1639"/>
      <c r="Q8" s="1637" t="s">
        <v>1174</v>
      </c>
      <c r="R8" s="1638"/>
      <c r="S8" s="1638"/>
      <c r="T8" s="1638"/>
      <c r="U8" s="1638"/>
      <c r="V8" s="1638"/>
      <c r="W8" s="1638"/>
      <c r="X8" s="1638"/>
      <c r="Y8" s="1638"/>
      <c r="Z8" s="1638"/>
      <c r="AA8" s="1638"/>
      <c r="AB8" s="1639"/>
      <c r="AC8" s="1934" t="s">
        <v>1174</v>
      </c>
      <c r="AD8" s="1935"/>
      <c r="AE8" s="1935"/>
      <c r="AF8" s="1935"/>
      <c r="AG8" s="1935"/>
      <c r="AH8" s="1935"/>
      <c r="AI8" s="1935"/>
      <c r="AJ8" s="1935"/>
      <c r="AK8" s="1935"/>
      <c r="AL8" s="1935"/>
      <c r="AM8" s="1935"/>
      <c r="AN8" s="1936"/>
      <c r="AO8" s="1934" t="s">
        <v>1174</v>
      </c>
      <c r="AP8" s="1935"/>
      <c r="AQ8" s="1935"/>
      <c r="AR8" s="1935"/>
      <c r="AS8" s="1935"/>
      <c r="AT8" s="1935"/>
      <c r="AU8" s="1935"/>
      <c r="AV8" s="1935"/>
      <c r="AW8" s="1935"/>
      <c r="AX8" s="1935"/>
      <c r="AY8" s="1935"/>
      <c r="AZ8" s="1936"/>
    </row>
    <row r="9" spans="1:53" ht="39.950000000000003" customHeight="1">
      <c r="A9" s="35">
        <f>'GIÁ VLXD THÁNG 9.2023-PL1'!A9</f>
        <v>1</v>
      </c>
      <c r="B9" s="1611" t="str">
        <f>'GIÁ VLXD THÁNG 9.2023-PL1'!B9</f>
        <v>Xi măng Hà Tiên PCB40</v>
      </c>
      <c r="C9" s="1597" t="str">
        <f>'GIÁ VLXD THÁNG 9.2023-PL1'!C9</f>
        <v>đ/tấn</v>
      </c>
      <c r="D9" s="1595" t="str">
        <f>'GIÁ VLXD THÁNG 9.2023-PL1'!D9</f>
        <v>QCVN 16:2019/BXD; TCVN 6260:2009</v>
      </c>
      <c r="E9" s="42">
        <f>'GIÁ VLXD THÁNG 11.2023'!E9</f>
        <v>0</v>
      </c>
      <c r="F9" s="42">
        <f>'GIÁ VLXD THÁNG 11.2023'!F9</f>
        <v>2300000</v>
      </c>
      <c r="G9" s="42">
        <f>'GIÁ VLXD THÁNG 11.2023'!G9</f>
        <v>2200000</v>
      </c>
      <c r="H9" s="42">
        <f>'GIÁ VLXD THÁNG 11.2023'!H9</f>
        <v>2300000</v>
      </c>
      <c r="J9" s="42">
        <f>'GIÁ VLXD THÁNG 11.2023'!J9</f>
        <v>2400000</v>
      </c>
      <c r="K9" s="42">
        <f>'GIÁ VLXD THÁNG 11.2023'!K9</f>
        <v>2300000</v>
      </c>
      <c r="L9" s="42">
        <f>'GIÁ VLXD THÁNG 11.2023'!L9</f>
        <v>2198800</v>
      </c>
      <c r="M9" s="42">
        <f>'GIÁ VLXD THÁNG 11.2023'!M9</f>
        <v>2300000</v>
      </c>
      <c r="N9" s="42">
        <f>'GIÁ VLXD THÁNG 11.2023'!N9</f>
        <v>2000000</v>
      </c>
      <c r="O9" s="42">
        <f>'GIÁ VLXD THÁNG 11.2023'!O9</f>
        <v>2040000</v>
      </c>
      <c r="P9" s="42">
        <f>'GIÁ VLXD THÁNG 11.2023'!P9</f>
        <v>2100000</v>
      </c>
      <c r="Q9" s="42">
        <f>'GIÁ VLXD THÁNG 12.2023'!E9</f>
        <v>0</v>
      </c>
      <c r="R9" s="1656">
        <v>2280000</v>
      </c>
      <c r="S9" s="42">
        <f>'GIÁ VLXD THÁNG 12.2023'!G9</f>
        <v>2200000</v>
      </c>
      <c r="T9" s="42">
        <f>'GIÁ VLXD THÁNG 12.2023'!H9</f>
        <v>2300000</v>
      </c>
      <c r="U9" s="42">
        <f>'GIÁ VLXD THÁNG 11.2023'!I9</f>
        <v>2400000</v>
      </c>
      <c r="V9" s="42">
        <f>'GIÁ VLXD THÁNG 12.2023'!J9</f>
        <v>2400000</v>
      </c>
      <c r="W9" s="42">
        <f>'GIÁ VLXD THÁNG 12.2023'!K9</f>
        <v>2300000</v>
      </c>
      <c r="X9" s="42">
        <f>'GIÁ VLXD THÁNG 12.2023'!L9</f>
        <v>2198800</v>
      </c>
      <c r="Y9" s="1656">
        <v>2260000</v>
      </c>
      <c r="Z9" s="42">
        <f>'GIÁ VLXD THÁNG 12.2023'!N9</f>
        <v>2000000</v>
      </c>
      <c r="AA9" s="42">
        <f>'GIÁ VLXD THÁNG 12.2023'!O9</f>
        <v>2040000</v>
      </c>
      <c r="AB9" s="42">
        <f>'GIÁ VLXD THÁNG 12.2023'!P9</f>
        <v>2100000</v>
      </c>
      <c r="AC9" s="108">
        <f t="shared" ref="AC9:AN9" si="0">IF(AND(E9&gt;0,E9=Q9),"-",Q9-E9)</f>
        <v>0</v>
      </c>
      <c r="AD9" s="109">
        <f t="shared" si="0"/>
        <v>-20000</v>
      </c>
      <c r="AE9" s="109" t="str">
        <f t="shared" si="0"/>
        <v>-</v>
      </c>
      <c r="AF9" s="109" t="str">
        <f t="shared" si="0"/>
        <v>-</v>
      </c>
      <c r="AG9" s="109"/>
      <c r="AH9" s="109" t="str">
        <f t="shared" si="0"/>
        <v>-</v>
      </c>
      <c r="AI9" s="109" t="str">
        <f t="shared" si="0"/>
        <v>-</v>
      </c>
      <c r="AJ9" s="109" t="str">
        <f t="shared" si="0"/>
        <v>-</v>
      </c>
      <c r="AK9" s="109">
        <f t="shared" si="0"/>
        <v>-40000</v>
      </c>
      <c r="AL9" s="109" t="str">
        <f t="shared" si="0"/>
        <v>-</v>
      </c>
      <c r="AM9" s="109" t="str">
        <f t="shared" si="0"/>
        <v>-</v>
      </c>
      <c r="AN9" s="109" t="str">
        <f t="shared" si="0"/>
        <v>-</v>
      </c>
      <c r="AO9" s="117"/>
      <c r="AP9" s="117">
        <f>AD9/R9</f>
        <v>-8.771929824561403E-3</v>
      </c>
      <c r="AQ9" s="117"/>
      <c r="AR9" s="117"/>
      <c r="AS9" s="117"/>
      <c r="AT9" s="117"/>
      <c r="AU9" s="117"/>
      <c r="AV9" s="117"/>
      <c r="AW9" s="117">
        <f>AK9/Y9</f>
        <v>-1.7699115044247787E-2</v>
      </c>
      <c r="AX9" s="117"/>
      <c r="AY9" s="117"/>
      <c r="AZ9" s="117"/>
    </row>
    <row r="10" spans="1:53" ht="39.950000000000003" customHeight="1">
      <c r="A10" s="35">
        <f>'GIÁ VLXD THÁNG 9.2023-PL1'!A10</f>
        <v>2</v>
      </c>
      <c r="B10" s="1611" t="str">
        <f>'GIÁ VLXD THÁNG 9.2023-PL1'!B10</f>
        <v>Xi măng Hà Tiên đa dụng PCB40</v>
      </c>
      <c r="C10" s="1597" t="str">
        <f>'GIÁ VLXD THÁNG 9.2023-PL1'!C10</f>
        <v>đ/tấn</v>
      </c>
      <c r="D10" s="1595" t="str">
        <f>'GIÁ VLXD THÁNG 9.2023-PL1'!D10</f>
        <v>QCVN 16:2019/BXD; TCVN 6260:2009</v>
      </c>
      <c r="E10" s="42">
        <f>'GIÁ VLXD THÁNG 11.2023'!E10</f>
        <v>0</v>
      </c>
      <c r="F10" s="42">
        <f>'GIÁ VLXD THÁNG 11.2023'!F10</f>
        <v>0</v>
      </c>
      <c r="G10" s="42">
        <f>'GIÁ VLXD THÁNG 11.2023'!G10</f>
        <v>0</v>
      </c>
      <c r="H10" s="42">
        <f>'GIÁ VLXD THÁNG 11.2023'!H10</f>
        <v>0</v>
      </c>
      <c r="J10" s="42">
        <f>'GIÁ VLXD THÁNG 11.2023'!J10</f>
        <v>0</v>
      </c>
      <c r="K10" s="42">
        <f>'GIÁ VLXD THÁNG 11.2023'!K10</f>
        <v>0</v>
      </c>
      <c r="L10" s="42">
        <f>'GIÁ VLXD THÁNG 11.2023'!L10</f>
        <v>0</v>
      </c>
      <c r="M10" s="42">
        <f>'GIÁ VLXD THÁNG 11.2023'!M10</f>
        <v>0</v>
      </c>
      <c r="N10" s="42">
        <f>'GIÁ VLXD THÁNG 11.2023'!N10</f>
        <v>0</v>
      </c>
      <c r="O10" s="42">
        <f>'GIÁ VLXD THÁNG 11.2023'!O10</f>
        <v>0</v>
      </c>
      <c r="P10" s="42">
        <f>'GIÁ VLXD THÁNG 11.2023'!P10</f>
        <v>0</v>
      </c>
      <c r="Q10" s="42">
        <f>'GIÁ VLXD THÁNG 12.2023'!E10</f>
        <v>0</v>
      </c>
      <c r="R10" s="42">
        <f>'GIÁ VLXD THÁNG 12.2023'!F10</f>
        <v>0</v>
      </c>
      <c r="S10" s="42">
        <f>'GIÁ VLXD THÁNG 12.2023'!G10</f>
        <v>0</v>
      </c>
      <c r="T10" s="42">
        <f>'GIÁ VLXD THÁNG 12.2023'!H10</f>
        <v>0</v>
      </c>
      <c r="U10" s="42">
        <f>'GIÁ VLXD THÁNG 11.2023'!I10</f>
        <v>0</v>
      </c>
      <c r="V10" s="42">
        <f>'GIÁ VLXD THÁNG 12.2023'!J10</f>
        <v>0</v>
      </c>
      <c r="W10" s="42">
        <f>'GIÁ VLXD THÁNG 12.2023'!K10</f>
        <v>0</v>
      </c>
      <c r="X10" s="42">
        <f>'GIÁ VLXD THÁNG 12.2023'!L10</f>
        <v>0</v>
      </c>
      <c r="Y10" s="42">
        <f>'GIÁ VLXD THÁNG 12.2023'!M10</f>
        <v>0</v>
      </c>
      <c r="Z10" s="42">
        <f>'GIÁ VLXD THÁNG 12.2023'!N10</f>
        <v>0</v>
      </c>
      <c r="AA10" s="42">
        <f>'GIÁ VLXD THÁNG 12.2023'!O10</f>
        <v>0</v>
      </c>
      <c r="AB10" s="42">
        <f>'GIÁ VLXD THÁNG 12.2023'!P10</f>
        <v>0</v>
      </c>
      <c r="AC10" s="108">
        <f t="shared" ref="AC10:AC73" si="1">IF(AND(E10&gt;0,E10=Q10),"-",Q10-E10)</f>
        <v>0</v>
      </c>
      <c r="AD10" s="109">
        <f t="shared" ref="AD10:AD73" si="2">IF(AND(F10&gt;0,F10=R10),"-",R10-F10)</f>
        <v>0</v>
      </c>
      <c r="AE10" s="109">
        <f t="shared" ref="AE10:AE73" si="3">IF(AND(G10&gt;0,G10=S10),"-",S10-G10)</f>
        <v>0</v>
      </c>
      <c r="AF10" s="109">
        <f t="shared" ref="AF10:AF73" si="4">IF(AND(H10&gt;0,H10=T10),"-",T10-H10)</f>
        <v>0</v>
      </c>
      <c r="AG10" s="109"/>
      <c r="AH10" s="109">
        <f t="shared" ref="AH10:AH73" si="5">IF(AND(J10&gt;0,J10=V10),"-",V10-J10)</f>
        <v>0</v>
      </c>
      <c r="AI10" s="109">
        <f t="shared" ref="AI10:AI73" si="6">IF(AND(K10&gt;0,K10=W10),"-",W10-K10)</f>
        <v>0</v>
      </c>
      <c r="AJ10" s="109">
        <f t="shared" ref="AJ10:AJ73" si="7">IF(AND(L10&gt;0,L10=X10),"-",X10-L10)</f>
        <v>0</v>
      </c>
      <c r="AK10" s="109">
        <f t="shared" ref="AK10:AK73" si="8">IF(AND(M10&gt;0,M10=Y10),"-",Y10-M10)</f>
        <v>0</v>
      </c>
      <c r="AL10" s="109">
        <f t="shared" ref="AL10:AL73" si="9">IF(AND(N10&gt;0,N10=Z10),"-",Z10-N10)</f>
        <v>0</v>
      </c>
      <c r="AM10" s="109">
        <f t="shared" ref="AM10:AM73" si="10">IF(AND(O10&gt;0,O10=AA10),"-",AA10-O10)</f>
        <v>0</v>
      </c>
      <c r="AN10" s="109">
        <f t="shared" ref="AN10:AN73" si="11">IF(AND(P10&gt;0,P10=AB10),"-",AB10-P10)</f>
        <v>0</v>
      </c>
      <c r="AO10" s="117"/>
      <c r="AP10" s="117"/>
      <c r="AQ10" s="117"/>
      <c r="AR10" s="117"/>
      <c r="AS10" s="117"/>
      <c r="AT10" s="117"/>
      <c r="AU10" s="117"/>
      <c r="AV10" s="117"/>
      <c r="AW10" s="117"/>
      <c r="AX10" s="117"/>
      <c r="AY10" s="117"/>
      <c r="AZ10" s="117"/>
    </row>
    <row r="11" spans="1:53" ht="39.950000000000003" customHeight="1">
      <c r="A11" s="35">
        <f>'GIÁ VLXD THÁNG 9.2023-PL1'!A11</f>
        <v>3</v>
      </c>
      <c r="B11" s="1611" t="str">
        <f>'GIÁ VLXD THÁNG 9.2023-PL1'!B11</f>
        <v>Xi măng Insee PCB40</v>
      </c>
      <c r="C11" s="1597" t="str">
        <f>'GIÁ VLXD THÁNG 9.2023-PL1'!C11</f>
        <v>đ/tấn</v>
      </c>
      <c r="D11" s="1595" t="str">
        <f>'GIÁ VLXD THÁNG 9.2023-PL1'!D11</f>
        <v>QCVN 16:2019/BXD; TCVN 6260:2009</v>
      </c>
      <c r="E11" s="42">
        <f>'GIÁ VLXD THÁNG 11.2023'!E11</f>
        <v>0</v>
      </c>
      <c r="F11" s="42">
        <f>'GIÁ VLXD THÁNG 11.2023'!F11</f>
        <v>2350000</v>
      </c>
      <c r="G11" s="42">
        <f>'GIÁ VLXD THÁNG 11.2023'!G11</f>
        <v>2200000</v>
      </c>
      <c r="H11" s="42">
        <f>'GIÁ VLXD THÁNG 11.2023'!H11</f>
        <v>0</v>
      </c>
      <c r="J11" s="42">
        <f>'GIÁ VLXD THÁNG 11.2023'!J11</f>
        <v>0</v>
      </c>
      <c r="K11" s="42">
        <f>'GIÁ VLXD THÁNG 11.2023'!K11</f>
        <v>0</v>
      </c>
      <c r="L11" s="42">
        <f>'GIÁ VLXD THÁNG 11.2023'!L11</f>
        <v>2208000</v>
      </c>
      <c r="M11" s="42">
        <f>'GIÁ VLXD THÁNG 11.2023'!M11</f>
        <v>2018518.5190000001</v>
      </c>
      <c r="N11" s="42">
        <v>1950000</v>
      </c>
      <c r="O11" s="42">
        <f>'GIÁ VLXD THÁNG 11.2023'!O11</f>
        <v>2000000</v>
      </c>
      <c r="P11" s="42">
        <f>'GIÁ VLXD THÁNG 11.2023'!P11</f>
        <v>2100000</v>
      </c>
      <c r="Q11" s="42">
        <f>'GIÁ VLXD THÁNG 12.2023'!E11</f>
        <v>0</v>
      </c>
      <c r="R11" s="1656">
        <v>2300000</v>
      </c>
      <c r="S11" s="42">
        <f>'GIÁ VLXD THÁNG 12.2023'!G11</f>
        <v>2200000</v>
      </c>
      <c r="T11" s="42">
        <f>'GIÁ VLXD THÁNG 12.2023'!H11</f>
        <v>0</v>
      </c>
      <c r="U11" s="42">
        <f>'GIÁ VLXD THÁNG 11.2023'!I11</f>
        <v>2300000</v>
      </c>
      <c r="V11" s="42">
        <f>'GIÁ VLXD THÁNG 12.2023'!J11</f>
        <v>0</v>
      </c>
      <c r="W11" s="42">
        <f>'GIÁ VLXD THÁNG 12.2023'!K11</f>
        <v>0</v>
      </c>
      <c r="X11" s="42">
        <f>'GIÁ VLXD THÁNG 12.2023'!L11</f>
        <v>2208000</v>
      </c>
      <c r="Y11" s="42">
        <f>'GIÁ VLXD THÁNG 12.2023'!M11</f>
        <v>2018518.5190000001</v>
      </c>
      <c r="Z11" s="42">
        <f>'GIÁ VLXD THÁNG 12.2023'!N11</f>
        <v>1950000</v>
      </c>
      <c r="AA11" s="42">
        <f>'GIÁ VLXD THÁNG 12.2023'!O11</f>
        <v>2000000</v>
      </c>
      <c r="AB11" s="42">
        <f>'GIÁ VLXD THÁNG 12.2023'!P11</f>
        <v>2100000</v>
      </c>
      <c r="AC11" s="108">
        <f t="shared" si="1"/>
        <v>0</v>
      </c>
      <c r="AD11" s="109">
        <f t="shared" si="2"/>
        <v>-50000</v>
      </c>
      <c r="AE11" s="109" t="str">
        <f t="shared" si="3"/>
        <v>-</v>
      </c>
      <c r="AF11" s="109">
        <f t="shared" si="4"/>
        <v>0</v>
      </c>
      <c r="AG11" s="109"/>
      <c r="AH11" s="109">
        <f t="shared" si="5"/>
        <v>0</v>
      </c>
      <c r="AI11" s="109">
        <f t="shared" si="6"/>
        <v>0</v>
      </c>
      <c r="AJ11" s="109" t="str">
        <f t="shared" si="7"/>
        <v>-</v>
      </c>
      <c r="AK11" s="109" t="str">
        <f t="shared" si="8"/>
        <v>-</v>
      </c>
      <c r="AL11" s="109" t="str">
        <f t="shared" si="9"/>
        <v>-</v>
      </c>
      <c r="AM11" s="109" t="str">
        <f t="shared" si="10"/>
        <v>-</v>
      </c>
      <c r="AN11" s="109" t="str">
        <f t="shared" si="11"/>
        <v>-</v>
      </c>
      <c r="AO11" s="117"/>
      <c r="AP11" s="117">
        <f>AD11/R11</f>
        <v>-2.1739130434782608E-2</v>
      </c>
      <c r="AQ11" s="117"/>
      <c r="AR11" s="117"/>
      <c r="AS11" s="117"/>
      <c r="AT11" s="117"/>
      <c r="AU11" s="117"/>
      <c r="AV11" s="117"/>
      <c r="AW11" s="117"/>
      <c r="AX11" s="117"/>
      <c r="AY11" s="117"/>
      <c r="AZ11" s="117"/>
    </row>
    <row r="12" spans="1:53" ht="39.950000000000003" customHeight="1">
      <c r="A12" s="35">
        <f>'GIÁ VLXD THÁNG 9.2023-PL1'!A12</f>
        <v>4</v>
      </c>
      <c r="B12" s="1611" t="str">
        <f>'GIÁ VLXD THÁNG 9.2023-PL1'!B12</f>
        <v>Xi măng Nghi Sơn PCB40</v>
      </c>
      <c r="C12" s="1597" t="str">
        <f>'GIÁ VLXD THÁNG 9.2023-PL1'!C12</f>
        <v>đ/tấn</v>
      </c>
      <c r="D12" s="1595" t="str">
        <f>'GIÁ VLXD THÁNG 9.2023-PL1'!D12</f>
        <v>QCVN 16:2019/BXD; TCVN 6260:2009</v>
      </c>
      <c r="E12" s="42">
        <f>'GIÁ VLXD THÁNG 11.2023'!E12</f>
        <v>2260000</v>
      </c>
      <c r="F12" s="42">
        <f>'GIÁ VLXD THÁNG 11.2023'!F12</f>
        <v>2260000</v>
      </c>
      <c r="G12" s="42">
        <f>'GIÁ VLXD THÁNG 11.2023'!G12</f>
        <v>2200000</v>
      </c>
      <c r="H12" s="42">
        <f>'GIÁ VLXD THÁNG 11.2023'!H12</f>
        <v>0</v>
      </c>
      <c r="J12" s="42">
        <f>'GIÁ VLXD THÁNG 11.2023'!J12</f>
        <v>2400000</v>
      </c>
      <c r="K12" s="42">
        <f>'GIÁ VLXD THÁNG 11.2023'!K12</f>
        <v>0</v>
      </c>
      <c r="L12" s="42">
        <f>'GIÁ VLXD THÁNG 11.2023'!L12</f>
        <v>0</v>
      </c>
      <c r="M12" s="42">
        <f>'GIÁ VLXD THÁNG 11.2023'!M12</f>
        <v>0</v>
      </c>
      <c r="N12" s="42">
        <f>'GIÁ VLXD THÁNG 11.2023'!N12</f>
        <v>0</v>
      </c>
      <c r="O12" s="42">
        <f>'GIÁ VLXD THÁNG 11.2023'!O12</f>
        <v>0</v>
      </c>
      <c r="P12" s="42">
        <f>'GIÁ VLXD THÁNG 11.2023'!P12</f>
        <v>0</v>
      </c>
      <c r="Q12" s="42">
        <f>'GIÁ VLXD THÁNG 12.2023'!E12</f>
        <v>2260000</v>
      </c>
      <c r="R12" s="42">
        <f>'GIÁ VLXD THÁNG 12.2023'!F12</f>
        <v>2260000</v>
      </c>
      <c r="S12" s="42">
        <f>'GIÁ VLXD THÁNG 12.2023'!G12</f>
        <v>2200000</v>
      </c>
      <c r="T12" s="42">
        <f>'GIÁ VLXD THÁNG 12.2023'!H12</f>
        <v>0</v>
      </c>
      <c r="U12" s="42">
        <f>'GIÁ VLXD THÁNG 11.2023'!I12</f>
        <v>0</v>
      </c>
      <c r="V12" s="1656">
        <v>2460000</v>
      </c>
      <c r="W12" s="42">
        <f>'GIÁ VLXD THÁNG 12.2023'!K12</f>
        <v>0</v>
      </c>
      <c r="X12" s="42">
        <f>'GIÁ VLXD THÁNG 12.2023'!L12</f>
        <v>0</v>
      </c>
      <c r="Y12" s="42">
        <f>'GIÁ VLXD THÁNG 12.2023'!M12</f>
        <v>0</v>
      </c>
      <c r="Z12" s="42">
        <f>'GIÁ VLXD THÁNG 12.2023'!N12</f>
        <v>0</v>
      </c>
      <c r="AA12" s="42">
        <f>'GIÁ VLXD THÁNG 12.2023'!O12</f>
        <v>0</v>
      </c>
      <c r="AB12" s="42">
        <f>'GIÁ VLXD THÁNG 12.2023'!P12</f>
        <v>0</v>
      </c>
      <c r="AC12" s="108" t="str">
        <f t="shared" si="1"/>
        <v>-</v>
      </c>
      <c r="AD12" s="109" t="str">
        <f t="shared" si="2"/>
        <v>-</v>
      </c>
      <c r="AE12" s="109" t="str">
        <f t="shared" si="3"/>
        <v>-</v>
      </c>
      <c r="AF12" s="109">
        <f t="shared" si="4"/>
        <v>0</v>
      </c>
      <c r="AG12" s="109"/>
      <c r="AH12" s="109">
        <f t="shared" si="5"/>
        <v>60000</v>
      </c>
      <c r="AI12" s="109">
        <f t="shared" si="6"/>
        <v>0</v>
      </c>
      <c r="AJ12" s="109">
        <f t="shared" si="7"/>
        <v>0</v>
      </c>
      <c r="AK12" s="109">
        <f t="shared" si="8"/>
        <v>0</v>
      </c>
      <c r="AL12" s="109">
        <f t="shared" si="9"/>
        <v>0</v>
      </c>
      <c r="AM12" s="109">
        <f t="shared" si="10"/>
        <v>0</v>
      </c>
      <c r="AN12" s="109">
        <f t="shared" si="11"/>
        <v>0</v>
      </c>
      <c r="AO12" s="117"/>
      <c r="AP12" s="117"/>
      <c r="AQ12" s="117"/>
      <c r="AR12" s="117"/>
      <c r="AS12" s="117"/>
      <c r="AT12" s="117">
        <f>AH12/V12</f>
        <v>2.4390243902439025E-2</v>
      </c>
      <c r="AU12" s="117"/>
      <c r="AV12" s="117"/>
      <c r="AW12" s="117"/>
      <c r="AX12" s="117"/>
      <c r="AY12" s="117"/>
      <c r="AZ12" s="117"/>
    </row>
    <row r="13" spans="1:53" ht="39.950000000000003" customHeight="1">
      <c r="A13" s="35">
        <f>'GIÁ VLXD THÁNG 9.2023-PL1'!A13</f>
        <v>5</v>
      </c>
      <c r="B13" s="1611" t="str">
        <f>'GIÁ VLXD THÁNG 9.2023-PL1'!B13</f>
        <v>Xi măng Cẩm Phả PCB40</v>
      </c>
      <c r="C13" s="1597" t="str">
        <f>'GIÁ VLXD THÁNG 9.2023-PL1'!C13</f>
        <v>đ/tấn</v>
      </c>
      <c r="D13" s="1595" t="str">
        <f>'GIÁ VLXD THÁNG 9.2023-PL1'!D13</f>
        <v>QCVN 16:2019/BXD; TCVN 6260:2009</v>
      </c>
      <c r="E13" s="42">
        <f>'GIÁ VLXD THÁNG 11.2023'!E13</f>
        <v>2140000</v>
      </c>
      <c r="F13" s="42">
        <f>'GIÁ VLXD THÁNG 11.2023'!F13</f>
        <v>0</v>
      </c>
      <c r="G13" s="42">
        <f>'GIÁ VLXD THÁNG 11.2023'!G13</f>
        <v>2100000</v>
      </c>
      <c r="H13" s="42">
        <f>'GIÁ VLXD THÁNG 11.2023'!H13</f>
        <v>0</v>
      </c>
      <c r="J13" s="42">
        <f>'GIÁ VLXD THÁNG 11.2023'!J13</f>
        <v>0</v>
      </c>
      <c r="K13" s="42">
        <f>'GIÁ VLXD THÁNG 11.2023'!K13</f>
        <v>0</v>
      </c>
      <c r="L13" s="42">
        <f>'GIÁ VLXD THÁNG 11.2023'!L13</f>
        <v>1959600</v>
      </c>
      <c r="M13" s="42">
        <f>'GIÁ VLXD THÁNG 11.2023'!M13</f>
        <v>2100000</v>
      </c>
      <c r="N13" s="42">
        <f>'GIÁ VLXD THÁNG 11.2023'!N13</f>
        <v>0</v>
      </c>
      <c r="O13" s="42">
        <f>'GIÁ VLXD THÁNG 11.2023'!O13</f>
        <v>1900000</v>
      </c>
      <c r="P13" s="1656">
        <v>1960000</v>
      </c>
      <c r="Q13" s="42">
        <f>'GIÁ VLXD THÁNG 12.2023'!E13</f>
        <v>2140000</v>
      </c>
      <c r="R13" s="42">
        <f>'GIÁ VLXD THÁNG 12.2023'!F13</f>
        <v>0</v>
      </c>
      <c r="S13" s="42">
        <f>'GIÁ VLXD THÁNG 12.2023'!G13</f>
        <v>2100000</v>
      </c>
      <c r="T13" s="42">
        <f>'GIÁ VLXD THÁNG 12.2023'!H13</f>
        <v>0</v>
      </c>
      <c r="U13" s="42">
        <f>'GIÁ VLXD THÁNG 11.2023'!I13</f>
        <v>0</v>
      </c>
      <c r="V13" s="42">
        <f>'GIÁ VLXD THÁNG 12.2023'!J13</f>
        <v>0</v>
      </c>
      <c r="W13" s="42">
        <f>'GIÁ VLXD THÁNG 12.2023'!K13</f>
        <v>0</v>
      </c>
      <c r="X13" s="42">
        <f>'GIÁ VLXD THÁNG 12.2023'!L13</f>
        <v>1959600</v>
      </c>
      <c r="Y13" s="1656">
        <v>2060000</v>
      </c>
      <c r="Z13" s="42">
        <f>'GIÁ VLXD THÁNG 12.2023'!N13</f>
        <v>0</v>
      </c>
      <c r="AA13" s="42">
        <f>'GIÁ VLXD THÁNG 12.2023'!O13</f>
        <v>1900000</v>
      </c>
      <c r="AB13" s="42">
        <f>'GIÁ VLXD THÁNG 12.2023'!P13</f>
        <v>1960000</v>
      </c>
      <c r="AC13" s="108" t="str">
        <f t="shared" si="1"/>
        <v>-</v>
      </c>
      <c r="AD13" s="109">
        <f t="shared" si="2"/>
        <v>0</v>
      </c>
      <c r="AE13" s="109" t="str">
        <f t="shared" si="3"/>
        <v>-</v>
      </c>
      <c r="AF13" s="109">
        <f t="shared" si="4"/>
        <v>0</v>
      </c>
      <c r="AG13" s="109"/>
      <c r="AH13" s="109">
        <f t="shared" si="5"/>
        <v>0</v>
      </c>
      <c r="AI13" s="109">
        <f t="shared" si="6"/>
        <v>0</v>
      </c>
      <c r="AJ13" s="109" t="str">
        <f t="shared" si="7"/>
        <v>-</v>
      </c>
      <c r="AK13" s="109">
        <f t="shared" si="8"/>
        <v>-40000</v>
      </c>
      <c r="AL13" s="109">
        <f t="shared" si="9"/>
        <v>0</v>
      </c>
      <c r="AM13" s="109" t="str">
        <f t="shared" si="10"/>
        <v>-</v>
      </c>
      <c r="AN13" s="109" t="str">
        <f t="shared" si="11"/>
        <v>-</v>
      </c>
      <c r="AO13" s="117"/>
      <c r="AP13" s="117"/>
      <c r="AQ13" s="117"/>
      <c r="AR13" s="117"/>
      <c r="AS13" s="117"/>
      <c r="AT13" s="117"/>
      <c r="AU13" s="117"/>
      <c r="AV13" s="117"/>
      <c r="AW13" s="117">
        <f>AK13/Y13</f>
        <v>-1.9417475728155338E-2</v>
      </c>
      <c r="AX13" s="117"/>
      <c r="AY13" s="117"/>
      <c r="AZ13" s="117"/>
    </row>
    <row r="14" spans="1:53" ht="39.950000000000003" customHeight="1">
      <c r="A14" s="35">
        <f>'GIÁ VLXD THÁNG 9.2023-PL1'!A14</f>
        <v>6</v>
      </c>
      <c r="B14" s="1611" t="str">
        <f>'GIÁ VLXD THÁNG 9.2023-PL1'!B14</f>
        <v>Xi măng Công Thanh PCB40</v>
      </c>
      <c r="C14" s="1597" t="str">
        <f>'GIÁ VLXD THÁNG 9.2023-PL1'!C14</f>
        <v>đ/tấn</v>
      </c>
      <c r="D14" s="1595" t="str">
        <f>'GIÁ VLXD THÁNG 9.2023-PL1'!D14</f>
        <v>QCVN 16:2019/BXD; TCVN 6260:2009</v>
      </c>
      <c r="E14" s="42">
        <f>'GIÁ VLXD THÁNG 11.2023'!E14</f>
        <v>0</v>
      </c>
      <c r="F14" s="42">
        <f>'GIÁ VLXD THÁNG 11.2023'!F14</f>
        <v>0</v>
      </c>
      <c r="G14" s="42">
        <f>'GIÁ VLXD THÁNG 11.2023'!G14</f>
        <v>0</v>
      </c>
      <c r="H14" s="42">
        <f>'GIÁ VLXD THÁNG 11.2023'!H14</f>
        <v>0</v>
      </c>
      <c r="I14" s="42">
        <f>'GIÁ VLXD THÁNG 11.2023'!I14</f>
        <v>0</v>
      </c>
      <c r="J14" s="42">
        <f>'GIÁ VLXD THÁNG 11.2023'!J14</f>
        <v>0</v>
      </c>
      <c r="K14" s="42">
        <f>'GIÁ VLXD THÁNG 11.2023'!K14</f>
        <v>2100000</v>
      </c>
      <c r="L14" s="42">
        <f>'GIÁ VLXD THÁNG 11.2023'!L14</f>
        <v>0</v>
      </c>
      <c r="M14" s="42">
        <f>'GIÁ VLXD THÁNG 11.2023'!M14</f>
        <v>1851851.852</v>
      </c>
      <c r="N14" s="42">
        <f>'GIÁ VLXD THÁNG 11.2023'!N14</f>
        <v>0</v>
      </c>
      <c r="O14" s="42">
        <f>'GIÁ VLXD THÁNG 11.2023'!O14</f>
        <v>0</v>
      </c>
      <c r="P14" s="42">
        <f>'GIÁ VLXD THÁNG 11.2023'!P14</f>
        <v>0</v>
      </c>
      <c r="Q14" s="42">
        <f>'GIÁ VLXD THÁNG 12.2023'!E14</f>
        <v>0</v>
      </c>
      <c r="R14" s="42">
        <f>'GIÁ VLXD THÁNG 12.2023'!F14</f>
        <v>0</v>
      </c>
      <c r="S14" s="42">
        <f>'GIÁ VLXD THÁNG 12.2023'!G14</f>
        <v>0</v>
      </c>
      <c r="T14" s="42">
        <f>'GIÁ VLXD THÁNG 12.2023'!H14</f>
        <v>0</v>
      </c>
      <c r="U14" s="42">
        <f>'GIÁ VLXD THÁNG 12.2023'!I14</f>
        <v>0</v>
      </c>
      <c r="V14" s="42">
        <f>'GIÁ VLXD THÁNG 12.2023'!J14</f>
        <v>0</v>
      </c>
      <c r="W14" s="42">
        <f>'GIÁ VLXD THÁNG 12.2023'!K14</f>
        <v>2100000</v>
      </c>
      <c r="X14" s="42">
        <f>'GIÁ VLXD THÁNG 12.2023'!L14</f>
        <v>0</v>
      </c>
      <c r="Y14" s="1656">
        <v>2040000</v>
      </c>
      <c r="Z14" s="42">
        <f>'GIÁ VLXD THÁNG 12.2023'!N14</f>
        <v>0</v>
      </c>
      <c r="AA14" s="42">
        <f>'GIÁ VLXD THÁNG 12.2023'!O14</f>
        <v>0</v>
      </c>
      <c r="AB14" s="42">
        <f>'GIÁ VLXD THÁNG 12.2023'!P14</f>
        <v>0</v>
      </c>
      <c r="AC14" s="108">
        <f t="shared" si="1"/>
        <v>0</v>
      </c>
      <c r="AD14" s="109">
        <f t="shared" si="2"/>
        <v>0</v>
      </c>
      <c r="AE14" s="109">
        <f t="shared" si="3"/>
        <v>0</v>
      </c>
      <c r="AF14" s="109">
        <f t="shared" si="4"/>
        <v>0</v>
      </c>
      <c r="AG14" s="109">
        <f t="shared" ref="AG14:AG73" si="12">IF(AND(I14&gt;0,I14=U14),"-",U14-I14)</f>
        <v>0</v>
      </c>
      <c r="AH14" s="109">
        <f t="shared" si="5"/>
        <v>0</v>
      </c>
      <c r="AI14" s="109" t="str">
        <f t="shared" si="6"/>
        <v>-</v>
      </c>
      <c r="AJ14" s="109">
        <f t="shared" si="7"/>
        <v>0</v>
      </c>
      <c r="AK14" s="109">
        <f t="shared" si="8"/>
        <v>188148.14800000004</v>
      </c>
      <c r="AL14" s="109">
        <f t="shared" si="9"/>
        <v>0</v>
      </c>
      <c r="AM14" s="109">
        <f t="shared" si="10"/>
        <v>0</v>
      </c>
      <c r="AN14" s="109">
        <f t="shared" si="11"/>
        <v>0</v>
      </c>
      <c r="AO14" s="117"/>
      <c r="AP14" s="117"/>
      <c r="AQ14" s="117"/>
      <c r="AR14" s="117"/>
      <c r="AS14" s="117"/>
      <c r="AT14" s="117"/>
      <c r="AU14" s="117"/>
      <c r="AV14" s="117"/>
      <c r="AW14" s="117">
        <f>AK14/Y14</f>
        <v>9.2229484313725518E-2</v>
      </c>
      <c r="AX14" s="117"/>
      <c r="AY14" s="117"/>
      <c r="AZ14" s="117"/>
    </row>
    <row r="15" spans="1:53" ht="39.950000000000003" customHeight="1">
      <c r="A15" s="35">
        <f>'GIÁ VLXD THÁNG 9.2023-PL1'!A15</f>
        <v>7</v>
      </c>
      <c r="B15" s="1611" t="str">
        <f>'GIÁ VLXD THÁNG 9.2023-PL1'!B15</f>
        <v>Xi măng Thăng Long PCB40</v>
      </c>
      <c r="C15" s="1597" t="str">
        <f>'GIÁ VLXD THÁNG 9.2023-PL1'!C15</f>
        <v>đ/tấn</v>
      </c>
      <c r="D15" s="1595" t="str">
        <f>'GIÁ VLXD THÁNG 9.2023-PL1'!D15</f>
        <v>QCVN 16:2019/BXD; TCVN 6260:2009</v>
      </c>
      <c r="E15" s="42">
        <f>'GIÁ VLXD THÁNG 11.2023'!E15</f>
        <v>0</v>
      </c>
      <c r="F15" s="42">
        <f>'GIÁ VLXD THÁNG 11.2023'!F15</f>
        <v>0</v>
      </c>
      <c r="G15" s="42">
        <f>'GIÁ VLXD THÁNG 11.2023'!G15</f>
        <v>0</v>
      </c>
      <c r="H15" s="42">
        <f>'GIÁ VLXD THÁNG 11.2023'!H15</f>
        <v>0</v>
      </c>
      <c r="I15" s="42">
        <f>'GIÁ VLXD THÁNG 11.2023'!I15</f>
        <v>0</v>
      </c>
      <c r="J15" s="42">
        <f>'GIÁ VLXD THÁNG 11.2023'!J15</f>
        <v>0</v>
      </c>
      <c r="K15" s="42">
        <f>'GIÁ VLXD THÁNG 11.2023'!K15</f>
        <v>0</v>
      </c>
      <c r="L15" s="42">
        <f>'GIÁ VLXD THÁNG 11.2023'!L15</f>
        <v>0</v>
      </c>
      <c r="M15" s="42">
        <f>'GIÁ VLXD THÁNG 11.2023'!M15</f>
        <v>1900000</v>
      </c>
      <c r="N15" s="42">
        <f>'GIÁ VLXD THÁNG 11.2023'!N15</f>
        <v>0</v>
      </c>
      <c r="O15" s="42">
        <f>'GIÁ VLXD THÁNG 11.2023'!O15</f>
        <v>0</v>
      </c>
      <c r="P15" s="42">
        <f>'GIÁ VLXD THÁNG 11.2023'!P15</f>
        <v>0</v>
      </c>
      <c r="Q15" s="42">
        <f>'GIÁ VLXD THÁNG 12.2023'!E15</f>
        <v>0</v>
      </c>
      <c r="R15" s="42">
        <f>'GIÁ VLXD THÁNG 12.2023'!F15</f>
        <v>0</v>
      </c>
      <c r="S15" s="42">
        <f>'GIÁ VLXD THÁNG 12.2023'!G15</f>
        <v>0</v>
      </c>
      <c r="T15" s="42">
        <f>'GIÁ VLXD THÁNG 12.2023'!H15</f>
        <v>0</v>
      </c>
      <c r="U15" s="42">
        <f>'GIÁ VLXD THÁNG 12.2023'!I15</f>
        <v>0</v>
      </c>
      <c r="V15" s="42">
        <f>'GIÁ VLXD THÁNG 12.2023'!J15</f>
        <v>0</v>
      </c>
      <c r="W15" s="42">
        <f>'GIÁ VLXD THÁNG 12.2023'!K15</f>
        <v>0</v>
      </c>
      <c r="X15" s="42">
        <f>'GIÁ VLXD THÁNG 12.2023'!L15</f>
        <v>0</v>
      </c>
      <c r="Y15" s="42">
        <f>'GIÁ VLXD THÁNG 12.2023'!M15</f>
        <v>1900000</v>
      </c>
      <c r="Z15" s="42">
        <f>'GIÁ VLXD THÁNG 12.2023'!N15</f>
        <v>0</v>
      </c>
      <c r="AA15" s="42">
        <f>'GIÁ VLXD THÁNG 12.2023'!O15</f>
        <v>0</v>
      </c>
      <c r="AB15" s="42">
        <f>'GIÁ VLXD THÁNG 12.2023'!P15</f>
        <v>0</v>
      </c>
      <c r="AC15" s="108">
        <f t="shared" si="1"/>
        <v>0</v>
      </c>
      <c r="AD15" s="109">
        <f t="shared" si="2"/>
        <v>0</v>
      </c>
      <c r="AE15" s="109">
        <f t="shared" si="3"/>
        <v>0</v>
      </c>
      <c r="AF15" s="109">
        <f t="shared" si="4"/>
        <v>0</v>
      </c>
      <c r="AG15" s="109">
        <f t="shared" si="12"/>
        <v>0</v>
      </c>
      <c r="AH15" s="109">
        <f t="shared" si="5"/>
        <v>0</v>
      </c>
      <c r="AI15" s="109">
        <f t="shared" si="6"/>
        <v>0</v>
      </c>
      <c r="AJ15" s="109">
        <f t="shared" si="7"/>
        <v>0</v>
      </c>
      <c r="AK15" s="109" t="str">
        <f t="shared" si="8"/>
        <v>-</v>
      </c>
      <c r="AL15" s="109">
        <f t="shared" si="9"/>
        <v>0</v>
      </c>
      <c r="AM15" s="109">
        <f t="shared" si="10"/>
        <v>0</v>
      </c>
      <c r="AN15" s="109">
        <f t="shared" si="11"/>
        <v>0</v>
      </c>
      <c r="AO15" s="117"/>
      <c r="AP15" s="117"/>
      <c r="AQ15" s="117"/>
      <c r="AR15" s="117"/>
      <c r="AS15" s="117"/>
      <c r="AT15" s="117"/>
      <c r="AU15" s="117"/>
      <c r="AV15" s="117"/>
      <c r="AW15" s="117"/>
      <c r="AX15" s="117"/>
      <c r="AY15" s="117"/>
      <c r="AZ15" s="117"/>
    </row>
    <row r="16" spans="1:53" ht="39.950000000000003" customHeight="1">
      <c r="A16" s="35">
        <f>'GIÁ VLXD THÁNG 9.2023-PL1'!A16</f>
        <v>8</v>
      </c>
      <c r="B16" s="1611" t="str">
        <f>'GIÁ VLXD THÁNG 9.2023-PL1'!B16</f>
        <v>Xi măng Long Sơn PCB40</v>
      </c>
      <c r="C16" s="1597" t="str">
        <f>'GIÁ VLXD THÁNG 9.2023-PL1'!C16</f>
        <v>đ/tấn</v>
      </c>
      <c r="D16" s="1595" t="str">
        <f>'GIÁ VLXD THÁNG 9.2023-PL1'!D16</f>
        <v>QCVN 16:2019/BXD; TCVN 6260:2009</v>
      </c>
      <c r="E16" s="42">
        <f>'GIÁ VLXD THÁNG 11.2023'!E16</f>
        <v>0</v>
      </c>
      <c r="F16" s="42">
        <f>'GIÁ VLXD THÁNG 11.2023'!F16</f>
        <v>0</v>
      </c>
      <c r="G16" s="42">
        <f>'GIÁ VLXD THÁNG 11.2023'!G16</f>
        <v>0</v>
      </c>
      <c r="H16" s="42">
        <f>'GIÁ VLXD THÁNG 11.2023'!H16</f>
        <v>2100000</v>
      </c>
      <c r="I16" s="42">
        <f>'GIÁ VLXD THÁNG 11.2023'!I16</f>
        <v>0</v>
      </c>
      <c r="J16" s="42">
        <f>'GIÁ VLXD THÁNG 11.2023'!J16</f>
        <v>2300000</v>
      </c>
      <c r="K16" s="42">
        <f>'GIÁ VLXD THÁNG 11.2023'!K16</f>
        <v>0</v>
      </c>
      <c r="L16" s="42">
        <f>'GIÁ VLXD THÁNG 11.2023'!L16</f>
        <v>0</v>
      </c>
      <c r="M16" s="42">
        <f>'GIÁ VLXD THÁNG 11.2023'!M16</f>
        <v>0</v>
      </c>
      <c r="N16" s="42">
        <f>'GIÁ VLXD THÁNG 11.2023'!N16</f>
        <v>0</v>
      </c>
      <c r="O16" s="42">
        <f>'GIÁ VLXD THÁNG 11.2023'!O16</f>
        <v>0</v>
      </c>
      <c r="P16" s="42">
        <f>'GIÁ VLXD THÁNG 11.2023'!P16</f>
        <v>0</v>
      </c>
      <c r="Q16" s="42">
        <f>'GIÁ VLXD THÁNG 12.2023'!E16</f>
        <v>0</v>
      </c>
      <c r="R16" s="42">
        <f>'GIÁ VLXD THÁNG 12.2023'!F16</f>
        <v>0</v>
      </c>
      <c r="S16" s="42">
        <f>'GIÁ VLXD THÁNG 12.2023'!G16</f>
        <v>0</v>
      </c>
      <c r="T16" s="42">
        <f>'GIÁ VLXD THÁNG 12.2023'!H16</f>
        <v>2100000</v>
      </c>
      <c r="U16" s="42">
        <f>'GIÁ VLXD THÁNG 12.2023'!I16</f>
        <v>0</v>
      </c>
      <c r="V16" s="42">
        <f>'GIÁ VLXD THÁNG 12.2023'!J16</f>
        <v>2300000</v>
      </c>
      <c r="W16" s="42">
        <v>0</v>
      </c>
      <c r="X16" s="42">
        <f>'GIÁ VLXD THÁNG 12.2023'!L16</f>
        <v>0</v>
      </c>
      <c r="Y16" s="42">
        <f>'GIÁ VLXD THÁNG 12.2023'!M16</f>
        <v>0</v>
      </c>
      <c r="Z16" s="42">
        <f>'GIÁ VLXD THÁNG 12.2023'!N16</f>
        <v>0</v>
      </c>
      <c r="AA16" s="42">
        <f>'GIÁ VLXD THÁNG 12.2023'!O16</f>
        <v>0</v>
      </c>
      <c r="AB16" s="42">
        <f>'GIÁ VLXD THÁNG 12.2023'!P16</f>
        <v>0</v>
      </c>
      <c r="AC16" s="108">
        <f t="shared" si="1"/>
        <v>0</v>
      </c>
      <c r="AD16" s="109">
        <f t="shared" si="2"/>
        <v>0</v>
      </c>
      <c r="AE16" s="109">
        <f t="shared" si="3"/>
        <v>0</v>
      </c>
      <c r="AF16" s="109" t="str">
        <f t="shared" si="4"/>
        <v>-</v>
      </c>
      <c r="AG16" s="109">
        <f t="shared" si="12"/>
        <v>0</v>
      </c>
      <c r="AH16" s="109" t="str">
        <f t="shared" si="5"/>
        <v>-</v>
      </c>
      <c r="AI16" s="109">
        <f t="shared" si="6"/>
        <v>0</v>
      </c>
      <c r="AJ16" s="109">
        <f t="shared" si="7"/>
        <v>0</v>
      </c>
      <c r="AK16" s="109">
        <f t="shared" si="8"/>
        <v>0</v>
      </c>
      <c r="AL16" s="109">
        <f t="shared" si="9"/>
        <v>0</v>
      </c>
      <c r="AM16" s="109">
        <f t="shared" si="10"/>
        <v>0</v>
      </c>
      <c r="AN16" s="109">
        <f t="shared" si="11"/>
        <v>0</v>
      </c>
      <c r="AO16" s="117"/>
      <c r="AP16" s="117"/>
      <c r="AQ16" s="117"/>
      <c r="AR16" s="117"/>
      <c r="AS16" s="117"/>
      <c r="AT16" s="117"/>
      <c r="AU16" s="117"/>
      <c r="AV16" s="117"/>
      <c r="AW16" s="117"/>
      <c r="AX16" s="117"/>
      <c r="AY16" s="117"/>
      <c r="AZ16" s="117"/>
    </row>
    <row r="17" spans="1:52" s="1636" customFormat="1" ht="30" customHeight="1">
      <c r="A17" s="1633" t="str">
        <f>'GIÁ VLXD THÁNG 9.2023-PL1'!A17</f>
        <v>II</v>
      </c>
      <c r="B17" s="1634" t="str">
        <f>'GIÁ VLXD THÁNG 9.2023-PL1'!B17</f>
        <v>VẬT LIỆU CÁT</v>
      </c>
      <c r="C17" s="1633"/>
      <c r="D17" s="1635"/>
      <c r="E17" s="42">
        <f>'GIÁ VLXD THÁNG 11.2023'!E17</f>
        <v>0</v>
      </c>
      <c r="F17" s="42">
        <f>'GIÁ VLXD THÁNG 11.2023'!F17</f>
        <v>0</v>
      </c>
      <c r="G17" s="42">
        <f>'GIÁ VLXD THÁNG 11.2023'!G17</f>
        <v>0</v>
      </c>
      <c r="H17" s="42">
        <f>'GIÁ VLXD THÁNG 11.2023'!H17</f>
        <v>0</v>
      </c>
      <c r="I17" s="42">
        <f>'GIÁ VLXD THÁNG 11.2023'!I17</f>
        <v>0</v>
      </c>
      <c r="J17" s="42">
        <f>'GIÁ VLXD THÁNG 11.2023'!J17</f>
        <v>0</v>
      </c>
      <c r="K17" s="42">
        <f>'GIÁ VLXD THÁNG 11.2023'!K17</f>
        <v>0</v>
      </c>
      <c r="L17" s="42">
        <f>'GIÁ VLXD THÁNG 11.2023'!L17</f>
        <v>0</v>
      </c>
      <c r="M17" s="42">
        <f>'GIÁ VLXD THÁNG 11.2023'!M17</f>
        <v>0</v>
      </c>
      <c r="N17" s="42">
        <f>'GIÁ VLXD THÁNG 11.2023'!N17</f>
        <v>0</v>
      </c>
      <c r="O17" s="42">
        <f>'GIÁ VLXD THÁNG 11.2023'!O17</f>
        <v>0</v>
      </c>
      <c r="P17" s="42">
        <f>'GIÁ VLXD THÁNG 11.2023'!P17</f>
        <v>0</v>
      </c>
      <c r="Q17" s="42">
        <f>'GIÁ VLXD THÁNG 12.2023'!E17</f>
        <v>0</v>
      </c>
      <c r="R17" s="42">
        <f>'GIÁ VLXD THÁNG 12.2023'!F17</f>
        <v>0</v>
      </c>
      <c r="S17" s="42">
        <f>'GIÁ VLXD THÁNG 12.2023'!G17</f>
        <v>0</v>
      </c>
      <c r="T17" s="42">
        <f>'GIÁ VLXD THÁNG 12.2023'!H17</f>
        <v>0</v>
      </c>
      <c r="U17" s="42">
        <f>'GIÁ VLXD THÁNG 12.2023'!I17</f>
        <v>0</v>
      </c>
      <c r="V17" s="42">
        <f>'GIÁ VLXD THÁNG 12.2023'!J17</f>
        <v>0</v>
      </c>
      <c r="W17" s="42">
        <f>'GIÁ VLXD THÁNG 12.2023'!K17</f>
        <v>0</v>
      </c>
      <c r="X17" s="42">
        <f>'GIÁ VLXD THÁNG 12.2023'!L17</f>
        <v>0</v>
      </c>
      <c r="Y17" s="42">
        <f>'GIÁ VLXD THÁNG 12.2023'!M17</f>
        <v>0</v>
      </c>
      <c r="Z17" s="42">
        <f>'GIÁ VLXD THÁNG 12.2023'!N17</f>
        <v>0</v>
      </c>
      <c r="AA17" s="42">
        <f>'GIÁ VLXD THÁNG 12.2023'!O17</f>
        <v>0</v>
      </c>
      <c r="AB17" s="42">
        <f>'GIÁ VLXD THÁNG 12.2023'!P17</f>
        <v>0</v>
      </c>
      <c r="AC17" s="1934">
        <f t="shared" si="1"/>
        <v>0</v>
      </c>
      <c r="AD17" s="1935">
        <f t="shared" si="2"/>
        <v>0</v>
      </c>
      <c r="AE17" s="1935">
        <f t="shared" si="3"/>
        <v>0</v>
      </c>
      <c r="AF17" s="1935">
        <f t="shared" si="4"/>
        <v>0</v>
      </c>
      <c r="AG17" s="1935">
        <f t="shared" si="12"/>
        <v>0</v>
      </c>
      <c r="AH17" s="1935">
        <f t="shared" si="5"/>
        <v>0</v>
      </c>
      <c r="AI17" s="1935">
        <f t="shared" si="6"/>
        <v>0</v>
      </c>
      <c r="AJ17" s="1935">
        <f t="shared" si="7"/>
        <v>0</v>
      </c>
      <c r="AK17" s="1935">
        <f t="shared" si="8"/>
        <v>0</v>
      </c>
      <c r="AL17" s="1935">
        <f t="shared" si="9"/>
        <v>0</v>
      </c>
      <c r="AM17" s="1935">
        <f t="shared" si="10"/>
        <v>0</v>
      </c>
      <c r="AN17" s="1936">
        <f t="shared" si="11"/>
        <v>0</v>
      </c>
      <c r="AO17" s="1934"/>
      <c r="AP17" s="1935"/>
      <c r="AQ17" s="1935"/>
      <c r="AR17" s="1935"/>
      <c r="AS17" s="1935"/>
      <c r="AT17" s="1935"/>
      <c r="AU17" s="1935"/>
      <c r="AV17" s="1935"/>
      <c r="AW17" s="1935"/>
      <c r="AX17" s="1935"/>
      <c r="AY17" s="1935"/>
      <c r="AZ17" s="1936"/>
    </row>
    <row r="18" spans="1:52" ht="23.25" customHeight="1">
      <c r="A18" s="35"/>
      <c r="B18" s="1611" t="str">
        <f>'GIÁ VLXD THÁNG 9.2023-PL1'!B18</f>
        <v>Cát xây dựng</v>
      </c>
      <c r="C18" s="1597"/>
      <c r="D18" s="1595"/>
      <c r="E18" s="42">
        <f>'GIÁ VLXD THÁNG 11.2023'!E18</f>
        <v>0</v>
      </c>
      <c r="F18" s="42">
        <f>'GIÁ VLXD THÁNG 11.2023'!F18</f>
        <v>0</v>
      </c>
      <c r="G18" s="42">
        <f>'GIÁ VLXD THÁNG 11.2023'!G18</f>
        <v>0</v>
      </c>
      <c r="H18" s="42">
        <f>'GIÁ VLXD THÁNG 11.2023'!H18</f>
        <v>0</v>
      </c>
      <c r="I18" s="42">
        <f>'GIÁ VLXD THÁNG 11.2023'!I18</f>
        <v>0</v>
      </c>
      <c r="J18" s="42">
        <f>'GIÁ VLXD THÁNG 11.2023'!J18</f>
        <v>0</v>
      </c>
      <c r="K18" s="42">
        <f>'GIÁ VLXD THÁNG 11.2023'!K18</f>
        <v>0</v>
      </c>
      <c r="L18" s="42">
        <f>'GIÁ VLXD THÁNG 11.2023'!L18</f>
        <v>0</v>
      </c>
      <c r="M18" s="42">
        <f>'GIÁ VLXD THÁNG 11.2023'!M18</f>
        <v>0</v>
      </c>
      <c r="N18" s="42">
        <f>'GIÁ VLXD THÁNG 11.2023'!N18</f>
        <v>0</v>
      </c>
      <c r="O18" s="42">
        <f>'GIÁ VLXD THÁNG 11.2023'!O18</f>
        <v>0</v>
      </c>
      <c r="P18" s="42">
        <f>'GIÁ VLXD THÁNG 11.2023'!P18</f>
        <v>0</v>
      </c>
      <c r="Q18" s="42">
        <f>'GIÁ VLXD THÁNG 12.2023'!E18</f>
        <v>0</v>
      </c>
      <c r="R18" s="42">
        <f>'GIÁ VLXD THÁNG 12.2023'!F18</f>
        <v>0</v>
      </c>
      <c r="S18" s="42">
        <f>'GIÁ VLXD THÁNG 12.2023'!G18</f>
        <v>0</v>
      </c>
      <c r="T18" s="42">
        <f>'GIÁ VLXD THÁNG 12.2023'!H18</f>
        <v>0</v>
      </c>
      <c r="U18" s="42">
        <f>'GIÁ VLXD THÁNG 12.2023'!I18</f>
        <v>0</v>
      </c>
      <c r="V18" s="42">
        <f>'GIÁ VLXD THÁNG 12.2023'!J18</f>
        <v>0</v>
      </c>
      <c r="W18" s="42">
        <f>'GIÁ VLXD THÁNG 12.2023'!K18</f>
        <v>0</v>
      </c>
      <c r="X18" s="42">
        <f>'GIÁ VLXD THÁNG 12.2023'!L18</f>
        <v>0</v>
      </c>
      <c r="Y18" s="42">
        <f>'GIÁ VLXD THÁNG 12.2023'!M18</f>
        <v>0</v>
      </c>
      <c r="Z18" s="42">
        <f>'GIÁ VLXD THÁNG 12.2023'!N18</f>
        <v>0</v>
      </c>
      <c r="AA18" s="42">
        <f>'GIÁ VLXD THÁNG 12.2023'!O18</f>
        <v>0</v>
      </c>
      <c r="AB18" s="42">
        <f>'GIÁ VLXD THÁNG 12.2023'!P18</f>
        <v>0</v>
      </c>
      <c r="AC18" s="108">
        <f t="shared" si="1"/>
        <v>0</v>
      </c>
      <c r="AD18" s="109">
        <f t="shared" si="2"/>
        <v>0</v>
      </c>
      <c r="AE18" s="109">
        <f t="shared" si="3"/>
        <v>0</v>
      </c>
      <c r="AF18" s="109">
        <f t="shared" si="4"/>
        <v>0</v>
      </c>
      <c r="AG18" s="109">
        <f t="shared" si="12"/>
        <v>0</v>
      </c>
      <c r="AH18" s="109">
        <f t="shared" si="5"/>
        <v>0</v>
      </c>
      <c r="AI18" s="109">
        <f t="shared" si="6"/>
        <v>0</v>
      </c>
      <c r="AJ18" s="109">
        <f t="shared" si="7"/>
        <v>0</v>
      </c>
      <c r="AK18" s="109">
        <f t="shared" si="8"/>
        <v>0</v>
      </c>
      <c r="AL18" s="109">
        <f t="shared" si="9"/>
        <v>0</v>
      </c>
      <c r="AM18" s="109">
        <f t="shared" si="10"/>
        <v>0</v>
      </c>
      <c r="AN18" s="109">
        <f t="shared" si="11"/>
        <v>0</v>
      </c>
      <c r="AO18" s="117"/>
      <c r="AP18" s="117"/>
      <c r="AQ18" s="117"/>
      <c r="AR18" s="117"/>
      <c r="AS18" s="117"/>
      <c r="AT18" s="117"/>
      <c r="AU18" s="117"/>
      <c r="AV18" s="117"/>
      <c r="AW18" s="117"/>
      <c r="AX18" s="117"/>
      <c r="AY18" s="117"/>
      <c r="AZ18" s="117"/>
    </row>
    <row r="19" spans="1:52" ht="30" customHeight="1">
      <c r="A19" s="35">
        <f>'GIÁ VLXD THÁNG 9.2023-PL1'!A19</f>
        <v>1</v>
      </c>
      <c r="B19" s="1611" t="str">
        <f>'GIÁ VLXD THÁNG 9.2023-PL1'!B19</f>
        <v>Cát xây, tô</v>
      </c>
      <c r="C19" s="1597" t="str">
        <f>'GIÁ VLXD THÁNG 9.2023-PL1'!C19</f>
        <v>m3</v>
      </c>
      <c r="D19" s="1595"/>
      <c r="E19" s="42">
        <f>'GIÁ VLXD THÁNG 11.2023'!E19</f>
        <v>580000</v>
      </c>
      <c r="F19" s="42">
        <f>'GIÁ VLXD THÁNG 11.2023'!F19</f>
        <v>580000</v>
      </c>
      <c r="G19" s="42">
        <f>'GIÁ VLXD THÁNG 11.2023'!G19</f>
        <v>450000</v>
      </c>
      <c r="H19" s="42">
        <f>'GIÁ VLXD THÁNG 11.2023'!H19</f>
        <v>500000</v>
      </c>
      <c r="J19" s="42">
        <f>'GIÁ VLXD THÁNG 11.2023'!J19</f>
        <v>500000</v>
      </c>
      <c r="K19" s="42">
        <f>'GIÁ VLXD THÁNG 11.2023'!K19</f>
        <v>480000</v>
      </c>
      <c r="L19" s="42">
        <f>'GIÁ VLXD THÁNG 11.2023'!L19</f>
        <v>520000</v>
      </c>
      <c r="M19" s="1656">
        <v>480000</v>
      </c>
      <c r="N19" s="42">
        <v>380000</v>
      </c>
      <c r="O19" s="42">
        <f>'GIÁ VLXD THÁNG 11.2023'!O19</f>
        <v>360000</v>
      </c>
      <c r="P19" s="42">
        <f>'GIÁ VLXD THÁNG 11.2023'!P19</f>
        <v>350000</v>
      </c>
      <c r="Q19" s="42">
        <v>600000</v>
      </c>
      <c r="R19" s="1656">
        <v>570000</v>
      </c>
      <c r="S19" s="1656">
        <v>480000</v>
      </c>
      <c r="T19" s="1656">
        <v>550000</v>
      </c>
      <c r="U19" s="42">
        <f>'GIÁ VLXD THÁNG 11.2023'!I19</f>
        <v>500000</v>
      </c>
      <c r="V19" s="42">
        <f>'GIÁ VLXD THÁNG 12.2023'!J19</f>
        <v>500000</v>
      </c>
      <c r="W19" s="42">
        <f>'GIÁ VLXD THÁNG 12.2023'!K19</f>
        <v>480000</v>
      </c>
      <c r="X19" s="42">
        <f>'GIÁ VLXD THÁNG 12.2023'!L19</f>
        <v>520000</v>
      </c>
      <c r="Y19" s="1656">
        <v>490000</v>
      </c>
      <c r="Z19" s="42">
        <f>'GIÁ VLXD THÁNG 12.2023'!N19</f>
        <v>380000</v>
      </c>
      <c r="AA19" s="42">
        <f>'GIÁ VLXD THÁNG 12.2023'!O19</f>
        <v>360000</v>
      </c>
      <c r="AB19" s="42">
        <f>'GIÁ VLXD THÁNG 12.2023'!P19</f>
        <v>350000</v>
      </c>
      <c r="AC19" s="108">
        <f t="shared" si="1"/>
        <v>20000</v>
      </c>
      <c r="AD19" s="109">
        <f t="shared" si="2"/>
        <v>-10000</v>
      </c>
      <c r="AE19" s="109">
        <f t="shared" si="3"/>
        <v>30000</v>
      </c>
      <c r="AF19" s="109">
        <f t="shared" si="4"/>
        <v>50000</v>
      </c>
      <c r="AG19" s="109"/>
      <c r="AH19" s="109" t="str">
        <f t="shared" si="5"/>
        <v>-</v>
      </c>
      <c r="AI19" s="109" t="str">
        <f t="shared" si="6"/>
        <v>-</v>
      </c>
      <c r="AJ19" s="109" t="str">
        <f t="shared" si="7"/>
        <v>-</v>
      </c>
      <c r="AK19" s="109">
        <f t="shared" si="8"/>
        <v>10000</v>
      </c>
      <c r="AL19" s="109" t="str">
        <f t="shared" si="9"/>
        <v>-</v>
      </c>
      <c r="AM19" s="109" t="str">
        <f t="shared" si="10"/>
        <v>-</v>
      </c>
      <c r="AN19" s="109" t="str">
        <f t="shared" si="11"/>
        <v>-</v>
      </c>
      <c r="AO19" s="117">
        <f>AC19/Q19</f>
        <v>3.3333333333333333E-2</v>
      </c>
      <c r="AP19" s="117">
        <f>AD19/R19</f>
        <v>-1.7543859649122806E-2</v>
      </c>
      <c r="AQ19" s="117">
        <f>AE19/S19</f>
        <v>6.25E-2</v>
      </c>
      <c r="AR19" s="117">
        <f>AF19/T19</f>
        <v>9.0909090909090912E-2</v>
      </c>
      <c r="AS19" s="117"/>
      <c r="AT19" s="117"/>
      <c r="AU19" s="117"/>
      <c r="AV19" s="117"/>
      <c r="AW19" s="117">
        <f>AK19/Y19</f>
        <v>2.0408163265306121E-2</v>
      </c>
      <c r="AX19" s="117"/>
      <c r="AY19" s="117"/>
      <c r="AZ19" s="117"/>
    </row>
    <row r="20" spans="1:52" ht="30" customHeight="1">
      <c r="A20" s="35">
        <f>'GIÁ VLXD THÁNG 9.2023-PL1'!A20</f>
        <v>2</v>
      </c>
      <c r="B20" s="1611" t="str">
        <f>'GIÁ VLXD THÁNG 9.2023-PL1'!B20</f>
        <v>Cát đúc</v>
      </c>
      <c r="C20" s="1597" t="str">
        <f>'GIÁ VLXD THÁNG 9.2023-PL1'!C20</f>
        <v>m3</v>
      </c>
      <c r="D20" s="1595"/>
      <c r="E20" s="42">
        <f>'GIÁ VLXD THÁNG 11.2023'!E20</f>
        <v>580000</v>
      </c>
      <c r="F20" s="42">
        <f>'GIÁ VLXD THÁNG 11.2023'!F20</f>
        <v>580000</v>
      </c>
      <c r="G20" s="42">
        <f>'GIÁ VLXD THÁNG 11.2023'!G20</f>
        <v>450000</v>
      </c>
      <c r="H20" s="42">
        <f>'GIÁ VLXD THÁNG 11.2023'!H20</f>
        <v>0</v>
      </c>
      <c r="J20" s="42">
        <f>'GIÁ VLXD THÁNG 11.2023'!J20</f>
        <v>450000</v>
      </c>
      <c r="K20" s="42">
        <f>'GIÁ VLXD THÁNG 11.2023'!K20</f>
        <v>480000</v>
      </c>
      <c r="L20" s="42">
        <f>'GIÁ VLXD THÁNG 11.2023'!L20</f>
        <v>0</v>
      </c>
      <c r="M20" s="42">
        <f>'GIÁ VLXD THÁNG 11.2023'!M20</f>
        <v>0</v>
      </c>
      <c r="N20" s="42">
        <v>380000</v>
      </c>
      <c r="O20" s="42">
        <f>'GIÁ VLXD THÁNG 11.2023'!O20</f>
        <v>360000</v>
      </c>
      <c r="P20" s="42">
        <f>'GIÁ VLXD THÁNG 11.2023'!P20</f>
        <v>0</v>
      </c>
      <c r="Q20" s="42">
        <f>Q19</f>
        <v>600000</v>
      </c>
      <c r="R20" s="1656">
        <f>R19</f>
        <v>570000</v>
      </c>
      <c r="S20" s="1656">
        <v>480000</v>
      </c>
      <c r="T20" s="42">
        <f>'GIÁ VLXD THÁNG 12.2023'!H20</f>
        <v>0</v>
      </c>
      <c r="U20" s="42">
        <f>'GIÁ VLXD THÁNG 11.2023'!I20</f>
        <v>500000</v>
      </c>
      <c r="V20" s="42">
        <f>'GIÁ VLXD THÁNG 12.2023'!J20</f>
        <v>450000</v>
      </c>
      <c r="W20" s="42">
        <f>'GIÁ VLXD THÁNG 12.2023'!K20</f>
        <v>480000</v>
      </c>
      <c r="X20" s="42">
        <f>'GIÁ VLXD THÁNG 12.2023'!L20</f>
        <v>0</v>
      </c>
      <c r="Y20" s="42">
        <f>'GIÁ VLXD THÁNG 12.2023'!M20</f>
        <v>0</v>
      </c>
      <c r="Z20" s="42">
        <f>'GIÁ VLXD THÁNG 12.2023'!N20</f>
        <v>380000</v>
      </c>
      <c r="AA20" s="42">
        <f>'GIÁ VLXD THÁNG 12.2023'!O20</f>
        <v>360000</v>
      </c>
      <c r="AB20" s="42">
        <f>'GIÁ VLXD THÁNG 12.2023'!P20</f>
        <v>0</v>
      </c>
      <c r="AC20" s="108">
        <f t="shared" si="1"/>
        <v>20000</v>
      </c>
      <c r="AD20" s="109">
        <f t="shared" si="2"/>
        <v>-10000</v>
      </c>
      <c r="AE20" s="109">
        <f t="shared" si="3"/>
        <v>30000</v>
      </c>
      <c r="AF20" s="109">
        <f t="shared" si="4"/>
        <v>0</v>
      </c>
      <c r="AG20" s="109"/>
      <c r="AH20" s="109" t="str">
        <f t="shared" si="5"/>
        <v>-</v>
      </c>
      <c r="AI20" s="109" t="str">
        <f t="shared" si="6"/>
        <v>-</v>
      </c>
      <c r="AJ20" s="109">
        <f t="shared" si="7"/>
        <v>0</v>
      </c>
      <c r="AK20" s="109">
        <f t="shared" si="8"/>
        <v>0</v>
      </c>
      <c r="AL20" s="109" t="str">
        <f t="shared" si="9"/>
        <v>-</v>
      </c>
      <c r="AM20" s="109" t="str">
        <f t="shared" si="10"/>
        <v>-</v>
      </c>
      <c r="AN20" s="109">
        <f t="shared" si="11"/>
        <v>0</v>
      </c>
      <c r="AO20" s="117">
        <f>AC20/Q20</f>
        <v>3.3333333333333333E-2</v>
      </c>
      <c r="AP20" s="117">
        <f>AD20/R20</f>
        <v>-1.7543859649122806E-2</v>
      </c>
      <c r="AQ20" s="117">
        <f>AE20/S20</f>
        <v>6.25E-2</v>
      </c>
      <c r="AR20" s="117"/>
      <c r="AS20" s="117"/>
      <c r="AT20" s="117"/>
      <c r="AU20" s="117"/>
      <c r="AV20" s="117"/>
      <c r="AW20" s="117"/>
      <c r="AX20" s="117"/>
      <c r="AY20" s="117"/>
      <c r="AZ20" s="117"/>
    </row>
    <row r="21" spans="1:52" ht="30" customHeight="1">
      <c r="A21" s="35">
        <f>'GIÁ VLXD THÁNG 9.2023-PL1'!A21</f>
        <v>3</v>
      </c>
      <c r="B21" s="1611" t="str">
        <f>'GIÁ VLXD THÁNG 9.2023-PL1'!B21</f>
        <v>Cát đen (san lấp)</v>
      </c>
      <c r="C21" s="1597" t="str">
        <f>'GIÁ VLXD THÁNG 9.2023-PL1'!C21</f>
        <v>m3</v>
      </c>
      <c r="D21" s="1595"/>
      <c r="E21" s="42">
        <f>'GIÁ VLXD THÁNG 11.2023'!E21</f>
        <v>0</v>
      </c>
      <c r="F21" s="42">
        <f>'GIÁ VLXD THÁNG 11.2023'!F21</f>
        <v>0</v>
      </c>
      <c r="G21" s="42">
        <f>'GIÁ VLXD THÁNG 11.2023'!G21</f>
        <v>300000</v>
      </c>
      <c r="H21" s="42">
        <f>'GIÁ VLXD THÁNG 11.2023'!H21</f>
        <v>0</v>
      </c>
      <c r="I21" s="42">
        <f>'GIÁ VLXD THÁNG 11.2023'!I21</f>
        <v>0</v>
      </c>
      <c r="J21" s="42">
        <f>'GIÁ VLXD THÁNG 11.2023'!J21</f>
        <v>250000</v>
      </c>
      <c r="K21" s="42">
        <f>'GIÁ VLXD THÁNG 11.2023'!K21</f>
        <v>0</v>
      </c>
      <c r="L21" s="42">
        <f>'GIÁ VLXD THÁNG 11.2023'!L21</f>
        <v>0</v>
      </c>
      <c r="M21" s="42">
        <f>'GIÁ VLXD THÁNG 11.2023'!M21</f>
        <v>0</v>
      </c>
      <c r="N21" s="42">
        <f>'GIÁ VLXD THÁNG 11.2023'!N21</f>
        <v>0</v>
      </c>
      <c r="O21" s="42">
        <f>'GIÁ VLXD THÁNG 11.2023'!O21</f>
        <v>0</v>
      </c>
      <c r="P21" s="42">
        <f>'GIÁ VLXD THÁNG 11.2023'!P21</f>
        <v>0</v>
      </c>
      <c r="Q21" s="42">
        <f>'GIÁ VLXD THÁNG 12.2023'!E21</f>
        <v>0</v>
      </c>
      <c r="R21" s="42">
        <f>'GIÁ VLXD THÁNG 12.2023'!F21</f>
        <v>0</v>
      </c>
      <c r="S21" s="42">
        <f>'GIÁ VLXD THÁNG 12.2023'!G21</f>
        <v>300000</v>
      </c>
      <c r="T21" s="42">
        <f>'GIÁ VLXD THÁNG 12.2023'!H21</f>
        <v>0</v>
      </c>
      <c r="U21" s="42">
        <f>'GIÁ VLXD THÁNG 12.2023'!I21</f>
        <v>0</v>
      </c>
      <c r="V21" s="42">
        <f>'GIÁ VLXD THÁNG 12.2023'!J21</f>
        <v>250000</v>
      </c>
      <c r="W21" s="42">
        <f>'GIÁ VLXD THÁNG 12.2023'!K21</f>
        <v>0</v>
      </c>
      <c r="X21" s="42">
        <f>'GIÁ VLXD THÁNG 12.2023'!L21</f>
        <v>0</v>
      </c>
      <c r="Y21" s="42">
        <f>'GIÁ VLXD THÁNG 12.2023'!M21</f>
        <v>0</v>
      </c>
      <c r="Z21" s="42">
        <f>'GIÁ VLXD THÁNG 12.2023'!N21</f>
        <v>0</v>
      </c>
      <c r="AA21" s="42">
        <f>'GIÁ VLXD THÁNG 12.2023'!O21</f>
        <v>0</v>
      </c>
      <c r="AB21" s="42">
        <f>'GIÁ VLXD THÁNG 12.2023'!P21</f>
        <v>0</v>
      </c>
      <c r="AC21" s="108">
        <f t="shared" si="1"/>
        <v>0</v>
      </c>
      <c r="AD21" s="109">
        <f t="shared" si="2"/>
        <v>0</v>
      </c>
      <c r="AE21" s="109" t="str">
        <f t="shared" si="3"/>
        <v>-</v>
      </c>
      <c r="AF21" s="109">
        <f t="shared" si="4"/>
        <v>0</v>
      </c>
      <c r="AG21" s="109">
        <f t="shared" si="12"/>
        <v>0</v>
      </c>
      <c r="AH21" s="109" t="str">
        <f t="shared" si="5"/>
        <v>-</v>
      </c>
      <c r="AI21" s="109">
        <f t="shared" si="6"/>
        <v>0</v>
      </c>
      <c r="AJ21" s="109">
        <f t="shared" si="7"/>
        <v>0</v>
      </c>
      <c r="AK21" s="109">
        <f t="shared" si="8"/>
        <v>0</v>
      </c>
      <c r="AL21" s="109">
        <f t="shared" si="9"/>
        <v>0</v>
      </c>
      <c r="AM21" s="109">
        <f t="shared" si="10"/>
        <v>0</v>
      </c>
      <c r="AN21" s="109">
        <f t="shared" si="11"/>
        <v>0</v>
      </c>
      <c r="AO21" s="117"/>
      <c r="AP21" s="117"/>
      <c r="AQ21" s="117"/>
      <c r="AR21" s="117"/>
      <c r="AS21" s="117"/>
      <c r="AT21" s="117"/>
      <c r="AU21" s="117"/>
      <c r="AV21" s="117"/>
      <c r="AW21" s="117"/>
      <c r="AX21" s="117"/>
      <c r="AY21" s="117"/>
      <c r="AZ21" s="117"/>
    </row>
    <row r="22" spans="1:52" ht="30" customHeight="1">
      <c r="A22" s="35">
        <f>'GIÁ VLXD THÁNG 9.2023-PL1'!A22</f>
        <v>4</v>
      </c>
      <c r="B22" s="1611" t="str">
        <f>'GIÁ VLXD THÁNG 9.2023-PL1'!B22</f>
        <v>Cát nghiền</v>
      </c>
      <c r="C22" s="1597" t="str">
        <f>'GIÁ VLXD THÁNG 9.2023-PL1'!C22</f>
        <v>m3</v>
      </c>
      <c r="D22" s="1595"/>
      <c r="E22" s="42">
        <f>'GIÁ VLXD THÁNG 11.2023'!E22</f>
        <v>0</v>
      </c>
      <c r="F22" s="42">
        <f>'GIÁ VLXD THÁNG 11.2023'!F22</f>
        <v>0</v>
      </c>
      <c r="G22" s="42">
        <f>'GIÁ VLXD THÁNG 11.2023'!G22</f>
        <v>0</v>
      </c>
      <c r="H22" s="42">
        <f>'GIÁ VLXD THÁNG 11.2023'!H22</f>
        <v>500000</v>
      </c>
      <c r="I22" s="42">
        <f>'GIÁ VLXD THÁNG 11.2023'!I22</f>
        <v>0</v>
      </c>
      <c r="J22" s="42">
        <f>'GIÁ VLXD THÁNG 11.2023'!J22</f>
        <v>0</v>
      </c>
      <c r="K22" s="42">
        <f>'GIÁ VLXD THÁNG 11.2023'!K22</f>
        <v>0</v>
      </c>
      <c r="L22" s="42">
        <f>'GIÁ VLXD THÁNG 11.2023'!L22</f>
        <v>0</v>
      </c>
      <c r="M22" s="42">
        <f>'GIÁ VLXD THÁNG 11.2023'!M22</f>
        <v>0</v>
      </c>
      <c r="N22" s="42">
        <f>'GIÁ VLXD THÁNG 11.2023'!N22</f>
        <v>0</v>
      </c>
      <c r="O22" s="42">
        <f>'GIÁ VLXD THÁNG 11.2023'!O22</f>
        <v>0</v>
      </c>
      <c r="P22" s="42">
        <f>'GIÁ VLXD THÁNG 11.2023'!P22</f>
        <v>0</v>
      </c>
      <c r="Q22" s="42">
        <f>'GIÁ VLXD THÁNG 12.2023'!E22</f>
        <v>0</v>
      </c>
      <c r="R22" s="42">
        <f>'GIÁ VLXD THÁNG 12.2023'!F22</f>
        <v>0</v>
      </c>
      <c r="S22" s="42">
        <f>'GIÁ VLXD THÁNG 12.2023'!G22</f>
        <v>0</v>
      </c>
      <c r="T22" s="1656">
        <v>550000</v>
      </c>
      <c r="U22" s="42">
        <f>'GIÁ VLXD THÁNG 12.2023'!I22</f>
        <v>0</v>
      </c>
      <c r="V22" s="42">
        <f>'GIÁ VLXD THÁNG 12.2023'!J22</f>
        <v>0</v>
      </c>
      <c r="W22" s="42">
        <f>'GIÁ VLXD THÁNG 12.2023'!K22</f>
        <v>0</v>
      </c>
      <c r="X22" s="42">
        <f>'GIÁ VLXD THÁNG 12.2023'!L22</f>
        <v>0</v>
      </c>
      <c r="Y22" s="42">
        <f>'GIÁ VLXD THÁNG 12.2023'!M22</f>
        <v>0</v>
      </c>
      <c r="Z22" s="42">
        <f>'GIÁ VLXD THÁNG 12.2023'!N22</f>
        <v>0</v>
      </c>
      <c r="AA22" s="42">
        <f>'GIÁ VLXD THÁNG 12.2023'!O22</f>
        <v>0</v>
      </c>
      <c r="AB22" s="42">
        <f>'GIÁ VLXD THÁNG 12.2023'!P22</f>
        <v>0</v>
      </c>
      <c r="AC22" s="108">
        <f t="shared" si="1"/>
        <v>0</v>
      </c>
      <c r="AD22" s="109">
        <f t="shared" si="2"/>
        <v>0</v>
      </c>
      <c r="AE22" s="109">
        <f t="shared" si="3"/>
        <v>0</v>
      </c>
      <c r="AF22" s="109">
        <f t="shared" si="4"/>
        <v>50000</v>
      </c>
      <c r="AG22" s="109">
        <f t="shared" si="12"/>
        <v>0</v>
      </c>
      <c r="AH22" s="109">
        <f t="shared" si="5"/>
        <v>0</v>
      </c>
      <c r="AI22" s="109">
        <f t="shared" si="6"/>
        <v>0</v>
      </c>
      <c r="AJ22" s="109">
        <f t="shared" si="7"/>
        <v>0</v>
      </c>
      <c r="AK22" s="109">
        <f t="shared" si="8"/>
        <v>0</v>
      </c>
      <c r="AL22" s="109">
        <f t="shared" si="9"/>
        <v>0</v>
      </c>
      <c r="AM22" s="109">
        <f t="shared" si="10"/>
        <v>0</v>
      </c>
      <c r="AN22" s="109">
        <f t="shared" si="11"/>
        <v>0</v>
      </c>
      <c r="AO22" s="117"/>
      <c r="AP22" s="117"/>
      <c r="AQ22" s="117"/>
      <c r="AR22" s="117">
        <f>AF22/T22</f>
        <v>9.0909090909090912E-2</v>
      </c>
      <c r="AS22" s="117"/>
      <c r="AT22" s="117"/>
      <c r="AU22" s="117"/>
      <c r="AV22" s="117"/>
      <c r="AW22" s="117"/>
      <c r="AX22" s="117"/>
      <c r="AY22" s="117"/>
      <c r="AZ22" s="117"/>
    </row>
    <row r="23" spans="1:52" s="1636" customFormat="1" ht="30" customHeight="1">
      <c r="A23" s="1633" t="str">
        <f>'GIÁ VLXD THÁNG 9.2023-PL1'!A23</f>
        <v>III</v>
      </c>
      <c r="B23" s="1634" t="str">
        <f>'GIÁ VLXD THÁNG 9.2023-PL1'!B23</f>
        <v xml:space="preserve"> GẠCH CÁC LOẠI</v>
      </c>
      <c r="C23" s="1633"/>
      <c r="D23" s="1635"/>
      <c r="E23" s="42">
        <f>'GIÁ VLXD THÁNG 11.2023'!E23</f>
        <v>0</v>
      </c>
      <c r="F23" s="42">
        <f>'GIÁ VLXD THÁNG 11.2023'!F23</f>
        <v>0</v>
      </c>
      <c r="G23" s="42">
        <f>'GIÁ VLXD THÁNG 11.2023'!G23</f>
        <v>0</v>
      </c>
      <c r="H23" s="42">
        <f>'GIÁ VLXD THÁNG 11.2023'!H23</f>
        <v>0</v>
      </c>
      <c r="I23" s="42">
        <f>'GIÁ VLXD THÁNG 11.2023'!I23</f>
        <v>0</v>
      </c>
      <c r="J23" s="42">
        <f>'GIÁ VLXD THÁNG 11.2023'!J23</f>
        <v>0</v>
      </c>
      <c r="K23" s="42">
        <f>'GIÁ VLXD THÁNG 11.2023'!K23</f>
        <v>0</v>
      </c>
      <c r="L23" s="42">
        <f>'GIÁ VLXD THÁNG 11.2023'!L23</f>
        <v>0</v>
      </c>
      <c r="M23" s="42">
        <f>'GIÁ VLXD THÁNG 11.2023'!M23</f>
        <v>0</v>
      </c>
      <c r="N23" s="42">
        <f>'GIÁ VLXD THÁNG 11.2023'!N23</f>
        <v>0</v>
      </c>
      <c r="O23" s="42">
        <f>'GIÁ VLXD THÁNG 11.2023'!O23</f>
        <v>0</v>
      </c>
      <c r="P23" s="42">
        <f>'GIÁ VLXD THÁNG 11.2023'!P23</f>
        <v>0</v>
      </c>
      <c r="Q23" s="42">
        <f>'GIÁ VLXD THÁNG 12.2023'!E23</f>
        <v>0</v>
      </c>
      <c r="R23" s="42">
        <f>'GIÁ VLXD THÁNG 12.2023'!F23</f>
        <v>0</v>
      </c>
      <c r="S23" s="42">
        <f>'GIÁ VLXD THÁNG 12.2023'!G23</f>
        <v>0</v>
      </c>
      <c r="T23" s="42">
        <f>'GIÁ VLXD THÁNG 12.2023'!H23</f>
        <v>0</v>
      </c>
      <c r="U23" s="42">
        <f>'GIÁ VLXD THÁNG 12.2023'!I23</f>
        <v>0</v>
      </c>
      <c r="V23" s="42">
        <f>'GIÁ VLXD THÁNG 12.2023'!J23</f>
        <v>0</v>
      </c>
      <c r="W23" s="42">
        <f>'GIÁ VLXD THÁNG 12.2023'!K23</f>
        <v>0</v>
      </c>
      <c r="X23" s="42">
        <f>'GIÁ VLXD THÁNG 12.2023'!L23</f>
        <v>0</v>
      </c>
      <c r="Y23" s="42">
        <f>'GIÁ VLXD THÁNG 12.2023'!M23</f>
        <v>0</v>
      </c>
      <c r="Z23" s="42">
        <f>'GIÁ VLXD THÁNG 12.2023'!N23</f>
        <v>0</v>
      </c>
      <c r="AA23" s="42">
        <f>'GIÁ VLXD THÁNG 12.2023'!O23</f>
        <v>0</v>
      </c>
      <c r="AB23" s="42">
        <f>'GIÁ VLXD THÁNG 12.2023'!P23</f>
        <v>0</v>
      </c>
      <c r="AC23" s="1934">
        <f t="shared" si="1"/>
        <v>0</v>
      </c>
      <c r="AD23" s="1935">
        <f t="shared" si="2"/>
        <v>0</v>
      </c>
      <c r="AE23" s="1935">
        <f t="shared" si="3"/>
        <v>0</v>
      </c>
      <c r="AF23" s="1935">
        <f t="shared" si="4"/>
        <v>0</v>
      </c>
      <c r="AG23" s="1935">
        <f t="shared" si="12"/>
        <v>0</v>
      </c>
      <c r="AH23" s="1935">
        <f t="shared" si="5"/>
        <v>0</v>
      </c>
      <c r="AI23" s="1935">
        <f t="shared" si="6"/>
        <v>0</v>
      </c>
      <c r="AJ23" s="1935">
        <f t="shared" si="7"/>
        <v>0</v>
      </c>
      <c r="AK23" s="1935">
        <f t="shared" si="8"/>
        <v>0</v>
      </c>
      <c r="AL23" s="1935">
        <f t="shared" si="9"/>
        <v>0</v>
      </c>
      <c r="AM23" s="1935">
        <f t="shared" si="10"/>
        <v>0</v>
      </c>
      <c r="AN23" s="1936">
        <f t="shared" si="11"/>
        <v>0</v>
      </c>
      <c r="AO23" s="1934"/>
      <c r="AP23" s="1935"/>
      <c r="AQ23" s="1935"/>
      <c r="AR23" s="1935"/>
      <c r="AS23" s="1935"/>
      <c r="AT23" s="1935"/>
      <c r="AU23" s="1935"/>
      <c r="AV23" s="1935"/>
      <c r="AW23" s="1935"/>
      <c r="AX23" s="1935"/>
      <c r="AY23" s="1935"/>
      <c r="AZ23" s="1936"/>
    </row>
    <row r="24" spans="1:52" ht="39.950000000000003" customHeight="1">
      <c r="A24" s="35"/>
      <c r="B24" s="1611" t="str">
        <f>'GIÁ VLXD THÁNG 9.2023-PL1'!B24</f>
        <v xml:space="preserve">Gạch Tuynen </v>
      </c>
      <c r="C24" s="1597"/>
      <c r="D24" s="1595"/>
      <c r="E24" s="42">
        <f>'GIÁ VLXD THÁNG 11.2023'!E24</f>
        <v>0</v>
      </c>
      <c r="F24" s="42">
        <f>'GIÁ VLXD THÁNG 11.2023'!F24</f>
        <v>0</v>
      </c>
      <c r="G24" s="42">
        <f>'GIÁ VLXD THÁNG 11.2023'!G24</f>
        <v>0</v>
      </c>
      <c r="H24" s="42">
        <f>'GIÁ VLXD THÁNG 11.2023'!H24</f>
        <v>0</v>
      </c>
      <c r="I24" s="42">
        <f>'GIÁ VLXD THÁNG 11.2023'!I24</f>
        <v>0</v>
      </c>
      <c r="J24" s="42">
        <f>'GIÁ VLXD THÁNG 11.2023'!J24</f>
        <v>0</v>
      </c>
      <c r="K24" s="42">
        <f>'GIÁ VLXD THÁNG 11.2023'!K24</f>
        <v>0</v>
      </c>
      <c r="L24" s="42">
        <f>'GIÁ VLXD THÁNG 11.2023'!L24</f>
        <v>0</v>
      </c>
      <c r="M24" s="42">
        <f>'GIÁ VLXD THÁNG 11.2023'!M24</f>
        <v>0</v>
      </c>
      <c r="N24" s="42">
        <f>'GIÁ VLXD THÁNG 11.2023'!N24</f>
        <v>0</v>
      </c>
      <c r="O24" s="42">
        <f>'GIÁ VLXD THÁNG 11.2023'!O24</f>
        <v>0</v>
      </c>
      <c r="P24" s="42">
        <f>'GIÁ VLXD THÁNG 11.2023'!P24</f>
        <v>0</v>
      </c>
      <c r="Q24" s="42">
        <f>'GIÁ VLXD THÁNG 12.2023'!E24</f>
        <v>0</v>
      </c>
      <c r="R24" s="42">
        <f>'GIÁ VLXD THÁNG 12.2023'!F24</f>
        <v>0</v>
      </c>
      <c r="S24" s="42">
        <f>'GIÁ VLXD THÁNG 12.2023'!G24</f>
        <v>0</v>
      </c>
      <c r="T24" s="42">
        <f>'GIÁ VLXD THÁNG 12.2023'!H24</f>
        <v>0</v>
      </c>
      <c r="U24" s="42">
        <f>'GIÁ VLXD THÁNG 12.2023'!I24</f>
        <v>0</v>
      </c>
      <c r="V24" s="42">
        <f>'GIÁ VLXD THÁNG 12.2023'!J24</f>
        <v>0</v>
      </c>
      <c r="W24" s="42">
        <f>'GIÁ VLXD THÁNG 12.2023'!K24</f>
        <v>0</v>
      </c>
      <c r="X24" s="42">
        <f>'GIÁ VLXD THÁNG 12.2023'!L24</f>
        <v>0</v>
      </c>
      <c r="Y24" s="42">
        <f>'GIÁ VLXD THÁNG 12.2023'!M24</f>
        <v>0</v>
      </c>
      <c r="Z24" s="42">
        <f>'GIÁ VLXD THÁNG 12.2023'!N24</f>
        <v>0</v>
      </c>
      <c r="AA24" s="42">
        <f>'GIÁ VLXD THÁNG 12.2023'!O24</f>
        <v>0</v>
      </c>
      <c r="AB24" s="42">
        <f>'GIÁ VLXD THÁNG 12.2023'!P24</f>
        <v>0</v>
      </c>
      <c r="AC24" s="108">
        <f t="shared" si="1"/>
        <v>0</v>
      </c>
      <c r="AD24" s="109">
        <f t="shared" si="2"/>
        <v>0</v>
      </c>
      <c r="AE24" s="109">
        <f t="shared" si="3"/>
        <v>0</v>
      </c>
      <c r="AF24" s="109">
        <f t="shared" si="4"/>
        <v>0</v>
      </c>
      <c r="AG24" s="109">
        <f t="shared" si="12"/>
        <v>0</v>
      </c>
      <c r="AH24" s="109">
        <f t="shared" si="5"/>
        <v>0</v>
      </c>
      <c r="AI24" s="109">
        <f t="shared" si="6"/>
        <v>0</v>
      </c>
      <c r="AJ24" s="109">
        <f t="shared" si="7"/>
        <v>0</v>
      </c>
      <c r="AK24" s="109">
        <f t="shared" si="8"/>
        <v>0</v>
      </c>
      <c r="AL24" s="109">
        <f t="shared" si="9"/>
        <v>0</v>
      </c>
      <c r="AM24" s="109">
        <f t="shared" si="10"/>
        <v>0</v>
      </c>
      <c r="AN24" s="109">
        <f t="shared" si="11"/>
        <v>0</v>
      </c>
      <c r="AO24" s="117"/>
      <c r="AP24" s="117"/>
      <c r="AQ24" s="117"/>
      <c r="AR24" s="117"/>
      <c r="AS24" s="117"/>
      <c r="AT24" s="117"/>
      <c r="AU24" s="117"/>
      <c r="AV24" s="117"/>
      <c r="AW24" s="117"/>
      <c r="AX24" s="117"/>
      <c r="AY24" s="117"/>
      <c r="AZ24" s="117"/>
    </row>
    <row r="25" spans="1:52" ht="39.950000000000003" customHeight="1">
      <c r="A25" s="35">
        <f>'GIÁ VLXD THÁNG 9.2023-PL1'!A25</f>
        <v>1</v>
      </c>
      <c r="B25" s="1611" t="str">
        <f>'GIÁ VLXD THÁNG 9.2023-PL1'!B25</f>
        <v xml:space="preserve">Gạch ống 6 lỗ tròn </v>
      </c>
      <c r="C25" s="1597" t="str">
        <f>'GIÁ VLXD THÁNG 9.2023-PL1'!C25</f>
        <v>viên</v>
      </c>
      <c r="D25" s="1595" t="str">
        <f>'GIÁ VLXD THÁNG 9.2023-PL1'!D25</f>
        <v>(17,5x10,5x7,5) cm</v>
      </c>
      <c r="E25" s="42">
        <f>'GIÁ VLXD THÁNG 11.2023'!E25</f>
        <v>2450</v>
      </c>
      <c r="F25" s="42">
        <f>'GIÁ VLXD THÁNG 11.2023'!F25</f>
        <v>2450</v>
      </c>
      <c r="G25" s="42">
        <f>'GIÁ VLXD THÁNG 11.2023'!G25</f>
        <v>1800</v>
      </c>
      <c r="H25" s="42">
        <f>'GIÁ VLXD THÁNG 11.2023'!H25</f>
        <v>0</v>
      </c>
      <c r="I25" s="42">
        <f>'GIÁ VLXD THÁNG 11.2023'!I25</f>
        <v>0</v>
      </c>
      <c r="J25" s="1656">
        <v>1300</v>
      </c>
      <c r="K25" s="42">
        <f>'GIÁ VLXD THÁNG 11.2023'!K25</f>
        <v>1950</v>
      </c>
      <c r="L25" s="42">
        <f>'GIÁ VLXD THÁNG 11.2023'!L25</f>
        <v>1780</v>
      </c>
      <c r="M25" s="42">
        <f>'GIÁ VLXD THÁNG 11.2023'!M25</f>
        <v>1880</v>
      </c>
      <c r="N25" s="42">
        <f>'GIÁ VLXD THÁNG 11.2023'!N25</f>
        <v>0</v>
      </c>
      <c r="O25" s="1656">
        <v>1350</v>
      </c>
      <c r="P25" s="42">
        <f>'GIÁ VLXD THÁNG 11.2023'!P25</f>
        <v>0</v>
      </c>
      <c r="Q25" s="42">
        <f>'GIÁ VLXD THÁNG 12.2023'!E25</f>
        <v>2450</v>
      </c>
      <c r="R25" s="1656">
        <v>2250</v>
      </c>
      <c r="S25" s="42">
        <f>'GIÁ VLXD THÁNG 12.2023'!G25</f>
        <v>1800</v>
      </c>
      <c r="T25" s="42">
        <f>'GIÁ VLXD THÁNG 12.2023'!H25</f>
        <v>0</v>
      </c>
      <c r="U25" s="42">
        <f>'GIÁ VLXD THÁNG 12.2023'!I25</f>
        <v>0</v>
      </c>
      <c r="V25" s="42">
        <f>'GIÁ VLXD THÁNG 12.2023'!J25</f>
        <v>1300</v>
      </c>
      <c r="W25" s="42">
        <f>'GIÁ VLXD THÁNG 12.2023'!K25</f>
        <v>1950</v>
      </c>
      <c r="X25" s="1656">
        <v>1790</v>
      </c>
      <c r="Y25" s="1656">
        <v>1900</v>
      </c>
      <c r="Z25" s="42">
        <f>'GIÁ VLXD THÁNG 12.2023'!N25</f>
        <v>0</v>
      </c>
      <c r="AA25" s="42">
        <f>'GIÁ VLXD THÁNG 12.2023'!O25</f>
        <v>1350</v>
      </c>
      <c r="AB25" s="42">
        <f>'GIÁ VLXD THÁNG 12.2023'!P25</f>
        <v>0</v>
      </c>
      <c r="AC25" s="108" t="str">
        <f t="shared" si="1"/>
        <v>-</v>
      </c>
      <c r="AD25" s="109">
        <f t="shared" si="2"/>
        <v>-200</v>
      </c>
      <c r="AE25" s="109" t="str">
        <f t="shared" si="3"/>
        <v>-</v>
      </c>
      <c r="AF25" s="109">
        <f t="shared" si="4"/>
        <v>0</v>
      </c>
      <c r="AG25" s="109">
        <f t="shared" si="12"/>
        <v>0</v>
      </c>
      <c r="AH25" s="109" t="str">
        <f t="shared" si="5"/>
        <v>-</v>
      </c>
      <c r="AI25" s="109" t="str">
        <f t="shared" si="6"/>
        <v>-</v>
      </c>
      <c r="AJ25" s="109">
        <f t="shared" si="7"/>
        <v>10</v>
      </c>
      <c r="AK25" s="109">
        <f t="shared" si="8"/>
        <v>20</v>
      </c>
      <c r="AL25" s="109">
        <f t="shared" si="9"/>
        <v>0</v>
      </c>
      <c r="AM25" s="109" t="str">
        <f t="shared" si="10"/>
        <v>-</v>
      </c>
      <c r="AN25" s="109">
        <f t="shared" si="11"/>
        <v>0</v>
      </c>
      <c r="AO25" s="117"/>
      <c r="AP25" s="117">
        <f>AD25/R25</f>
        <v>-8.8888888888888892E-2</v>
      </c>
      <c r="AQ25" s="117"/>
      <c r="AR25" s="117"/>
      <c r="AS25" s="117"/>
      <c r="AT25" s="117"/>
      <c r="AU25" s="117"/>
      <c r="AV25" s="117">
        <f>AJ25/X25</f>
        <v>5.5865921787709499E-3</v>
      </c>
      <c r="AW25" s="117">
        <f>AK25/Y25</f>
        <v>1.0526315789473684E-2</v>
      </c>
      <c r="AX25" s="117"/>
      <c r="AY25" s="117"/>
      <c r="AZ25" s="117"/>
    </row>
    <row r="26" spans="1:52" ht="39.950000000000003" customHeight="1">
      <c r="A26" s="35">
        <f>'GIÁ VLXD THÁNG 9.2023-PL1'!A26</f>
        <v>2</v>
      </c>
      <c r="B26" s="1611" t="str">
        <f>'GIÁ VLXD THÁNG 9.2023-PL1'!B26</f>
        <v>Gạch ống 6 lỗ vuông</v>
      </c>
      <c r="C26" s="1597" t="str">
        <f>'GIÁ VLXD THÁNG 9.2023-PL1'!C26</f>
        <v>viên</v>
      </c>
      <c r="D26" s="1595" t="str">
        <f>'GIÁ VLXD THÁNG 9.2023-PL1'!D26</f>
        <v xml:space="preserve"> (17,5x10,5x7,5) cm</v>
      </c>
      <c r="E26" s="42">
        <f>'GIÁ VLXD THÁNG 11.2023'!E26</f>
        <v>0</v>
      </c>
      <c r="F26" s="42">
        <f>'GIÁ VLXD THÁNG 11.2023'!F26</f>
        <v>0</v>
      </c>
      <c r="G26" s="42">
        <f>'GIÁ VLXD THÁNG 11.2023'!G26</f>
        <v>1800</v>
      </c>
      <c r="H26" s="42">
        <f>'GIÁ VLXD THÁNG 11.2023'!H26</f>
        <v>2000</v>
      </c>
      <c r="J26" s="1656">
        <v>1300</v>
      </c>
      <c r="K26" s="42">
        <f>'GIÁ VLXD THÁNG 11.2023'!K26</f>
        <v>1950</v>
      </c>
      <c r="L26" s="42">
        <f>'GIÁ VLXD THÁNG 11.2023'!L26</f>
        <v>0</v>
      </c>
      <c r="M26" s="42">
        <f>'GIÁ VLXD THÁNG 11.2023'!M26</f>
        <v>0</v>
      </c>
      <c r="N26" s="42">
        <f>'GIÁ VLXD THÁNG 11.2023'!N26</f>
        <v>0</v>
      </c>
      <c r="O26" s="42">
        <f>'GIÁ VLXD THÁNG 11.2023'!O26</f>
        <v>0</v>
      </c>
      <c r="P26" s="42">
        <f>'GIÁ VLXD THÁNG 11.2023'!P26</f>
        <v>0</v>
      </c>
      <c r="Q26" s="42">
        <f>'GIÁ VLXD THÁNG 12.2023'!E26</f>
        <v>0</v>
      </c>
      <c r="R26" s="42">
        <f>'GIÁ VLXD THÁNG 12.2023'!F26</f>
        <v>0</v>
      </c>
      <c r="S26" s="42">
        <f>'GIÁ VLXD THÁNG 12.2023'!G26</f>
        <v>1800</v>
      </c>
      <c r="T26" s="42">
        <f>'GIÁ VLXD THÁNG 12.2023'!H26</f>
        <v>2000</v>
      </c>
      <c r="U26" s="42">
        <f>'GIÁ VLXD THÁNG 11.2023'!I26</f>
        <v>2000</v>
      </c>
      <c r="V26" s="42">
        <f>'GIÁ VLXD THÁNG 12.2023'!J26</f>
        <v>1300</v>
      </c>
      <c r="W26" s="42">
        <f>'GIÁ VLXD THÁNG 12.2023'!K26</f>
        <v>1950</v>
      </c>
      <c r="X26" s="42">
        <f>'GIÁ VLXD THÁNG 12.2023'!L26</f>
        <v>0</v>
      </c>
      <c r="Y26" s="42">
        <f>'GIÁ VLXD THÁNG 12.2023'!M26</f>
        <v>0</v>
      </c>
      <c r="Z26" s="42">
        <f>'GIÁ VLXD THÁNG 12.2023'!N26</f>
        <v>0</v>
      </c>
      <c r="AA26" s="42">
        <f>'GIÁ VLXD THÁNG 12.2023'!O26</f>
        <v>0</v>
      </c>
      <c r="AB26" s="42">
        <f>'GIÁ VLXD THÁNG 12.2023'!P26</f>
        <v>0</v>
      </c>
      <c r="AC26" s="108">
        <f t="shared" si="1"/>
        <v>0</v>
      </c>
      <c r="AD26" s="109">
        <f t="shared" si="2"/>
        <v>0</v>
      </c>
      <c r="AE26" s="109" t="str">
        <f t="shared" si="3"/>
        <v>-</v>
      </c>
      <c r="AF26" s="109" t="str">
        <f t="shared" si="4"/>
        <v>-</v>
      </c>
      <c r="AG26" s="109"/>
      <c r="AH26" s="109" t="str">
        <f t="shared" si="5"/>
        <v>-</v>
      </c>
      <c r="AI26" s="109" t="str">
        <f t="shared" si="6"/>
        <v>-</v>
      </c>
      <c r="AJ26" s="109">
        <f t="shared" si="7"/>
        <v>0</v>
      </c>
      <c r="AK26" s="109">
        <f t="shared" si="8"/>
        <v>0</v>
      </c>
      <c r="AL26" s="109">
        <f t="shared" si="9"/>
        <v>0</v>
      </c>
      <c r="AM26" s="109">
        <f t="shared" si="10"/>
        <v>0</v>
      </c>
      <c r="AN26" s="109">
        <f t="shared" si="11"/>
        <v>0</v>
      </c>
      <c r="AO26" s="117"/>
      <c r="AP26" s="117"/>
      <c r="AQ26" s="117"/>
      <c r="AR26" s="117"/>
      <c r="AS26" s="117"/>
      <c r="AT26" s="117"/>
      <c r="AU26" s="117"/>
      <c r="AV26" s="117"/>
      <c r="AW26" s="117"/>
      <c r="AX26" s="117"/>
      <c r="AY26" s="117"/>
      <c r="AZ26" s="117"/>
    </row>
    <row r="27" spans="1:52" ht="39.950000000000003" customHeight="1">
      <c r="A27" s="35">
        <f>'GIÁ VLXD THÁNG 9.2023-PL1'!A27</f>
        <v>3</v>
      </c>
      <c r="B27" s="1611" t="str">
        <f>'GIÁ VLXD THÁNG 9.2023-PL1'!B27</f>
        <v>Gạch ống 4 lỗ</v>
      </c>
      <c r="C27" s="1597" t="str">
        <f>'GIÁ VLXD THÁNG 9.2023-PL1'!C27</f>
        <v>viên</v>
      </c>
      <c r="D27" s="1595" t="str">
        <f>'GIÁ VLXD THÁNG 9.2023-PL1'!D27</f>
        <v xml:space="preserve"> (17,5x7,5 x7,5) cm</v>
      </c>
      <c r="E27" s="42">
        <f>'GIÁ VLXD THÁNG 11.2023'!E27</f>
        <v>0</v>
      </c>
      <c r="F27" s="42">
        <f>'GIÁ VLXD THÁNG 11.2023'!F27</f>
        <v>2100</v>
      </c>
      <c r="G27" s="42">
        <f>'GIÁ VLXD THÁNG 11.2023'!G27</f>
        <v>1500</v>
      </c>
      <c r="H27" s="42">
        <f>'GIÁ VLXD THÁNG 11.2023'!H27</f>
        <v>1800</v>
      </c>
      <c r="J27" s="42">
        <f>'GIÁ VLXD THÁNG 11.2023'!J27</f>
        <v>0</v>
      </c>
      <c r="K27" s="42">
        <f>'GIÁ VLXD THÁNG 11.2023'!K27</f>
        <v>1260</v>
      </c>
      <c r="L27" s="42">
        <f>'GIÁ VLXD THÁNG 11.2023'!L27</f>
        <v>1450</v>
      </c>
      <c r="M27" s="42">
        <f>'GIÁ VLXD THÁNG 11.2023'!M27</f>
        <v>0</v>
      </c>
      <c r="N27" s="42">
        <f>'GIÁ VLXD THÁNG 11.2023'!N27</f>
        <v>0</v>
      </c>
      <c r="O27" s="1656">
        <v>1500</v>
      </c>
      <c r="P27" s="42">
        <f>'GIÁ VLXD THÁNG 11.2023'!P27</f>
        <v>0</v>
      </c>
      <c r="Q27" s="42">
        <f>'GIÁ VLXD THÁNG 12.2023'!E27</f>
        <v>0</v>
      </c>
      <c r="R27" s="1656">
        <v>2000</v>
      </c>
      <c r="S27" s="42">
        <f>'GIÁ VLXD THÁNG 12.2023'!G27</f>
        <v>1500</v>
      </c>
      <c r="T27" s="42">
        <f>'GIÁ VLXD THÁNG 12.2023'!H27</f>
        <v>1800</v>
      </c>
      <c r="U27" s="42">
        <f>'GIÁ VLXD THÁNG 11.2023'!I27</f>
        <v>0</v>
      </c>
      <c r="V27" s="42">
        <f>'GIÁ VLXD THÁNG 12.2023'!J27</f>
        <v>0</v>
      </c>
      <c r="W27" s="42">
        <f>'GIÁ VLXD THÁNG 12.2023'!K27</f>
        <v>1260</v>
      </c>
      <c r="X27" s="1656">
        <v>1460</v>
      </c>
      <c r="Y27" s="42">
        <f>'GIÁ VLXD THÁNG 12.2023'!M27</f>
        <v>0</v>
      </c>
      <c r="Z27" s="42">
        <f>'GIÁ VLXD THÁNG 12.2023'!N27</f>
        <v>0</v>
      </c>
      <c r="AA27" s="42">
        <f>'GIÁ VLXD THÁNG 12.2023'!O27</f>
        <v>1500</v>
      </c>
      <c r="AB27" s="42">
        <f>'GIÁ VLXD THÁNG 12.2023'!P27</f>
        <v>0</v>
      </c>
      <c r="AC27" s="108">
        <f t="shared" si="1"/>
        <v>0</v>
      </c>
      <c r="AD27" s="109">
        <f t="shared" si="2"/>
        <v>-100</v>
      </c>
      <c r="AE27" s="109" t="str">
        <f t="shared" si="3"/>
        <v>-</v>
      </c>
      <c r="AF27" s="109" t="str">
        <f t="shared" si="4"/>
        <v>-</v>
      </c>
      <c r="AG27" s="109"/>
      <c r="AH27" s="109">
        <f t="shared" si="5"/>
        <v>0</v>
      </c>
      <c r="AI27" s="109" t="str">
        <f t="shared" si="6"/>
        <v>-</v>
      </c>
      <c r="AJ27" s="109">
        <f t="shared" si="7"/>
        <v>10</v>
      </c>
      <c r="AK27" s="109">
        <f t="shared" si="8"/>
        <v>0</v>
      </c>
      <c r="AL27" s="109">
        <f t="shared" si="9"/>
        <v>0</v>
      </c>
      <c r="AM27" s="109" t="str">
        <f t="shared" si="10"/>
        <v>-</v>
      </c>
      <c r="AN27" s="109">
        <f t="shared" si="11"/>
        <v>0</v>
      </c>
      <c r="AO27" s="117"/>
      <c r="AP27" s="1676">
        <f>AD27/R27</f>
        <v>-0.05</v>
      </c>
      <c r="AQ27" s="117"/>
      <c r="AR27" s="117"/>
      <c r="AS27" s="117"/>
      <c r="AT27" s="117"/>
      <c r="AU27" s="117"/>
      <c r="AV27" s="117">
        <f>AJ27/X27</f>
        <v>6.8493150684931503E-3</v>
      </c>
      <c r="AW27" s="117"/>
      <c r="AX27" s="117"/>
      <c r="AY27" s="117"/>
      <c r="AZ27" s="117"/>
    </row>
    <row r="28" spans="1:52" ht="39.950000000000003" customHeight="1">
      <c r="A28" s="35">
        <f>'GIÁ VLXD THÁNG 9.2023-PL1'!A28</f>
        <v>4</v>
      </c>
      <c r="B28" s="1611" t="str">
        <f>'GIÁ VLXD THÁNG 9.2023-PL1'!B28</f>
        <v>Gạch thẻ</v>
      </c>
      <c r="C28" s="1597" t="str">
        <f>'GIÁ VLXD THÁNG 9.2023-PL1'!C28</f>
        <v>viên</v>
      </c>
      <c r="D28" s="1595" t="str">
        <f>'GIÁ VLXD THÁNG 9.2023-PL1'!D28</f>
        <v xml:space="preserve"> (17,5x7,5x3,5) cm</v>
      </c>
      <c r="E28" s="42">
        <f>'GIÁ VLXD THÁNG 11.2023'!E28</f>
        <v>0</v>
      </c>
      <c r="F28" s="42">
        <f>'GIÁ VLXD THÁNG 11.2023'!F28</f>
        <v>2000</v>
      </c>
      <c r="G28" s="42">
        <f>'GIÁ VLXD THÁNG 11.2023'!G28</f>
        <v>1200</v>
      </c>
      <c r="H28" s="42">
        <f>'GIÁ VLXD THÁNG 11.2023'!H28</f>
        <v>1500</v>
      </c>
      <c r="J28" s="42">
        <f>'GIÁ VLXD THÁNG 11.2023'!J28</f>
        <v>0</v>
      </c>
      <c r="K28" s="42">
        <f>'GIÁ VLXD THÁNG 11.2023'!K28</f>
        <v>1018</v>
      </c>
      <c r="L28" s="42">
        <f>'GIÁ VLXD THÁNG 11.2023'!L28</f>
        <v>0</v>
      </c>
      <c r="M28" s="42">
        <f>'GIÁ VLXD THÁNG 11.2023'!M28</f>
        <v>0</v>
      </c>
      <c r="N28" s="42">
        <f>'GIÁ VLXD THÁNG 11.2023'!N28</f>
        <v>0</v>
      </c>
      <c r="O28" s="42">
        <f>'GIÁ VLXD THÁNG 11.2023'!O28</f>
        <v>0</v>
      </c>
      <c r="P28" s="42">
        <f>'GIÁ VLXD THÁNG 11.2023'!P28</f>
        <v>0</v>
      </c>
      <c r="Q28" s="42">
        <f>'GIÁ VLXD THÁNG 12.2023'!E28</f>
        <v>0</v>
      </c>
      <c r="R28" s="1656">
        <v>1500</v>
      </c>
      <c r="S28" s="1656">
        <v>1400</v>
      </c>
      <c r="T28" s="42">
        <f>'GIÁ VLXD THÁNG 12.2023'!H28</f>
        <v>1500</v>
      </c>
      <c r="U28" s="42">
        <f>'GIÁ VLXD THÁNG 11.2023'!I28</f>
        <v>0</v>
      </c>
      <c r="V28" s="42">
        <f>'GIÁ VLXD THÁNG 12.2023'!J28</f>
        <v>0</v>
      </c>
      <c r="W28" s="42">
        <f>'GIÁ VLXD THÁNG 12.2023'!K28</f>
        <v>1018</v>
      </c>
      <c r="X28" s="42">
        <f>'GIÁ VLXD THÁNG 12.2023'!L28</f>
        <v>0</v>
      </c>
      <c r="Y28" s="42">
        <f>'GIÁ VLXD THÁNG 12.2023'!M28</f>
        <v>0</v>
      </c>
      <c r="Z28" s="42">
        <f>'GIÁ VLXD THÁNG 12.2023'!N28</f>
        <v>0</v>
      </c>
      <c r="AA28" s="42">
        <f>'GIÁ VLXD THÁNG 12.2023'!O28</f>
        <v>0</v>
      </c>
      <c r="AB28" s="42">
        <f>'GIÁ VLXD THÁNG 12.2023'!P28</f>
        <v>0</v>
      </c>
      <c r="AC28" s="108">
        <f t="shared" si="1"/>
        <v>0</v>
      </c>
      <c r="AD28" s="109">
        <f t="shared" si="2"/>
        <v>-500</v>
      </c>
      <c r="AE28" s="109">
        <f t="shared" si="3"/>
        <v>200</v>
      </c>
      <c r="AF28" s="109" t="str">
        <f t="shared" si="4"/>
        <v>-</v>
      </c>
      <c r="AG28" s="109"/>
      <c r="AH28" s="109">
        <f t="shared" si="5"/>
        <v>0</v>
      </c>
      <c r="AI28" s="109" t="str">
        <f t="shared" si="6"/>
        <v>-</v>
      </c>
      <c r="AJ28" s="109">
        <f t="shared" si="7"/>
        <v>0</v>
      </c>
      <c r="AK28" s="109">
        <f t="shared" si="8"/>
        <v>0</v>
      </c>
      <c r="AL28" s="109">
        <f t="shared" si="9"/>
        <v>0</v>
      </c>
      <c r="AM28" s="109">
        <f t="shared" si="10"/>
        <v>0</v>
      </c>
      <c r="AN28" s="109">
        <f t="shared" si="11"/>
        <v>0</v>
      </c>
      <c r="AO28" s="117"/>
      <c r="AP28" s="1676">
        <f>AD28/R28</f>
        <v>-0.33333333333333331</v>
      </c>
      <c r="AQ28" s="117">
        <f>AE28/S28</f>
        <v>0.14285714285714285</v>
      </c>
      <c r="AR28" s="117"/>
      <c r="AS28" s="117"/>
      <c r="AT28" s="117"/>
      <c r="AU28" s="117"/>
      <c r="AV28" s="117"/>
      <c r="AW28" s="117"/>
      <c r="AX28" s="117"/>
      <c r="AY28" s="117"/>
      <c r="AZ28" s="117"/>
    </row>
    <row r="29" spans="1:52" ht="39.950000000000003" customHeight="1">
      <c r="A29" s="35"/>
      <c r="B29" s="1611" t="str">
        <f>'GIÁ VLXD THÁNG 9.2023-PL1'!B29</f>
        <v>Gạch không nung</v>
      </c>
      <c r="C29" s="1597"/>
      <c r="D29" s="1595"/>
      <c r="E29" s="42">
        <f>'GIÁ VLXD THÁNG 11.2023'!E29</f>
        <v>0</v>
      </c>
      <c r="F29" s="42">
        <f>'GIÁ VLXD THÁNG 11.2023'!F29</f>
        <v>0</v>
      </c>
      <c r="G29" s="42">
        <f>'GIÁ VLXD THÁNG 11.2023'!G29</f>
        <v>0</v>
      </c>
      <c r="H29" s="42">
        <f>'GIÁ VLXD THÁNG 11.2023'!H29</f>
        <v>0</v>
      </c>
      <c r="J29" s="42">
        <f>'GIÁ VLXD THÁNG 11.2023'!J29</f>
        <v>0</v>
      </c>
      <c r="K29" s="42">
        <f>'GIÁ VLXD THÁNG 11.2023'!K29</f>
        <v>0</v>
      </c>
      <c r="L29" s="42">
        <f>'GIÁ VLXD THÁNG 11.2023'!L29</f>
        <v>0</v>
      </c>
      <c r="M29" s="42">
        <f>'GIÁ VLXD THÁNG 11.2023'!M29</f>
        <v>0</v>
      </c>
      <c r="N29" s="42">
        <f>'GIÁ VLXD THÁNG 11.2023'!N29</f>
        <v>0</v>
      </c>
      <c r="O29" s="42">
        <f>'GIÁ VLXD THÁNG 11.2023'!O29</f>
        <v>0</v>
      </c>
      <c r="P29" s="42">
        <f>'GIÁ VLXD THÁNG 11.2023'!P29</f>
        <v>0</v>
      </c>
      <c r="Q29" s="42">
        <f>'GIÁ VLXD THÁNG 12.2023'!E29</f>
        <v>0</v>
      </c>
      <c r="R29" s="42">
        <f>'GIÁ VLXD THÁNG 12.2023'!F29</f>
        <v>0</v>
      </c>
      <c r="S29" s="42">
        <f>'GIÁ VLXD THÁNG 12.2023'!G29</f>
        <v>0</v>
      </c>
      <c r="T29" s="42">
        <f>'GIÁ VLXD THÁNG 12.2023'!H29</f>
        <v>0</v>
      </c>
      <c r="U29" s="42">
        <f>'GIÁ VLXD THÁNG 11.2023'!I29</f>
        <v>0</v>
      </c>
      <c r="V29" s="42">
        <f>'GIÁ VLXD THÁNG 12.2023'!J29</f>
        <v>0</v>
      </c>
      <c r="W29" s="42">
        <f>'GIÁ VLXD THÁNG 12.2023'!K29</f>
        <v>0</v>
      </c>
      <c r="X29" s="42">
        <f>'GIÁ VLXD THÁNG 12.2023'!L29</f>
        <v>0</v>
      </c>
      <c r="Y29" s="42">
        <f>'GIÁ VLXD THÁNG 12.2023'!M29</f>
        <v>0</v>
      </c>
      <c r="Z29" s="42">
        <f>'GIÁ VLXD THÁNG 12.2023'!N29</f>
        <v>0</v>
      </c>
      <c r="AA29" s="42">
        <f>'GIÁ VLXD THÁNG 12.2023'!O29</f>
        <v>0</v>
      </c>
      <c r="AB29" s="42">
        <f>'GIÁ VLXD THÁNG 12.2023'!P29</f>
        <v>0</v>
      </c>
      <c r="AC29" s="108">
        <f t="shared" si="1"/>
        <v>0</v>
      </c>
      <c r="AD29" s="109">
        <f t="shared" si="2"/>
        <v>0</v>
      </c>
      <c r="AE29" s="109">
        <f t="shared" si="3"/>
        <v>0</v>
      </c>
      <c r="AF29" s="109">
        <f t="shared" si="4"/>
        <v>0</v>
      </c>
      <c r="AG29" s="109"/>
      <c r="AH29" s="109">
        <f t="shared" si="5"/>
        <v>0</v>
      </c>
      <c r="AI29" s="109">
        <f t="shared" si="6"/>
        <v>0</v>
      </c>
      <c r="AJ29" s="109">
        <f t="shared" si="7"/>
        <v>0</v>
      </c>
      <c r="AK29" s="109">
        <f t="shared" si="8"/>
        <v>0</v>
      </c>
      <c r="AL29" s="109">
        <f t="shared" si="9"/>
        <v>0</v>
      </c>
      <c r="AM29" s="109">
        <f t="shared" si="10"/>
        <v>0</v>
      </c>
      <c r="AN29" s="109">
        <f t="shared" si="11"/>
        <v>0</v>
      </c>
      <c r="AO29" s="117"/>
      <c r="AP29" s="117"/>
      <c r="AQ29" s="117"/>
      <c r="AR29" s="117"/>
      <c r="AS29" s="117"/>
      <c r="AT29" s="117"/>
      <c r="AU29" s="117"/>
      <c r="AV29" s="117"/>
      <c r="AW29" s="117"/>
      <c r="AX29" s="117"/>
      <c r="AY29" s="117"/>
      <c r="AZ29" s="117"/>
    </row>
    <row r="30" spans="1:52" ht="39.950000000000003" customHeight="1">
      <c r="A30" s="35">
        <f>'GIÁ VLXD THÁNG 9.2023-PL1'!A30</f>
        <v>1</v>
      </c>
      <c r="B30" s="1611" t="str">
        <f>'GIÁ VLXD THÁNG 9.2023-PL1'!B30</f>
        <v>Gạch không nung (5x8x18)cm</v>
      </c>
      <c r="C30" s="1597" t="str">
        <f>'GIÁ VLXD THÁNG 9.2023-PL1'!C30</f>
        <v>viên</v>
      </c>
      <c r="D30" s="1595" t="str">
        <f>'GIÁ VLXD THÁNG 9.2023-PL1'!D30</f>
        <v>(5x8x18)cm</v>
      </c>
      <c r="E30" s="42">
        <f>'GIÁ VLXD THÁNG 11.2023'!E30</f>
        <v>0</v>
      </c>
      <c r="F30" s="42">
        <f>'GIÁ VLXD THÁNG 11.2023'!F30</f>
        <v>0</v>
      </c>
      <c r="G30" s="42">
        <f>'GIÁ VLXD THÁNG 11.2023'!G30</f>
        <v>0</v>
      </c>
      <c r="H30" s="42">
        <f>'GIÁ VLXD THÁNG 11.2023'!H30</f>
        <v>1500</v>
      </c>
      <c r="J30" s="42">
        <f>'GIÁ VLXD THÁNG 11.2023'!J30</f>
        <v>0</v>
      </c>
      <c r="K30" s="42">
        <f>'GIÁ VLXD THÁNG 11.2023'!K30</f>
        <v>0</v>
      </c>
      <c r="L30" s="42">
        <f>'GIÁ VLXD THÁNG 11.2023'!L30</f>
        <v>0</v>
      </c>
      <c r="M30" s="42">
        <f>'GIÁ VLXD THÁNG 11.2023'!M30</f>
        <v>0</v>
      </c>
      <c r="N30" s="42">
        <f>'GIÁ VLXD THÁNG 11.2023'!N30</f>
        <v>0</v>
      </c>
      <c r="O30" s="42">
        <f>'GIÁ VLXD THÁNG 11.2023'!O30</f>
        <v>1560</v>
      </c>
      <c r="P30" s="42">
        <f>'GIÁ VLXD THÁNG 11.2023'!P30</f>
        <v>0</v>
      </c>
      <c r="Q30" s="42">
        <f>'GIÁ VLXD THÁNG 12.2023'!E30</f>
        <v>0</v>
      </c>
      <c r="R30" s="42">
        <f>'GIÁ VLXD THÁNG 12.2023'!F30</f>
        <v>0</v>
      </c>
      <c r="S30" s="42">
        <f>'GIÁ VLXD THÁNG 12.2023'!G30</f>
        <v>0</v>
      </c>
      <c r="T30" s="42">
        <f>'GIÁ VLXD THÁNG 12.2023'!H30</f>
        <v>1500</v>
      </c>
      <c r="U30" s="42">
        <f>'GIÁ VLXD THÁNG 11.2023'!I30</f>
        <v>0</v>
      </c>
      <c r="V30" s="42">
        <f>'GIÁ VLXD THÁNG 12.2023'!J30</f>
        <v>0</v>
      </c>
      <c r="W30" s="42">
        <f>'GIÁ VLXD THÁNG 12.2023'!K30</f>
        <v>0</v>
      </c>
      <c r="X30" s="42">
        <f>'GIÁ VLXD THÁNG 12.2023'!L30</f>
        <v>0</v>
      </c>
      <c r="Y30" s="42">
        <f>'GIÁ VLXD THÁNG 12.2023'!M30</f>
        <v>0</v>
      </c>
      <c r="Z30" s="42">
        <f>'GIÁ VLXD THÁNG 12.2023'!N30</f>
        <v>0</v>
      </c>
      <c r="AA30" s="42">
        <f>'GIÁ VLXD THÁNG 12.2023'!O30</f>
        <v>1560</v>
      </c>
      <c r="AB30" s="42">
        <f>'GIÁ VLXD THÁNG 12.2023'!P30</f>
        <v>0</v>
      </c>
      <c r="AC30" s="108">
        <f t="shared" si="1"/>
        <v>0</v>
      </c>
      <c r="AD30" s="109">
        <f t="shared" si="2"/>
        <v>0</v>
      </c>
      <c r="AE30" s="109">
        <f t="shared" si="3"/>
        <v>0</v>
      </c>
      <c r="AF30" s="109" t="str">
        <f t="shared" si="4"/>
        <v>-</v>
      </c>
      <c r="AG30" s="109"/>
      <c r="AH30" s="109">
        <f t="shared" si="5"/>
        <v>0</v>
      </c>
      <c r="AI30" s="109">
        <f t="shared" si="6"/>
        <v>0</v>
      </c>
      <c r="AJ30" s="109">
        <f t="shared" si="7"/>
        <v>0</v>
      </c>
      <c r="AK30" s="109">
        <f t="shared" si="8"/>
        <v>0</v>
      </c>
      <c r="AL30" s="109">
        <f t="shared" si="9"/>
        <v>0</v>
      </c>
      <c r="AM30" s="109" t="str">
        <f t="shared" si="10"/>
        <v>-</v>
      </c>
      <c r="AN30" s="109">
        <f t="shared" si="11"/>
        <v>0</v>
      </c>
      <c r="AO30" s="117"/>
      <c r="AP30" s="117"/>
      <c r="AQ30" s="117"/>
      <c r="AR30" s="117"/>
      <c r="AS30" s="117"/>
      <c r="AT30" s="117"/>
      <c r="AU30" s="117"/>
      <c r="AV30" s="117"/>
      <c r="AW30" s="117"/>
      <c r="AX30" s="117"/>
      <c r="AY30" s="117"/>
      <c r="AZ30" s="117"/>
    </row>
    <row r="31" spans="1:52" ht="39.950000000000003" customHeight="1">
      <c r="A31" s="35">
        <f>'GIÁ VLXD THÁNG 9.2023-PL1'!A31</f>
        <v>2</v>
      </c>
      <c r="B31" s="1611" t="str">
        <f>'GIÁ VLXD THÁNG 9.2023-PL1'!B31</f>
        <v>Gạch không nung (7,5x7,5x17,5)cm</v>
      </c>
      <c r="C31" s="1597" t="str">
        <f>'GIÁ VLXD THÁNG 9.2023-PL1'!C31</f>
        <v>viên</v>
      </c>
      <c r="D31" s="1595" t="str">
        <f>'GIÁ VLXD THÁNG 9.2023-PL1'!D31</f>
        <v>(7,5x7,5x17,5)
cm</v>
      </c>
      <c r="E31" s="42">
        <f>'GIÁ VLXD THÁNG 11.2023'!E31</f>
        <v>0</v>
      </c>
      <c r="F31" s="42">
        <f>'GIÁ VLXD THÁNG 11.2023'!F31</f>
        <v>0</v>
      </c>
      <c r="G31" s="42">
        <f>'GIÁ VLXD THÁNG 11.2023'!G31</f>
        <v>0</v>
      </c>
      <c r="H31" s="42">
        <f>'GIÁ VLXD THÁNG 11.2023'!H31</f>
        <v>1800</v>
      </c>
      <c r="J31" s="42">
        <f>'GIÁ VLXD THÁNG 11.2023'!J31</f>
        <v>0</v>
      </c>
      <c r="K31" s="42">
        <f>'GIÁ VLXD THÁNG 11.2023'!K31</f>
        <v>0</v>
      </c>
      <c r="L31" s="42">
        <f>'GIÁ VLXD THÁNG 11.2023'!L31</f>
        <v>0</v>
      </c>
      <c r="M31" s="42">
        <f>'GIÁ VLXD THÁNG 11.2023'!M31</f>
        <v>0</v>
      </c>
      <c r="N31" s="42">
        <f>'GIÁ VLXD THÁNG 11.2023'!N31</f>
        <v>0</v>
      </c>
      <c r="O31" s="42">
        <f>'GIÁ VLXD THÁNG 11.2023'!O31</f>
        <v>0</v>
      </c>
      <c r="P31" s="42">
        <f>'GIÁ VLXD THÁNG 11.2023'!P31</f>
        <v>0</v>
      </c>
      <c r="Q31" s="42">
        <f>'GIÁ VLXD THÁNG 12.2023'!E31</f>
        <v>0</v>
      </c>
      <c r="R31" s="42">
        <f>'GIÁ VLXD THÁNG 12.2023'!F31</f>
        <v>0</v>
      </c>
      <c r="S31" s="42">
        <f>'GIÁ VLXD THÁNG 12.2023'!G31</f>
        <v>0</v>
      </c>
      <c r="T31" s="42">
        <f>'GIÁ VLXD THÁNG 12.2023'!H31</f>
        <v>1800</v>
      </c>
      <c r="U31" s="42">
        <f>'GIÁ VLXD THÁNG 11.2023'!I31</f>
        <v>1525</v>
      </c>
      <c r="V31" s="42">
        <f>'GIÁ VLXD THÁNG 12.2023'!J31</f>
        <v>0</v>
      </c>
      <c r="W31" s="42">
        <f>'GIÁ VLXD THÁNG 12.2023'!K31</f>
        <v>0</v>
      </c>
      <c r="X31" s="42">
        <f>'GIÁ VLXD THÁNG 12.2023'!L31</f>
        <v>0</v>
      </c>
      <c r="Y31" s="42">
        <f>'GIÁ VLXD THÁNG 12.2023'!M31</f>
        <v>0</v>
      </c>
      <c r="Z31" s="42">
        <f>'GIÁ VLXD THÁNG 12.2023'!N31</f>
        <v>0</v>
      </c>
      <c r="AA31" s="42">
        <f>'GIÁ VLXD THÁNG 12.2023'!O31</f>
        <v>0</v>
      </c>
      <c r="AB31" s="42">
        <f>'GIÁ VLXD THÁNG 12.2023'!P31</f>
        <v>0</v>
      </c>
      <c r="AC31" s="108">
        <f t="shared" si="1"/>
        <v>0</v>
      </c>
      <c r="AD31" s="109">
        <f t="shared" si="2"/>
        <v>0</v>
      </c>
      <c r="AE31" s="109">
        <f t="shared" si="3"/>
        <v>0</v>
      </c>
      <c r="AF31" s="109" t="str">
        <f t="shared" si="4"/>
        <v>-</v>
      </c>
      <c r="AG31" s="109"/>
      <c r="AH31" s="109">
        <f t="shared" si="5"/>
        <v>0</v>
      </c>
      <c r="AI31" s="109">
        <f t="shared" si="6"/>
        <v>0</v>
      </c>
      <c r="AJ31" s="109">
        <f t="shared" si="7"/>
        <v>0</v>
      </c>
      <c r="AK31" s="109">
        <f t="shared" si="8"/>
        <v>0</v>
      </c>
      <c r="AL31" s="109">
        <f t="shared" si="9"/>
        <v>0</v>
      </c>
      <c r="AM31" s="109">
        <f t="shared" si="10"/>
        <v>0</v>
      </c>
      <c r="AN31" s="109">
        <f t="shared" si="11"/>
        <v>0</v>
      </c>
      <c r="AO31" s="117"/>
      <c r="AP31" s="117"/>
      <c r="AQ31" s="117"/>
      <c r="AR31" s="117"/>
      <c r="AS31" s="117"/>
      <c r="AT31" s="117"/>
      <c r="AU31" s="117"/>
      <c r="AV31" s="117"/>
      <c r="AW31" s="117"/>
      <c r="AX31" s="117"/>
      <c r="AY31" s="117"/>
      <c r="AZ31" s="117"/>
    </row>
    <row r="32" spans="1:52" ht="39.950000000000003" customHeight="1">
      <c r="A32" s="35">
        <f>'GIÁ VLXD THÁNG 9.2023-PL1'!A32</f>
        <v>3</v>
      </c>
      <c r="B32" s="1611" t="str">
        <f>'GIÁ VLXD THÁNG 9.2023-PL1'!B32</f>
        <v>Gạch không nung (7,5x11,5x17,5)cm</v>
      </c>
      <c r="C32" s="1597" t="str">
        <f>'GIÁ VLXD THÁNG 9.2023-PL1'!C32</f>
        <v>viên</v>
      </c>
      <c r="D32" s="1595" t="str">
        <f>'GIÁ VLXD THÁNG 9.2023-PL1'!D32</f>
        <v>(7,5x11,5x17,5) cm</v>
      </c>
      <c r="E32" s="42">
        <f>'GIÁ VLXD THÁNG 11.2023'!E32</f>
        <v>0</v>
      </c>
      <c r="F32" s="42">
        <f>'GIÁ VLXD THÁNG 11.2023'!F32</f>
        <v>0</v>
      </c>
      <c r="G32" s="42">
        <f>'GIÁ VLXD THÁNG 11.2023'!G32</f>
        <v>0</v>
      </c>
      <c r="H32" s="42">
        <f>'GIÁ VLXD THÁNG 11.2023'!H32</f>
        <v>2250</v>
      </c>
      <c r="J32" s="42">
        <f>'GIÁ VLXD THÁNG 11.2023'!J32</f>
        <v>0</v>
      </c>
      <c r="K32" s="42">
        <f>'GIÁ VLXD THÁNG 11.2023'!K32</f>
        <v>0</v>
      </c>
      <c r="L32" s="42">
        <f>'GIÁ VLXD THÁNG 11.2023'!L32</f>
        <v>0</v>
      </c>
      <c r="M32" s="42">
        <f>'GIÁ VLXD THÁNG 11.2023'!M32</f>
        <v>0</v>
      </c>
      <c r="N32" s="42">
        <f>'GIÁ VLXD THÁNG 11.2023'!N32</f>
        <v>0</v>
      </c>
      <c r="O32" s="42">
        <f>'GIÁ VLXD THÁNG 11.2023'!O32</f>
        <v>0</v>
      </c>
      <c r="P32" s="42">
        <f>'GIÁ VLXD THÁNG 11.2023'!P32</f>
        <v>0</v>
      </c>
      <c r="Q32" s="42">
        <f>'GIÁ VLXD THÁNG 12.2023'!E32</f>
        <v>0</v>
      </c>
      <c r="R32" s="42">
        <f>'GIÁ VLXD THÁNG 12.2023'!F32</f>
        <v>0</v>
      </c>
      <c r="S32" s="42">
        <f>'GIÁ VLXD THÁNG 12.2023'!G32</f>
        <v>0</v>
      </c>
      <c r="T32" s="42">
        <f>'GIÁ VLXD THÁNG 12.2023'!H32</f>
        <v>2250</v>
      </c>
      <c r="U32" s="42">
        <f>'GIÁ VLXD THÁNG 11.2023'!I32</f>
        <v>2250</v>
      </c>
      <c r="V32" s="42">
        <f>'GIÁ VLXD THÁNG 12.2023'!J32</f>
        <v>0</v>
      </c>
      <c r="W32" s="42">
        <f>'GIÁ VLXD THÁNG 12.2023'!K32</f>
        <v>0</v>
      </c>
      <c r="X32" s="42">
        <f>'GIÁ VLXD THÁNG 12.2023'!L32</f>
        <v>0</v>
      </c>
      <c r="Y32" s="42">
        <f>'GIÁ VLXD THÁNG 12.2023'!M32</f>
        <v>0</v>
      </c>
      <c r="Z32" s="42">
        <f>'GIÁ VLXD THÁNG 12.2023'!N32</f>
        <v>0</v>
      </c>
      <c r="AA32" s="42">
        <f>'GIÁ VLXD THÁNG 12.2023'!O32</f>
        <v>0</v>
      </c>
      <c r="AB32" s="42">
        <f>'GIÁ VLXD THÁNG 12.2023'!P32</f>
        <v>0</v>
      </c>
      <c r="AC32" s="108">
        <f t="shared" si="1"/>
        <v>0</v>
      </c>
      <c r="AD32" s="109">
        <f t="shared" si="2"/>
        <v>0</v>
      </c>
      <c r="AE32" s="109">
        <f t="shared" si="3"/>
        <v>0</v>
      </c>
      <c r="AF32" s="109" t="str">
        <f t="shared" si="4"/>
        <v>-</v>
      </c>
      <c r="AG32" s="109"/>
      <c r="AH32" s="109">
        <f t="shared" si="5"/>
        <v>0</v>
      </c>
      <c r="AI32" s="109">
        <f t="shared" si="6"/>
        <v>0</v>
      </c>
      <c r="AJ32" s="109">
        <f t="shared" si="7"/>
        <v>0</v>
      </c>
      <c r="AK32" s="109">
        <f t="shared" si="8"/>
        <v>0</v>
      </c>
      <c r="AL32" s="109">
        <f t="shared" si="9"/>
        <v>0</v>
      </c>
      <c r="AM32" s="109">
        <f t="shared" si="10"/>
        <v>0</v>
      </c>
      <c r="AN32" s="109">
        <f t="shared" si="11"/>
        <v>0</v>
      </c>
      <c r="AO32" s="117"/>
      <c r="AP32" s="117"/>
      <c r="AQ32" s="117"/>
      <c r="AR32" s="117"/>
      <c r="AS32" s="117"/>
      <c r="AT32" s="117"/>
      <c r="AU32" s="117"/>
      <c r="AV32" s="117"/>
      <c r="AW32" s="117"/>
      <c r="AX32" s="117"/>
      <c r="AY32" s="117"/>
      <c r="AZ32" s="117"/>
    </row>
    <row r="33" spans="1:52" ht="39.950000000000003" customHeight="1">
      <c r="A33" s="35">
        <f>'GIÁ VLXD THÁNG 9.2023-PL1'!A33</f>
        <v>4</v>
      </c>
      <c r="B33" s="1611" t="str">
        <f>'GIÁ VLXD THÁNG 9.2023-PL1'!B33</f>
        <v>Gạch không nung (8x8x18cm)</v>
      </c>
      <c r="C33" s="1597" t="str">
        <f>'GIÁ VLXD THÁNG 9.2023-PL1'!C33</f>
        <v>viên</v>
      </c>
      <c r="D33" s="1595" t="str">
        <f>'GIÁ VLXD THÁNG 9.2023-PL1'!D33</f>
        <v xml:space="preserve"> (8x8x18)cm</v>
      </c>
      <c r="E33" s="42">
        <f>'GIÁ VLXD THÁNG 11.2023'!E33</f>
        <v>0</v>
      </c>
      <c r="F33" s="42">
        <f>'GIÁ VLXD THÁNG 11.2023'!F33</f>
        <v>2500</v>
      </c>
      <c r="G33" s="42">
        <f>'GIÁ VLXD THÁNG 11.2023'!G33</f>
        <v>0</v>
      </c>
      <c r="H33" s="42">
        <f>'GIÁ VLXD THÁNG 11.2023'!H33</f>
        <v>1850</v>
      </c>
      <c r="J33" s="1656">
        <f>'GIÁ VLXD THÁNG 11.2023'!J33</f>
        <v>0</v>
      </c>
      <c r="K33" s="42">
        <f>'GIÁ VLXD THÁNG 11.2023'!K33</f>
        <v>0</v>
      </c>
      <c r="L33" s="42">
        <f>'GIÁ VLXD THÁNG 11.2023'!L33</f>
        <v>0</v>
      </c>
      <c r="M33" s="42">
        <f>'GIÁ VLXD THÁNG 11.2023'!M33</f>
        <v>1545</v>
      </c>
      <c r="N33" s="42">
        <f>'GIÁ VLXD THÁNG 11.2023'!N33</f>
        <v>0</v>
      </c>
      <c r="O33" s="42">
        <f>'GIÁ VLXD THÁNG 11.2023'!O33</f>
        <v>1705</v>
      </c>
      <c r="P33" s="42">
        <f>'GIÁ VLXD THÁNG 11.2023'!P33</f>
        <v>1450</v>
      </c>
      <c r="Q33" s="42">
        <f>'GIÁ VLXD THÁNG 12.2023'!E33</f>
        <v>0</v>
      </c>
      <c r="R33" s="1656">
        <v>2200</v>
      </c>
      <c r="S33" s="42">
        <f>'GIÁ VLXD THÁNG 12.2023'!G33</f>
        <v>0</v>
      </c>
      <c r="T33" s="42">
        <f>'GIÁ VLXD THÁNG 12.2023'!H33</f>
        <v>1850</v>
      </c>
      <c r="U33" s="1656">
        <f>'GIÁ VLXD THÁNG 11.2023'!I33</f>
        <v>0</v>
      </c>
      <c r="V33" s="42">
        <f>'GIÁ VLXD THÁNG 12.2023'!J33</f>
        <v>0</v>
      </c>
      <c r="W33" s="42">
        <f>'GIÁ VLXD THÁNG 12.2023'!K33</f>
        <v>0</v>
      </c>
      <c r="X33" s="42">
        <f>'GIÁ VLXD THÁNG 12.2023'!L33</f>
        <v>0</v>
      </c>
      <c r="Y33" s="42">
        <f>'GIÁ VLXD THÁNG 12.2023'!M33</f>
        <v>1545</v>
      </c>
      <c r="Z33" s="42">
        <f>'GIÁ VLXD THÁNG 12.2023'!N33</f>
        <v>0</v>
      </c>
      <c r="AA33" s="42">
        <f>'GIÁ VLXD THÁNG 12.2023'!O33</f>
        <v>1705</v>
      </c>
      <c r="AB33" s="42">
        <f>'GIÁ VLXD THÁNG 12.2023'!P33</f>
        <v>1450</v>
      </c>
      <c r="AC33" s="108">
        <f t="shared" si="1"/>
        <v>0</v>
      </c>
      <c r="AD33" s="109">
        <f t="shared" si="2"/>
        <v>-300</v>
      </c>
      <c r="AE33" s="109">
        <f t="shared" si="3"/>
        <v>0</v>
      </c>
      <c r="AF33" s="109" t="str">
        <f t="shared" si="4"/>
        <v>-</v>
      </c>
      <c r="AG33" s="109"/>
      <c r="AH33" s="109">
        <f t="shared" si="5"/>
        <v>0</v>
      </c>
      <c r="AI33" s="109">
        <f t="shared" si="6"/>
        <v>0</v>
      </c>
      <c r="AJ33" s="109">
        <f t="shared" si="7"/>
        <v>0</v>
      </c>
      <c r="AK33" s="109" t="str">
        <f t="shared" si="8"/>
        <v>-</v>
      </c>
      <c r="AL33" s="109">
        <f t="shared" si="9"/>
        <v>0</v>
      </c>
      <c r="AM33" s="109" t="str">
        <f t="shared" si="10"/>
        <v>-</v>
      </c>
      <c r="AN33" s="109" t="str">
        <f t="shared" si="11"/>
        <v>-</v>
      </c>
      <c r="AO33" s="117"/>
      <c r="AP33" s="117">
        <f>AD33/R33</f>
        <v>-0.13636363636363635</v>
      </c>
      <c r="AQ33" s="117"/>
      <c r="AR33" s="117"/>
      <c r="AS33" s="117"/>
      <c r="AT33" s="117"/>
      <c r="AU33" s="117"/>
      <c r="AV33" s="117"/>
      <c r="AW33" s="117"/>
      <c r="AX33" s="117"/>
      <c r="AY33" s="117"/>
      <c r="AZ33" s="117"/>
    </row>
    <row r="34" spans="1:52" ht="39.950000000000003" customHeight="1">
      <c r="A34" s="35">
        <f>'GIÁ VLXD THÁNG 9.2023-PL1'!A34</f>
        <v>5</v>
      </c>
      <c r="B34" s="1611" t="str">
        <f>'GIÁ VLXD THÁNG 9.2023-PL1'!B34</f>
        <v>Gạch không nung (8x13x18)cm</v>
      </c>
      <c r="C34" s="1597" t="str">
        <f>'GIÁ VLXD THÁNG 9.2023-PL1'!C34</f>
        <v>viên</v>
      </c>
      <c r="D34" s="1595" t="str">
        <f>'GIÁ VLXD THÁNG 9.2023-PL1'!D34</f>
        <v>(8x13x18)cm</v>
      </c>
      <c r="E34" s="42">
        <f>'GIÁ VLXD THÁNG 11.2023'!E34</f>
        <v>0</v>
      </c>
      <c r="F34" s="42">
        <f>'GIÁ VLXD THÁNG 11.2023'!F34</f>
        <v>0</v>
      </c>
      <c r="G34" s="42">
        <f>'GIÁ VLXD THÁNG 11.2023'!G34</f>
        <v>0</v>
      </c>
      <c r="H34" s="42">
        <f>'GIÁ VLXD THÁNG 11.2023'!H34</f>
        <v>0</v>
      </c>
      <c r="J34" s="42">
        <f>'GIÁ VLXD THÁNG 11.2023'!J34</f>
        <v>0</v>
      </c>
      <c r="K34" s="42">
        <f>'GIÁ VLXD THÁNG 11.2023'!K34</f>
        <v>0</v>
      </c>
      <c r="L34" s="42">
        <f>'GIÁ VLXD THÁNG 11.2023'!L34</f>
        <v>0</v>
      </c>
      <c r="M34" s="42">
        <f>'GIÁ VLXD THÁNG 11.2023'!M34</f>
        <v>0</v>
      </c>
      <c r="N34" s="42">
        <f>'GIÁ VLXD THÁNG 11.2023'!N34</f>
        <v>0</v>
      </c>
      <c r="O34" s="42">
        <f>'GIÁ VLXD THÁNG 11.2023'!O34</f>
        <v>2450</v>
      </c>
      <c r="P34" s="42">
        <f>'GIÁ VLXD THÁNG 11.2023'!P34</f>
        <v>2230</v>
      </c>
      <c r="Q34" s="42">
        <f>'GIÁ VLXD THÁNG 12.2023'!E34</f>
        <v>0</v>
      </c>
      <c r="R34" s="42">
        <f>'GIÁ VLXD THÁNG 12.2023'!F34</f>
        <v>0</v>
      </c>
      <c r="S34" s="42">
        <f>'GIÁ VLXD THÁNG 12.2023'!G34</f>
        <v>0</v>
      </c>
      <c r="T34" s="42">
        <f>'GIÁ VLXD THÁNG 12.2023'!H34</f>
        <v>0</v>
      </c>
      <c r="U34" s="42">
        <f>'GIÁ VLXD THÁNG 11.2023'!I34</f>
        <v>0</v>
      </c>
      <c r="V34" s="42">
        <f>'GIÁ VLXD THÁNG 12.2023'!J34</f>
        <v>0</v>
      </c>
      <c r="W34" s="42">
        <f>'GIÁ VLXD THÁNG 12.2023'!K34</f>
        <v>0</v>
      </c>
      <c r="X34" s="42">
        <f>'GIÁ VLXD THÁNG 12.2023'!L34</f>
        <v>0</v>
      </c>
      <c r="Y34" s="42">
        <f>'GIÁ VLXD THÁNG 12.2023'!M34</f>
        <v>0</v>
      </c>
      <c r="Z34" s="42">
        <f>'GIÁ VLXD THÁNG 12.2023'!N34</f>
        <v>0</v>
      </c>
      <c r="AA34" s="42">
        <f>'GIÁ VLXD THÁNG 12.2023'!O34</f>
        <v>2450</v>
      </c>
      <c r="AB34" s="42">
        <f>'GIÁ VLXD THÁNG 12.2023'!P34</f>
        <v>2230</v>
      </c>
      <c r="AC34" s="108">
        <f t="shared" si="1"/>
        <v>0</v>
      </c>
      <c r="AD34" s="109">
        <f t="shared" si="2"/>
        <v>0</v>
      </c>
      <c r="AE34" s="109">
        <f t="shared" si="3"/>
        <v>0</v>
      </c>
      <c r="AF34" s="109">
        <f t="shared" si="4"/>
        <v>0</v>
      </c>
      <c r="AG34" s="109"/>
      <c r="AH34" s="109">
        <f t="shared" si="5"/>
        <v>0</v>
      </c>
      <c r="AI34" s="109">
        <f t="shared" si="6"/>
        <v>0</v>
      </c>
      <c r="AJ34" s="109">
        <f t="shared" si="7"/>
        <v>0</v>
      </c>
      <c r="AK34" s="109">
        <f t="shared" si="8"/>
        <v>0</v>
      </c>
      <c r="AL34" s="109">
        <f t="shared" si="9"/>
        <v>0</v>
      </c>
      <c r="AM34" s="109" t="str">
        <f t="shared" si="10"/>
        <v>-</v>
      </c>
      <c r="AN34" s="109" t="str">
        <f t="shared" si="11"/>
        <v>-</v>
      </c>
      <c r="AO34" s="117"/>
      <c r="AP34" s="117"/>
      <c r="AQ34" s="117"/>
      <c r="AR34" s="117"/>
      <c r="AS34" s="117"/>
      <c r="AT34" s="117"/>
      <c r="AU34" s="117"/>
      <c r="AV34" s="117"/>
      <c r="AW34" s="117"/>
      <c r="AX34" s="117"/>
      <c r="AY34" s="117"/>
      <c r="AZ34" s="117"/>
    </row>
    <row r="35" spans="1:52" ht="39.950000000000003" customHeight="1">
      <c r="A35" s="35">
        <f>'GIÁ VLXD THÁNG 9.2023-PL1'!A35</f>
        <v>6</v>
      </c>
      <c r="B35" s="1611" t="str">
        <f>'GIÁ VLXD THÁNG 9.2023-PL1'!B35</f>
        <v>Gạch không nung (9x19x39cm)</v>
      </c>
      <c r="C35" s="1597" t="str">
        <f>'GIÁ VLXD THÁNG 9.2023-PL1'!C35</f>
        <v>viên</v>
      </c>
      <c r="D35" s="1595" t="str">
        <f>'GIÁ VLXD THÁNG 9.2023-PL1'!D35</f>
        <v>(9x19x39)cm</v>
      </c>
      <c r="E35" s="42">
        <f>'GIÁ VLXD THÁNG 11.2023'!E35</f>
        <v>0</v>
      </c>
      <c r="F35" s="42">
        <f>'GIÁ VLXD THÁNG 11.2023'!F35</f>
        <v>0</v>
      </c>
      <c r="G35" s="42">
        <f>'GIÁ VLXD THÁNG 11.2023'!G35</f>
        <v>0</v>
      </c>
      <c r="H35" s="42">
        <f>'GIÁ VLXD THÁNG 11.2023'!H35</f>
        <v>0</v>
      </c>
      <c r="J35" s="42">
        <f>'GIÁ VLXD THÁNG 11.2023'!J35</f>
        <v>0</v>
      </c>
      <c r="K35" s="42">
        <f>'GIÁ VLXD THÁNG 11.2023'!K35</f>
        <v>0</v>
      </c>
      <c r="L35" s="42">
        <f>'GIÁ VLXD THÁNG 11.2023'!L35</f>
        <v>0</v>
      </c>
      <c r="M35" s="42">
        <f>'GIÁ VLXD THÁNG 11.2023'!M35</f>
        <v>0</v>
      </c>
      <c r="N35" s="42">
        <f>'GIÁ VLXD THÁNG 11.2023'!N35</f>
        <v>0</v>
      </c>
      <c r="O35" s="42">
        <f>'GIÁ VLXD THÁNG 11.2023'!O35</f>
        <v>9185</v>
      </c>
      <c r="P35" s="42">
        <f>'GIÁ VLXD THÁNG 11.2023'!P35</f>
        <v>7900</v>
      </c>
      <c r="Q35" s="42">
        <f>'GIÁ VLXD THÁNG 12.2023'!E35</f>
        <v>0</v>
      </c>
      <c r="R35" s="42">
        <f>'GIÁ VLXD THÁNG 12.2023'!F35</f>
        <v>0</v>
      </c>
      <c r="S35" s="42">
        <f>'GIÁ VLXD THÁNG 12.2023'!G35</f>
        <v>0</v>
      </c>
      <c r="T35" s="42">
        <f>'GIÁ VLXD THÁNG 12.2023'!H35</f>
        <v>0</v>
      </c>
      <c r="U35" s="42">
        <f>'GIÁ VLXD THÁNG 11.2023'!I35</f>
        <v>6550</v>
      </c>
      <c r="V35" s="42">
        <f>'GIÁ VLXD THÁNG 12.2023'!J35</f>
        <v>0</v>
      </c>
      <c r="W35" s="42">
        <f>'GIÁ VLXD THÁNG 12.2023'!K35</f>
        <v>0</v>
      </c>
      <c r="X35" s="42">
        <f>'GIÁ VLXD THÁNG 12.2023'!L35</f>
        <v>0</v>
      </c>
      <c r="Y35" s="42">
        <f>'GIÁ VLXD THÁNG 12.2023'!M35</f>
        <v>0</v>
      </c>
      <c r="Z35" s="42">
        <f>'GIÁ VLXD THÁNG 12.2023'!N35</f>
        <v>0</v>
      </c>
      <c r="AA35" s="42">
        <f>'GIÁ VLXD THÁNG 12.2023'!O35</f>
        <v>9185</v>
      </c>
      <c r="AB35" s="42">
        <f>'GIÁ VLXD THÁNG 12.2023'!P35</f>
        <v>7900</v>
      </c>
      <c r="AC35" s="108">
        <f t="shared" si="1"/>
        <v>0</v>
      </c>
      <c r="AD35" s="109">
        <f t="shared" si="2"/>
        <v>0</v>
      </c>
      <c r="AE35" s="109">
        <f t="shared" si="3"/>
        <v>0</v>
      </c>
      <c r="AF35" s="109">
        <f t="shared" si="4"/>
        <v>0</v>
      </c>
      <c r="AG35" s="109"/>
      <c r="AH35" s="109">
        <f t="shared" si="5"/>
        <v>0</v>
      </c>
      <c r="AI35" s="109">
        <f t="shared" si="6"/>
        <v>0</v>
      </c>
      <c r="AJ35" s="109">
        <f t="shared" si="7"/>
        <v>0</v>
      </c>
      <c r="AK35" s="109">
        <f t="shared" si="8"/>
        <v>0</v>
      </c>
      <c r="AL35" s="109">
        <f t="shared" si="9"/>
        <v>0</v>
      </c>
      <c r="AM35" s="109" t="str">
        <f t="shared" si="10"/>
        <v>-</v>
      </c>
      <c r="AN35" s="109" t="str">
        <f t="shared" si="11"/>
        <v>-</v>
      </c>
      <c r="AO35" s="117"/>
      <c r="AP35" s="117"/>
      <c r="AQ35" s="117"/>
      <c r="AR35" s="117"/>
      <c r="AS35" s="117"/>
      <c r="AT35" s="117"/>
      <c r="AU35" s="117"/>
      <c r="AV35" s="117"/>
      <c r="AW35" s="117"/>
      <c r="AX35" s="117"/>
      <c r="AY35" s="117"/>
      <c r="AZ35" s="117"/>
    </row>
    <row r="36" spans="1:52" ht="39.950000000000003" customHeight="1">
      <c r="A36" s="35">
        <f>'GIÁ VLXD THÁNG 9.2023-PL1'!A36</f>
        <v>7</v>
      </c>
      <c r="B36" s="1611" t="str">
        <f>'GIÁ VLXD THÁNG 9.2023-PL1'!B36</f>
        <v>Gạch không nung (19x19x39cm)</v>
      </c>
      <c r="C36" s="1597" t="str">
        <f>'GIÁ VLXD THÁNG 9.2023-PL1'!C36</f>
        <v>viên</v>
      </c>
      <c r="D36" s="1595" t="str">
        <f>'GIÁ VLXD THÁNG 9.2023-PL1'!D36</f>
        <v>(19x19x39)cm</v>
      </c>
      <c r="E36" s="42">
        <f>'GIÁ VLXD THÁNG 11.2023'!E36</f>
        <v>0</v>
      </c>
      <c r="F36" s="42">
        <f>'GIÁ VLXD THÁNG 11.2023'!F36</f>
        <v>0</v>
      </c>
      <c r="G36" s="42">
        <f>'GIÁ VLXD THÁNG 11.2023'!G36</f>
        <v>0</v>
      </c>
      <c r="H36" s="42">
        <f>'GIÁ VLXD THÁNG 11.2023'!H36</f>
        <v>0</v>
      </c>
      <c r="J36" s="42">
        <f>'GIÁ VLXD THÁNG 11.2023'!J36</f>
        <v>0</v>
      </c>
      <c r="K36" s="42">
        <f>'GIÁ VLXD THÁNG 11.2023'!K36</f>
        <v>0</v>
      </c>
      <c r="L36" s="42">
        <f>'GIÁ VLXD THÁNG 11.2023'!L36</f>
        <v>0</v>
      </c>
      <c r="M36" s="42">
        <f>'GIÁ VLXD THÁNG 11.2023'!M36</f>
        <v>0</v>
      </c>
      <c r="N36" s="42">
        <f>'GIÁ VLXD THÁNG 11.2023'!N36</f>
        <v>0</v>
      </c>
      <c r="O36" s="42">
        <f>'GIÁ VLXD THÁNG 11.2023'!O36</f>
        <v>0</v>
      </c>
      <c r="P36" s="42">
        <f>'GIÁ VLXD THÁNG 11.2023'!P36</f>
        <v>13600</v>
      </c>
      <c r="Q36" s="42">
        <f>'GIÁ VLXD THÁNG 12.2023'!E36</f>
        <v>0</v>
      </c>
      <c r="R36" s="42">
        <f>'GIÁ VLXD THÁNG 12.2023'!F36</f>
        <v>0</v>
      </c>
      <c r="S36" s="42">
        <f>'GIÁ VLXD THÁNG 12.2023'!G36</f>
        <v>0</v>
      </c>
      <c r="T36" s="42">
        <f>'GIÁ VLXD THÁNG 12.2023'!H36</f>
        <v>0</v>
      </c>
      <c r="U36" s="42">
        <f>'GIÁ VLXD THÁNG 11.2023'!I36</f>
        <v>13100</v>
      </c>
      <c r="V36" s="42">
        <f>'GIÁ VLXD THÁNG 12.2023'!J36</f>
        <v>0</v>
      </c>
      <c r="W36" s="42">
        <f>'GIÁ VLXD THÁNG 12.2023'!K36</f>
        <v>0</v>
      </c>
      <c r="X36" s="42">
        <f>'GIÁ VLXD THÁNG 12.2023'!L36</f>
        <v>0</v>
      </c>
      <c r="Y36" s="42">
        <f>'GIÁ VLXD THÁNG 12.2023'!M36</f>
        <v>0</v>
      </c>
      <c r="Z36" s="42">
        <f>'GIÁ VLXD THÁNG 12.2023'!N36</f>
        <v>0</v>
      </c>
      <c r="AA36" s="42">
        <f>'GIÁ VLXD THÁNG 12.2023'!O36</f>
        <v>0</v>
      </c>
      <c r="AB36" s="42">
        <f>'GIÁ VLXD THÁNG 12.2023'!P36</f>
        <v>13600</v>
      </c>
      <c r="AC36" s="108">
        <f t="shared" si="1"/>
        <v>0</v>
      </c>
      <c r="AD36" s="109">
        <f t="shared" si="2"/>
        <v>0</v>
      </c>
      <c r="AE36" s="109">
        <f t="shared" si="3"/>
        <v>0</v>
      </c>
      <c r="AF36" s="109">
        <f t="shared" si="4"/>
        <v>0</v>
      </c>
      <c r="AG36" s="109"/>
      <c r="AH36" s="109">
        <f t="shared" si="5"/>
        <v>0</v>
      </c>
      <c r="AI36" s="109">
        <f t="shared" si="6"/>
        <v>0</v>
      </c>
      <c r="AJ36" s="109">
        <f t="shared" si="7"/>
        <v>0</v>
      </c>
      <c r="AK36" s="109">
        <f t="shared" si="8"/>
        <v>0</v>
      </c>
      <c r="AL36" s="109">
        <f t="shared" si="9"/>
        <v>0</v>
      </c>
      <c r="AM36" s="109">
        <f t="shared" si="10"/>
        <v>0</v>
      </c>
      <c r="AN36" s="109" t="str">
        <f t="shared" si="11"/>
        <v>-</v>
      </c>
      <c r="AO36" s="117"/>
      <c r="AP36" s="117"/>
      <c r="AQ36" s="117"/>
      <c r="AR36" s="117"/>
      <c r="AS36" s="117"/>
      <c r="AT36" s="117"/>
      <c r="AU36" s="117"/>
      <c r="AV36" s="117"/>
      <c r="AW36" s="117"/>
      <c r="AX36" s="117"/>
      <c r="AY36" s="117"/>
      <c r="AZ36" s="117"/>
    </row>
    <row r="37" spans="1:52" ht="39.950000000000003" customHeight="1">
      <c r="A37" s="35">
        <f>'GIÁ VLXD THÁNG 9.2023-PL1'!A37</f>
        <v>8</v>
      </c>
      <c r="B37" s="1611" t="str">
        <f>'GIÁ VLXD THÁNG 9.2023-PL1'!B37</f>
        <v>Gạch không nung (20x20x40)cm</v>
      </c>
      <c r="C37" s="1597" t="str">
        <f>'GIÁ VLXD THÁNG 9.2023-PL1'!C37</f>
        <v>viên</v>
      </c>
      <c r="D37" s="1595" t="str">
        <f>'GIÁ VLXD THÁNG 9.2023-PL1'!D37</f>
        <v xml:space="preserve"> (20x20x40)cm</v>
      </c>
      <c r="E37" s="42">
        <f>'GIÁ VLXD THÁNG 11.2023'!E37</f>
        <v>0</v>
      </c>
      <c r="F37" s="42">
        <f>'GIÁ VLXD THÁNG 11.2023'!F37</f>
        <v>0</v>
      </c>
      <c r="G37" s="42">
        <f>'GIÁ VLXD THÁNG 11.2023'!G37</f>
        <v>0</v>
      </c>
      <c r="H37" s="42">
        <f>'GIÁ VLXD THÁNG 11.2023'!H37</f>
        <v>0</v>
      </c>
      <c r="J37" s="42">
        <f>'GIÁ VLXD THÁNG 11.2023'!J37</f>
        <v>0</v>
      </c>
      <c r="K37" s="42">
        <f>'GIÁ VLXD THÁNG 11.2023'!K37</f>
        <v>0</v>
      </c>
      <c r="L37" s="42">
        <f>'GIÁ VLXD THÁNG 11.2023'!L37</f>
        <v>0</v>
      </c>
      <c r="M37" s="42">
        <f>'GIÁ VLXD THÁNG 11.2023'!M37</f>
        <v>0</v>
      </c>
      <c r="N37" s="42">
        <f>'GIÁ VLXD THÁNG 11.2023'!N37</f>
        <v>0</v>
      </c>
      <c r="O37" s="42">
        <f>'GIÁ VLXD THÁNG 11.2023'!O37</f>
        <v>15902</v>
      </c>
      <c r="P37" s="42">
        <f>'GIÁ VLXD THÁNG 11.2023'!P37</f>
        <v>0</v>
      </c>
      <c r="Q37" s="42">
        <f>'GIÁ VLXD THÁNG 12.2023'!E37</f>
        <v>0</v>
      </c>
      <c r="R37" s="42">
        <f>'GIÁ VLXD THÁNG 12.2023'!F37</f>
        <v>0</v>
      </c>
      <c r="S37" s="42">
        <f>'GIÁ VLXD THÁNG 12.2023'!G37</f>
        <v>0</v>
      </c>
      <c r="T37" s="42">
        <f>'GIÁ VLXD THÁNG 12.2023'!H37</f>
        <v>0</v>
      </c>
      <c r="U37" s="42">
        <f>'GIÁ VLXD THÁNG 11.2023'!I37</f>
        <v>0</v>
      </c>
      <c r="V37" s="42">
        <f>'GIÁ VLXD THÁNG 12.2023'!J37</f>
        <v>0</v>
      </c>
      <c r="W37" s="42">
        <f>'GIÁ VLXD THÁNG 12.2023'!K37</f>
        <v>0</v>
      </c>
      <c r="X37" s="42">
        <f>'GIÁ VLXD THÁNG 12.2023'!L37</f>
        <v>0</v>
      </c>
      <c r="Y37" s="42">
        <f>'GIÁ VLXD THÁNG 12.2023'!M37</f>
        <v>0</v>
      </c>
      <c r="Z37" s="42">
        <f>'GIÁ VLXD THÁNG 12.2023'!N37</f>
        <v>0</v>
      </c>
      <c r="AA37" s="42">
        <f>'GIÁ VLXD THÁNG 12.2023'!O37</f>
        <v>15902</v>
      </c>
      <c r="AB37" s="42">
        <f>'GIÁ VLXD THÁNG 12.2023'!P37</f>
        <v>0</v>
      </c>
      <c r="AC37" s="108">
        <f t="shared" si="1"/>
        <v>0</v>
      </c>
      <c r="AD37" s="109">
        <f t="shared" si="2"/>
        <v>0</v>
      </c>
      <c r="AE37" s="109">
        <f t="shared" si="3"/>
        <v>0</v>
      </c>
      <c r="AF37" s="109">
        <f t="shared" si="4"/>
        <v>0</v>
      </c>
      <c r="AG37" s="109"/>
      <c r="AH37" s="109">
        <f t="shared" si="5"/>
        <v>0</v>
      </c>
      <c r="AI37" s="109">
        <f t="shared" si="6"/>
        <v>0</v>
      </c>
      <c r="AJ37" s="109">
        <f t="shared" si="7"/>
        <v>0</v>
      </c>
      <c r="AK37" s="109">
        <f t="shared" si="8"/>
        <v>0</v>
      </c>
      <c r="AL37" s="109">
        <f t="shared" si="9"/>
        <v>0</v>
      </c>
      <c r="AM37" s="109" t="str">
        <f t="shared" si="10"/>
        <v>-</v>
      </c>
      <c r="AN37" s="109">
        <f t="shared" si="11"/>
        <v>0</v>
      </c>
      <c r="AO37" s="117"/>
      <c r="AP37" s="117"/>
      <c r="AQ37" s="117"/>
      <c r="AR37" s="117"/>
      <c r="AS37" s="117"/>
      <c r="AT37" s="117"/>
      <c r="AU37" s="117"/>
      <c r="AV37" s="117"/>
      <c r="AW37" s="117"/>
      <c r="AX37" s="117"/>
      <c r="AY37" s="117"/>
      <c r="AZ37" s="117"/>
    </row>
    <row r="38" spans="1:52" s="1636" customFormat="1" ht="30" customHeight="1">
      <c r="A38" s="1633" t="str">
        <f>'GIÁ VLXD THÁNG 9.2023-PL1'!A38</f>
        <v>IV</v>
      </c>
      <c r="B38" s="1634" t="str">
        <f>'GIÁ VLXD THÁNG 9.2023-PL1'!B38</f>
        <v xml:space="preserve"> ĐÁ CÁC LOẠI</v>
      </c>
      <c r="C38" s="1633"/>
      <c r="D38" s="1635"/>
      <c r="E38" s="42">
        <f>'GIÁ VLXD THÁNG 11.2023'!E38</f>
        <v>0</v>
      </c>
      <c r="F38" s="42">
        <f>'GIÁ VLXD THÁNG 11.2023'!F38</f>
        <v>0</v>
      </c>
      <c r="G38" s="42">
        <f>'GIÁ VLXD THÁNG 11.2023'!G38</f>
        <v>0</v>
      </c>
      <c r="H38" s="42">
        <f>'GIÁ VLXD THÁNG 11.2023'!H38</f>
        <v>0</v>
      </c>
      <c r="I38" s="42">
        <f>'GIÁ VLXD THÁNG 11.2023'!I38</f>
        <v>0</v>
      </c>
      <c r="J38" s="42">
        <f>'GIÁ VLXD THÁNG 11.2023'!J38</f>
        <v>0</v>
      </c>
      <c r="K38" s="42">
        <f>'GIÁ VLXD THÁNG 11.2023'!K38</f>
        <v>0</v>
      </c>
      <c r="L38" s="42">
        <f>'GIÁ VLXD THÁNG 11.2023'!L38</f>
        <v>0</v>
      </c>
      <c r="M38" s="42">
        <f>'GIÁ VLXD THÁNG 11.2023'!M38</f>
        <v>0</v>
      </c>
      <c r="N38" s="42">
        <f>'GIÁ VLXD THÁNG 11.2023'!N38</f>
        <v>0</v>
      </c>
      <c r="O38" s="42">
        <f>'GIÁ VLXD THÁNG 11.2023'!O38</f>
        <v>0</v>
      </c>
      <c r="P38" s="42">
        <f>'GIÁ VLXD THÁNG 11.2023'!P38</f>
        <v>0</v>
      </c>
      <c r="Q38" s="42">
        <f>'GIÁ VLXD THÁNG 12.2023'!E38</f>
        <v>0</v>
      </c>
      <c r="R38" s="42">
        <f>'GIÁ VLXD THÁNG 12.2023'!F38</f>
        <v>0</v>
      </c>
      <c r="S38" s="42">
        <f>'GIÁ VLXD THÁNG 12.2023'!G38</f>
        <v>0</v>
      </c>
      <c r="T38" s="42">
        <f>'GIÁ VLXD THÁNG 12.2023'!H38</f>
        <v>0</v>
      </c>
      <c r="U38" s="42">
        <f>'GIÁ VLXD THÁNG 12.2023'!I38</f>
        <v>0</v>
      </c>
      <c r="V38" s="42">
        <f>'GIÁ VLXD THÁNG 12.2023'!J38</f>
        <v>0</v>
      </c>
      <c r="W38" s="42">
        <f>'GIÁ VLXD THÁNG 12.2023'!K38</f>
        <v>0</v>
      </c>
      <c r="X38" s="42">
        <f>'GIÁ VLXD THÁNG 12.2023'!L38</f>
        <v>0</v>
      </c>
      <c r="Y38" s="42">
        <f>'GIÁ VLXD THÁNG 12.2023'!M38</f>
        <v>0</v>
      </c>
      <c r="Z38" s="42">
        <f>'GIÁ VLXD THÁNG 12.2023'!N38</f>
        <v>0</v>
      </c>
      <c r="AA38" s="42">
        <f>'GIÁ VLXD THÁNG 12.2023'!O38</f>
        <v>0</v>
      </c>
      <c r="AB38" s="42">
        <f>'GIÁ VLXD THÁNG 12.2023'!P38</f>
        <v>0</v>
      </c>
      <c r="AC38" s="1934">
        <f t="shared" si="1"/>
        <v>0</v>
      </c>
      <c r="AD38" s="1935">
        <f t="shared" si="2"/>
        <v>0</v>
      </c>
      <c r="AE38" s="1935">
        <f t="shared" si="3"/>
        <v>0</v>
      </c>
      <c r="AF38" s="1935">
        <f t="shared" si="4"/>
        <v>0</v>
      </c>
      <c r="AG38" s="1935">
        <f t="shared" si="12"/>
        <v>0</v>
      </c>
      <c r="AH38" s="1935">
        <f t="shared" si="5"/>
        <v>0</v>
      </c>
      <c r="AI38" s="1935">
        <f t="shared" si="6"/>
        <v>0</v>
      </c>
      <c r="AJ38" s="1935">
        <f t="shared" si="7"/>
        <v>0</v>
      </c>
      <c r="AK38" s="1935">
        <f t="shared" si="8"/>
        <v>0</v>
      </c>
      <c r="AL38" s="1935">
        <f t="shared" si="9"/>
        <v>0</v>
      </c>
      <c r="AM38" s="1935">
        <f t="shared" si="10"/>
        <v>0</v>
      </c>
      <c r="AN38" s="1936">
        <f t="shared" si="11"/>
        <v>0</v>
      </c>
      <c r="AO38" s="1934"/>
      <c r="AP38" s="1935"/>
      <c r="AQ38" s="1935"/>
      <c r="AR38" s="1935"/>
      <c r="AS38" s="1935"/>
      <c r="AT38" s="1935"/>
      <c r="AU38" s="1935"/>
      <c r="AV38" s="1935"/>
      <c r="AW38" s="1935"/>
      <c r="AX38" s="1935"/>
      <c r="AY38" s="1935"/>
      <c r="AZ38" s="1936"/>
    </row>
    <row r="39" spans="1:52" ht="35.1" customHeight="1">
      <c r="A39" s="35">
        <f>'GIÁ VLXD THÁNG 9.2023-PL1'!A39</f>
        <v>1</v>
      </c>
      <c r="B39" s="1611" t="str">
        <f>'GIÁ VLXD THÁNG 9.2023-PL1'!B39</f>
        <v xml:space="preserve">Đá chẻ </v>
      </c>
      <c r="C39" s="1597" t="str">
        <f>'GIÁ VLXD THÁNG 9.2023-PL1'!C39</f>
        <v>viên</v>
      </c>
      <c r="D39" s="1595" t="str">
        <f>'GIÁ VLXD THÁNG 9.2023-PL1'!D39</f>
        <v>15x20x25 cm</v>
      </c>
      <c r="E39" s="1656">
        <v>6800</v>
      </c>
      <c r="F39" s="42">
        <f>'GIÁ VLXD THÁNG 11.2023'!F39</f>
        <v>6800</v>
      </c>
      <c r="G39" s="42">
        <f>'GIÁ VLXD THÁNG 11.2023'!G39</f>
        <v>8500</v>
      </c>
      <c r="H39" s="42">
        <f>'GIÁ VLXD THÁNG 11.2023'!H39</f>
        <v>8500</v>
      </c>
      <c r="J39" s="42">
        <f>'GIÁ VLXD THÁNG 11.2023'!J39</f>
        <v>6500</v>
      </c>
      <c r="K39" s="42">
        <f>'GIÁ VLXD THÁNG 11.2023'!K39</f>
        <v>5500</v>
      </c>
      <c r="L39" s="42">
        <f>'GIÁ VLXD THÁNG 11.2023'!L39</f>
        <v>4000</v>
      </c>
      <c r="M39" s="42">
        <f>'GIÁ VLXD THÁNG 11.2023'!M39</f>
        <v>3900</v>
      </c>
      <c r="N39" s="42">
        <f>'GIÁ VLXD THÁNG 11.2023'!N39</f>
        <v>6500</v>
      </c>
      <c r="O39" s="42">
        <f>'GIÁ VLXD THÁNG 11.2023'!O39</f>
        <v>8200</v>
      </c>
      <c r="P39" s="42">
        <f>'GIÁ VLXD THÁNG 11.2023'!P39</f>
        <v>10300</v>
      </c>
      <c r="Q39" s="42">
        <v>6800</v>
      </c>
      <c r="R39" s="42">
        <f>'GIÁ VLXD THÁNG 12.2023'!F39</f>
        <v>6800</v>
      </c>
      <c r="S39" s="42">
        <f>'GIÁ VLXD THÁNG 12.2023'!G39</f>
        <v>8500</v>
      </c>
      <c r="T39" s="42">
        <f>'GIÁ VLXD THÁNG 12.2023'!H39</f>
        <v>8500</v>
      </c>
      <c r="U39" s="42">
        <f>'GIÁ VLXD THÁNG 11.2023'!I39</f>
        <v>6000</v>
      </c>
      <c r="V39" s="42">
        <f>'GIÁ VLXD THÁNG 12.2023'!J39</f>
        <v>6500</v>
      </c>
      <c r="W39" s="42">
        <f>'GIÁ VLXD THÁNG 12.2023'!K39</f>
        <v>5500</v>
      </c>
      <c r="X39" s="42">
        <f>'GIÁ VLXD THÁNG 12.2023'!L39</f>
        <v>4000</v>
      </c>
      <c r="Y39" s="42">
        <f>'GIÁ VLXD THÁNG 12.2023'!M39</f>
        <v>3900</v>
      </c>
      <c r="Z39" s="42">
        <f>'GIÁ VLXD THÁNG 12.2023'!N39</f>
        <v>6500</v>
      </c>
      <c r="AA39" s="42">
        <f>'GIÁ VLXD THÁNG 12.2023'!O39</f>
        <v>8200</v>
      </c>
      <c r="AB39" s="42">
        <f>'GIÁ VLXD THÁNG 12.2023'!P39</f>
        <v>10300</v>
      </c>
      <c r="AC39" s="108" t="str">
        <f t="shared" si="1"/>
        <v>-</v>
      </c>
      <c r="AD39" s="109" t="str">
        <f t="shared" si="2"/>
        <v>-</v>
      </c>
      <c r="AE39" s="109" t="str">
        <f t="shared" si="3"/>
        <v>-</v>
      </c>
      <c r="AF39" s="109" t="str">
        <f t="shared" si="4"/>
        <v>-</v>
      </c>
      <c r="AG39" s="109"/>
      <c r="AH39" s="109" t="str">
        <f t="shared" si="5"/>
        <v>-</v>
      </c>
      <c r="AI39" s="109" t="str">
        <f t="shared" si="6"/>
        <v>-</v>
      </c>
      <c r="AJ39" s="109" t="str">
        <f t="shared" si="7"/>
        <v>-</v>
      </c>
      <c r="AK39" s="109" t="str">
        <f t="shared" si="8"/>
        <v>-</v>
      </c>
      <c r="AL39" s="109" t="str">
        <f t="shared" si="9"/>
        <v>-</v>
      </c>
      <c r="AM39" s="109" t="str">
        <f t="shared" si="10"/>
        <v>-</v>
      </c>
      <c r="AN39" s="109" t="str">
        <f t="shared" si="11"/>
        <v>-</v>
      </c>
      <c r="AO39" s="117"/>
      <c r="AP39" s="117"/>
      <c r="AQ39" s="117"/>
      <c r="AR39" s="117"/>
      <c r="AS39" s="117"/>
      <c r="AT39" s="117"/>
      <c r="AU39" s="117"/>
      <c r="AV39" s="117"/>
      <c r="AW39" s="117"/>
      <c r="AX39" s="117"/>
      <c r="AY39" s="117"/>
      <c r="AZ39" s="117"/>
    </row>
    <row r="40" spans="1:52" ht="35.1" customHeight="1">
      <c r="A40" s="35">
        <f>'GIÁ VLXD THÁNG 9.2023-PL1'!A40</f>
        <v>2</v>
      </c>
      <c r="B40" s="1611" t="str">
        <f>'GIÁ VLXD THÁNG 9.2023-PL1'!B40</f>
        <v xml:space="preserve">Đá 0x4 </v>
      </c>
      <c r="C40" s="1597" t="str">
        <f>'GIÁ VLXD THÁNG 9.2023-PL1'!C40</f>
        <v>m3</v>
      </c>
      <c r="D40" s="1595" t="str">
        <f>'GIÁ VLXD THÁNG 9.2023-PL1'!D40</f>
        <v>0x4 cm</v>
      </c>
      <c r="E40" s="42">
        <f>'GIÁ VLXD THÁNG 11.2023'!E40</f>
        <v>550000</v>
      </c>
      <c r="F40" s="42">
        <f>'GIÁ VLXD THÁNG 11.2023'!F40</f>
        <v>0</v>
      </c>
      <c r="G40" s="42">
        <f>'GIÁ VLXD THÁNG 11.2023'!G40</f>
        <v>400000</v>
      </c>
      <c r="H40" s="42">
        <f>'GIÁ VLXD THÁNG 11.2023'!H40</f>
        <v>380000</v>
      </c>
      <c r="J40" s="42">
        <f>'GIÁ VLXD THÁNG 11.2023'!J40</f>
        <v>310000</v>
      </c>
      <c r="K40" s="42">
        <f>'GIÁ VLXD THÁNG 11.2023'!K40</f>
        <v>300000</v>
      </c>
      <c r="L40" s="42">
        <f>'GIÁ VLXD THÁNG 11.2023'!L40</f>
        <v>0</v>
      </c>
      <c r="M40" s="42">
        <f>'GIÁ VLXD THÁNG 11.2023'!M40</f>
        <v>330000</v>
      </c>
      <c r="N40" s="42">
        <f>'GIÁ VLXD THÁNG 11.2023'!N40</f>
        <v>0</v>
      </c>
      <c r="O40" s="42">
        <f>'GIÁ VLXD THÁNG 11.2023'!O40</f>
        <v>0</v>
      </c>
      <c r="P40" s="42">
        <f>'GIÁ VLXD THÁNG 11.2023'!P40</f>
        <v>0</v>
      </c>
      <c r="Q40" s="42">
        <f>'GIÁ VLXD THÁNG 12.2023'!E40</f>
        <v>550000</v>
      </c>
      <c r="R40" s="42">
        <f>'GIÁ VLXD THÁNG 12.2023'!F40</f>
        <v>0</v>
      </c>
      <c r="S40" s="42">
        <f>'GIÁ VLXD THÁNG 12.2023'!G40</f>
        <v>400000</v>
      </c>
      <c r="T40" s="42">
        <f>'GIÁ VLXD THÁNG 12.2023'!H40</f>
        <v>380000</v>
      </c>
      <c r="U40" s="42">
        <f>'GIÁ VLXD THÁNG 11.2023'!I40</f>
        <v>0</v>
      </c>
      <c r="V40" s="42">
        <f>'GIÁ VLXD THÁNG 12.2023'!J40</f>
        <v>310000</v>
      </c>
      <c r="W40" s="42">
        <f>'GIÁ VLXD THÁNG 12.2023'!K40</f>
        <v>300000</v>
      </c>
      <c r="X40" s="42">
        <f>'GIÁ VLXD THÁNG 12.2023'!L40</f>
        <v>0</v>
      </c>
      <c r="Y40" s="42">
        <f>'GIÁ VLXD THÁNG 12.2023'!M40</f>
        <v>330000</v>
      </c>
      <c r="Z40" s="42">
        <f>'GIÁ VLXD THÁNG 12.2023'!N40</f>
        <v>0</v>
      </c>
      <c r="AA40" s="42">
        <f>'GIÁ VLXD THÁNG 12.2023'!O40</f>
        <v>0</v>
      </c>
      <c r="AB40" s="42">
        <f>'GIÁ VLXD THÁNG 12.2023'!P40</f>
        <v>0</v>
      </c>
      <c r="AC40" s="108" t="str">
        <f t="shared" si="1"/>
        <v>-</v>
      </c>
      <c r="AD40" s="109">
        <f t="shared" si="2"/>
        <v>0</v>
      </c>
      <c r="AE40" s="109" t="str">
        <f t="shared" si="3"/>
        <v>-</v>
      </c>
      <c r="AF40" s="109" t="str">
        <f t="shared" si="4"/>
        <v>-</v>
      </c>
      <c r="AG40" s="109"/>
      <c r="AH40" s="109" t="str">
        <f t="shared" si="5"/>
        <v>-</v>
      </c>
      <c r="AI40" s="109" t="str">
        <f t="shared" si="6"/>
        <v>-</v>
      </c>
      <c r="AJ40" s="109">
        <f t="shared" si="7"/>
        <v>0</v>
      </c>
      <c r="AK40" s="109" t="str">
        <f t="shared" si="8"/>
        <v>-</v>
      </c>
      <c r="AL40" s="109">
        <f t="shared" si="9"/>
        <v>0</v>
      </c>
      <c r="AM40" s="109">
        <f t="shared" si="10"/>
        <v>0</v>
      </c>
      <c r="AN40" s="109">
        <f t="shared" si="11"/>
        <v>0</v>
      </c>
      <c r="AO40" s="117"/>
      <c r="AP40" s="117"/>
      <c r="AQ40" s="117"/>
      <c r="AR40" s="117"/>
      <c r="AS40" s="117"/>
      <c r="AT40" s="117"/>
      <c r="AU40" s="117"/>
      <c r="AV40" s="117"/>
      <c r="AW40" s="117"/>
      <c r="AX40" s="117"/>
      <c r="AY40" s="117"/>
      <c r="AZ40" s="117"/>
    </row>
    <row r="41" spans="1:52" ht="35.1" customHeight="1">
      <c r="A41" s="35">
        <f>'GIÁ VLXD THÁNG 9.2023-PL1'!A41</f>
        <v>3</v>
      </c>
      <c r="B41" s="1611" t="str">
        <f>'GIÁ VLXD THÁNG 9.2023-PL1'!B41</f>
        <v>Đá mi sàng 0,5x1</v>
      </c>
      <c r="C41" s="1597" t="str">
        <f>'GIÁ VLXD THÁNG 9.2023-PL1'!C41</f>
        <v>m3</v>
      </c>
      <c r="D41" s="1595" t="str">
        <f>'GIÁ VLXD THÁNG 9.2023-PL1'!D41</f>
        <v xml:space="preserve"> 0,5x1 cm</v>
      </c>
      <c r="E41" s="42">
        <f>'GIÁ VLXD THÁNG 11.2023'!E41</f>
        <v>0</v>
      </c>
      <c r="F41" s="42">
        <f>'GIÁ VLXD THÁNG 11.2023'!F41</f>
        <v>0</v>
      </c>
      <c r="G41" s="42">
        <f>'GIÁ VLXD THÁNG 11.2023'!G41</f>
        <v>0</v>
      </c>
      <c r="H41" s="42">
        <f>'GIÁ VLXD THÁNG 11.2023'!H41</f>
        <v>0</v>
      </c>
      <c r="J41" s="42">
        <f>'GIÁ VLXD THÁNG 11.2023'!J41</f>
        <v>0</v>
      </c>
      <c r="K41" s="42">
        <f>'GIÁ VLXD THÁNG 11.2023'!K41</f>
        <v>390000</v>
      </c>
      <c r="L41" s="42">
        <f>'GIÁ VLXD THÁNG 11.2023'!L41</f>
        <v>0</v>
      </c>
      <c r="M41" s="42">
        <f>'GIÁ VLXD THÁNG 11.2023'!M41</f>
        <v>0</v>
      </c>
      <c r="N41" s="42">
        <f>'GIÁ VLXD THÁNG 11.2023'!N41</f>
        <v>0</v>
      </c>
      <c r="O41" s="42">
        <f>'GIÁ VLXD THÁNG 11.2023'!O41</f>
        <v>0</v>
      </c>
      <c r="P41" s="42">
        <f>'GIÁ VLXD THÁNG 11.2023'!P41</f>
        <v>0</v>
      </c>
      <c r="Q41" s="42">
        <f>'GIÁ VLXD THÁNG 12.2023'!E41</f>
        <v>0</v>
      </c>
      <c r="R41" s="42">
        <f>'GIÁ VLXD THÁNG 12.2023'!F41</f>
        <v>0</v>
      </c>
      <c r="S41" s="42">
        <f>'GIÁ VLXD THÁNG 12.2023'!G41</f>
        <v>0</v>
      </c>
      <c r="T41" s="42">
        <f>'GIÁ VLXD THÁNG 12.2023'!H41</f>
        <v>0</v>
      </c>
      <c r="U41" s="1656">
        <v>380000</v>
      </c>
      <c r="V41" s="42">
        <f>'GIÁ VLXD THÁNG 12.2023'!J41</f>
        <v>0</v>
      </c>
      <c r="W41" s="42">
        <f>'GIÁ VLXD THÁNG 12.2023'!K41</f>
        <v>390000</v>
      </c>
      <c r="X41" s="42">
        <f>'GIÁ VLXD THÁNG 12.2023'!L41</f>
        <v>0</v>
      </c>
      <c r="Y41" s="42">
        <f>'GIÁ VLXD THÁNG 12.2023'!M41</f>
        <v>0</v>
      </c>
      <c r="Z41" s="42">
        <f>'GIÁ VLXD THÁNG 12.2023'!N41</f>
        <v>0</v>
      </c>
      <c r="AA41" s="42">
        <f>'GIÁ VLXD THÁNG 12.2023'!O41</f>
        <v>0</v>
      </c>
      <c r="AB41" s="42">
        <f>'GIÁ VLXD THÁNG 12.2023'!P41</f>
        <v>0</v>
      </c>
      <c r="AC41" s="108">
        <f t="shared" si="1"/>
        <v>0</v>
      </c>
      <c r="AD41" s="109">
        <f t="shared" si="2"/>
        <v>0</v>
      </c>
      <c r="AE41" s="109">
        <f t="shared" si="3"/>
        <v>0</v>
      </c>
      <c r="AF41" s="109">
        <f t="shared" si="4"/>
        <v>0</v>
      </c>
      <c r="AG41" s="109"/>
      <c r="AH41" s="109">
        <f t="shared" si="5"/>
        <v>0</v>
      </c>
      <c r="AI41" s="109" t="str">
        <f t="shared" si="6"/>
        <v>-</v>
      </c>
      <c r="AJ41" s="109">
        <f t="shared" si="7"/>
        <v>0</v>
      </c>
      <c r="AK41" s="109">
        <f t="shared" si="8"/>
        <v>0</v>
      </c>
      <c r="AL41" s="109">
        <f t="shared" si="9"/>
        <v>0</v>
      </c>
      <c r="AM41" s="109">
        <f t="shared" si="10"/>
        <v>0</v>
      </c>
      <c r="AN41" s="109">
        <f t="shared" si="11"/>
        <v>0</v>
      </c>
      <c r="AO41" s="117"/>
      <c r="AP41" s="117"/>
      <c r="AQ41" s="117"/>
      <c r="AR41" s="117"/>
      <c r="AS41" s="117"/>
      <c r="AT41" s="117"/>
      <c r="AU41" s="117"/>
      <c r="AV41" s="117"/>
      <c r="AW41" s="117"/>
      <c r="AX41" s="117"/>
      <c r="AY41" s="117"/>
      <c r="AZ41" s="117"/>
    </row>
    <row r="42" spans="1:52" ht="35.1" customHeight="1">
      <c r="A42" s="35">
        <f>'GIÁ VLXD THÁNG 9.2023-PL1'!A42</f>
        <v>4</v>
      </c>
      <c r="B42" s="1611" t="str">
        <f>'GIÁ VLXD THÁNG 9.2023-PL1'!B42</f>
        <v xml:space="preserve">Đá hộc (Loka) </v>
      </c>
      <c r="C42" s="1597" t="str">
        <f>'GIÁ VLXD THÁNG 9.2023-PL1'!C42</f>
        <v>m3</v>
      </c>
      <c r="D42" s="1595"/>
      <c r="E42" s="42">
        <f>'GIÁ VLXD THÁNG 11.2023'!E42</f>
        <v>0</v>
      </c>
      <c r="F42" s="42">
        <f>'GIÁ VLXD THÁNG 11.2023'!F42</f>
        <v>0</v>
      </c>
      <c r="G42" s="42">
        <f>'GIÁ VLXD THÁNG 11.2023'!G42</f>
        <v>400000</v>
      </c>
      <c r="H42" s="42">
        <f>'GIÁ VLXD THÁNG 11.2023'!H42</f>
        <v>0</v>
      </c>
      <c r="J42" s="42">
        <f>'GIÁ VLXD THÁNG 11.2023'!J42</f>
        <v>330000</v>
      </c>
      <c r="K42" s="42">
        <f>'GIÁ VLXD THÁNG 11.2023'!K42</f>
        <v>0</v>
      </c>
      <c r="L42" s="42">
        <f>'GIÁ VLXD THÁNG 11.2023'!L42</f>
        <v>0</v>
      </c>
      <c r="M42" s="42">
        <f>'GIÁ VLXD THÁNG 11.2023'!M42</f>
        <v>320000</v>
      </c>
      <c r="N42" s="42">
        <f>'GIÁ VLXD THÁNG 11.2023'!N42</f>
        <v>0</v>
      </c>
      <c r="O42" s="42">
        <f>'GIÁ VLXD THÁNG 11.2023'!O42</f>
        <v>0</v>
      </c>
      <c r="P42" s="42">
        <f>'GIÁ VLXD THÁNG 11.2023'!P42</f>
        <v>0</v>
      </c>
      <c r="Q42" s="42">
        <f>'GIÁ VLXD THÁNG 12.2023'!E42</f>
        <v>0</v>
      </c>
      <c r="R42" s="42">
        <f>'GIÁ VLXD THÁNG 12.2023'!F42</f>
        <v>0</v>
      </c>
      <c r="S42" s="42">
        <f>'GIÁ VLXD THÁNG 12.2023'!G42</f>
        <v>400000</v>
      </c>
      <c r="T42" s="42">
        <f>'GIÁ VLXD THÁNG 12.2023'!H42</f>
        <v>0</v>
      </c>
      <c r="U42" s="42">
        <f>'GIÁ VLXD THÁNG 11.2023'!I42</f>
        <v>0</v>
      </c>
      <c r="V42" s="42">
        <f>'GIÁ VLXD THÁNG 12.2023'!J42</f>
        <v>330000</v>
      </c>
      <c r="W42" s="42">
        <f>'GIÁ VLXD THÁNG 12.2023'!K42</f>
        <v>0</v>
      </c>
      <c r="X42" s="42">
        <f>'GIÁ VLXD THÁNG 12.2023'!L42</f>
        <v>0</v>
      </c>
      <c r="Y42" s="42">
        <f>'GIÁ VLXD THÁNG 12.2023'!M42</f>
        <v>320000</v>
      </c>
      <c r="Z42" s="42">
        <f>'GIÁ VLXD THÁNG 12.2023'!N42</f>
        <v>0</v>
      </c>
      <c r="AA42" s="42">
        <f>'GIÁ VLXD THÁNG 12.2023'!O42</f>
        <v>0</v>
      </c>
      <c r="AB42" s="42">
        <f>'GIÁ VLXD THÁNG 12.2023'!P42</f>
        <v>0</v>
      </c>
      <c r="AC42" s="108">
        <f t="shared" si="1"/>
        <v>0</v>
      </c>
      <c r="AD42" s="109">
        <f t="shared" si="2"/>
        <v>0</v>
      </c>
      <c r="AE42" s="109" t="str">
        <f t="shared" si="3"/>
        <v>-</v>
      </c>
      <c r="AF42" s="109">
        <f t="shared" si="4"/>
        <v>0</v>
      </c>
      <c r="AG42" s="109"/>
      <c r="AH42" s="109" t="str">
        <f t="shared" si="5"/>
        <v>-</v>
      </c>
      <c r="AI42" s="109">
        <f t="shared" si="6"/>
        <v>0</v>
      </c>
      <c r="AJ42" s="109">
        <f t="shared" si="7"/>
        <v>0</v>
      </c>
      <c r="AK42" s="109" t="str">
        <f t="shared" si="8"/>
        <v>-</v>
      </c>
      <c r="AL42" s="109">
        <f t="shared" si="9"/>
        <v>0</v>
      </c>
      <c r="AM42" s="109">
        <f t="shared" si="10"/>
        <v>0</v>
      </c>
      <c r="AN42" s="109">
        <f t="shared" si="11"/>
        <v>0</v>
      </c>
      <c r="AO42" s="117"/>
      <c r="AP42" s="117"/>
      <c r="AQ42" s="117"/>
      <c r="AR42" s="117"/>
      <c r="AS42" s="117"/>
      <c r="AT42" s="117"/>
      <c r="AU42" s="117"/>
      <c r="AV42" s="117"/>
      <c r="AW42" s="117"/>
      <c r="AX42" s="117"/>
      <c r="AY42" s="117"/>
      <c r="AZ42" s="117"/>
    </row>
    <row r="43" spans="1:52" ht="35.1" customHeight="1">
      <c r="A43" s="35">
        <f>'GIÁ VLXD THÁNG 9.2023-PL1'!A43</f>
        <v>5</v>
      </c>
      <c r="B43" s="1611" t="str">
        <f>'GIÁ VLXD THÁNG 9.2023-PL1'!B43</f>
        <v xml:space="preserve">Đá 1x2 cm </v>
      </c>
      <c r="C43" s="1597" t="str">
        <f>'GIÁ VLXD THÁNG 9.2023-PL1'!C43</f>
        <v>m3</v>
      </c>
      <c r="D43" s="1595" t="str">
        <f>'GIÁ VLXD THÁNG 9.2023-PL1'!D43</f>
        <v xml:space="preserve">1x2 cm </v>
      </c>
      <c r="E43" s="42">
        <f>'GIÁ VLXD THÁNG 11.2023'!E43</f>
        <v>580000</v>
      </c>
      <c r="F43" s="42">
        <f>'GIÁ VLXD THÁNG 11.2023'!F43</f>
        <v>600000</v>
      </c>
      <c r="G43" s="42">
        <f>'GIÁ VLXD THÁNG 11.2023'!G43</f>
        <v>450000</v>
      </c>
      <c r="H43" s="42">
        <f>'GIÁ VLXD THÁNG 11.2023'!H43</f>
        <v>450000</v>
      </c>
      <c r="J43" s="172">
        <v>530000</v>
      </c>
      <c r="K43" s="42">
        <f>'GIÁ VLXD THÁNG 11.2023'!K43</f>
        <v>470000</v>
      </c>
      <c r="L43" s="42">
        <f>'GIÁ VLXD THÁNG 11.2023'!L43</f>
        <v>480000</v>
      </c>
      <c r="M43" s="42">
        <f>'GIÁ VLXD THÁNG 11.2023'!M43</f>
        <v>450000</v>
      </c>
      <c r="N43" s="42">
        <f>'GIÁ VLXD THÁNG 11.2023'!N43</f>
        <v>380000</v>
      </c>
      <c r="O43" s="42">
        <f>'GIÁ VLXD THÁNG 11.2023'!O43</f>
        <v>495000</v>
      </c>
      <c r="P43" s="42">
        <f>'GIÁ VLXD THÁNG 11.2023'!P43</f>
        <v>550000</v>
      </c>
      <c r="Q43" s="42">
        <f>'GIÁ VLXD THÁNG 12.2023'!E43</f>
        <v>580000</v>
      </c>
      <c r="R43" s="1656">
        <v>580000</v>
      </c>
      <c r="S43" s="1656">
        <v>500000</v>
      </c>
      <c r="T43" s="42">
        <f>'GIÁ VLXD THÁNG 12.2023'!H43</f>
        <v>450000</v>
      </c>
      <c r="U43" s="42">
        <f>'GIÁ VLXD THÁNG 11.2023'!I43</f>
        <v>450000</v>
      </c>
      <c r="V43" s="172">
        <v>530000</v>
      </c>
      <c r="W43" s="42">
        <f>'GIÁ VLXD THÁNG 12.2023'!K43</f>
        <v>470000</v>
      </c>
      <c r="X43" s="42">
        <f>'GIÁ VLXD THÁNG 12.2023'!L43</f>
        <v>480000</v>
      </c>
      <c r="Y43" s="42">
        <f>'GIÁ VLXD THÁNG 12.2023'!M43</f>
        <v>450000</v>
      </c>
      <c r="Z43" s="42">
        <f>'GIÁ VLXD THÁNG 12.2023'!N43</f>
        <v>380000</v>
      </c>
      <c r="AA43" s="42">
        <f>'GIÁ VLXD THÁNG 12.2023'!O43</f>
        <v>495000</v>
      </c>
      <c r="AB43" s="42">
        <f>'GIÁ VLXD THÁNG 12.2023'!P43</f>
        <v>550000</v>
      </c>
      <c r="AC43" s="108" t="str">
        <f t="shared" si="1"/>
        <v>-</v>
      </c>
      <c r="AD43" s="109">
        <f t="shared" si="2"/>
        <v>-20000</v>
      </c>
      <c r="AE43" s="109">
        <f t="shared" si="3"/>
        <v>50000</v>
      </c>
      <c r="AF43" s="109" t="str">
        <f t="shared" si="4"/>
        <v>-</v>
      </c>
      <c r="AG43" s="109"/>
      <c r="AH43" s="109" t="str">
        <f t="shared" si="5"/>
        <v>-</v>
      </c>
      <c r="AI43" s="109" t="str">
        <f t="shared" si="6"/>
        <v>-</v>
      </c>
      <c r="AJ43" s="109" t="str">
        <f t="shared" si="7"/>
        <v>-</v>
      </c>
      <c r="AK43" s="109" t="str">
        <f t="shared" si="8"/>
        <v>-</v>
      </c>
      <c r="AL43" s="109" t="str">
        <f t="shared" si="9"/>
        <v>-</v>
      </c>
      <c r="AM43" s="109" t="str">
        <f t="shared" si="10"/>
        <v>-</v>
      </c>
      <c r="AN43" s="109" t="str">
        <f t="shared" si="11"/>
        <v>-</v>
      </c>
      <c r="AO43" s="117"/>
      <c r="AP43" s="117">
        <f>AD43/R43</f>
        <v>-3.4482758620689655E-2</v>
      </c>
      <c r="AQ43" s="117">
        <f>AE43/S43</f>
        <v>0.1</v>
      </c>
      <c r="AR43" s="117"/>
      <c r="AS43" s="117"/>
      <c r="AT43" s="117"/>
      <c r="AU43" s="117"/>
      <c r="AV43" s="117"/>
      <c r="AW43" s="117"/>
      <c r="AX43" s="117"/>
      <c r="AY43" s="117"/>
      <c r="AZ43" s="117"/>
    </row>
    <row r="44" spans="1:52" ht="35.1" customHeight="1">
      <c r="A44" s="35">
        <f>'GIÁ VLXD THÁNG 9.2023-PL1'!A44</f>
        <v>6</v>
      </c>
      <c r="B44" s="1611" t="str">
        <f>'GIÁ VLXD THÁNG 9.2023-PL1'!B44</f>
        <v xml:space="preserve">Đá 2x4 cm </v>
      </c>
      <c r="C44" s="1597" t="str">
        <f>'GIÁ VLXD THÁNG 9.2023-PL1'!C44</f>
        <v>m3</v>
      </c>
      <c r="D44" s="1595" t="str">
        <f>'GIÁ VLXD THÁNG 9.2023-PL1'!D44</f>
        <v xml:space="preserve">2x4 cm </v>
      </c>
      <c r="E44" s="42">
        <f>'GIÁ VLXD THÁNG 11.2023'!E44</f>
        <v>0</v>
      </c>
      <c r="F44" s="42">
        <f>'GIÁ VLXD THÁNG 11.2023'!F44</f>
        <v>0</v>
      </c>
      <c r="G44" s="42">
        <f>'GIÁ VLXD THÁNG 11.2023'!G44</f>
        <v>450000</v>
      </c>
      <c r="H44" s="42">
        <f>'GIÁ VLXD THÁNG 11.2023'!H44</f>
        <v>380000</v>
      </c>
      <c r="I44" s="42">
        <f>'GIÁ VLXD THÁNG 11.2023'!I44</f>
        <v>0</v>
      </c>
      <c r="J44" s="42">
        <f>'GIÁ VLXD THÁNG 11.2023'!J44</f>
        <v>0</v>
      </c>
      <c r="K44" s="42">
        <f>'GIÁ VLXD THÁNG 11.2023'!K44</f>
        <v>0</v>
      </c>
      <c r="L44" s="42">
        <f>'GIÁ VLXD THÁNG 11.2023'!L44</f>
        <v>0</v>
      </c>
      <c r="M44" s="42">
        <f>'GIÁ VLXD THÁNG 11.2023'!M44</f>
        <v>350000</v>
      </c>
      <c r="N44" s="42">
        <f>'GIÁ VLXD THÁNG 11.2023'!N44</f>
        <v>0</v>
      </c>
      <c r="O44" s="42">
        <f>'GIÁ VLXD THÁNG 11.2023'!O44</f>
        <v>0</v>
      </c>
      <c r="P44" s="42">
        <f>'GIÁ VLXD THÁNG 11.2023'!P44</f>
        <v>0</v>
      </c>
      <c r="Q44" s="42">
        <f>'GIÁ VLXD THÁNG 12.2023'!E44</f>
        <v>0</v>
      </c>
      <c r="R44" s="42">
        <f>'GIÁ VLXD THÁNG 12.2023'!F44</f>
        <v>0</v>
      </c>
      <c r="S44" s="1656">
        <v>470000</v>
      </c>
      <c r="T44" s="42">
        <f>'GIÁ VLXD THÁNG 12.2023'!H44</f>
        <v>380000</v>
      </c>
      <c r="U44" s="1646">
        <v>420000</v>
      </c>
      <c r="V44" s="42">
        <f>'GIÁ VLXD THÁNG 12.2023'!J44</f>
        <v>0</v>
      </c>
      <c r="W44" s="42">
        <f>'GIÁ VLXD THÁNG 12.2023'!K44</f>
        <v>0</v>
      </c>
      <c r="X44" s="42">
        <f>'GIÁ VLXD THÁNG 12.2023'!L44</f>
        <v>0</v>
      </c>
      <c r="Y44" s="42">
        <f>'GIÁ VLXD THÁNG 12.2023'!M44</f>
        <v>350000</v>
      </c>
      <c r="Z44" s="42">
        <f>'GIÁ VLXD THÁNG 12.2023'!N44</f>
        <v>0</v>
      </c>
      <c r="AA44" s="42">
        <f>'GIÁ VLXD THÁNG 12.2023'!O44</f>
        <v>0</v>
      </c>
      <c r="AB44" s="42">
        <f>'GIÁ VLXD THÁNG 12.2023'!P44</f>
        <v>0</v>
      </c>
      <c r="AC44" s="108">
        <f t="shared" si="1"/>
        <v>0</v>
      </c>
      <c r="AD44" s="109">
        <f t="shared" si="2"/>
        <v>0</v>
      </c>
      <c r="AE44" s="109">
        <f t="shared" si="3"/>
        <v>20000</v>
      </c>
      <c r="AF44" s="109" t="str">
        <f t="shared" si="4"/>
        <v>-</v>
      </c>
      <c r="AG44" s="109">
        <f t="shared" si="12"/>
        <v>420000</v>
      </c>
      <c r="AH44" s="109">
        <f t="shared" si="5"/>
        <v>0</v>
      </c>
      <c r="AI44" s="109">
        <f t="shared" si="6"/>
        <v>0</v>
      </c>
      <c r="AJ44" s="109">
        <f t="shared" si="7"/>
        <v>0</v>
      </c>
      <c r="AK44" s="109" t="str">
        <f t="shared" si="8"/>
        <v>-</v>
      </c>
      <c r="AL44" s="109">
        <f t="shared" si="9"/>
        <v>0</v>
      </c>
      <c r="AM44" s="109">
        <f t="shared" si="10"/>
        <v>0</v>
      </c>
      <c r="AN44" s="109">
        <f t="shared" si="11"/>
        <v>0</v>
      </c>
      <c r="AO44" s="117"/>
      <c r="AP44" s="117"/>
      <c r="AQ44" s="117">
        <f>AE44/S44</f>
        <v>4.2553191489361701E-2</v>
      </c>
      <c r="AR44" s="117"/>
      <c r="AS44" s="117"/>
      <c r="AT44" s="117"/>
      <c r="AU44" s="117"/>
      <c r="AV44" s="117"/>
      <c r="AW44" s="117"/>
      <c r="AX44" s="117"/>
      <c r="AY44" s="117"/>
      <c r="AZ44" s="117"/>
    </row>
    <row r="45" spans="1:52" ht="35.1" customHeight="1">
      <c r="A45" s="35">
        <f>'GIÁ VLXD THÁNG 9.2023-PL1'!A45</f>
        <v>7</v>
      </c>
      <c r="B45" s="1611" t="str">
        <f>'GIÁ VLXD THÁNG 9.2023-PL1'!B45</f>
        <v xml:space="preserve">Đá 4x6 cm </v>
      </c>
      <c r="C45" s="1597" t="str">
        <f>'GIÁ VLXD THÁNG 9.2023-PL1'!C45</f>
        <v>m3</v>
      </c>
      <c r="D45" s="1595" t="str">
        <f>'GIÁ VLXD THÁNG 9.2023-PL1'!D45</f>
        <v xml:space="preserve">4x6 cm </v>
      </c>
      <c r="E45" s="42">
        <f>'GIÁ VLXD THÁNG 11.2023'!E45</f>
        <v>0</v>
      </c>
      <c r="F45" s="42">
        <f>'GIÁ VLXD THÁNG 11.2023'!F45</f>
        <v>550000</v>
      </c>
      <c r="G45" s="42">
        <f>'GIÁ VLXD THÁNG 11.2023'!G45</f>
        <v>400000</v>
      </c>
      <c r="H45" s="42">
        <f>'GIÁ VLXD THÁNG 11.2023'!H45</f>
        <v>380000</v>
      </c>
      <c r="I45" s="42">
        <f>'GIÁ VLXD THÁNG 11.2023'!I45</f>
        <v>0</v>
      </c>
      <c r="J45" s="42">
        <f>'GIÁ VLXD THÁNG 11.2023'!J45</f>
        <v>380000</v>
      </c>
      <c r="K45" s="42">
        <f>'GIÁ VLXD THÁNG 11.2023'!K45</f>
        <v>420000</v>
      </c>
      <c r="L45" s="42">
        <f>'GIÁ VLXD THÁNG 11.2023'!L45</f>
        <v>400000</v>
      </c>
      <c r="M45" s="42">
        <f>'GIÁ VLXD THÁNG 11.2023'!M45</f>
        <v>350000</v>
      </c>
      <c r="N45" s="42">
        <v>350000</v>
      </c>
      <c r="O45" s="42">
        <f>'GIÁ VLXD THÁNG 11.2023'!O45</f>
        <v>440000</v>
      </c>
      <c r="P45" s="42">
        <f>'GIÁ VLXD THÁNG 11.2023'!P45</f>
        <v>440000</v>
      </c>
      <c r="Q45" s="42">
        <f>'GIÁ VLXD THÁNG 12.2023'!E45</f>
        <v>0</v>
      </c>
      <c r="R45" s="42">
        <f>'GIÁ VLXD THÁNG 12.2023'!F45</f>
        <v>550000</v>
      </c>
      <c r="S45" s="42">
        <f>'GIÁ VLXD THÁNG 12.2023'!G45</f>
        <v>400000</v>
      </c>
      <c r="T45" s="42">
        <f>'GIÁ VLXD THÁNG 12.2023'!H45</f>
        <v>380000</v>
      </c>
      <c r="U45" s="1646">
        <v>320000</v>
      </c>
      <c r="V45" s="42">
        <f>'GIÁ VLXD THÁNG 12.2023'!J45</f>
        <v>380000</v>
      </c>
      <c r="W45" s="42">
        <f>'GIÁ VLXD THÁNG 12.2023'!K45</f>
        <v>420000</v>
      </c>
      <c r="X45" s="42">
        <f>'GIÁ VLXD THÁNG 12.2023'!L45</f>
        <v>400000</v>
      </c>
      <c r="Y45" s="42">
        <f>'GIÁ VLXD THÁNG 12.2023'!M45</f>
        <v>350000</v>
      </c>
      <c r="Z45" s="42">
        <f>'GIÁ VLXD THÁNG 12.2023'!N45</f>
        <v>350000</v>
      </c>
      <c r="AA45" s="42">
        <f>'GIÁ VLXD THÁNG 12.2023'!O45</f>
        <v>440000</v>
      </c>
      <c r="AB45" s="42">
        <f>'GIÁ VLXD THÁNG 12.2023'!P45</f>
        <v>440000</v>
      </c>
      <c r="AC45" s="108">
        <f t="shared" si="1"/>
        <v>0</v>
      </c>
      <c r="AD45" s="109" t="str">
        <f t="shared" si="2"/>
        <v>-</v>
      </c>
      <c r="AE45" s="109" t="str">
        <f t="shared" si="3"/>
        <v>-</v>
      </c>
      <c r="AF45" s="109" t="str">
        <f t="shared" si="4"/>
        <v>-</v>
      </c>
      <c r="AG45" s="109">
        <f t="shared" si="12"/>
        <v>320000</v>
      </c>
      <c r="AH45" s="109" t="str">
        <f t="shared" si="5"/>
        <v>-</v>
      </c>
      <c r="AI45" s="109" t="str">
        <f t="shared" si="6"/>
        <v>-</v>
      </c>
      <c r="AJ45" s="109" t="str">
        <f t="shared" si="7"/>
        <v>-</v>
      </c>
      <c r="AK45" s="109" t="str">
        <f t="shared" si="8"/>
        <v>-</v>
      </c>
      <c r="AL45" s="109" t="str">
        <f t="shared" si="9"/>
        <v>-</v>
      </c>
      <c r="AM45" s="109" t="str">
        <f t="shared" si="10"/>
        <v>-</v>
      </c>
      <c r="AN45" s="109" t="str">
        <f t="shared" si="11"/>
        <v>-</v>
      </c>
      <c r="AO45" s="117"/>
      <c r="AP45" s="117"/>
      <c r="AQ45" s="117"/>
      <c r="AR45" s="117"/>
      <c r="AS45" s="117"/>
      <c r="AT45" s="117"/>
      <c r="AU45" s="117"/>
      <c r="AV45" s="117"/>
      <c r="AW45" s="117"/>
      <c r="AX45" s="117"/>
      <c r="AY45" s="117"/>
      <c r="AZ45" s="117"/>
    </row>
    <row r="46" spans="1:52" ht="35.1" customHeight="1">
      <c r="A46" s="35">
        <f>'GIÁ VLXD THÁNG 9.2023-PL1'!A46</f>
        <v>8</v>
      </c>
      <c r="B46" s="1611" t="str">
        <f>'GIÁ VLXD THÁNG 9.2023-PL1'!B46</f>
        <v>Đá 5x7 cm</v>
      </c>
      <c r="C46" s="1597" t="str">
        <f>'GIÁ VLXD THÁNG 9.2023-PL1'!C46</f>
        <v>m3</v>
      </c>
      <c r="D46" s="1595" t="str">
        <f>'GIÁ VLXD THÁNG 9.2023-PL1'!D46</f>
        <v xml:space="preserve"> 5x7 cm</v>
      </c>
      <c r="E46" s="42">
        <f>'GIÁ VLXD THÁNG 11.2023'!E46</f>
        <v>570000</v>
      </c>
      <c r="F46" s="42">
        <f>'GIÁ VLXD THÁNG 11.2023'!F46</f>
        <v>570000</v>
      </c>
      <c r="G46" s="42">
        <f>'GIÁ VLXD THÁNG 11.2023'!G46</f>
        <v>400000</v>
      </c>
      <c r="H46" s="42">
        <f>'GIÁ VLXD THÁNG 11.2023'!H46</f>
        <v>380000</v>
      </c>
      <c r="I46" s="42">
        <f>'GIÁ VLXD THÁNG 11.2023'!I46</f>
        <v>0</v>
      </c>
      <c r="J46" s="42">
        <f>'GIÁ VLXD THÁNG 11.2023'!J46</f>
        <v>380000</v>
      </c>
      <c r="K46" s="42">
        <f>'GIÁ VLXD THÁNG 11.2023'!K46</f>
        <v>0</v>
      </c>
      <c r="L46" s="42">
        <f>'GIÁ VLXD THÁNG 11.2023'!L46</f>
        <v>400000</v>
      </c>
      <c r="M46" s="42">
        <f>'GIÁ VLXD THÁNG 11.2023'!M46</f>
        <v>360000</v>
      </c>
      <c r="N46" s="42">
        <v>320000</v>
      </c>
      <c r="O46" s="42">
        <f>'GIÁ VLXD THÁNG 11.2023'!O46</f>
        <v>0</v>
      </c>
      <c r="P46" s="42">
        <f>'GIÁ VLXD THÁNG 11.2023'!P46</f>
        <v>0</v>
      </c>
      <c r="Q46" s="42">
        <f>'GIÁ VLXD THÁNG 12.2023'!E46</f>
        <v>570000</v>
      </c>
      <c r="R46" s="42">
        <f>'GIÁ VLXD THÁNG 12.2023'!F46</f>
        <v>570000</v>
      </c>
      <c r="S46" s="42">
        <f>'GIÁ VLXD THÁNG 12.2023'!G46</f>
        <v>400000</v>
      </c>
      <c r="T46" s="42">
        <f>'GIÁ VLXD THÁNG 12.2023'!H46</f>
        <v>380000</v>
      </c>
      <c r="U46" s="1646">
        <v>320000</v>
      </c>
      <c r="V46" s="42">
        <f>'GIÁ VLXD THÁNG 12.2023'!J46</f>
        <v>380000</v>
      </c>
      <c r="W46" s="42">
        <f>'GIÁ VLXD THÁNG 12.2023'!K46</f>
        <v>0</v>
      </c>
      <c r="X46" s="42">
        <f>'GIÁ VLXD THÁNG 12.2023'!L46</f>
        <v>400000</v>
      </c>
      <c r="Y46" s="42">
        <f>'GIÁ VLXD THÁNG 12.2023'!M46</f>
        <v>360000</v>
      </c>
      <c r="Z46" s="42">
        <f>'GIÁ VLXD THÁNG 12.2023'!N46</f>
        <v>320000</v>
      </c>
      <c r="AA46" s="42">
        <f>'GIÁ VLXD THÁNG 12.2023'!O46</f>
        <v>0</v>
      </c>
      <c r="AB46" s="42">
        <f>'GIÁ VLXD THÁNG 12.2023'!P46</f>
        <v>0</v>
      </c>
      <c r="AC46" s="108" t="str">
        <f t="shared" si="1"/>
        <v>-</v>
      </c>
      <c r="AD46" s="109" t="str">
        <f t="shared" si="2"/>
        <v>-</v>
      </c>
      <c r="AE46" s="109" t="str">
        <f t="shared" si="3"/>
        <v>-</v>
      </c>
      <c r="AF46" s="109" t="str">
        <f t="shared" si="4"/>
        <v>-</v>
      </c>
      <c r="AG46" s="109">
        <f t="shared" si="12"/>
        <v>320000</v>
      </c>
      <c r="AH46" s="109" t="str">
        <f t="shared" si="5"/>
        <v>-</v>
      </c>
      <c r="AI46" s="109">
        <f t="shared" si="6"/>
        <v>0</v>
      </c>
      <c r="AJ46" s="109" t="str">
        <f t="shared" si="7"/>
        <v>-</v>
      </c>
      <c r="AK46" s="109" t="str">
        <f t="shared" si="8"/>
        <v>-</v>
      </c>
      <c r="AL46" s="109" t="str">
        <f t="shared" si="9"/>
        <v>-</v>
      </c>
      <c r="AM46" s="109">
        <f t="shared" si="10"/>
        <v>0</v>
      </c>
      <c r="AN46" s="109">
        <f t="shared" si="11"/>
        <v>0</v>
      </c>
      <c r="AO46" s="117"/>
      <c r="AP46" s="117"/>
      <c r="AQ46" s="117"/>
      <c r="AR46" s="117"/>
      <c r="AS46" s="117"/>
      <c r="AT46" s="117"/>
      <c r="AU46" s="117"/>
      <c r="AV46" s="117"/>
      <c r="AW46" s="117"/>
      <c r="AX46" s="117"/>
      <c r="AY46" s="117"/>
      <c r="AZ46" s="117"/>
    </row>
    <row r="47" spans="1:52" ht="30.75" customHeight="1">
      <c r="A47" s="35"/>
      <c r="B47" s="1611" t="str">
        <f>'GIÁ VLXD THÁNG 9.2023-PL1'!B47</f>
        <v>Cốt liệu dùng cho bê tông và vữa</v>
      </c>
      <c r="C47" s="1597"/>
      <c r="D47" s="1595"/>
      <c r="E47" s="42">
        <f>'GIÁ VLXD THÁNG 11.2023'!E47</f>
        <v>0</v>
      </c>
      <c r="F47" s="42">
        <f>'GIÁ VLXD THÁNG 11.2023'!F47</f>
        <v>0</v>
      </c>
      <c r="G47" s="42">
        <f>'GIÁ VLXD THÁNG 11.2023'!G47</f>
        <v>0</v>
      </c>
      <c r="H47" s="42">
        <f>'GIÁ VLXD THÁNG 11.2023'!H47</f>
        <v>0</v>
      </c>
      <c r="I47" s="42">
        <f>'GIÁ VLXD THÁNG 11.2023'!I47</f>
        <v>0</v>
      </c>
      <c r="J47" s="42">
        <f>'GIÁ VLXD THÁNG 11.2023'!J47</f>
        <v>0</v>
      </c>
      <c r="K47" s="42">
        <f>'GIÁ VLXD THÁNG 11.2023'!K47</f>
        <v>0</v>
      </c>
      <c r="L47" s="42">
        <f>'GIÁ VLXD THÁNG 11.2023'!L47</f>
        <v>0</v>
      </c>
      <c r="M47" s="42">
        <f>'GIÁ VLXD THÁNG 11.2023'!M47</f>
        <v>0</v>
      </c>
      <c r="N47" s="42">
        <f>'GIÁ VLXD THÁNG 11.2023'!N47</f>
        <v>0</v>
      </c>
      <c r="O47" s="42">
        <f>'GIÁ VLXD THÁNG 11.2023'!O47</f>
        <v>0</v>
      </c>
      <c r="P47" s="42">
        <f>'GIÁ VLXD THÁNG 11.2023'!P47</f>
        <v>0</v>
      </c>
      <c r="Q47" s="42">
        <f>'GIÁ VLXD THÁNG 12.2023'!E47</f>
        <v>0</v>
      </c>
      <c r="R47" s="42">
        <f>'GIÁ VLXD THÁNG 12.2023'!F47</f>
        <v>0</v>
      </c>
      <c r="S47" s="42">
        <f>'GIÁ VLXD THÁNG 12.2023'!G47</f>
        <v>0</v>
      </c>
      <c r="T47" s="42">
        <f>'GIÁ VLXD THÁNG 12.2023'!H47</f>
        <v>0</v>
      </c>
      <c r="U47" s="42">
        <f>'GIÁ VLXD THÁNG 12.2023'!I47</f>
        <v>0</v>
      </c>
      <c r="V47" s="42">
        <f>'GIÁ VLXD THÁNG 12.2023'!J47</f>
        <v>0</v>
      </c>
      <c r="W47" s="42">
        <f>'GIÁ VLXD THÁNG 12.2023'!K47</f>
        <v>0</v>
      </c>
      <c r="X47" s="42">
        <f>'GIÁ VLXD THÁNG 12.2023'!L47</f>
        <v>0</v>
      </c>
      <c r="Y47" s="42">
        <f>'GIÁ VLXD THÁNG 12.2023'!M47</f>
        <v>0</v>
      </c>
      <c r="Z47" s="42">
        <f>'GIÁ VLXD THÁNG 12.2023'!N47</f>
        <v>0</v>
      </c>
      <c r="AA47" s="42">
        <f>'GIÁ VLXD THÁNG 12.2023'!O47</f>
        <v>0</v>
      </c>
      <c r="AB47" s="42">
        <f>'GIÁ VLXD THÁNG 12.2023'!P47</f>
        <v>0</v>
      </c>
      <c r="AC47" s="108">
        <f t="shared" si="1"/>
        <v>0</v>
      </c>
      <c r="AD47" s="109">
        <f t="shared" si="2"/>
        <v>0</v>
      </c>
      <c r="AE47" s="109">
        <f t="shared" si="3"/>
        <v>0</v>
      </c>
      <c r="AF47" s="109">
        <f t="shared" si="4"/>
        <v>0</v>
      </c>
      <c r="AG47" s="109">
        <f t="shared" si="12"/>
        <v>0</v>
      </c>
      <c r="AH47" s="109">
        <f t="shared" si="5"/>
        <v>0</v>
      </c>
      <c r="AI47" s="109">
        <f t="shared" si="6"/>
        <v>0</v>
      </c>
      <c r="AJ47" s="109">
        <f t="shared" si="7"/>
        <v>0</v>
      </c>
      <c r="AK47" s="109">
        <f t="shared" si="8"/>
        <v>0</v>
      </c>
      <c r="AL47" s="109">
        <f t="shared" si="9"/>
        <v>0</v>
      </c>
      <c r="AM47" s="109">
        <f t="shared" si="10"/>
        <v>0</v>
      </c>
      <c r="AN47" s="109">
        <f t="shared" si="11"/>
        <v>0</v>
      </c>
      <c r="AO47" s="117"/>
      <c r="AP47" s="117"/>
      <c r="AQ47" s="117"/>
      <c r="AR47" s="117"/>
      <c r="AS47" s="117"/>
      <c r="AT47" s="117"/>
      <c r="AU47" s="117"/>
      <c r="AV47" s="117"/>
      <c r="AW47" s="117"/>
      <c r="AX47" s="117"/>
      <c r="AY47" s="117"/>
      <c r="AZ47" s="117"/>
    </row>
    <row r="48" spans="1:52" ht="30.75" customHeight="1">
      <c r="A48" s="35">
        <f>'GIÁ VLXD THÁNG 9.2023-PL1'!A48</f>
        <v>1</v>
      </c>
      <c r="B48" s="1611" t="str">
        <f>'GIÁ VLXD THÁNG 9.2023-PL1'!B48</f>
        <v>Sỏi dăm 0,5 x 1cm</v>
      </c>
      <c r="C48" s="1597" t="str">
        <f>'GIÁ VLXD THÁNG 9.2023-PL1'!C48</f>
        <v>m3</v>
      </c>
      <c r="D48" s="1595" t="str">
        <f>'GIÁ VLXD THÁNG 9.2023-PL1'!D48</f>
        <v>0,5 x 1cm</v>
      </c>
      <c r="E48" s="42">
        <f>'GIÁ VLXD THÁNG 11.2023'!E48</f>
        <v>0</v>
      </c>
      <c r="F48" s="42">
        <f>'GIÁ VLXD THÁNG 11.2023'!F48</f>
        <v>0</v>
      </c>
      <c r="G48" s="42">
        <f>'GIÁ VLXD THÁNG 11.2023'!G48</f>
        <v>0</v>
      </c>
      <c r="H48" s="42">
        <f>'GIÁ VLXD THÁNG 11.2023'!H48</f>
        <v>0</v>
      </c>
      <c r="I48" s="42">
        <f>'GIÁ VLXD THÁNG 11.2023'!I48</f>
        <v>0</v>
      </c>
      <c r="J48" s="42">
        <f>'GIÁ VLXD THÁNG 11.2023'!J48</f>
        <v>0</v>
      </c>
      <c r="K48" s="42">
        <f>'GIÁ VLXD THÁNG 11.2023'!K48</f>
        <v>0</v>
      </c>
      <c r="L48" s="42">
        <f>'GIÁ VLXD THÁNG 11.2023'!L48</f>
        <v>0</v>
      </c>
      <c r="M48" s="42">
        <f>'GIÁ VLXD THÁNG 11.2023'!M48</f>
        <v>0</v>
      </c>
      <c r="N48" s="42">
        <f>'GIÁ VLXD THÁNG 11.2023'!N48</f>
        <v>0</v>
      </c>
      <c r="O48" s="42">
        <f>'GIÁ VLXD THÁNG 11.2023'!O48</f>
        <v>400000</v>
      </c>
      <c r="P48" s="42">
        <f>'GIÁ VLXD THÁNG 11.2023'!P48</f>
        <v>0</v>
      </c>
      <c r="Q48" s="42">
        <f>'GIÁ VLXD THÁNG 12.2023'!E48</f>
        <v>0</v>
      </c>
      <c r="R48" s="42">
        <f>'GIÁ VLXD THÁNG 12.2023'!F48</f>
        <v>0</v>
      </c>
      <c r="S48" s="42">
        <f>'GIÁ VLXD THÁNG 12.2023'!G48</f>
        <v>0</v>
      </c>
      <c r="T48" s="42">
        <f>'GIÁ VLXD THÁNG 12.2023'!H48</f>
        <v>0</v>
      </c>
      <c r="U48" s="42">
        <f>'GIÁ VLXD THÁNG 12.2023'!I48</f>
        <v>0</v>
      </c>
      <c r="V48" s="42">
        <f>'GIÁ VLXD THÁNG 12.2023'!J48</f>
        <v>0</v>
      </c>
      <c r="W48" s="42">
        <f>'GIÁ VLXD THÁNG 12.2023'!K48</f>
        <v>0</v>
      </c>
      <c r="X48" s="42">
        <f>'GIÁ VLXD THÁNG 12.2023'!L48</f>
        <v>0</v>
      </c>
      <c r="Y48" s="42">
        <f>'GIÁ VLXD THÁNG 12.2023'!M48</f>
        <v>0</v>
      </c>
      <c r="Z48" s="42">
        <f>'GIÁ VLXD THÁNG 12.2023'!N48</f>
        <v>0</v>
      </c>
      <c r="AA48" s="42">
        <f>'GIÁ VLXD THÁNG 12.2023'!O48</f>
        <v>400000</v>
      </c>
      <c r="AB48" s="42">
        <f>'GIÁ VLXD THÁNG 12.2023'!P48</f>
        <v>0</v>
      </c>
      <c r="AC48" s="108">
        <f t="shared" si="1"/>
        <v>0</v>
      </c>
      <c r="AD48" s="109">
        <f t="shared" si="2"/>
        <v>0</v>
      </c>
      <c r="AE48" s="109">
        <f t="shared" si="3"/>
        <v>0</v>
      </c>
      <c r="AF48" s="109">
        <f t="shared" si="4"/>
        <v>0</v>
      </c>
      <c r="AG48" s="109">
        <f t="shared" si="12"/>
        <v>0</v>
      </c>
      <c r="AH48" s="109">
        <f t="shared" si="5"/>
        <v>0</v>
      </c>
      <c r="AI48" s="109">
        <f t="shared" si="6"/>
        <v>0</v>
      </c>
      <c r="AJ48" s="109">
        <f t="shared" si="7"/>
        <v>0</v>
      </c>
      <c r="AK48" s="109">
        <f t="shared" si="8"/>
        <v>0</v>
      </c>
      <c r="AL48" s="109">
        <f t="shared" si="9"/>
        <v>0</v>
      </c>
      <c r="AM48" s="109" t="str">
        <f t="shared" si="10"/>
        <v>-</v>
      </c>
      <c r="AN48" s="109">
        <f t="shared" si="11"/>
        <v>0</v>
      </c>
      <c r="AO48" s="117"/>
      <c r="AP48" s="117"/>
      <c r="AQ48" s="117"/>
      <c r="AR48" s="117"/>
      <c r="AS48" s="117"/>
      <c r="AT48" s="117"/>
      <c r="AU48" s="117"/>
      <c r="AV48" s="117"/>
      <c r="AW48" s="117"/>
      <c r="AX48" s="117"/>
      <c r="AY48" s="117"/>
      <c r="AZ48" s="117"/>
    </row>
    <row r="49" spans="1:65" ht="30.75" customHeight="1">
      <c r="A49" s="35">
        <f>'GIÁ VLXD THÁNG 9.2023-PL1'!A49</f>
        <v>2</v>
      </c>
      <c r="B49" s="1611" t="str">
        <f>'GIÁ VLXD THÁNG 9.2023-PL1'!B49</f>
        <v>Sỏi dăm 0,5 x 2cm</v>
      </c>
      <c r="C49" s="1597" t="str">
        <f>'GIÁ VLXD THÁNG 9.2023-PL1'!C49</f>
        <v>m3</v>
      </c>
      <c r="D49" s="1595" t="str">
        <f>'GIÁ VLXD THÁNG 9.2023-PL1'!D49</f>
        <v>0,5 x 2cm</v>
      </c>
      <c r="E49" s="42">
        <f>'GIÁ VLXD THÁNG 11.2023'!E49</f>
        <v>0</v>
      </c>
      <c r="F49" s="42">
        <f>'GIÁ VLXD THÁNG 11.2023'!F49</f>
        <v>0</v>
      </c>
      <c r="G49" s="42">
        <f>'GIÁ VLXD THÁNG 11.2023'!G49</f>
        <v>0</v>
      </c>
      <c r="H49" s="42">
        <f>'GIÁ VLXD THÁNG 11.2023'!H49</f>
        <v>0</v>
      </c>
      <c r="I49" s="42">
        <f>'GIÁ VLXD THÁNG 11.2023'!I49</f>
        <v>0</v>
      </c>
      <c r="J49" s="42">
        <f>'GIÁ VLXD THÁNG 11.2023'!J49</f>
        <v>0</v>
      </c>
      <c r="K49" s="42">
        <f>'GIÁ VLXD THÁNG 11.2023'!K49</f>
        <v>0</v>
      </c>
      <c r="L49" s="42">
        <f>'GIÁ VLXD THÁNG 11.2023'!L49</f>
        <v>0</v>
      </c>
      <c r="M49" s="42">
        <f>'GIÁ VLXD THÁNG 11.2023'!M49</f>
        <v>0</v>
      </c>
      <c r="N49" s="42">
        <f>'GIÁ VLXD THÁNG 11.2023'!N49</f>
        <v>0</v>
      </c>
      <c r="O49" s="42">
        <f>'GIÁ VLXD THÁNG 11.2023'!O49</f>
        <v>400000</v>
      </c>
      <c r="P49" s="42">
        <f>'GIÁ VLXD THÁNG 11.2023'!P49</f>
        <v>0</v>
      </c>
      <c r="Q49" s="42">
        <f>'GIÁ VLXD THÁNG 12.2023'!E49</f>
        <v>0</v>
      </c>
      <c r="R49" s="42">
        <f>'GIÁ VLXD THÁNG 12.2023'!F49</f>
        <v>0</v>
      </c>
      <c r="S49" s="42">
        <f>'GIÁ VLXD THÁNG 12.2023'!G49</f>
        <v>0</v>
      </c>
      <c r="T49" s="42">
        <f>'GIÁ VLXD THÁNG 12.2023'!H49</f>
        <v>0</v>
      </c>
      <c r="U49" s="42">
        <f>'GIÁ VLXD THÁNG 12.2023'!I49</f>
        <v>0</v>
      </c>
      <c r="V49" s="42">
        <f>'GIÁ VLXD THÁNG 12.2023'!J49</f>
        <v>0</v>
      </c>
      <c r="W49" s="42">
        <f>'GIÁ VLXD THÁNG 12.2023'!K49</f>
        <v>0</v>
      </c>
      <c r="X49" s="42">
        <f>'GIÁ VLXD THÁNG 12.2023'!L49</f>
        <v>0</v>
      </c>
      <c r="Y49" s="42">
        <f>'GIÁ VLXD THÁNG 12.2023'!M49</f>
        <v>0</v>
      </c>
      <c r="Z49" s="42">
        <f>'GIÁ VLXD THÁNG 12.2023'!N49</f>
        <v>0</v>
      </c>
      <c r="AA49" s="42">
        <f>'GIÁ VLXD THÁNG 12.2023'!O49</f>
        <v>400000</v>
      </c>
      <c r="AB49" s="42">
        <f>'GIÁ VLXD THÁNG 12.2023'!P49</f>
        <v>0</v>
      </c>
      <c r="AC49" s="108">
        <f t="shared" si="1"/>
        <v>0</v>
      </c>
      <c r="AD49" s="109">
        <f t="shared" si="2"/>
        <v>0</v>
      </c>
      <c r="AE49" s="109">
        <f t="shared" si="3"/>
        <v>0</v>
      </c>
      <c r="AF49" s="109">
        <f t="shared" si="4"/>
        <v>0</v>
      </c>
      <c r="AG49" s="109">
        <f t="shared" si="12"/>
        <v>0</v>
      </c>
      <c r="AH49" s="109">
        <f t="shared" si="5"/>
        <v>0</v>
      </c>
      <c r="AI49" s="109">
        <f t="shared" si="6"/>
        <v>0</v>
      </c>
      <c r="AJ49" s="109">
        <f t="shared" si="7"/>
        <v>0</v>
      </c>
      <c r="AK49" s="109">
        <f t="shared" si="8"/>
        <v>0</v>
      </c>
      <c r="AL49" s="109">
        <f t="shared" si="9"/>
        <v>0</v>
      </c>
      <c r="AM49" s="109" t="str">
        <f t="shared" si="10"/>
        <v>-</v>
      </c>
      <c r="AN49" s="109">
        <f t="shared" si="11"/>
        <v>0</v>
      </c>
      <c r="AO49" s="117"/>
      <c r="AP49" s="117"/>
      <c r="AQ49" s="117"/>
      <c r="AR49" s="117"/>
      <c r="AS49" s="117"/>
      <c r="AT49" s="117"/>
      <c r="AU49" s="117"/>
      <c r="AV49" s="117"/>
      <c r="AW49" s="117"/>
      <c r="AX49" s="117"/>
      <c r="AY49" s="117"/>
      <c r="AZ49" s="117"/>
    </row>
    <row r="50" spans="1:65" ht="30.75" customHeight="1">
      <c r="A50" s="35">
        <f>'GIÁ VLXD THÁNG 9.2023-PL1'!A50</f>
        <v>3</v>
      </c>
      <c r="B50" s="1611" t="str">
        <f>'GIÁ VLXD THÁNG 9.2023-PL1'!B50</f>
        <v>Sỏi dăm 0,4 x4cm</v>
      </c>
      <c r="C50" s="1597" t="str">
        <f>'GIÁ VLXD THÁNG 9.2023-PL1'!C50</f>
        <v>m3</v>
      </c>
      <c r="D50" s="1595" t="str">
        <f>'GIÁ VLXD THÁNG 9.2023-PL1'!D50</f>
        <v xml:space="preserve"> 0,4 x4cm</v>
      </c>
      <c r="E50" s="42">
        <f>'GIÁ VLXD THÁNG 11.2023'!E50</f>
        <v>0</v>
      </c>
      <c r="F50" s="42">
        <f>'GIÁ VLXD THÁNG 11.2023'!F50</f>
        <v>0</v>
      </c>
      <c r="G50" s="42">
        <f>'GIÁ VLXD THÁNG 11.2023'!G50</f>
        <v>0</v>
      </c>
      <c r="H50" s="42">
        <f>'GIÁ VLXD THÁNG 11.2023'!H50</f>
        <v>0</v>
      </c>
      <c r="I50" s="42">
        <f>'GIÁ VLXD THÁNG 11.2023'!I50</f>
        <v>0</v>
      </c>
      <c r="J50" s="42">
        <f>'GIÁ VLXD THÁNG 11.2023'!J50</f>
        <v>0</v>
      </c>
      <c r="K50" s="42">
        <f>'GIÁ VLXD THÁNG 11.2023'!K50</f>
        <v>0</v>
      </c>
      <c r="L50" s="42">
        <f>'GIÁ VLXD THÁNG 11.2023'!L50</f>
        <v>0</v>
      </c>
      <c r="M50" s="42">
        <f>'GIÁ VLXD THÁNG 11.2023'!M50</f>
        <v>0</v>
      </c>
      <c r="N50" s="42">
        <f>'GIÁ VLXD THÁNG 11.2023'!N50</f>
        <v>0</v>
      </c>
      <c r="O50" s="42">
        <f>'GIÁ VLXD THÁNG 11.2023'!O50</f>
        <v>400000</v>
      </c>
      <c r="P50" s="42">
        <f>'GIÁ VLXD THÁNG 11.2023'!P50</f>
        <v>0</v>
      </c>
      <c r="Q50" s="42">
        <f>'GIÁ VLXD THÁNG 12.2023'!E50</f>
        <v>0</v>
      </c>
      <c r="R50" s="42">
        <f>'GIÁ VLXD THÁNG 12.2023'!F50</f>
        <v>0</v>
      </c>
      <c r="S50" s="42">
        <f>'GIÁ VLXD THÁNG 12.2023'!G50</f>
        <v>0</v>
      </c>
      <c r="T50" s="42">
        <f>'GIÁ VLXD THÁNG 12.2023'!H50</f>
        <v>0</v>
      </c>
      <c r="U50" s="42">
        <f>'GIÁ VLXD THÁNG 12.2023'!I50</f>
        <v>0</v>
      </c>
      <c r="V50" s="42">
        <f>'GIÁ VLXD THÁNG 12.2023'!J50</f>
        <v>0</v>
      </c>
      <c r="W50" s="42">
        <f>'GIÁ VLXD THÁNG 12.2023'!K50</f>
        <v>0</v>
      </c>
      <c r="X50" s="42">
        <f>'GIÁ VLXD THÁNG 12.2023'!L50</f>
        <v>0</v>
      </c>
      <c r="Y50" s="42">
        <f>'GIÁ VLXD THÁNG 12.2023'!M50</f>
        <v>0</v>
      </c>
      <c r="Z50" s="42">
        <f>'GIÁ VLXD THÁNG 12.2023'!N50</f>
        <v>0</v>
      </c>
      <c r="AA50" s="42">
        <f>'GIÁ VLXD THÁNG 12.2023'!O50</f>
        <v>400000</v>
      </c>
      <c r="AB50" s="42">
        <f>'GIÁ VLXD THÁNG 12.2023'!P50</f>
        <v>0</v>
      </c>
      <c r="AC50" s="108">
        <f t="shared" si="1"/>
        <v>0</v>
      </c>
      <c r="AD50" s="109">
        <f t="shared" si="2"/>
        <v>0</v>
      </c>
      <c r="AE50" s="109">
        <f t="shared" si="3"/>
        <v>0</v>
      </c>
      <c r="AF50" s="109">
        <f t="shared" si="4"/>
        <v>0</v>
      </c>
      <c r="AG50" s="109">
        <f t="shared" si="12"/>
        <v>0</v>
      </c>
      <c r="AH50" s="109">
        <f t="shared" si="5"/>
        <v>0</v>
      </c>
      <c r="AI50" s="109">
        <f t="shared" si="6"/>
        <v>0</v>
      </c>
      <c r="AJ50" s="109">
        <f t="shared" si="7"/>
        <v>0</v>
      </c>
      <c r="AK50" s="109">
        <f t="shared" si="8"/>
        <v>0</v>
      </c>
      <c r="AL50" s="109">
        <f t="shared" si="9"/>
        <v>0</v>
      </c>
      <c r="AM50" s="109" t="str">
        <f t="shared" si="10"/>
        <v>-</v>
      </c>
      <c r="AN50" s="109">
        <f t="shared" si="11"/>
        <v>0</v>
      </c>
      <c r="AO50" s="117"/>
      <c r="AP50" s="117"/>
      <c r="AQ50" s="117"/>
      <c r="AR50" s="117"/>
      <c r="AS50" s="117"/>
      <c r="AT50" s="117"/>
      <c r="AU50" s="117"/>
      <c r="AV50" s="117"/>
      <c r="AW50" s="117"/>
      <c r="AX50" s="117"/>
      <c r="AY50" s="117"/>
      <c r="AZ50" s="117"/>
    </row>
    <row r="51" spans="1:65" s="1636" customFormat="1" ht="30" customHeight="1">
      <c r="A51" s="1633" t="str">
        <f>'GIÁ VLXD THÁNG 9.2023-PL1'!A51</f>
        <v>V</v>
      </c>
      <c r="B51" s="1634" t="str">
        <f>'GIÁ VLXD THÁNG 9.2023-PL1'!B51</f>
        <v>THÉP XÂY DỰNG</v>
      </c>
      <c r="C51" s="1633"/>
      <c r="D51" s="1635"/>
      <c r="E51" s="42">
        <f>'GIÁ VLXD THÁNG 11.2023'!E51</f>
        <v>0</v>
      </c>
      <c r="F51" s="42">
        <f>'GIÁ VLXD THÁNG 11.2023'!F51</f>
        <v>0</v>
      </c>
      <c r="G51" s="42">
        <f>'GIÁ VLXD THÁNG 11.2023'!G51</f>
        <v>0</v>
      </c>
      <c r="H51" s="42">
        <f>'GIÁ VLXD THÁNG 11.2023'!H51</f>
        <v>0</v>
      </c>
      <c r="I51" s="42">
        <f>'GIÁ VLXD THÁNG 11.2023'!I51</f>
        <v>0</v>
      </c>
      <c r="J51" s="42">
        <f>'GIÁ VLXD THÁNG 11.2023'!J51</f>
        <v>0</v>
      </c>
      <c r="K51" s="42">
        <f>'GIÁ VLXD THÁNG 11.2023'!K51</f>
        <v>0</v>
      </c>
      <c r="L51" s="42">
        <f>'GIÁ VLXD THÁNG 11.2023'!L51</f>
        <v>0</v>
      </c>
      <c r="M51" s="42">
        <f>'GIÁ VLXD THÁNG 11.2023'!M51</f>
        <v>0</v>
      </c>
      <c r="N51" s="42">
        <f>'GIÁ VLXD THÁNG 11.2023'!N51</f>
        <v>0</v>
      </c>
      <c r="O51" s="42">
        <f>'GIÁ VLXD THÁNG 11.2023'!O51</f>
        <v>0</v>
      </c>
      <c r="P51" s="42">
        <f>'GIÁ VLXD THÁNG 11.2023'!P51</f>
        <v>0</v>
      </c>
      <c r="Q51" s="42">
        <f>'GIÁ VLXD THÁNG 12.2023'!E51</f>
        <v>0</v>
      </c>
      <c r="R51" s="42">
        <f>'GIÁ VLXD THÁNG 12.2023'!F51</f>
        <v>0</v>
      </c>
      <c r="S51" s="42">
        <f>'GIÁ VLXD THÁNG 12.2023'!G51</f>
        <v>0</v>
      </c>
      <c r="T51" s="42">
        <f>'GIÁ VLXD THÁNG 12.2023'!H51</f>
        <v>0</v>
      </c>
      <c r="U51" s="42">
        <f>'GIÁ VLXD THÁNG 12.2023'!I51</f>
        <v>0</v>
      </c>
      <c r="V51" s="42">
        <f>'GIÁ VLXD THÁNG 12.2023'!J51</f>
        <v>0</v>
      </c>
      <c r="W51" s="42">
        <f>'GIÁ VLXD THÁNG 12.2023'!K51</f>
        <v>0</v>
      </c>
      <c r="X51" s="42">
        <f>'GIÁ VLXD THÁNG 12.2023'!L51</f>
        <v>0</v>
      </c>
      <c r="Y51" s="42">
        <f>'GIÁ VLXD THÁNG 12.2023'!M51</f>
        <v>0</v>
      </c>
      <c r="Z51" s="42">
        <f>'GIÁ VLXD THÁNG 12.2023'!N51</f>
        <v>0</v>
      </c>
      <c r="AA51" s="42">
        <f>'GIÁ VLXD THÁNG 12.2023'!O51</f>
        <v>0</v>
      </c>
      <c r="AB51" s="42">
        <f>'GIÁ VLXD THÁNG 12.2023'!P51</f>
        <v>0</v>
      </c>
      <c r="AC51" s="1934">
        <f t="shared" si="1"/>
        <v>0</v>
      </c>
      <c r="AD51" s="1935">
        <f t="shared" si="2"/>
        <v>0</v>
      </c>
      <c r="AE51" s="1935">
        <f t="shared" si="3"/>
        <v>0</v>
      </c>
      <c r="AF51" s="1935">
        <f t="shared" si="4"/>
        <v>0</v>
      </c>
      <c r="AG51" s="1935">
        <f t="shared" si="12"/>
        <v>0</v>
      </c>
      <c r="AH51" s="1935">
        <f t="shared" si="5"/>
        <v>0</v>
      </c>
      <c r="AI51" s="1935">
        <f t="shared" si="6"/>
        <v>0</v>
      </c>
      <c r="AJ51" s="1935">
        <f t="shared" si="7"/>
        <v>0</v>
      </c>
      <c r="AK51" s="1935">
        <f t="shared" si="8"/>
        <v>0</v>
      </c>
      <c r="AL51" s="1935">
        <f t="shared" si="9"/>
        <v>0</v>
      </c>
      <c r="AM51" s="1935">
        <f t="shared" si="10"/>
        <v>0</v>
      </c>
      <c r="AN51" s="1936">
        <f t="shared" si="11"/>
        <v>0</v>
      </c>
      <c r="AO51" s="1934"/>
      <c r="AP51" s="1935"/>
      <c r="AQ51" s="1935"/>
      <c r="AR51" s="1935"/>
      <c r="AS51" s="1935"/>
      <c r="AT51" s="1935"/>
      <c r="AU51" s="1935"/>
      <c r="AV51" s="1935"/>
      <c r="AW51" s="1935"/>
      <c r="AX51" s="1935"/>
      <c r="AY51" s="1935"/>
      <c r="AZ51" s="1936"/>
    </row>
    <row r="52" spans="1:65" s="1630" customFormat="1" ht="39.950000000000003" customHeight="1">
      <c r="A52" s="1593"/>
      <c r="B52" s="1629" t="str">
        <f>'GIÁ VLXD THÁNG 9.2023-PL1'!B52</f>
        <v>Thép Việt Nhật:</v>
      </c>
      <c r="C52" s="1593"/>
      <c r="D52" s="1591"/>
      <c r="E52" s="42">
        <f>'GIÁ VLXD THÁNG 11.2023'!E52</f>
        <v>0</v>
      </c>
      <c r="F52" s="42">
        <f>'GIÁ VLXD THÁNG 11.2023'!F52</f>
        <v>0</v>
      </c>
      <c r="G52" s="42">
        <f>'GIÁ VLXD THÁNG 11.2023'!G52</f>
        <v>0</v>
      </c>
      <c r="H52" s="42">
        <f>'GIÁ VLXD THÁNG 11.2023'!H52</f>
        <v>0</v>
      </c>
      <c r="I52" s="42">
        <f>'GIÁ VLXD THÁNG 11.2023'!I52</f>
        <v>0</v>
      </c>
      <c r="J52" s="42">
        <f>'GIÁ VLXD THÁNG 11.2023'!J52</f>
        <v>0</v>
      </c>
      <c r="K52" s="42">
        <f>'GIÁ VLXD THÁNG 11.2023'!K52</f>
        <v>0</v>
      </c>
      <c r="L52" s="42">
        <f>'GIÁ VLXD THÁNG 11.2023'!L52</f>
        <v>0</v>
      </c>
      <c r="M52" s="42">
        <f>'GIÁ VLXD THÁNG 11.2023'!M52</f>
        <v>0</v>
      </c>
      <c r="N52" s="42">
        <f>'GIÁ VLXD THÁNG 11.2023'!N52</f>
        <v>0</v>
      </c>
      <c r="O52" s="42">
        <f>'GIÁ VLXD THÁNG 11.2023'!O52</f>
        <v>0</v>
      </c>
      <c r="P52" s="42">
        <f>'GIÁ VLXD THÁNG 11.2023'!P52</f>
        <v>0</v>
      </c>
      <c r="Q52" s="42">
        <f>'GIÁ VLXD THÁNG 12.2023'!E52</f>
        <v>0</v>
      </c>
      <c r="R52" s="42">
        <f>'GIÁ VLXD THÁNG 12.2023'!F52</f>
        <v>0</v>
      </c>
      <c r="S52" s="42">
        <f>'GIÁ VLXD THÁNG 12.2023'!G52</f>
        <v>0</v>
      </c>
      <c r="T52" s="42">
        <f>'GIÁ VLXD THÁNG 12.2023'!H52</f>
        <v>0</v>
      </c>
      <c r="U52" s="42">
        <f>'GIÁ VLXD THÁNG 12.2023'!I52</f>
        <v>0</v>
      </c>
      <c r="V52" s="42">
        <f>'GIÁ VLXD THÁNG 12.2023'!J52</f>
        <v>0</v>
      </c>
      <c r="W52" s="42">
        <f>'GIÁ VLXD THÁNG 12.2023'!K52</f>
        <v>0</v>
      </c>
      <c r="X52" s="42">
        <f>'GIÁ VLXD THÁNG 12.2023'!L52</f>
        <v>0</v>
      </c>
      <c r="Y52" s="42">
        <f>'GIÁ VLXD THÁNG 12.2023'!M52</f>
        <v>0</v>
      </c>
      <c r="Z52" s="42">
        <f>'GIÁ VLXD THÁNG 12.2023'!N52</f>
        <v>0</v>
      </c>
      <c r="AA52" s="42">
        <f>'GIÁ VLXD THÁNG 12.2023'!O52</f>
        <v>0</v>
      </c>
      <c r="AB52" s="42">
        <f>'GIÁ VLXD THÁNG 12.2023'!P52</f>
        <v>0</v>
      </c>
      <c r="AC52" s="1631">
        <f t="shared" si="1"/>
        <v>0</v>
      </c>
      <c r="AD52" s="1632">
        <f t="shared" si="2"/>
        <v>0</v>
      </c>
      <c r="AE52" s="1632">
        <f t="shared" si="3"/>
        <v>0</v>
      </c>
      <c r="AF52" s="1632">
        <f t="shared" si="4"/>
        <v>0</v>
      </c>
      <c r="AG52" s="1632">
        <f t="shared" si="12"/>
        <v>0</v>
      </c>
      <c r="AH52" s="1632">
        <f t="shared" si="5"/>
        <v>0</v>
      </c>
      <c r="AI52" s="1632">
        <f t="shared" si="6"/>
        <v>0</v>
      </c>
      <c r="AJ52" s="1632">
        <f t="shared" si="7"/>
        <v>0</v>
      </c>
      <c r="AK52" s="1632">
        <f t="shared" si="8"/>
        <v>0</v>
      </c>
      <c r="AL52" s="1632">
        <f t="shared" si="9"/>
        <v>0</v>
      </c>
      <c r="AM52" s="1632">
        <f t="shared" si="10"/>
        <v>0</v>
      </c>
      <c r="AN52" s="1632">
        <f t="shared" si="11"/>
        <v>0</v>
      </c>
      <c r="AO52" s="117"/>
      <c r="AP52" s="117"/>
      <c r="AQ52" s="117"/>
      <c r="AR52" s="117"/>
      <c r="AS52" s="117"/>
      <c r="AT52" s="117"/>
      <c r="AU52" s="117"/>
      <c r="AV52" s="117"/>
      <c r="AW52" s="117"/>
      <c r="AX52" s="117"/>
      <c r="AY52" s="117"/>
      <c r="AZ52" s="117"/>
      <c r="BA52" s="1645"/>
    </row>
    <row r="53" spans="1:65" ht="39.950000000000003" customHeight="1">
      <c r="A53" s="35">
        <f>'GIÁ VLXD THÁNG 9.2023-PL1'!A53</f>
        <v>1</v>
      </c>
      <c r="B53" s="1611" t="str">
        <f>'GIÁ VLXD THÁNG 9.2023-PL1'!B53</f>
        <v>Thép cuộn Ø 6 mm CB240T</v>
      </c>
      <c r="C53" s="1597" t="str">
        <f>'GIÁ VLXD THÁNG 9.2023-PL1'!C53</f>
        <v>kg</v>
      </c>
      <c r="D53" s="1595" t="str">
        <f>'GIÁ VLXD THÁNG 9.2023-PL1'!D53</f>
        <v>TCVN 1654-1:2008</v>
      </c>
      <c r="E53" s="42">
        <f>'GIÁ VLXD THÁNG 11.2023'!E53</f>
        <v>0</v>
      </c>
      <c r="F53" s="42">
        <f>'GIÁ VLXD THÁNG 11.2023'!F53</f>
        <v>19200</v>
      </c>
      <c r="G53" s="42">
        <f>'GIÁ VLXD THÁNG 11.2023'!G53</f>
        <v>16800</v>
      </c>
      <c r="H53" s="42">
        <f>'GIÁ VLXD THÁNG 11.2023'!H53</f>
        <v>0</v>
      </c>
      <c r="I53" s="42">
        <f>'GIÁ VLXD THÁNG 11.2023'!I53</f>
        <v>0</v>
      </c>
      <c r="J53" s="42">
        <f>'GIÁ VLXD THÁNG 11.2023'!J53</f>
        <v>0</v>
      </c>
      <c r="K53" s="42">
        <f>'GIÁ VLXD THÁNG 11.2023'!K53</f>
        <v>20500</v>
      </c>
      <c r="L53" s="42">
        <f>'GIÁ VLXD THÁNG 11.2023'!L53</f>
        <v>0</v>
      </c>
      <c r="M53" s="1646">
        <v>17700</v>
      </c>
      <c r="N53" s="42">
        <f>'GIÁ VLXD THÁNG 11.2023'!N53</f>
        <v>15500</v>
      </c>
      <c r="O53" s="1646">
        <v>18000</v>
      </c>
      <c r="P53" s="42">
        <v>19000</v>
      </c>
      <c r="Q53" s="42">
        <f>'GIÁ VLXD THÁNG 12.2023'!E53</f>
        <v>0</v>
      </c>
      <c r="R53" s="1656">
        <v>18800</v>
      </c>
      <c r="S53" s="42">
        <f>'GIÁ VLXD THÁNG 12.2023'!G53</f>
        <v>16800</v>
      </c>
      <c r="T53" s="42">
        <f>'GIÁ VLXD THÁNG 12.2023'!H53</f>
        <v>0</v>
      </c>
      <c r="U53" s="42">
        <f>'GIÁ VLXD THÁNG 12.2023'!I53</f>
        <v>0</v>
      </c>
      <c r="V53" s="42">
        <f>'GIÁ VLXD THÁNG 12.2023'!J53</f>
        <v>0</v>
      </c>
      <c r="W53" s="42">
        <f>'GIÁ VLXD THÁNG 12.2023'!K53</f>
        <v>20500</v>
      </c>
      <c r="X53" s="42">
        <f>'GIÁ VLXD THÁNG 12.2023'!L53</f>
        <v>0</v>
      </c>
      <c r="Y53" s="1646">
        <v>18300</v>
      </c>
      <c r="Z53" s="42">
        <f>'GIÁ VLXD THÁNG 12.2023'!N53</f>
        <v>15500</v>
      </c>
      <c r="AA53" s="1646">
        <v>18500</v>
      </c>
      <c r="AB53" s="1656">
        <v>20000</v>
      </c>
      <c r="AC53" s="108">
        <f t="shared" si="1"/>
        <v>0</v>
      </c>
      <c r="AD53" s="109">
        <f t="shared" si="2"/>
        <v>-400</v>
      </c>
      <c r="AE53" s="109" t="str">
        <f t="shared" si="3"/>
        <v>-</v>
      </c>
      <c r="AF53" s="109">
        <f t="shared" si="4"/>
        <v>0</v>
      </c>
      <c r="AG53" s="109">
        <f t="shared" si="12"/>
        <v>0</v>
      </c>
      <c r="AH53" s="109">
        <f t="shared" si="5"/>
        <v>0</v>
      </c>
      <c r="AI53" s="109" t="str">
        <f t="shared" si="6"/>
        <v>-</v>
      </c>
      <c r="AJ53" s="109">
        <f t="shared" si="7"/>
        <v>0</v>
      </c>
      <c r="AK53" s="109">
        <f t="shared" si="8"/>
        <v>600</v>
      </c>
      <c r="AL53" s="109" t="str">
        <f t="shared" si="9"/>
        <v>-</v>
      </c>
      <c r="AM53" s="109">
        <f t="shared" si="10"/>
        <v>500</v>
      </c>
      <c r="AN53" s="109">
        <f t="shared" si="11"/>
        <v>1000</v>
      </c>
      <c r="AO53" s="117"/>
      <c r="AP53" s="117"/>
      <c r="AQ53" s="117"/>
      <c r="AR53" s="117"/>
      <c r="AS53" s="117"/>
      <c r="AT53" s="117"/>
      <c r="AU53" s="117"/>
      <c r="AV53" s="117"/>
      <c r="AW53" s="117">
        <f t="shared" ref="AW53:AW61" si="13">AK53/M53</f>
        <v>3.3898305084745763E-2</v>
      </c>
      <c r="AX53" s="117"/>
      <c r="AY53" s="117">
        <f t="shared" ref="AY53:AY59" si="14">AM53/O53</f>
        <v>2.7777777777777776E-2</v>
      </c>
      <c r="AZ53" s="117"/>
    </row>
    <row r="54" spans="1:65" ht="39.950000000000003" customHeight="1">
      <c r="A54" s="35">
        <f>'GIÁ VLXD THÁNG 9.2023-PL1'!A54</f>
        <v>2</v>
      </c>
      <c r="B54" s="1611" t="str">
        <f>'GIÁ VLXD THÁNG 9.2023-PL1'!B54</f>
        <v>Thép cuộn Ø 8 mm CB240T</v>
      </c>
      <c r="C54" s="1597" t="str">
        <f>'GIÁ VLXD THÁNG 9.2023-PL1'!C54</f>
        <v>kg</v>
      </c>
      <c r="D54" s="1595" t="str">
        <f>'GIÁ VLXD THÁNG 9.2023-PL1'!D54</f>
        <v>nt</v>
      </c>
      <c r="E54" s="42">
        <f>'GIÁ VLXD THÁNG 11.2023'!E54</f>
        <v>0</v>
      </c>
      <c r="F54" s="42">
        <f>'GIÁ VLXD THÁNG 11.2023'!F54</f>
        <v>19200</v>
      </c>
      <c r="G54" s="42">
        <f>'GIÁ VLXD THÁNG 11.2023'!G54</f>
        <v>16800</v>
      </c>
      <c r="H54" s="42">
        <f>'GIÁ VLXD THÁNG 11.2023'!H54</f>
        <v>0</v>
      </c>
      <c r="I54" s="42">
        <f>'GIÁ VLXD THÁNG 11.2023'!I54</f>
        <v>0</v>
      </c>
      <c r="J54" s="42">
        <f>'GIÁ VLXD THÁNG 11.2023'!J54</f>
        <v>0</v>
      </c>
      <c r="K54" s="42">
        <f>'GIÁ VLXD THÁNG 11.2023'!K54</f>
        <v>20500</v>
      </c>
      <c r="L54" s="42">
        <f>'GIÁ VLXD THÁNG 11.2023'!L54</f>
        <v>0</v>
      </c>
      <c r="M54" s="1646">
        <f>M53</f>
        <v>17700</v>
      </c>
      <c r="N54" s="42">
        <f>'GIÁ VLXD THÁNG 11.2023'!N54</f>
        <v>15500</v>
      </c>
      <c r="O54" s="1646">
        <f>O53</f>
        <v>18000</v>
      </c>
      <c r="P54" s="42">
        <v>19000</v>
      </c>
      <c r="Q54" s="42">
        <f>'GIÁ VLXD THÁNG 12.2023'!E54</f>
        <v>0</v>
      </c>
      <c r="R54" s="1656">
        <f>R53</f>
        <v>18800</v>
      </c>
      <c r="S54" s="42">
        <f>'GIÁ VLXD THÁNG 12.2023'!G54</f>
        <v>16800</v>
      </c>
      <c r="T54" s="42">
        <f>'GIÁ VLXD THÁNG 12.2023'!H54</f>
        <v>0</v>
      </c>
      <c r="U54" s="42">
        <f>'GIÁ VLXD THÁNG 12.2023'!I54</f>
        <v>0</v>
      </c>
      <c r="V54" s="42">
        <f>'GIÁ VLXD THÁNG 12.2023'!J54</f>
        <v>0</v>
      </c>
      <c r="W54" s="42">
        <f>'GIÁ VLXD THÁNG 12.2023'!K54</f>
        <v>20500</v>
      </c>
      <c r="X54" s="42">
        <f>'GIÁ VLXD THÁNG 12.2023'!L54</f>
        <v>0</v>
      </c>
      <c r="Y54" s="1646">
        <f>Y53</f>
        <v>18300</v>
      </c>
      <c r="Z54" s="42">
        <f>'GIÁ VLXD THÁNG 12.2023'!N54</f>
        <v>15500</v>
      </c>
      <c r="AA54" s="1646">
        <f>AA53</f>
        <v>18500</v>
      </c>
      <c r="AB54" s="1656">
        <f>AB53</f>
        <v>20000</v>
      </c>
      <c r="AC54" s="108">
        <f t="shared" si="1"/>
        <v>0</v>
      </c>
      <c r="AD54" s="109">
        <f t="shared" si="2"/>
        <v>-400</v>
      </c>
      <c r="AE54" s="109" t="str">
        <f t="shared" si="3"/>
        <v>-</v>
      </c>
      <c r="AF54" s="109">
        <f t="shared" si="4"/>
        <v>0</v>
      </c>
      <c r="AG54" s="109">
        <f t="shared" si="12"/>
        <v>0</v>
      </c>
      <c r="AH54" s="109">
        <f t="shared" si="5"/>
        <v>0</v>
      </c>
      <c r="AI54" s="109" t="str">
        <f t="shared" si="6"/>
        <v>-</v>
      </c>
      <c r="AJ54" s="109">
        <f t="shared" si="7"/>
        <v>0</v>
      </c>
      <c r="AK54" s="109">
        <f t="shared" si="8"/>
        <v>600</v>
      </c>
      <c r="AL54" s="109" t="str">
        <f t="shared" si="9"/>
        <v>-</v>
      </c>
      <c r="AM54" s="109">
        <f t="shared" si="10"/>
        <v>500</v>
      </c>
      <c r="AN54" s="109">
        <f t="shared" si="11"/>
        <v>1000</v>
      </c>
      <c r="AO54" s="117"/>
      <c r="AP54" s="117"/>
      <c r="AQ54" s="117"/>
      <c r="AR54" s="117"/>
      <c r="AS54" s="117"/>
      <c r="AT54" s="117"/>
      <c r="AU54" s="117"/>
      <c r="AV54" s="117"/>
      <c r="AW54" s="117">
        <f t="shared" si="13"/>
        <v>3.3898305084745763E-2</v>
      </c>
      <c r="AX54" s="117"/>
      <c r="AY54" s="117">
        <f t="shared" si="14"/>
        <v>2.7777777777777776E-2</v>
      </c>
      <c r="AZ54" s="117"/>
    </row>
    <row r="55" spans="1:65" ht="39.950000000000003" customHeight="1">
      <c r="A55" s="35">
        <f>'GIÁ VLXD THÁNG 9.2023-PL1'!A55</f>
        <v>3</v>
      </c>
      <c r="B55" s="1611" t="str">
        <f>'GIÁ VLXD THÁNG 9.2023-PL1'!B55</f>
        <v>Thép cây vằn  Ø 10 mm CB240T</v>
      </c>
      <c r="C55" s="1597" t="str">
        <f>'GIÁ VLXD THÁNG 9.2023-PL1'!C55</f>
        <v>cây</v>
      </c>
      <c r="D55" s="1595" t="str">
        <f>'GIÁ VLXD THÁNG 9.2023-PL1'!D55</f>
        <v>nt</v>
      </c>
      <c r="E55" s="42">
        <f>'GIÁ VLXD THÁNG 11.2023'!E55</f>
        <v>0</v>
      </c>
      <c r="F55" s="42">
        <f>'GIÁ VLXD THÁNG 11.2023'!F55</f>
        <v>142000</v>
      </c>
      <c r="G55" s="42">
        <f>'GIÁ VLXD THÁNG 11.2023'!G55</f>
        <v>118000</v>
      </c>
      <c r="H55" s="42">
        <f>'GIÁ VLXD THÁNG 11.2023'!H55</f>
        <v>0</v>
      </c>
      <c r="I55" s="42">
        <f>'GIÁ VLXD THÁNG 11.2023'!I55</f>
        <v>0</v>
      </c>
      <c r="J55" s="42">
        <f>'GIÁ VLXD THÁNG 11.2023'!J55</f>
        <v>0</v>
      </c>
      <c r="K55" s="42">
        <f>'GIÁ VLXD THÁNG 11.2023'!K55</f>
        <v>115000</v>
      </c>
      <c r="L55" s="1656">
        <v>114000</v>
      </c>
      <c r="M55" s="1646">
        <v>118500</v>
      </c>
      <c r="N55" s="42">
        <f>'GIÁ VLXD THÁNG 11.2023'!N55</f>
        <v>105000</v>
      </c>
      <c r="O55" s="1646">
        <v>119000</v>
      </c>
      <c r="P55" s="42">
        <v>124000</v>
      </c>
      <c r="Q55" s="42">
        <f>'GIÁ VLXD THÁNG 12.2023'!E55</f>
        <v>0</v>
      </c>
      <c r="R55" s="1656">
        <v>141600</v>
      </c>
      <c r="S55" s="42">
        <f>'GIÁ VLXD THÁNG 12.2023'!G55</f>
        <v>118000</v>
      </c>
      <c r="T55" s="42">
        <f>'GIÁ VLXD THÁNG 12.2023'!H55</f>
        <v>0</v>
      </c>
      <c r="U55" s="42">
        <f>'GIÁ VLXD THÁNG 12.2023'!I55</f>
        <v>0</v>
      </c>
      <c r="V55" s="42">
        <f>'GIÁ VLXD THÁNG 12.2023'!J55</f>
        <v>0</v>
      </c>
      <c r="W55" s="42">
        <f>'GIÁ VLXD THÁNG 12.2023'!K55</f>
        <v>115000</v>
      </c>
      <c r="X55" s="42">
        <f>'GIÁ VLXD THÁNG 12.2023'!L55</f>
        <v>114000</v>
      </c>
      <c r="Y55" s="1646">
        <v>120500</v>
      </c>
      <c r="Z55" s="42">
        <f>'GIÁ VLXD THÁNG 12.2023'!N55</f>
        <v>105000</v>
      </c>
      <c r="AA55" s="1646">
        <v>122000</v>
      </c>
      <c r="AB55" s="1656">
        <v>128000</v>
      </c>
      <c r="AC55" s="108">
        <f t="shared" si="1"/>
        <v>0</v>
      </c>
      <c r="AD55" s="109">
        <f t="shared" si="2"/>
        <v>-400</v>
      </c>
      <c r="AE55" s="109" t="str">
        <f t="shared" si="3"/>
        <v>-</v>
      </c>
      <c r="AF55" s="109">
        <f t="shared" si="4"/>
        <v>0</v>
      </c>
      <c r="AG55" s="109">
        <f t="shared" si="12"/>
        <v>0</v>
      </c>
      <c r="AH55" s="109">
        <f t="shared" si="5"/>
        <v>0</v>
      </c>
      <c r="AI55" s="109" t="str">
        <f t="shared" si="6"/>
        <v>-</v>
      </c>
      <c r="AJ55" s="109" t="str">
        <f t="shared" si="7"/>
        <v>-</v>
      </c>
      <c r="AK55" s="109">
        <f t="shared" si="8"/>
        <v>2000</v>
      </c>
      <c r="AL55" s="109" t="str">
        <f t="shared" si="9"/>
        <v>-</v>
      </c>
      <c r="AM55" s="109">
        <f t="shared" si="10"/>
        <v>3000</v>
      </c>
      <c r="AN55" s="109">
        <f t="shared" si="11"/>
        <v>4000</v>
      </c>
      <c r="AO55" s="117"/>
      <c r="AP55" s="117"/>
      <c r="AQ55" s="117"/>
      <c r="AR55" s="117"/>
      <c r="AS55" s="117"/>
      <c r="AT55" s="117"/>
      <c r="AU55" s="117"/>
      <c r="AV55" s="117"/>
      <c r="AW55" s="117">
        <f t="shared" si="13"/>
        <v>1.6877637130801686E-2</v>
      </c>
      <c r="AX55" s="117"/>
      <c r="AY55" s="117">
        <f t="shared" si="14"/>
        <v>2.5210084033613446E-2</v>
      </c>
      <c r="AZ55" s="117"/>
      <c r="BB55" s="1630"/>
      <c r="BC55" s="1630"/>
      <c r="BD55" s="1630"/>
      <c r="BE55" s="1630"/>
      <c r="BF55" s="1630"/>
      <c r="BG55" s="1630"/>
      <c r="BH55" s="1630"/>
      <c r="BI55" s="1630"/>
      <c r="BJ55" s="1630"/>
      <c r="BK55" s="1630"/>
      <c r="BL55" s="1630"/>
      <c r="BM55" s="1630"/>
    </row>
    <row r="56" spans="1:65" ht="39.950000000000003" customHeight="1">
      <c r="A56" s="35">
        <f>'GIÁ VLXD THÁNG 9.2023-PL1'!A56</f>
        <v>4</v>
      </c>
      <c r="B56" s="1611" t="str">
        <f>'GIÁ VLXD THÁNG 9.2023-PL1'!B56</f>
        <v>Thép cây vằn  Ø 12 mm CB 400V - SD390</v>
      </c>
      <c r="C56" s="1597" t="str">
        <f>'GIÁ VLXD THÁNG 9.2023-PL1'!C56</f>
        <v>cây</v>
      </c>
      <c r="D56" s="1595" t="str">
        <f>'GIÁ VLXD THÁNG 9.2023-PL1'!D56</f>
        <v>nt</v>
      </c>
      <c r="E56" s="42">
        <f>'GIÁ VLXD THÁNG 11.2023'!E56</f>
        <v>0</v>
      </c>
      <c r="F56" s="42">
        <f>'GIÁ VLXD THÁNG 11.2023'!F56</f>
        <v>200000</v>
      </c>
      <c r="G56" s="42">
        <f>'GIÁ VLXD THÁNG 11.2023'!G56</f>
        <v>168000</v>
      </c>
      <c r="H56" s="42">
        <f>'GIÁ VLXD THÁNG 11.2023'!H56</f>
        <v>0</v>
      </c>
      <c r="I56" s="42">
        <f>'GIÁ VLXD THÁNG 11.2023'!I56</f>
        <v>0</v>
      </c>
      <c r="J56" s="42">
        <f>'GIÁ VLXD THÁNG 11.2023'!J56</f>
        <v>0</v>
      </c>
      <c r="K56" s="42">
        <f>'GIÁ VLXD THÁNG 11.2023'!K56</f>
        <v>170000</v>
      </c>
      <c r="L56" s="1656">
        <v>162500</v>
      </c>
      <c r="M56" s="1646">
        <v>169000</v>
      </c>
      <c r="N56" s="42">
        <f>'GIÁ VLXD THÁNG 11.2023'!N56</f>
        <v>153000</v>
      </c>
      <c r="O56" s="1646">
        <v>167000</v>
      </c>
      <c r="P56" s="1646">
        <v>174000</v>
      </c>
      <c r="Q56" s="42">
        <f>'GIÁ VLXD THÁNG 12.2023'!E56</f>
        <v>0</v>
      </c>
      <c r="R56" s="42">
        <f>'GIÁ VLXD THÁNG 12.2023'!F56</f>
        <v>200000</v>
      </c>
      <c r="S56" s="42">
        <f>'GIÁ VLXD THÁNG 12.2023'!G56</f>
        <v>168000</v>
      </c>
      <c r="T56" s="42">
        <f>'GIÁ VLXD THÁNG 12.2023'!H56</f>
        <v>0</v>
      </c>
      <c r="U56" s="42">
        <f>'GIÁ VLXD THÁNG 12.2023'!I56</f>
        <v>0</v>
      </c>
      <c r="V56" s="42">
        <f>'GIÁ VLXD THÁNG 12.2023'!J56</f>
        <v>0</v>
      </c>
      <c r="W56" s="42">
        <f>'GIÁ VLXD THÁNG 12.2023'!K56</f>
        <v>170000</v>
      </c>
      <c r="X56" s="42">
        <f>'GIÁ VLXD THÁNG 12.2023'!L56</f>
        <v>162500</v>
      </c>
      <c r="Y56" s="1646">
        <v>172000</v>
      </c>
      <c r="Z56" s="42">
        <f>'GIÁ VLXD THÁNG 12.2023'!N56</f>
        <v>153000</v>
      </c>
      <c r="AA56" s="1646">
        <v>173000</v>
      </c>
      <c r="AB56" s="1646">
        <v>176000</v>
      </c>
      <c r="AC56" s="108">
        <f t="shared" si="1"/>
        <v>0</v>
      </c>
      <c r="AD56" s="109" t="str">
        <f t="shared" si="2"/>
        <v>-</v>
      </c>
      <c r="AE56" s="109" t="str">
        <f t="shared" si="3"/>
        <v>-</v>
      </c>
      <c r="AF56" s="109">
        <f t="shared" si="4"/>
        <v>0</v>
      </c>
      <c r="AG56" s="109">
        <f t="shared" si="12"/>
        <v>0</v>
      </c>
      <c r="AH56" s="109">
        <f t="shared" si="5"/>
        <v>0</v>
      </c>
      <c r="AI56" s="109" t="str">
        <f t="shared" si="6"/>
        <v>-</v>
      </c>
      <c r="AJ56" s="109" t="str">
        <f t="shared" si="7"/>
        <v>-</v>
      </c>
      <c r="AK56" s="109">
        <f t="shared" si="8"/>
        <v>3000</v>
      </c>
      <c r="AL56" s="109" t="str">
        <f t="shared" si="9"/>
        <v>-</v>
      </c>
      <c r="AM56" s="109">
        <f t="shared" si="10"/>
        <v>6000</v>
      </c>
      <c r="AN56" s="109">
        <f t="shared" si="11"/>
        <v>2000</v>
      </c>
      <c r="AO56" s="117"/>
      <c r="AP56" s="117"/>
      <c r="AQ56" s="117"/>
      <c r="AR56" s="117"/>
      <c r="AS56" s="117"/>
      <c r="AT56" s="117"/>
      <c r="AU56" s="117"/>
      <c r="AV56" s="117"/>
      <c r="AW56" s="117">
        <f t="shared" si="13"/>
        <v>1.7751479289940829E-2</v>
      </c>
      <c r="AX56" s="117"/>
      <c r="AY56" s="117">
        <f t="shared" si="14"/>
        <v>3.5928143712574849E-2</v>
      </c>
      <c r="AZ56" s="117">
        <f>AN56/P56</f>
        <v>1.1494252873563218E-2</v>
      </c>
      <c r="BB56" s="1630"/>
      <c r="BC56" s="1630"/>
      <c r="BD56" s="1630"/>
      <c r="BE56" s="1630"/>
      <c r="BF56" s="1630"/>
      <c r="BG56" s="1630"/>
      <c r="BH56" s="1630"/>
      <c r="BI56" s="1630"/>
      <c r="BJ56" s="1630"/>
      <c r="BK56" s="1630"/>
      <c r="BL56" s="1630"/>
      <c r="BM56" s="1630"/>
    </row>
    <row r="57" spans="1:65" ht="39.950000000000003" customHeight="1">
      <c r="A57" s="35">
        <f>'GIÁ VLXD THÁNG 9.2023-PL1'!A57</f>
        <v>5</v>
      </c>
      <c r="B57" s="1611" t="str">
        <f>'GIÁ VLXD THÁNG 9.2023-PL1'!B57</f>
        <v>Thép cây vằn  Ø 14 mm CB 400V - SD390</v>
      </c>
      <c r="C57" s="1597" t="str">
        <f>'GIÁ VLXD THÁNG 9.2023-PL1'!C57</f>
        <v>cây</v>
      </c>
      <c r="D57" s="1595" t="str">
        <f>'GIÁ VLXD THÁNG 9.2023-PL1'!D57</f>
        <v>nt</v>
      </c>
      <c r="E57" s="42">
        <f>'GIÁ VLXD THÁNG 11.2023'!E57</f>
        <v>0</v>
      </c>
      <c r="F57" s="42">
        <f>'GIÁ VLXD THÁNG 11.2023'!F57</f>
        <v>265000</v>
      </c>
      <c r="G57" s="42">
        <f>'GIÁ VLXD THÁNG 11.2023'!G57</f>
        <v>228000</v>
      </c>
      <c r="H57" s="42">
        <f>'GIÁ VLXD THÁNG 11.2023'!H57</f>
        <v>0</v>
      </c>
      <c r="I57" s="42">
        <f>'GIÁ VLXD THÁNG 11.2023'!I57</f>
        <v>0</v>
      </c>
      <c r="J57" s="42">
        <f>'GIÁ VLXD THÁNG 11.2023'!J57</f>
        <v>0</v>
      </c>
      <c r="K57" s="42">
        <f>'GIÁ VLXD THÁNG 11.2023'!K57</f>
        <v>230000</v>
      </c>
      <c r="L57" s="1656">
        <v>219500</v>
      </c>
      <c r="M57" s="1646">
        <v>229000</v>
      </c>
      <c r="N57" s="42">
        <f>'GIÁ VLXD THÁNG 11.2023'!N57</f>
        <v>209000</v>
      </c>
      <c r="O57" s="1646">
        <v>226000</v>
      </c>
      <c r="P57" s="1646">
        <v>233000</v>
      </c>
      <c r="Q57" s="42">
        <f>'GIÁ VLXD THÁNG 12.2023'!E57</f>
        <v>0</v>
      </c>
      <c r="R57" s="42">
        <f>'GIÁ VLXD THÁNG 12.2023'!F57</f>
        <v>265000</v>
      </c>
      <c r="S57" s="42">
        <f>'GIÁ VLXD THÁNG 12.2023'!G57</f>
        <v>228000</v>
      </c>
      <c r="T57" s="42">
        <f>'GIÁ VLXD THÁNG 12.2023'!H57</f>
        <v>0</v>
      </c>
      <c r="U57" s="42">
        <f>'GIÁ VLXD THÁNG 12.2023'!I57</f>
        <v>0</v>
      </c>
      <c r="V57" s="42">
        <f>'GIÁ VLXD THÁNG 12.2023'!J57</f>
        <v>0</v>
      </c>
      <c r="W57" s="42">
        <f>'GIÁ VLXD THÁNG 12.2023'!K57</f>
        <v>230000</v>
      </c>
      <c r="X57" s="42">
        <f>'GIÁ VLXD THÁNG 12.2023'!L57</f>
        <v>219500</v>
      </c>
      <c r="Y57" s="1646">
        <v>233000</v>
      </c>
      <c r="Z57" s="42">
        <f>'GIÁ VLXD THÁNG 12.2023'!N57</f>
        <v>209000</v>
      </c>
      <c r="AA57" s="1646">
        <v>229000</v>
      </c>
      <c r="AB57" s="1646">
        <v>240000</v>
      </c>
      <c r="AC57" s="108">
        <f t="shared" si="1"/>
        <v>0</v>
      </c>
      <c r="AD57" s="109" t="str">
        <f t="shared" si="2"/>
        <v>-</v>
      </c>
      <c r="AE57" s="109" t="str">
        <f t="shared" si="3"/>
        <v>-</v>
      </c>
      <c r="AF57" s="109">
        <f t="shared" si="4"/>
        <v>0</v>
      </c>
      <c r="AG57" s="109">
        <f t="shared" si="12"/>
        <v>0</v>
      </c>
      <c r="AH57" s="109">
        <f t="shared" si="5"/>
        <v>0</v>
      </c>
      <c r="AI57" s="109" t="str">
        <f t="shared" si="6"/>
        <v>-</v>
      </c>
      <c r="AJ57" s="109" t="str">
        <f t="shared" si="7"/>
        <v>-</v>
      </c>
      <c r="AK57" s="109">
        <f t="shared" si="8"/>
        <v>4000</v>
      </c>
      <c r="AL57" s="109" t="str">
        <f t="shared" si="9"/>
        <v>-</v>
      </c>
      <c r="AM57" s="109">
        <f t="shared" si="10"/>
        <v>3000</v>
      </c>
      <c r="AN57" s="109">
        <f t="shared" si="11"/>
        <v>7000</v>
      </c>
      <c r="AO57" s="117"/>
      <c r="AP57" s="117"/>
      <c r="AQ57" s="117"/>
      <c r="AR57" s="117"/>
      <c r="AS57" s="117"/>
      <c r="AT57" s="117"/>
      <c r="AU57" s="117"/>
      <c r="AV57" s="117"/>
      <c r="AW57" s="117">
        <f t="shared" si="13"/>
        <v>1.7467248908296942E-2</v>
      </c>
      <c r="AX57" s="117"/>
      <c r="AY57" s="117">
        <f t="shared" si="14"/>
        <v>1.3274336283185841E-2</v>
      </c>
      <c r="AZ57" s="117">
        <f>AN57/P57</f>
        <v>3.0042918454935622E-2</v>
      </c>
      <c r="BB57" s="1630"/>
      <c r="BC57" s="1630"/>
      <c r="BD57" s="1630"/>
      <c r="BE57" s="1630"/>
      <c r="BF57" s="1630"/>
      <c r="BG57" s="1630"/>
      <c r="BH57" s="1630"/>
      <c r="BI57" s="1630"/>
      <c r="BJ57" s="1630"/>
      <c r="BK57" s="1630"/>
      <c r="BL57" s="1630"/>
      <c r="BM57" s="1630"/>
    </row>
    <row r="58" spans="1:65" ht="39.950000000000003" customHeight="1">
      <c r="A58" s="35">
        <f>'GIÁ VLXD THÁNG 9.2023-PL1'!A58</f>
        <v>6</v>
      </c>
      <c r="B58" s="1611" t="str">
        <f>'GIÁ VLXD THÁNG 9.2023-PL1'!B58</f>
        <v>Thép cây vằn  Ø 16 mm CB 400V - SD390</v>
      </c>
      <c r="C58" s="1597" t="str">
        <f>'GIÁ VLXD THÁNG 9.2023-PL1'!C58</f>
        <v>cây</v>
      </c>
      <c r="D58" s="1595" t="str">
        <f>'GIÁ VLXD THÁNG 9.2023-PL1'!D58</f>
        <v>nt</v>
      </c>
      <c r="E58" s="42">
        <f>'GIÁ VLXD THÁNG 11.2023'!E58</f>
        <v>0</v>
      </c>
      <c r="F58" s="42">
        <f>'GIÁ VLXD THÁNG 11.2023'!F58</f>
        <v>350000</v>
      </c>
      <c r="G58" s="42">
        <f>'GIÁ VLXD THÁNG 11.2023'!G58</f>
        <v>298000</v>
      </c>
      <c r="H58" s="42">
        <f>'GIÁ VLXD THÁNG 11.2023'!H58</f>
        <v>0</v>
      </c>
      <c r="I58" s="42">
        <f>'GIÁ VLXD THÁNG 11.2023'!I58</f>
        <v>0</v>
      </c>
      <c r="J58" s="42">
        <f>'GIÁ VLXD THÁNG 11.2023'!J58</f>
        <v>0</v>
      </c>
      <c r="K58" s="42">
        <f>'GIÁ VLXD THÁNG 11.2023'!K58</f>
        <v>340000</v>
      </c>
      <c r="L58" s="1656">
        <v>288500</v>
      </c>
      <c r="M58" s="1646">
        <v>298000</v>
      </c>
      <c r="N58" s="42">
        <f>'GIÁ VLXD THÁNG 11.2023'!N58</f>
        <v>273000</v>
      </c>
      <c r="O58" s="1646">
        <v>298000</v>
      </c>
      <c r="P58" s="1646">
        <v>303000</v>
      </c>
      <c r="Q58" s="42">
        <f>'GIÁ VLXD THÁNG 12.2023'!E58</f>
        <v>0</v>
      </c>
      <c r="R58" s="42">
        <f>'GIÁ VLXD THÁNG 12.2023'!F58</f>
        <v>350000</v>
      </c>
      <c r="S58" s="42">
        <f>'GIÁ VLXD THÁNG 12.2023'!G58</f>
        <v>298000</v>
      </c>
      <c r="T58" s="42">
        <f>'GIÁ VLXD THÁNG 12.2023'!H58</f>
        <v>0</v>
      </c>
      <c r="U58" s="42">
        <f>'GIÁ VLXD THÁNG 12.2023'!I58</f>
        <v>0</v>
      </c>
      <c r="V58" s="42">
        <f>'GIÁ VLXD THÁNG 12.2023'!J58</f>
        <v>0</v>
      </c>
      <c r="W58" s="42">
        <f>'GIÁ VLXD THÁNG 12.2023'!K58</f>
        <v>340000</v>
      </c>
      <c r="X58" s="42">
        <f>'GIÁ VLXD THÁNG 12.2023'!L58</f>
        <v>288500</v>
      </c>
      <c r="Y58" s="1646">
        <v>304000</v>
      </c>
      <c r="Z58" s="42">
        <f>'GIÁ VLXD THÁNG 12.2023'!N58</f>
        <v>273000</v>
      </c>
      <c r="AA58" s="1646">
        <v>304000</v>
      </c>
      <c r="AB58" s="1646">
        <v>309000</v>
      </c>
      <c r="AC58" s="108">
        <f t="shared" si="1"/>
        <v>0</v>
      </c>
      <c r="AD58" s="109" t="str">
        <f t="shared" si="2"/>
        <v>-</v>
      </c>
      <c r="AE58" s="109" t="str">
        <f t="shared" si="3"/>
        <v>-</v>
      </c>
      <c r="AF58" s="109">
        <f t="shared" si="4"/>
        <v>0</v>
      </c>
      <c r="AG58" s="109">
        <f t="shared" si="12"/>
        <v>0</v>
      </c>
      <c r="AH58" s="109">
        <f t="shared" si="5"/>
        <v>0</v>
      </c>
      <c r="AI58" s="109" t="str">
        <f t="shared" si="6"/>
        <v>-</v>
      </c>
      <c r="AJ58" s="109" t="str">
        <f t="shared" si="7"/>
        <v>-</v>
      </c>
      <c r="AK58" s="109">
        <f t="shared" si="8"/>
        <v>6000</v>
      </c>
      <c r="AL58" s="109" t="str">
        <f t="shared" si="9"/>
        <v>-</v>
      </c>
      <c r="AM58" s="109">
        <f t="shared" si="10"/>
        <v>6000</v>
      </c>
      <c r="AN58" s="109">
        <f t="shared" si="11"/>
        <v>6000</v>
      </c>
      <c r="AO58" s="117"/>
      <c r="AP58" s="117"/>
      <c r="AQ58" s="117"/>
      <c r="AR58" s="117"/>
      <c r="AS58" s="117"/>
      <c r="AT58" s="117"/>
      <c r="AU58" s="117"/>
      <c r="AV58" s="117"/>
      <c r="AW58" s="117">
        <f t="shared" si="13"/>
        <v>2.0134228187919462E-2</v>
      </c>
      <c r="AX58" s="117"/>
      <c r="AY58" s="117">
        <f t="shared" si="14"/>
        <v>2.0134228187919462E-2</v>
      </c>
      <c r="AZ58" s="117">
        <f>AN58/P58</f>
        <v>1.9801980198019802E-2</v>
      </c>
      <c r="BB58" s="1630"/>
      <c r="BC58" s="1630"/>
      <c r="BD58" s="1630"/>
      <c r="BE58" s="1630"/>
      <c r="BF58" s="1630"/>
      <c r="BG58" s="1630"/>
      <c r="BH58" s="1630"/>
      <c r="BI58" s="1630"/>
      <c r="BJ58" s="1630"/>
      <c r="BK58" s="1630"/>
      <c r="BL58" s="1630"/>
      <c r="BM58" s="1630"/>
    </row>
    <row r="59" spans="1:65" ht="39.950000000000003" customHeight="1">
      <c r="A59" s="35">
        <f>'GIÁ VLXD THÁNG 9.2023-PL1'!A59</f>
        <v>7</v>
      </c>
      <c r="B59" s="1611" t="str">
        <f>'GIÁ VLXD THÁNG 9.2023-PL1'!B59</f>
        <v>Thép cây vằn  Ø 18 mm CB 400V - SD390</v>
      </c>
      <c r="C59" s="1597" t="str">
        <f>'GIÁ VLXD THÁNG 9.2023-PL1'!C59</f>
        <v>cây</v>
      </c>
      <c r="D59" s="1595" t="str">
        <f>'GIÁ VLXD THÁNG 9.2023-PL1'!D59</f>
        <v>nt</v>
      </c>
      <c r="E59" s="42">
        <f>'GIÁ VLXD THÁNG 11.2023'!E59</f>
        <v>0</v>
      </c>
      <c r="F59" s="42">
        <f>'GIÁ VLXD THÁNG 11.2023'!F59</f>
        <v>425000</v>
      </c>
      <c r="G59" s="42">
        <f>'GIÁ VLXD THÁNG 11.2023'!G59</f>
        <v>377000</v>
      </c>
      <c r="H59" s="42">
        <f>'GIÁ VLXD THÁNG 11.2023'!H59</f>
        <v>0</v>
      </c>
      <c r="I59" s="42">
        <f>'GIÁ VLXD THÁNG 11.2023'!I59</f>
        <v>0</v>
      </c>
      <c r="J59" s="42">
        <f>'GIÁ VLXD THÁNG 11.2023'!J59</f>
        <v>0</v>
      </c>
      <c r="K59" s="42">
        <f>'GIÁ VLXD THÁNG 11.2023'!K59</f>
        <v>400000</v>
      </c>
      <c r="L59" s="1656">
        <v>364500</v>
      </c>
      <c r="M59" s="1646">
        <v>377000</v>
      </c>
      <c r="N59" s="42">
        <f>'GIÁ VLXD THÁNG 11.2023'!N59</f>
        <v>345000</v>
      </c>
      <c r="O59" s="1646">
        <v>386000</v>
      </c>
      <c r="P59" s="1646">
        <v>383000</v>
      </c>
      <c r="Q59" s="42">
        <f>'GIÁ VLXD THÁNG 12.2023'!E59</f>
        <v>0</v>
      </c>
      <c r="R59" s="42">
        <f>'GIÁ VLXD THÁNG 12.2023'!F59</f>
        <v>425000</v>
      </c>
      <c r="S59" s="42">
        <f>'GIÁ VLXD THÁNG 12.2023'!G59</f>
        <v>377000</v>
      </c>
      <c r="T59" s="42">
        <f>'GIÁ VLXD THÁNG 12.2023'!H59</f>
        <v>0</v>
      </c>
      <c r="U59" s="42">
        <f>'GIÁ VLXD THÁNG 12.2023'!I59</f>
        <v>0</v>
      </c>
      <c r="V59" s="42">
        <f>'GIÁ VLXD THÁNG 12.2023'!J59</f>
        <v>0</v>
      </c>
      <c r="W59" s="42">
        <f>'GIÁ VLXD THÁNG 12.2023'!K59</f>
        <v>400000</v>
      </c>
      <c r="X59" s="42">
        <f>'GIÁ VLXD THÁNG 12.2023'!L59</f>
        <v>364500</v>
      </c>
      <c r="Y59" s="1646">
        <v>385000</v>
      </c>
      <c r="Z59" s="42">
        <f>'GIÁ VLXD THÁNG 12.2023'!N59</f>
        <v>345000</v>
      </c>
      <c r="AA59" s="1646">
        <v>389000</v>
      </c>
      <c r="AB59" s="1646">
        <v>390000</v>
      </c>
      <c r="AC59" s="108">
        <f t="shared" si="1"/>
        <v>0</v>
      </c>
      <c r="AD59" s="109" t="str">
        <f t="shared" si="2"/>
        <v>-</v>
      </c>
      <c r="AE59" s="109" t="str">
        <f t="shared" si="3"/>
        <v>-</v>
      </c>
      <c r="AF59" s="109">
        <f t="shared" si="4"/>
        <v>0</v>
      </c>
      <c r="AG59" s="109">
        <f t="shared" si="12"/>
        <v>0</v>
      </c>
      <c r="AH59" s="109">
        <f t="shared" si="5"/>
        <v>0</v>
      </c>
      <c r="AI59" s="109" t="str">
        <f t="shared" si="6"/>
        <v>-</v>
      </c>
      <c r="AJ59" s="109" t="str">
        <f t="shared" si="7"/>
        <v>-</v>
      </c>
      <c r="AK59" s="109">
        <f t="shared" si="8"/>
        <v>8000</v>
      </c>
      <c r="AL59" s="109" t="str">
        <f t="shared" si="9"/>
        <v>-</v>
      </c>
      <c r="AM59" s="109">
        <f t="shared" si="10"/>
        <v>3000</v>
      </c>
      <c r="AN59" s="109">
        <f t="shared" si="11"/>
        <v>7000</v>
      </c>
      <c r="AO59" s="117"/>
      <c r="AP59" s="117"/>
      <c r="AQ59" s="117"/>
      <c r="AR59" s="117"/>
      <c r="AS59" s="117"/>
      <c r="AT59" s="117"/>
      <c r="AU59" s="117"/>
      <c r="AV59" s="117"/>
      <c r="AW59" s="117">
        <f t="shared" si="13"/>
        <v>2.1220159151193633E-2</v>
      </c>
      <c r="AX59" s="117"/>
      <c r="AY59" s="117">
        <f t="shared" si="14"/>
        <v>7.7720207253886009E-3</v>
      </c>
      <c r="AZ59" s="117">
        <f>AN59/P59</f>
        <v>1.8276762402088774E-2</v>
      </c>
      <c r="BB59" s="1630"/>
      <c r="BC59" s="1630"/>
      <c r="BD59" s="1630"/>
      <c r="BE59" s="1630"/>
      <c r="BF59" s="1630"/>
      <c r="BG59" s="1630"/>
      <c r="BH59" s="1630"/>
      <c r="BI59" s="1630"/>
      <c r="BJ59" s="1630"/>
      <c r="BK59" s="1630"/>
      <c r="BL59" s="1630"/>
      <c r="BM59" s="1630"/>
    </row>
    <row r="60" spans="1:65" ht="39.950000000000003" customHeight="1">
      <c r="A60" s="35">
        <f>'GIÁ VLXD THÁNG 9.2023-PL1'!A60</f>
        <v>8</v>
      </c>
      <c r="B60" s="1611" t="str">
        <f>'GIÁ VLXD THÁNG 9.2023-PL1'!B60</f>
        <v>Thép cây vằn  Ø 20 mm CB 400V - SD390</v>
      </c>
      <c r="C60" s="1597" t="str">
        <f>'GIÁ VLXD THÁNG 9.2023-PL1'!C60</f>
        <v>cây</v>
      </c>
      <c r="D60" s="1595" t="str">
        <f>'GIÁ VLXD THÁNG 9.2023-PL1'!D60</f>
        <v>nt</v>
      </c>
      <c r="E60" s="42">
        <f>'GIÁ VLXD THÁNG 11.2023'!E60</f>
        <v>0</v>
      </c>
      <c r="F60" s="42">
        <f>'GIÁ VLXD THÁNG 11.2023'!F60</f>
        <v>530000</v>
      </c>
      <c r="G60" s="42">
        <f>'GIÁ VLXD THÁNG 11.2023'!G60</f>
        <v>465000</v>
      </c>
      <c r="H60" s="42">
        <f>'GIÁ VLXD THÁNG 11.2023'!H60</f>
        <v>0</v>
      </c>
      <c r="I60" s="42">
        <f>'GIÁ VLXD THÁNG 11.2023'!I60</f>
        <v>0</v>
      </c>
      <c r="J60" s="42">
        <f>'GIÁ VLXD THÁNG 11.2023'!J60</f>
        <v>0</v>
      </c>
      <c r="K60" s="42">
        <f>'GIÁ VLXD THÁNG 11.2023'!K60</f>
        <v>600000</v>
      </c>
      <c r="L60" s="1656">
        <v>450500</v>
      </c>
      <c r="M60" s="1646">
        <v>465500</v>
      </c>
      <c r="N60" s="42">
        <f>'GIÁ VLXD THÁNG 11.2023'!N60</f>
        <v>0</v>
      </c>
      <c r="O60" s="42">
        <f>'GIÁ VLXD THÁNG 11.2023'!O60</f>
        <v>0</v>
      </c>
      <c r="P60" s="42">
        <f>'GIÁ VLXD THÁNG 11.2023'!P60</f>
        <v>0</v>
      </c>
      <c r="Q60" s="42">
        <f>'GIÁ VLXD THÁNG 12.2023'!E60</f>
        <v>0</v>
      </c>
      <c r="R60" s="42">
        <f>'GIÁ VLXD THÁNG 12.2023'!F60</f>
        <v>530000</v>
      </c>
      <c r="S60" s="42">
        <f>'GIÁ VLXD THÁNG 12.2023'!G60</f>
        <v>465000</v>
      </c>
      <c r="T60" s="42">
        <f>'GIÁ VLXD THÁNG 12.2023'!H60</f>
        <v>0</v>
      </c>
      <c r="U60" s="42">
        <f>'GIÁ VLXD THÁNG 12.2023'!I60</f>
        <v>0</v>
      </c>
      <c r="V60" s="42">
        <f>'GIÁ VLXD THÁNG 12.2023'!J60</f>
        <v>0</v>
      </c>
      <c r="W60" s="42"/>
      <c r="X60" s="42">
        <f>'GIÁ VLXD THÁNG 12.2023'!L60</f>
        <v>450500</v>
      </c>
      <c r="Y60" s="1646">
        <v>477000</v>
      </c>
      <c r="Z60" s="42">
        <f>'GIÁ VLXD THÁNG 12.2023'!N60</f>
        <v>0</v>
      </c>
      <c r="AA60" s="42">
        <f>'GIÁ VLXD THÁNG 12.2023'!O60</f>
        <v>0</v>
      </c>
      <c r="AB60" s="42">
        <f>'GIÁ VLXD THÁNG 12.2023'!P60</f>
        <v>0</v>
      </c>
      <c r="AC60" s="108">
        <f t="shared" si="1"/>
        <v>0</v>
      </c>
      <c r="AD60" s="109" t="str">
        <f t="shared" si="2"/>
        <v>-</v>
      </c>
      <c r="AE60" s="109" t="str">
        <f t="shared" si="3"/>
        <v>-</v>
      </c>
      <c r="AF60" s="109">
        <f t="shared" si="4"/>
        <v>0</v>
      </c>
      <c r="AG60" s="109">
        <f t="shared" si="12"/>
        <v>0</v>
      </c>
      <c r="AH60" s="109">
        <f t="shared" si="5"/>
        <v>0</v>
      </c>
      <c r="AI60" s="109">
        <f t="shared" si="6"/>
        <v>-600000</v>
      </c>
      <c r="AJ60" s="109" t="str">
        <f t="shared" si="7"/>
        <v>-</v>
      </c>
      <c r="AK60" s="109">
        <f t="shared" si="8"/>
        <v>11500</v>
      </c>
      <c r="AL60" s="109">
        <f t="shared" si="9"/>
        <v>0</v>
      </c>
      <c r="AM60" s="109">
        <f t="shared" si="10"/>
        <v>0</v>
      </c>
      <c r="AN60" s="109">
        <f t="shared" si="11"/>
        <v>0</v>
      </c>
      <c r="AO60" s="117"/>
      <c r="AP60" s="117"/>
      <c r="AQ60" s="117"/>
      <c r="AR60" s="117"/>
      <c r="AS60" s="117"/>
      <c r="AT60" s="117"/>
      <c r="AU60" s="117"/>
      <c r="AV60" s="117"/>
      <c r="AW60" s="117">
        <f t="shared" si="13"/>
        <v>2.4704618689581095E-2</v>
      </c>
      <c r="AX60" s="117"/>
      <c r="AY60" s="117"/>
      <c r="AZ60" s="117"/>
      <c r="BB60" s="1630"/>
      <c r="BC60" s="1630"/>
      <c r="BD60" s="1630"/>
      <c r="BE60" s="1630"/>
      <c r="BF60" s="1630"/>
      <c r="BG60" s="1630"/>
      <c r="BH60" s="1630"/>
      <c r="BI60" s="1630"/>
      <c r="BJ60" s="1630"/>
      <c r="BK60" s="1630"/>
      <c r="BL60" s="1630"/>
      <c r="BM60" s="1630"/>
    </row>
    <row r="61" spans="1:65" ht="39.950000000000003" customHeight="1">
      <c r="A61" s="35">
        <f>'GIÁ VLXD THÁNG 9.2023-PL1'!A61</f>
        <v>9</v>
      </c>
      <c r="B61" s="1611" t="str">
        <f>'GIÁ VLXD THÁNG 9.2023-PL1'!B61</f>
        <v>Thép cây vằn  Ø 22 mm CB 400V - SD390</v>
      </c>
      <c r="C61" s="1597" t="str">
        <f>'GIÁ VLXD THÁNG 9.2023-PL1'!C61</f>
        <v>cây</v>
      </c>
      <c r="D61" s="1595" t="str">
        <f>'GIÁ VLXD THÁNG 9.2023-PL1'!D61</f>
        <v>nt</v>
      </c>
      <c r="E61" s="42">
        <f>'GIÁ VLXD THÁNG 11.2023'!E61</f>
        <v>0</v>
      </c>
      <c r="F61" s="42">
        <f>'GIÁ VLXD THÁNG 11.2023'!F61</f>
        <v>625000</v>
      </c>
      <c r="G61" s="42">
        <f>'GIÁ VLXD THÁNG 11.2023'!G61</f>
        <v>565000</v>
      </c>
      <c r="H61" s="42">
        <f>'GIÁ VLXD THÁNG 11.2023'!H61</f>
        <v>0</v>
      </c>
      <c r="I61" s="42">
        <f>'GIÁ VLXD THÁNG 11.2023'!I61</f>
        <v>0</v>
      </c>
      <c r="J61" s="42">
        <f>'GIÁ VLXD THÁNG 11.2023'!J61</f>
        <v>0</v>
      </c>
      <c r="K61" s="42">
        <f>'GIÁ VLXD THÁNG 11.2023'!K61</f>
        <v>0</v>
      </c>
      <c r="L61" s="1656">
        <v>542500</v>
      </c>
      <c r="M61" s="1646">
        <v>562754</v>
      </c>
      <c r="N61" s="42">
        <f>'GIÁ VLXD THÁNG 11.2023'!N61</f>
        <v>0</v>
      </c>
      <c r="O61" s="42">
        <f>'GIÁ VLXD THÁNG 11.2023'!O61</f>
        <v>0</v>
      </c>
      <c r="P61" s="42">
        <f>'GIÁ VLXD THÁNG 11.2023'!P61</f>
        <v>0</v>
      </c>
      <c r="Q61" s="42">
        <f>'GIÁ VLXD THÁNG 12.2023'!E61</f>
        <v>0</v>
      </c>
      <c r="R61" s="42">
        <f>'GIÁ VLXD THÁNG 12.2023'!F61</f>
        <v>625000</v>
      </c>
      <c r="S61" s="42">
        <f>'GIÁ VLXD THÁNG 12.2023'!G61</f>
        <v>565000</v>
      </c>
      <c r="T61" s="42">
        <f>'GIÁ VLXD THÁNG 12.2023'!H61</f>
        <v>0</v>
      </c>
      <c r="U61" s="42">
        <f>'GIÁ VLXD THÁNG 12.2023'!I61</f>
        <v>0</v>
      </c>
      <c r="V61" s="42">
        <f>'GIÁ VLXD THÁNG 12.2023'!J61</f>
        <v>0</v>
      </c>
      <c r="W61" s="42">
        <f>'GIÁ VLXD THÁNG 12.2023'!K61</f>
        <v>0</v>
      </c>
      <c r="X61" s="42">
        <f>'GIÁ VLXD THÁNG 12.2023'!L61</f>
        <v>542500</v>
      </c>
      <c r="Y61" s="1646">
        <v>509058</v>
      </c>
      <c r="Z61" s="42">
        <f>'GIÁ VLXD THÁNG 12.2023'!N61</f>
        <v>0</v>
      </c>
      <c r="AA61" s="42">
        <f>'GIÁ VLXD THÁNG 12.2023'!O61</f>
        <v>0</v>
      </c>
      <c r="AB61" s="42">
        <f>'GIÁ VLXD THÁNG 12.2023'!P61</f>
        <v>0</v>
      </c>
      <c r="AC61" s="108">
        <f t="shared" si="1"/>
        <v>0</v>
      </c>
      <c r="AD61" s="109" t="str">
        <f t="shared" si="2"/>
        <v>-</v>
      </c>
      <c r="AE61" s="109" t="str">
        <f t="shared" si="3"/>
        <v>-</v>
      </c>
      <c r="AF61" s="109">
        <f t="shared" si="4"/>
        <v>0</v>
      </c>
      <c r="AG61" s="109">
        <f t="shared" si="12"/>
        <v>0</v>
      </c>
      <c r="AH61" s="109">
        <f t="shared" si="5"/>
        <v>0</v>
      </c>
      <c r="AI61" s="109">
        <f t="shared" si="6"/>
        <v>0</v>
      </c>
      <c r="AJ61" s="109" t="str">
        <f t="shared" si="7"/>
        <v>-</v>
      </c>
      <c r="AK61" s="109">
        <f t="shared" si="8"/>
        <v>-53696</v>
      </c>
      <c r="AL61" s="109">
        <f t="shared" si="9"/>
        <v>0</v>
      </c>
      <c r="AM61" s="109">
        <f t="shared" si="10"/>
        <v>0</v>
      </c>
      <c r="AN61" s="109">
        <f t="shared" si="11"/>
        <v>0</v>
      </c>
      <c r="AO61" s="117"/>
      <c r="AP61" s="117"/>
      <c r="AQ61" s="117"/>
      <c r="AR61" s="117"/>
      <c r="AS61" s="117"/>
      <c r="AT61" s="117"/>
      <c r="AU61" s="117"/>
      <c r="AV61" s="117"/>
      <c r="AW61" s="117">
        <f t="shared" si="13"/>
        <v>-9.5416469718562644E-2</v>
      </c>
      <c r="AX61" s="117"/>
      <c r="AY61" s="117"/>
      <c r="AZ61" s="117"/>
      <c r="BB61" s="1630"/>
      <c r="BC61" s="1630"/>
      <c r="BD61" s="1630"/>
      <c r="BE61" s="1630"/>
      <c r="BF61" s="1630"/>
      <c r="BG61" s="1630"/>
      <c r="BH61" s="1630"/>
      <c r="BI61" s="1630"/>
      <c r="BJ61" s="1630"/>
      <c r="BK61" s="1630"/>
      <c r="BL61" s="1630"/>
      <c r="BM61" s="1630"/>
    </row>
    <row r="62" spans="1:65" ht="39.950000000000003" customHeight="1">
      <c r="A62" s="35">
        <f>'GIÁ VLXD THÁNG 9.2023-PL1'!A62</f>
        <v>10</v>
      </c>
      <c r="B62" s="1611" t="str">
        <f>'GIÁ VLXD THÁNG 9.2023-PL1'!B62</f>
        <v>Thép cây vằn  Ø 25 mm CB 400V - SD390</v>
      </c>
      <c r="C62" s="1597" t="str">
        <f>'GIÁ VLXD THÁNG 9.2023-PL1'!C62</f>
        <v>cây</v>
      </c>
      <c r="D62" s="1595" t="str">
        <f>'GIÁ VLXD THÁNG 9.2023-PL1'!D62</f>
        <v>nt</v>
      </c>
      <c r="E62" s="42">
        <f>'GIÁ VLXD THÁNG 11.2023'!E62</f>
        <v>0</v>
      </c>
      <c r="F62" s="42">
        <f>'GIÁ VLXD THÁNG 11.2023'!F62</f>
        <v>0</v>
      </c>
      <c r="G62" s="42">
        <f>'GIÁ VLXD THÁNG 11.2023'!G62</f>
        <v>0</v>
      </c>
      <c r="H62" s="42">
        <f>'GIÁ VLXD THÁNG 11.2023'!H62</f>
        <v>0</v>
      </c>
      <c r="I62" s="42">
        <f>'GIÁ VLXD THÁNG 11.2023'!I62</f>
        <v>0</v>
      </c>
      <c r="J62" s="42">
        <f>'GIÁ VLXD THÁNG 11.2023'!J62</f>
        <v>0</v>
      </c>
      <c r="K62" s="42">
        <f>'GIÁ VLXD THÁNG 11.2023'!K62</f>
        <v>0</v>
      </c>
      <c r="L62" s="1656"/>
      <c r="M62" s="42">
        <f>'GIÁ VLXD THÁNG 11.2023'!M62</f>
        <v>0</v>
      </c>
      <c r="N62" s="42">
        <f>'GIÁ VLXD THÁNG 11.2023'!N62</f>
        <v>0</v>
      </c>
      <c r="O62" s="42">
        <f>'GIÁ VLXD THÁNG 11.2023'!O62</f>
        <v>0</v>
      </c>
      <c r="P62" s="42">
        <f>'GIÁ VLXD THÁNG 11.2023'!P62</f>
        <v>0</v>
      </c>
      <c r="Q62" s="42">
        <f>'GIÁ VLXD THÁNG 12.2023'!E62</f>
        <v>0</v>
      </c>
      <c r="R62" s="42">
        <f>'GIÁ VLXD THÁNG 12.2023'!F62</f>
        <v>0</v>
      </c>
      <c r="S62" s="42">
        <f>'GIÁ VLXD THÁNG 12.2023'!G62</f>
        <v>0</v>
      </c>
      <c r="T62" s="42">
        <f>'GIÁ VLXD THÁNG 12.2023'!H62</f>
        <v>0</v>
      </c>
      <c r="U62" s="42">
        <f>'GIÁ VLXD THÁNG 12.2023'!I62</f>
        <v>0</v>
      </c>
      <c r="V62" s="42">
        <f>'GIÁ VLXD THÁNG 12.2023'!J62</f>
        <v>0</v>
      </c>
      <c r="W62" s="42">
        <f>'GIÁ VLXD THÁNG 12.2023'!K62</f>
        <v>0</v>
      </c>
      <c r="X62" s="42"/>
      <c r="Y62" s="42">
        <f>'GIÁ VLXD THÁNG 12.2023'!M62</f>
        <v>0</v>
      </c>
      <c r="Z62" s="42">
        <f>'GIÁ VLXD THÁNG 12.2023'!N62</f>
        <v>0</v>
      </c>
      <c r="AA62" s="42">
        <f>'GIÁ VLXD THÁNG 12.2023'!O62</f>
        <v>0</v>
      </c>
      <c r="AB62" s="42">
        <f>'GIÁ VLXD THÁNG 12.2023'!P62</f>
        <v>0</v>
      </c>
      <c r="AC62" s="108"/>
      <c r="AD62" s="109"/>
      <c r="AE62" s="109"/>
      <c r="AF62" s="109"/>
      <c r="AG62" s="109"/>
      <c r="AH62" s="109"/>
      <c r="AI62" s="109"/>
      <c r="AJ62" s="109">
        <f t="shared" si="7"/>
        <v>0</v>
      </c>
      <c r="AK62" s="109"/>
      <c r="AL62" s="109"/>
      <c r="AM62" s="109"/>
      <c r="AN62" s="109"/>
      <c r="AO62" s="117"/>
      <c r="AP62" s="117"/>
      <c r="AQ62" s="117"/>
      <c r="AR62" s="117"/>
      <c r="AS62" s="117"/>
      <c r="AT62" s="117"/>
      <c r="AU62" s="117"/>
      <c r="AV62" s="117"/>
      <c r="AW62" s="117"/>
      <c r="AX62" s="117"/>
      <c r="AY62" s="117"/>
      <c r="AZ62" s="117"/>
    </row>
    <row r="63" spans="1:65" s="1630" customFormat="1" ht="39.950000000000003" customHeight="1">
      <c r="A63" s="1593"/>
      <c r="B63" s="1629" t="str">
        <f>'GIÁ VLXD THÁNG 9.2023-PL1'!B63</f>
        <v>Thép POMINA:</v>
      </c>
      <c r="C63" s="1593"/>
      <c r="D63" s="1591"/>
      <c r="E63" s="42">
        <f>'GIÁ VLXD THÁNG 11.2023'!E63</f>
        <v>0</v>
      </c>
      <c r="F63" s="42">
        <f>'GIÁ VLXD THÁNG 11.2023'!F63</f>
        <v>0</v>
      </c>
      <c r="G63" s="42">
        <f>'GIÁ VLXD THÁNG 11.2023'!G63</f>
        <v>0</v>
      </c>
      <c r="H63" s="42">
        <f>'GIÁ VLXD THÁNG 11.2023'!H63</f>
        <v>0</v>
      </c>
      <c r="I63" s="1668">
        <f>'GIÁ VLXD THÁNG 11.2023'!I63</f>
        <v>0</v>
      </c>
      <c r="J63" s="42">
        <f>'GIÁ VLXD THÁNG 11.2023'!J63</f>
        <v>0</v>
      </c>
      <c r="K63" s="42">
        <f>'GIÁ VLXD THÁNG 11.2023'!K63</f>
        <v>0</v>
      </c>
      <c r="L63" s="42">
        <f>'GIÁ VLXD THÁNG 11.2023'!L63</f>
        <v>0</v>
      </c>
      <c r="M63" s="42">
        <f>'GIÁ VLXD THÁNG 11.2023'!M63</f>
        <v>0</v>
      </c>
      <c r="N63" s="42">
        <f>'GIÁ VLXD THÁNG 11.2023'!N63</f>
        <v>0</v>
      </c>
      <c r="O63" s="42">
        <f>'GIÁ VLXD THÁNG 11.2023'!O63</f>
        <v>0</v>
      </c>
      <c r="P63" s="42">
        <f>'GIÁ VLXD THÁNG 11.2023'!P63</f>
        <v>0</v>
      </c>
      <c r="Q63" s="42">
        <f>'GIÁ VLXD THÁNG 12.2023'!E63</f>
        <v>0</v>
      </c>
      <c r="R63" s="42">
        <f>'GIÁ VLXD THÁNG 12.2023'!F63</f>
        <v>0</v>
      </c>
      <c r="S63" s="42">
        <f>'GIÁ VLXD THÁNG 12.2023'!G63</f>
        <v>0</v>
      </c>
      <c r="T63" s="42">
        <f>'GIÁ VLXD THÁNG 12.2023'!H63</f>
        <v>0</v>
      </c>
      <c r="U63" s="42">
        <f>'GIÁ VLXD THÁNG 12.2023'!I63</f>
        <v>0</v>
      </c>
      <c r="V63" s="42">
        <f>'GIÁ VLXD THÁNG 12.2023'!J63</f>
        <v>0</v>
      </c>
      <c r="W63" s="42">
        <f>'GIÁ VLXD THÁNG 12.2023'!K63</f>
        <v>0</v>
      </c>
      <c r="X63" s="42">
        <f>'GIÁ VLXD THÁNG 12.2023'!L63</f>
        <v>0</v>
      </c>
      <c r="Y63" s="42">
        <f>'GIÁ VLXD THÁNG 12.2023'!M63</f>
        <v>0</v>
      </c>
      <c r="Z63" s="42">
        <f>'GIÁ VLXD THÁNG 12.2023'!N63</f>
        <v>0</v>
      </c>
      <c r="AA63" s="42">
        <f>'GIÁ VLXD THÁNG 12.2023'!O63</f>
        <v>0</v>
      </c>
      <c r="AB63" s="42">
        <f>'GIÁ VLXD THÁNG 12.2023'!P63</f>
        <v>0</v>
      </c>
      <c r="AC63" s="1631">
        <f t="shared" si="1"/>
        <v>0</v>
      </c>
      <c r="AD63" s="1632">
        <f t="shared" si="2"/>
        <v>0</v>
      </c>
      <c r="AE63" s="1632">
        <f t="shared" si="3"/>
        <v>0</v>
      </c>
      <c r="AF63" s="1632">
        <f t="shared" si="4"/>
        <v>0</v>
      </c>
      <c r="AG63" s="1632">
        <f t="shared" si="12"/>
        <v>0</v>
      </c>
      <c r="AH63" s="1632">
        <f t="shared" si="5"/>
        <v>0</v>
      </c>
      <c r="AI63" s="1632">
        <f t="shared" si="6"/>
        <v>0</v>
      </c>
      <c r="AJ63" s="1632">
        <f t="shared" si="7"/>
        <v>0</v>
      </c>
      <c r="AK63" s="1632">
        <f t="shared" si="8"/>
        <v>0</v>
      </c>
      <c r="AL63" s="1632">
        <f t="shared" si="9"/>
        <v>0</v>
      </c>
      <c r="AM63" s="1632">
        <f t="shared" si="10"/>
        <v>0</v>
      </c>
      <c r="AN63" s="1632">
        <f t="shared" si="11"/>
        <v>0</v>
      </c>
      <c r="AO63" s="117"/>
      <c r="AP63" s="117"/>
      <c r="AQ63" s="117"/>
      <c r="AR63" s="117"/>
      <c r="AS63" s="117"/>
      <c r="AT63" s="117"/>
      <c r="AU63" s="117"/>
      <c r="AV63" s="117"/>
      <c r="AW63" s="117"/>
      <c r="AX63" s="117"/>
      <c r="AY63" s="117"/>
      <c r="AZ63" s="117"/>
    </row>
    <row r="64" spans="1:65" ht="63" customHeight="1">
      <c r="A64" s="35">
        <f>'GIÁ VLXD THÁNG 9.2023-PL1'!A64</f>
        <v>1</v>
      </c>
      <c r="B64" s="1611" t="str">
        <f>'GIÁ VLXD THÁNG 9.2023-PL1'!B64</f>
        <v>Thép cuộn Ø 6 mm CB240T</v>
      </c>
      <c r="C64" s="1597" t="str">
        <f>'GIÁ VLXD THÁNG 9.2023-PL1'!C64</f>
        <v>kg</v>
      </c>
      <c r="D64" s="1595" t="str">
        <f>'GIÁ VLXD THÁNG 9.2023-PL1'!D64</f>
        <v>TCVN 1654-1:2008</v>
      </c>
      <c r="E64" s="42">
        <f>'GIÁ VLXD THÁNG 11.2023'!E64</f>
        <v>17000</v>
      </c>
      <c r="F64" s="42">
        <f>'GIÁ VLXD THÁNG 11.2023'!F64</f>
        <v>17000</v>
      </c>
      <c r="G64" s="42">
        <f>'GIÁ VLXD THÁNG 11.2023'!G64</f>
        <v>16500</v>
      </c>
      <c r="H64" s="1646">
        <v>16800</v>
      </c>
      <c r="I64" s="1670"/>
      <c r="J64" s="1667">
        <f>'GIÁ VLXD THÁNG 11.2023'!J64</f>
        <v>19500</v>
      </c>
      <c r="K64" s="42">
        <f>'GIÁ VLXD THÁNG 11.2023'!K64</f>
        <v>0</v>
      </c>
      <c r="L64" s="42">
        <f>'GIÁ VLXD THÁNG 11.2023'!L64</f>
        <v>0</v>
      </c>
      <c r="M64" s="42">
        <f>'GIÁ VLXD THÁNG 11.2023'!M64</f>
        <v>0</v>
      </c>
      <c r="N64" s="42">
        <f>'GIÁ VLXD THÁNG 11.2023'!N64</f>
        <v>0</v>
      </c>
      <c r="O64" s="42">
        <f>'GIÁ VLXD THÁNG 11.2023'!O64</f>
        <v>0</v>
      </c>
      <c r="P64" s="42">
        <f>'GIÁ VLXD THÁNG 11.2023'!P64</f>
        <v>0</v>
      </c>
      <c r="Q64" s="42">
        <f>'GIÁ VLXD THÁNG 12.2023'!E64</f>
        <v>17000</v>
      </c>
      <c r="R64" s="42">
        <f>'GIÁ VLXD THÁNG 12.2023'!F64</f>
        <v>17000</v>
      </c>
      <c r="S64" s="42">
        <f>'GIÁ VLXD THÁNG 12.2023'!G64</f>
        <v>16500</v>
      </c>
      <c r="T64" s="1646">
        <v>17000</v>
      </c>
      <c r="U64" s="1656">
        <v>18182</v>
      </c>
      <c r="V64" s="42">
        <f>'GIÁ VLXD THÁNG 12.2023'!J64</f>
        <v>19500</v>
      </c>
      <c r="W64" s="42">
        <f>'GIÁ VLXD THÁNG 12.2023'!K64</f>
        <v>0</v>
      </c>
      <c r="X64" s="42">
        <f>'GIÁ VLXD THÁNG 12.2023'!L64</f>
        <v>0</v>
      </c>
      <c r="Y64" s="42">
        <f>'GIÁ VLXD THÁNG 12.2023'!M64</f>
        <v>0</v>
      </c>
      <c r="Z64" s="42">
        <f>'GIÁ VLXD THÁNG 12.2023'!N64</f>
        <v>0</v>
      </c>
      <c r="AA64" s="42">
        <f>'GIÁ VLXD THÁNG 12.2023'!O64</f>
        <v>0</v>
      </c>
      <c r="AB64" s="42">
        <f>'GIÁ VLXD THÁNG 12.2023'!P64</f>
        <v>0</v>
      </c>
      <c r="AC64" s="108" t="str">
        <f t="shared" si="1"/>
        <v>-</v>
      </c>
      <c r="AD64" s="109" t="str">
        <f t="shared" si="2"/>
        <v>-</v>
      </c>
      <c r="AE64" s="109" t="str">
        <f t="shared" si="3"/>
        <v>-</v>
      </c>
      <c r="AF64" s="109">
        <f t="shared" si="4"/>
        <v>200</v>
      </c>
      <c r="AG64" s="109"/>
      <c r="AH64" s="109" t="str">
        <f t="shared" si="5"/>
        <v>-</v>
      </c>
      <c r="AI64" s="109">
        <f t="shared" si="6"/>
        <v>0</v>
      </c>
      <c r="AJ64" s="109">
        <f t="shared" si="7"/>
        <v>0</v>
      </c>
      <c r="AK64" s="109">
        <f t="shared" si="8"/>
        <v>0</v>
      </c>
      <c r="AL64" s="109">
        <f t="shared" si="9"/>
        <v>0</v>
      </c>
      <c r="AM64" s="109">
        <f t="shared" si="10"/>
        <v>0</v>
      </c>
      <c r="AN64" s="109">
        <f t="shared" si="11"/>
        <v>0</v>
      </c>
      <c r="AO64" s="117"/>
      <c r="AP64" s="117"/>
      <c r="AQ64" s="117"/>
      <c r="AR64" s="117">
        <f>AF64/T64</f>
        <v>1.1764705882352941E-2</v>
      </c>
      <c r="AS64" s="117"/>
      <c r="AT64" s="117"/>
      <c r="AU64" s="117"/>
      <c r="AV64" s="117"/>
      <c r="AW64" s="117"/>
      <c r="AX64" s="117"/>
      <c r="AY64" s="117"/>
      <c r="AZ64" s="117"/>
      <c r="BA64" s="1640"/>
    </row>
    <row r="65" spans="1:52" ht="39.950000000000003" customHeight="1">
      <c r="A65" s="35">
        <f>'GIÁ VLXD THÁNG 9.2023-PL1'!A65</f>
        <v>2</v>
      </c>
      <c r="B65" s="1611" t="str">
        <f>'GIÁ VLXD THÁNG 9.2023-PL1'!B65</f>
        <v>Thép cuộn Ø 8 mm CB240T</v>
      </c>
      <c r="C65" s="1597" t="str">
        <f>'GIÁ VLXD THÁNG 9.2023-PL1'!C65</f>
        <v>kg</v>
      </c>
      <c r="D65" s="1595" t="str">
        <f>'GIÁ VLXD THÁNG 9.2023-PL1'!D65</f>
        <v>nt</v>
      </c>
      <c r="E65" s="42">
        <f>'GIÁ VLXD THÁNG 11.2023'!E65</f>
        <v>17000</v>
      </c>
      <c r="F65" s="42">
        <f>'GIÁ VLXD THÁNG 11.2023'!F65</f>
        <v>17000</v>
      </c>
      <c r="G65" s="42">
        <f>'GIÁ VLXD THÁNG 11.2023'!G65</f>
        <v>16500</v>
      </c>
      <c r="H65" s="1646">
        <f>H64</f>
        <v>16800</v>
      </c>
      <c r="I65" s="1670"/>
      <c r="J65" s="1667">
        <f>'GIÁ VLXD THÁNG 11.2023'!J65</f>
        <v>19500</v>
      </c>
      <c r="K65" s="42">
        <f>'GIÁ VLXD THÁNG 11.2023'!K65</f>
        <v>0</v>
      </c>
      <c r="L65" s="42">
        <f>'GIÁ VLXD THÁNG 11.2023'!L65</f>
        <v>0</v>
      </c>
      <c r="M65" s="42">
        <f>'GIÁ VLXD THÁNG 11.2023'!M65</f>
        <v>0</v>
      </c>
      <c r="N65" s="42">
        <f>'GIÁ VLXD THÁNG 11.2023'!N65</f>
        <v>0</v>
      </c>
      <c r="O65" s="42">
        <f>'GIÁ VLXD THÁNG 11.2023'!O65</f>
        <v>0</v>
      </c>
      <c r="P65" s="42">
        <f>'GIÁ VLXD THÁNG 11.2023'!P65</f>
        <v>0</v>
      </c>
      <c r="Q65" s="42">
        <f>'GIÁ VLXD THÁNG 12.2023'!E65</f>
        <v>17000</v>
      </c>
      <c r="R65" s="42">
        <f>'GIÁ VLXD THÁNG 12.2023'!F65</f>
        <v>17000</v>
      </c>
      <c r="S65" s="42">
        <f>'GIÁ VLXD THÁNG 12.2023'!G65</f>
        <v>16500</v>
      </c>
      <c r="T65" s="1646">
        <f>T64</f>
        <v>17000</v>
      </c>
      <c r="U65" s="1656">
        <f>U64</f>
        <v>18182</v>
      </c>
      <c r="V65" s="42">
        <f>'GIÁ VLXD THÁNG 12.2023'!J65</f>
        <v>19500</v>
      </c>
      <c r="W65" s="42">
        <f>'GIÁ VLXD THÁNG 12.2023'!K65</f>
        <v>0</v>
      </c>
      <c r="X65" s="42">
        <f>'GIÁ VLXD THÁNG 12.2023'!L65</f>
        <v>0</v>
      </c>
      <c r="Y65" s="42">
        <f>'GIÁ VLXD THÁNG 12.2023'!M65</f>
        <v>0</v>
      </c>
      <c r="Z65" s="42">
        <f>'GIÁ VLXD THÁNG 12.2023'!N65</f>
        <v>0</v>
      </c>
      <c r="AA65" s="42">
        <f>'GIÁ VLXD THÁNG 12.2023'!O65</f>
        <v>0</v>
      </c>
      <c r="AB65" s="42">
        <f>'GIÁ VLXD THÁNG 12.2023'!P65</f>
        <v>0</v>
      </c>
      <c r="AC65" s="108" t="str">
        <f t="shared" si="1"/>
        <v>-</v>
      </c>
      <c r="AD65" s="109" t="str">
        <f t="shared" si="2"/>
        <v>-</v>
      </c>
      <c r="AE65" s="109" t="str">
        <f t="shared" si="3"/>
        <v>-</v>
      </c>
      <c r="AF65" s="109">
        <f t="shared" si="4"/>
        <v>200</v>
      </c>
      <c r="AG65" s="109"/>
      <c r="AH65" s="109" t="str">
        <f t="shared" si="5"/>
        <v>-</v>
      </c>
      <c r="AI65" s="109">
        <f t="shared" si="6"/>
        <v>0</v>
      </c>
      <c r="AJ65" s="109">
        <f t="shared" si="7"/>
        <v>0</v>
      </c>
      <c r="AK65" s="109">
        <f t="shared" si="8"/>
        <v>0</v>
      </c>
      <c r="AL65" s="109">
        <f t="shared" si="9"/>
        <v>0</v>
      </c>
      <c r="AM65" s="109">
        <f t="shared" si="10"/>
        <v>0</v>
      </c>
      <c r="AN65" s="109">
        <f t="shared" si="11"/>
        <v>0</v>
      </c>
      <c r="AO65" s="117"/>
      <c r="AP65" s="117"/>
      <c r="AQ65" s="117"/>
      <c r="AR65" s="117">
        <f t="shared" ref="AR65:AR71" si="15">AF65/T65</f>
        <v>1.1764705882352941E-2</v>
      </c>
      <c r="AS65" s="117"/>
      <c r="AT65" s="117"/>
      <c r="AU65" s="117"/>
      <c r="AV65" s="117"/>
      <c r="AW65" s="117"/>
      <c r="AX65" s="117"/>
      <c r="AY65" s="117"/>
      <c r="AZ65" s="117"/>
    </row>
    <row r="66" spans="1:52" ht="39.950000000000003" customHeight="1">
      <c r="A66" s="35">
        <f>'GIÁ VLXD THÁNG 9.2023-PL1'!A66</f>
        <v>3</v>
      </c>
      <c r="B66" s="1611" t="str">
        <f>'GIÁ VLXD THÁNG 9.2023-PL1'!B66</f>
        <v>Thép cây vằn  Ø 10 mm CB240T</v>
      </c>
      <c r="C66" s="1597" t="str">
        <f>'GIÁ VLXD THÁNG 9.2023-PL1'!C66</f>
        <v>cây</v>
      </c>
      <c r="D66" s="1595" t="str">
        <f>'GIÁ VLXD THÁNG 9.2023-PL1'!D66</f>
        <v>nt</v>
      </c>
      <c r="E66" s="42">
        <f>'GIÁ VLXD THÁNG 11.2023'!E66</f>
        <v>122000</v>
      </c>
      <c r="F66" s="42">
        <f>'GIÁ VLXD THÁNG 11.2023'!F66</f>
        <v>122000</v>
      </c>
      <c r="G66" s="42">
        <f>'GIÁ VLXD THÁNG 11.2023'!G66</f>
        <v>105000</v>
      </c>
      <c r="H66" s="1646">
        <v>103000</v>
      </c>
      <c r="I66" s="1670"/>
      <c r="J66" s="1646">
        <v>115000</v>
      </c>
      <c r="K66" s="42">
        <f>'GIÁ VLXD THÁNG 11.2023'!K66</f>
        <v>0</v>
      </c>
      <c r="L66" s="42">
        <f>'GIÁ VLXD THÁNG 11.2023'!L66</f>
        <v>0</v>
      </c>
      <c r="M66" s="42">
        <f>'GIÁ VLXD THÁNG 11.2023'!M66</f>
        <v>0</v>
      </c>
      <c r="N66" s="42">
        <f>'GIÁ VLXD THÁNG 11.2023'!N66</f>
        <v>0</v>
      </c>
      <c r="O66" s="42">
        <f>'GIÁ VLXD THÁNG 11.2023'!O66</f>
        <v>0</v>
      </c>
      <c r="P66" s="42">
        <f>'GIÁ VLXD THÁNG 11.2023'!P66</f>
        <v>0</v>
      </c>
      <c r="Q66" s="42">
        <f>'GIÁ VLXD THÁNG 12.2023'!E66</f>
        <v>122000</v>
      </c>
      <c r="R66" s="42">
        <f>'GIÁ VLXD THÁNG 12.2023'!F66</f>
        <v>122000</v>
      </c>
      <c r="S66" s="42">
        <f>'GIÁ VLXD THÁNG 12.2023'!G66</f>
        <v>105000</v>
      </c>
      <c r="T66" s="1646">
        <v>110000</v>
      </c>
      <c r="U66" s="42">
        <f>'GIÁ VLXD THÁNG 11.2023'!I66</f>
        <v>125455</v>
      </c>
      <c r="V66" s="172">
        <v>115000</v>
      </c>
      <c r="W66" s="42">
        <f>'GIÁ VLXD THÁNG 12.2023'!K66</f>
        <v>0</v>
      </c>
      <c r="X66" s="42">
        <f>'GIÁ VLXD THÁNG 12.2023'!L66</f>
        <v>0</v>
      </c>
      <c r="Y66" s="42">
        <f>'GIÁ VLXD THÁNG 12.2023'!M66</f>
        <v>0</v>
      </c>
      <c r="Z66" s="42">
        <f>'GIÁ VLXD THÁNG 12.2023'!N66</f>
        <v>0</v>
      </c>
      <c r="AA66" s="42">
        <f>'GIÁ VLXD THÁNG 12.2023'!O66</f>
        <v>0</v>
      </c>
      <c r="AB66" s="42">
        <f>'GIÁ VLXD THÁNG 12.2023'!P66</f>
        <v>0</v>
      </c>
      <c r="AC66" s="108" t="str">
        <f t="shared" si="1"/>
        <v>-</v>
      </c>
      <c r="AD66" s="109" t="str">
        <f t="shared" si="2"/>
        <v>-</v>
      </c>
      <c r="AE66" s="109" t="str">
        <f t="shared" si="3"/>
        <v>-</v>
      </c>
      <c r="AF66" s="109">
        <f t="shared" si="4"/>
        <v>7000</v>
      </c>
      <c r="AG66" s="109"/>
      <c r="AH66" s="109" t="str">
        <f t="shared" si="5"/>
        <v>-</v>
      </c>
      <c r="AI66" s="109">
        <f t="shared" si="6"/>
        <v>0</v>
      </c>
      <c r="AJ66" s="109">
        <f t="shared" si="7"/>
        <v>0</v>
      </c>
      <c r="AK66" s="109">
        <f t="shared" si="8"/>
        <v>0</v>
      </c>
      <c r="AL66" s="109">
        <f t="shared" si="9"/>
        <v>0</v>
      </c>
      <c r="AM66" s="109">
        <f t="shared" si="10"/>
        <v>0</v>
      </c>
      <c r="AN66" s="109">
        <f t="shared" si="11"/>
        <v>0</v>
      </c>
      <c r="AO66" s="117"/>
      <c r="AP66" s="117"/>
      <c r="AQ66" s="117"/>
      <c r="AR66" s="117">
        <f t="shared" si="15"/>
        <v>6.363636363636363E-2</v>
      </c>
      <c r="AS66" s="117"/>
      <c r="AT66" s="117"/>
      <c r="AU66" s="117"/>
      <c r="AV66" s="117"/>
      <c r="AW66" s="117"/>
      <c r="AX66" s="117"/>
      <c r="AY66" s="117"/>
      <c r="AZ66" s="117"/>
    </row>
    <row r="67" spans="1:52" ht="39.950000000000003" customHeight="1">
      <c r="A67" s="35">
        <f>'GIÁ VLXD THÁNG 9.2023-PL1'!A67</f>
        <v>4</v>
      </c>
      <c r="B67" s="1611" t="str">
        <f>'GIÁ VLXD THÁNG 9.2023-PL1'!B67</f>
        <v>Thép cây vằn  Ø 12 mm CB 400V - SD390</v>
      </c>
      <c r="C67" s="1597" t="str">
        <f>'GIÁ VLXD THÁNG 9.2023-PL1'!C67</f>
        <v>cây</v>
      </c>
      <c r="D67" s="1595" t="str">
        <f>'GIÁ VLXD THÁNG 9.2023-PL1'!D67</f>
        <v>nt</v>
      </c>
      <c r="E67" s="42">
        <f>'GIÁ VLXD THÁNG 11.2023'!E67</f>
        <v>172000</v>
      </c>
      <c r="F67" s="42">
        <f>'GIÁ VLXD THÁNG 11.2023'!F67</f>
        <v>172000</v>
      </c>
      <c r="G67" s="42">
        <f>'GIÁ VLXD THÁNG 11.2023'!G67</f>
        <v>165000</v>
      </c>
      <c r="H67" s="1646">
        <v>163000</v>
      </c>
      <c r="I67" s="1670"/>
      <c r="J67" s="1646">
        <v>175000</v>
      </c>
      <c r="K67" s="42">
        <f>'GIÁ VLXD THÁNG 11.2023'!K67</f>
        <v>0</v>
      </c>
      <c r="L67" s="42">
        <f>'GIÁ VLXD THÁNG 11.2023'!L67</f>
        <v>0</v>
      </c>
      <c r="M67" s="42">
        <f>'GIÁ VLXD THÁNG 11.2023'!M67</f>
        <v>0</v>
      </c>
      <c r="N67" s="42">
        <f>'GIÁ VLXD THÁNG 11.2023'!N67</f>
        <v>0</v>
      </c>
      <c r="O67" s="42">
        <f>'GIÁ VLXD THÁNG 11.2023'!O67</f>
        <v>0</v>
      </c>
      <c r="P67" s="42">
        <f>'GIÁ VLXD THÁNG 11.2023'!P67</f>
        <v>0</v>
      </c>
      <c r="Q67" s="42">
        <f>'GIÁ VLXD THÁNG 12.2023'!E67</f>
        <v>172000</v>
      </c>
      <c r="R67" s="42">
        <f>'GIÁ VLXD THÁNG 12.2023'!F67</f>
        <v>172000</v>
      </c>
      <c r="S67" s="42">
        <f>'GIÁ VLXD THÁNG 12.2023'!G67</f>
        <v>165000</v>
      </c>
      <c r="T67" s="1646">
        <v>170000</v>
      </c>
      <c r="U67" s="42">
        <f>'GIÁ VLXD THÁNG 11.2023'!I67</f>
        <v>198182</v>
      </c>
      <c r="V67" s="1646">
        <v>180000</v>
      </c>
      <c r="W67" s="42">
        <f>'GIÁ VLXD THÁNG 12.2023'!K67</f>
        <v>0</v>
      </c>
      <c r="X67" s="42">
        <f>'GIÁ VLXD THÁNG 12.2023'!L67</f>
        <v>0</v>
      </c>
      <c r="Y67" s="42">
        <f>'GIÁ VLXD THÁNG 12.2023'!M67</f>
        <v>0</v>
      </c>
      <c r="Z67" s="42">
        <f>'GIÁ VLXD THÁNG 12.2023'!N67</f>
        <v>0</v>
      </c>
      <c r="AA67" s="42">
        <f>'GIÁ VLXD THÁNG 12.2023'!O67</f>
        <v>0</v>
      </c>
      <c r="AB67" s="42">
        <f>'GIÁ VLXD THÁNG 12.2023'!P67</f>
        <v>0</v>
      </c>
      <c r="AC67" s="108" t="str">
        <f t="shared" si="1"/>
        <v>-</v>
      </c>
      <c r="AD67" s="109" t="str">
        <f t="shared" si="2"/>
        <v>-</v>
      </c>
      <c r="AE67" s="109" t="str">
        <f t="shared" si="3"/>
        <v>-</v>
      </c>
      <c r="AF67" s="109">
        <f t="shared" si="4"/>
        <v>7000</v>
      </c>
      <c r="AG67" s="109"/>
      <c r="AH67" s="109">
        <f t="shared" si="5"/>
        <v>5000</v>
      </c>
      <c r="AI67" s="109">
        <f t="shared" si="6"/>
        <v>0</v>
      </c>
      <c r="AJ67" s="109">
        <f t="shared" si="7"/>
        <v>0</v>
      </c>
      <c r="AK67" s="109">
        <f t="shared" si="8"/>
        <v>0</v>
      </c>
      <c r="AL67" s="109">
        <f t="shared" si="9"/>
        <v>0</v>
      </c>
      <c r="AM67" s="109">
        <f t="shared" si="10"/>
        <v>0</v>
      </c>
      <c r="AN67" s="109">
        <f t="shared" si="11"/>
        <v>0</v>
      </c>
      <c r="AO67" s="117"/>
      <c r="AP67" s="117"/>
      <c r="AQ67" s="117"/>
      <c r="AR67" s="117">
        <f t="shared" si="15"/>
        <v>4.1176470588235294E-2</v>
      </c>
      <c r="AS67" s="117"/>
      <c r="AT67" s="117">
        <f>AH67/J67</f>
        <v>2.8571428571428571E-2</v>
      </c>
      <c r="AU67" s="117"/>
      <c r="AV67" s="117"/>
      <c r="AW67" s="117"/>
      <c r="AX67" s="117"/>
      <c r="AY67" s="117"/>
      <c r="AZ67" s="117"/>
    </row>
    <row r="68" spans="1:52" ht="39.950000000000003" customHeight="1">
      <c r="A68" s="35">
        <f>'GIÁ VLXD THÁNG 9.2023-PL1'!A68</f>
        <v>5</v>
      </c>
      <c r="B68" s="1611" t="str">
        <f>'GIÁ VLXD THÁNG 9.2023-PL1'!B68</f>
        <v>Thép cây vằn  Ø 14 mm CB 400V - SD390</v>
      </c>
      <c r="C68" s="1597" t="str">
        <f>'GIÁ VLXD THÁNG 9.2023-PL1'!C68</f>
        <v>cây</v>
      </c>
      <c r="D68" s="1595" t="str">
        <f>'GIÁ VLXD THÁNG 9.2023-PL1'!D68</f>
        <v>nt</v>
      </c>
      <c r="E68" s="42">
        <f>'GIÁ VLXD THÁNG 11.2023'!E68</f>
        <v>236000</v>
      </c>
      <c r="F68" s="42">
        <f>'GIÁ VLXD THÁNG 11.2023'!F68</f>
        <v>236000</v>
      </c>
      <c r="G68" s="42">
        <f>'GIÁ VLXD THÁNG 11.2023'!G68</f>
        <v>222000</v>
      </c>
      <c r="H68" s="1646">
        <v>213000</v>
      </c>
      <c r="I68" s="1670"/>
      <c r="J68" s="1646">
        <v>255000</v>
      </c>
      <c r="K68" s="42">
        <f>'GIÁ VLXD THÁNG 11.2023'!K68</f>
        <v>0</v>
      </c>
      <c r="L68" s="42">
        <f>'GIÁ VLXD THÁNG 11.2023'!L68</f>
        <v>0</v>
      </c>
      <c r="M68" s="42">
        <f>'GIÁ VLXD THÁNG 11.2023'!M68</f>
        <v>0</v>
      </c>
      <c r="N68" s="42">
        <f>'GIÁ VLXD THÁNG 11.2023'!N68</f>
        <v>0</v>
      </c>
      <c r="O68" s="42">
        <f>'GIÁ VLXD THÁNG 11.2023'!O68</f>
        <v>0</v>
      </c>
      <c r="P68" s="42">
        <f>'GIÁ VLXD THÁNG 11.2023'!P68</f>
        <v>0</v>
      </c>
      <c r="Q68" s="42">
        <f>'GIÁ VLXD THÁNG 12.2023'!E68</f>
        <v>236000</v>
      </c>
      <c r="R68" s="42">
        <f>'GIÁ VLXD THÁNG 12.2023'!F68</f>
        <v>236000</v>
      </c>
      <c r="S68" s="42">
        <f>'GIÁ VLXD THÁNG 12.2023'!G68</f>
        <v>222000</v>
      </c>
      <c r="T68" s="1646">
        <v>220000</v>
      </c>
      <c r="U68" s="42">
        <f>'GIÁ VLXD THÁNG 11.2023'!I68</f>
        <v>263636</v>
      </c>
      <c r="V68" s="1646">
        <v>260000</v>
      </c>
      <c r="W68" s="42">
        <f>'GIÁ VLXD THÁNG 12.2023'!K68</f>
        <v>0</v>
      </c>
      <c r="X68" s="42">
        <f>'GIÁ VLXD THÁNG 12.2023'!L68</f>
        <v>0</v>
      </c>
      <c r="Y68" s="42">
        <f>'GIÁ VLXD THÁNG 12.2023'!M68</f>
        <v>0</v>
      </c>
      <c r="Z68" s="42">
        <f>'GIÁ VLXD THÁNG 12.2023'!N68</f>
        <v>0</v>
      </c>
      <c r="AA68" s="42">
        <f>'GIÁ VLXD THÁNG 12.2023'!O68</f>
        <v>0</v>
      </c>
      <c r="AB68" s="42">
        <f>'GIÁ VLXD THÁNG 12.2023'!P68</f>
        <v>0</v>
      </c>
      <c r="AC68" s="108" t="str">
        <f t="shared" si="1"/>
        <v>-</v>
      </c>
      <c r="AD68" s="109" t="str">
        <f t="shared" si="2"/>
        <v>-</v>
      </c>
      <c r="AE68" s="109" t="str">
        <f t="shared" si="3"/>
        <v>-</v>
      </c>
      <c r="AF68" s="109">
        <f t="shared" si="4"/>
        <v>7000</v>
      </c>
      <c r="AG68" s="109"/>
      <c r="AH68" s="109">
        <f t="shared" si="5"/>
        <v>5000</v>
      </c>
      <c r="AI68" s="109">
        <f t="shared" si="6"/>
        <v>0</v>
      </c>
      <c r="AJ68" s="109">
        <f t="shared" si="7"/>
        <v>0</v>
      </c>
      <c r="AK68" s="109">
        <f t="shared" si="8"/>
        <v>0</v>
      </c>
      <c r="AL68" s="109">
        <f t="shared" si="9"/>
        <v>0</v>
      </c>
      <c r="AM68" s="109">
        <f t="shared" si="10"/>
        <v>0</v>
      </c>
      <c r="AN68" s="109">
        <f t="shared" si="11"/>
        <v>0</v>
      </c>
      <c r="AO68" s="117"/>
      <c r="AP68" s="117"/>
      <c r="AQ68" s="117"/>
      <c r="AR68" s="117">
        <f t="shared" si="15"/>
        <v>3.1818181818181815E-2</v>
      </c>
      <c r="AS68" s="117"/>
      <c r="AT68" s="117"/>
      <c r="AU68" s="117"/>
      <c r="AV68" s="117"/>
      <c r="AW68" s="117"/>
      <c r="AX68" s="117"/>
      <c r="AY68" s="117"/>
      <c r="AZ68" s="117"/>
    </row>
    <row r="69" spans="1:52" ht="39.950000000000003" customHeight="1">
      <c r="A69" s="35">
        <f>'GIÁ VLXD THÁNG 9.2023-PL1'!A69</f>
        <v>6</v>
      </c>
      <c r="B69" s="1611" t="str">
        <f>'GIÁ VLXD THÁNG 9.2023-PL1'!B69</f>
        <v>Thép cây vằn Ø 16 mm CB 400V - SD390</v>
      </c>
      <c r="C69" s="1597" t="str">
        <f>'GIÁ VLXD THÁNG 9.2023-PL1'!C69</f>
        <v>cây</v>
      </c>
      <c r="D69" s="1595" t="str">
        <f>'GIÁ VLXD THÁNG 9.2023-PL1'!D69</f>
        <v>nt</v>
      </c>
      <c r="E69" s="42">
        <f>'GIÁ VLXD THÁNG 11.2023'!E69</f>
        <v>309000</v>
      </c>
      <c r="F69" s="42">
        <f>'GIÁ VLXD THÁNG 11.2023'!F69</f>
        <v>309000</v>
      </c>
      <c r="G69" s="42">
        <f>'GIÁ VLXD THÁNG 11.2023'!G69</f>
        <v>290000</v>
      </c>
      <c r="H69" s="1646">
        <v>273000</v>
      </c>
      <c r="I69" s="1670"/>
      <c r="J69" s="1667">
        <f>'GIÁ VLXD THÁNG 11.2023'!J69</f>
        <v>325000</v>
      </c>
      <c r="K69" s="42">
        <f>'GIÁ VLXD THÁNG 11.2023'!K69</f>
        <v>0</v>
      </c>
      <c r="L69" s="42">
        <f>'GIÁ VLXD THÁNG 11.2023'!L69</f>
        <v>0</v>
      </c>
      <c r="M69" s="42">
        <f>'GIÁ VLXD THÁNG 11.2023'!M69</f>
        <v>0</v>
      </c>
      <c r="N69" s="42">
        <f>'GIÁ VLXD THÁNG 11.2023'!N69</f>
        <v>0</v>
      </c>
      <c r="O69" s="42">
        <f>'GIÁ VLXD THÁNG 11.2023'!O69</f>
        <v>0</v>
      </c>
      <c r="P69" s="42">
        <f>'GIÁ VLXD THÁNG 11.2023'!P69</f>
        <v>0</v>
      </c>
      <c r="Q69" s="42">
        <f>'GIÁ VLXD THÁNG 12.2023'!E69</f>
        <v>309000</v>
      </c>
      <c r="R69" s="42">
        <f>'GIÁ VLXD THÁNG 12.2023'!F69</f>
        <v>309000</v>
      </c>
      <c r="S69" s="42">
        <f>'GIÁ VLXD THÁNG 12.2023'!G69</f>
        <v>290000</v>
      </c>
      <c r="T69" s="1646">
        <v>280000</v>
      </c>
      <c r="U69" s="42">
        <f>'GIÁ VLXD THÁNG 11.2023'!I69</f>
        <v>350000</v>
      </c>
      <c r="V69" s="42">
        <f>'GIÁ VLXD THÁNG 12.2023'!J69</f>
        <v>325000</v>
      </c>
      <c r="W69" s="42">
        <f>'GIÁ VLXD THÁNG 12.2023'!K69</f>
        <v>0</v>
      </c>
      <c r="X69" s="42">
        <f>'GIÁ VLXD THÁNG 12.2023'!L69</f>
        <v>0</v>
      </c>
      <c r="Y69" s="42">
        <f>'GIÁ VLXD THÁNG 12.2023'!M69</f>
        <v>0</v>
      </c>
      <c r="Z69" s="42">
        <f>'GIÁ VLXD THÁNG 12.2023'!N69</f>
        <v>0</v>
      </c>
      <c r="AA69" s="42">
        <f>'GIÁ VLXD THÁNG 12.2023'!O69</f>
        <v>0</v>
      </c>
      <c r="AB69" s="42">
        <f>'GIÁ VLXD THÁNG 12.2023'!P69</f>
        <v>0</v>
      </c>
      <c r="AC69" s="108" t="str">
        <f t="shared" si="1"/>
        <v>-</v>
      </c>
      <c r="AD69" s="109" t="str">
        <f t="shared" si="2"/>
        <v>-</v>
      </c>
      <c r="AE69" s="109" t="str">
        <f t="shared" si="3"/>
        <v>-</v>
      </c>
      <c r="AF69" s="109">
        <f t="shared" si="4"/>
        <v>7000</v>
      </c>
      <c r="AG69" s="109"/>
      <c r="AH69" s="109" t="str">
        <f t="shared" si="5"/>
        <v>-</v>
      </c>
      <c r="AI69" s="109">
        <f t="shared" si="6"/>
        <v>0</v>
      </c>
      <c r="AJ69" s="109">
        <f t="shared" si="7"/>
        <v>0</v>
      </c>
      <c r="AK69" s="109">
        <f t="shared" si="8"/>
        <v>0</v>
      </c>
      <c r="AL69" s="109">
        <f t="shared" si="9"/>
        <v>0</v>
      </c>
      <c r="AM69" s="109">
        <f t="shared" si="10"/>
        <v>0</v>
      </c>
      <c r="AN69" s="109">
        <f t="shared" si="11"/>
        <v>0</v>
      </c>
      <c r="AO69" s="117"/>
      <c r="AP69" s="117"/>
      <c r="AQ69" s="117"/>
      <c r="AR69" s="117">
        <f t="shared" si="15"/>
        <v>2.5000000000000001E-2</v>
      </c>
      <c r="AS69" s="117"/>
      <c r="AT69" s="117"/>
      <c r="AU69" s="117"/>
      <c r="AV69" s="117"/>
      <c r="AW69" s="117"/>
      <c r="AX69" s="117"/>
      <c r="AY69" s="117"/>
      <c r="AZ69" s="117"/>
    </row>
    <row r="70" spans="1:52" ht="39.950000000000003" customHeight="1">
      <c r="A70" s="35">
        <f>'GIÁ VLXD THÁNG 9.2023-PL1'!A70</f>
        <v>7</v>
      </c>
      <c r="B70" s="1611" t="str">
        <f>'GIÁ VLXD THÁNG 9.2023-PL1'!B70</f>
        <v>Thép cây vằn Ø 18 mm CB 400V - SD390</v>
      </c>
      <c r="C70" s="1597" t="str">
        <f>'GIÁ VLXD THÁNG 9.2023-PL1'!C70</f>
        <v>cây</v>
      </c>
      <c r="D70" s="1595" t="str">
        <f>'GIÁ VLXD THÁNG 9.2023-PL1'!D70</f>
        <v>nt</v>
      </c>
      <c r="E70" s="42">
        <f>'GIÁ VLXD THÁNG 11.2023'!E70</f>
        <v>391000</v>
      </c>
      <c r="F70" s="42">
        <f>'GIÁ VLXD THÁNG 11.2023'!F70</f>
        <v>391000</v>
      </c>
      <c r="G70" s="42">
        <f>'GIÁ VLXD THÁNG 11.2023'!G70</f>
        <v>366000</v>
      </c>
      <c r="H70" s="1646">
        <v>353000</v>
      </c>
      <c r="I70" s="1670"/>
      <c r="J70" s="1667">
        <f>'GIÁ VLXD THÁNG 11.2023'!J70</f>
        <v>430000</v>
      </c>
      <c r="K70" s="42">
        <f>'GIÁ VLXD THÁNG 11.2023'!K70</f>
        <v>0</v>
      </c>
      <c r="L70" s="42">
        <f>'GIÁ VLXD THÁNG 11.2023'!L70</f>
        <v>0</v>
      </c>
      <c r="M70" s="42">
        <f>'GIÁ VLXD THÁNG 11.2023'!M70</f>
        <v>0</v>
      </c>
      <c r="N70" s="42">
        <f>'GIÁ VLXD THÁNG 11.2023'!N70</f>
        <v>0</v>
      </c>
      <c r="O70" s="42">
        <f>'GIÁ VLXD THÁNG 11.2023'!O70</f>
        <v>0</v>
      </c>
      <c r="P70" s="42">
        <f>'GIÁ VLXD THÁNG 11.2023'!P70</f>
        <v>0</v>
      </c>
      <c r="Q70" s="42">
        <f>'GIÁ VLXD THÁNG 12.2023'!E70</f>
        <v>391000</v>
      </c>
      <c r="R70" s="42">
        <f>'GIÁ VLXD THÁNG 12.2023'!F70</f>
        <v>391000</v>
      </c>
      <c r="S70" s="42">
        <f>'GIÁ VLXD THÁNG 12.2023'!G70</f>
        <v>366000</v>
      </c>
      <c r="T70" s="1646">
        <v>360000</v>
      </c>
      <c r="U70" s="42">
        <f>'GIÁ VLXD THÁNG 11.2023'!I70</f>
        <v>445455</v>
      </c>
      <c r="V70" s="42">
        <f>'GIÁ VLXD THÁNG 12.2023'!J70</f>
        <v>430000</v>
      </c>
      <c r="W70" s="42">
        <f>'GIÁ VLXD THÁNG 12.2023'!K70</f>
        <v>0</v>
      </c>
      <c r="X70" s="42">
        <f>'GIÁ VLXD THÁNG 12.2023'!L70</f>
        <v>0</v>
      </c>
      <c r="Y70" s="42">
        <f>'GIÁ VLXD THÁNG 12.2023'!M70</f>
        <v>0</v>
      </c>
      <c r="Z70" s="42">
        <f>'GIÁ VLXD THÁNG 12.2023'!N70</f>
        <v>0</v>
      </c>
      <c r="AA70" s="42">
        <f>'GIÁ VLXD THÁNG 12.2023'!O70</f>
        <v>0</v>
      </c>
      <c r="AB70" s="42">
        <f>'GIÁ VLXD THÁNG 12.2023'!P70</f>
        <v>0</v>
      </c>
      <c r="AC70" s="108" t="str">
        <f t="shared" si="1"/>
        <v>-</v>
      </c>
      <c r="AD70" s="109" t="str">
        <f t="shared" si="2"/>
        <v>-</v>
      </c>
      <c r="AE70" s="109" t="str">
        <f t="shared" si="3"/>
        <v>-</v>
      </c>
      <c r="AF70" s="109">
        <f t="shared" si="4"/>
        <v>7000</v>
      </c>
      <c r="AG70" s="109"/>
      <c r="AH70" s="109" t="str">
        <f t="shared" si="5"/>
        <v>-</v>
      </c>
      <c r="AI70" s="109">
        <f t="shared" si="6"/>
        <v>0</v>
      </c>
      <c r="AJ70" s="109">
        <f t="shared" si="7"/>
        <v>0</v>
      </c>
      <c r="AK70" s="109">
        <f t="shared" si="8"/>
        <v>0</v>
      </c>
      <c r="AL70" s="109">
        <f t="shared" si="9"/>
        <v>0</v>
      </c>
      <c r="AM70" s="109">
        <f t="shared" si="10"/>
        <v>0</v>
      </c>
      <c r="AN70" s="109">
        <f t="shared" si="11"/>
        <v>0</v>
      </c>
      <c r="AO70" s="117"/>
      <c r="AP70" s="117"/>
      <c r="AQ70" s="117"/>
      <c r="AR70" s="117">
        <f t="shared" si="15"/>
        <v>1.9444444444444445E-2</v>
      </c>
      <c r="AS70" s="117"/>
      <c r="AT70" s="117"/>
      <c r="AU70" s="117"/>
      <c r="AV70" s="117"/>
      <c r="AW70" s="117"/>
      <c r="AX70" s="117"/>
      <c r="AY70" s="117"/>
      <c r="AZ70" s="117"/>
    </row>
    <row r="71" spans="1:52" ht="39.950000000000003" customHeight="1">
      <c r="A71" s="35">
        <f>'GIÁ VLXD THÁNG 9.2023-PL1'!A71</f>
        <v>8</v>
      </c>
      <c r="B71" s="1611" t="str">
        <f>'GIÁ VLXD THÁNG 9.2023-PL1'!B71</f>
        <v>Thép cây vằn Ø 20 mm CB 400V - SD390</v>
      </c>
      <c r="C71" s="1597" t="str">
        <f>'GIÁ VLXD THÁNG 9.2023-PL1'!C71</f>
        <v>cây</v>
      </c>
      <c r="D71" s="1595" t="str">
        <f>'GIÁ VLXD THÁNG 9.2023-PL1'!D71</f>
        <v>nt</v>
      </c>
      <c r="E71" s="42">
        <f>'GIÁ VLXD THÁNG 11.2023'!E71</f>
        <v>482000</v>
      </c>
      <c r="F71" s="42">
        <f>'GIÁ VLXD THÁNG 11.2023'!F71</f>
        <v>482000</v>
      </c>
      <c r="G71" s="42">
        <f>'GIÁ VLXD THÁNG 11.2023'!G71</f>
        <v>452000</v>
      </c>
      <c r="H71" s="1646">
        <v>433000</v>
      </c>
      <c r="I71" s="1669">
        <f>'GIÁ VLXD THÁNG 11.2023'!I71</f>
        <v>0</v>
      </c>
      <c r="J71" s="42">
        <f>'GIÁ VLXD THÁNG 11.2023'!J71</f>
        <v>515000</v>
      </c>
      <c r="K71" s="42">
        <f>'GIÁ VLXD THÁNG 11.2023'!K71</f>
        <v>0</v>
      </c>
      <c r="L71" s="42">
        <f>'GIÁ VLXD THÁNG 11.2023'!L71</f>
        <v>0</v>
      </c>
      <c r="M71" s="42">
        <f>'GIÁ VLXD THÁNG 11.2023'!M71</f>
        <v>0</v>
      </c>
      <c r="N71" s="42">
        <f>'GIÁ VLXD THÁNG 11.2023'!N71</f>
        <v>0</v>
      </c>
      <c r="O71" s="42">
        <f>'GIÁ VLXD THÁNG 11.2023'!O71</f>
        <v>0</v>
      </c>
      <c r="P71" s="42">
        <f>'GIÁ VLXD THÁNG 11.2023'!P71</f>
        <v>0</v>
      </c>
      <c r="Q71" s="42">
        <f>'GIÁ VLXD THÁNG 12.2023'!E71</f>
        <v>482000</v>
      </c>
      <c r="R71" s="42">
        <f>'GIÁ VLXD THÁNG 12.2023'!F71</f>
        <v>482000</v>
      </c>
      <c r="S71" s="42">
        <f>'GIÁ VLXD THÁNG 12.2023'!G71</f>
        <v>452000</v>
      </c>
      <c r="T71" s="1646">
        <v>440000</v>
      </c>
      <c r="U71" s="42">
        <f>'GIÁ VLXD THÁNG 12.2023'!I71</f>
        <v>0</v>
      </c>
      <c r="V71" s="42">
        <f>'GIÁ VLXD THÁNG 12.2023'!J71</f>
        <v>515000</v>
      </c>
      <c r="W71" s="42">
        <f>'GIÁ VLXD THÁNG 12.2023'!K71</f>
        <v>0</v>
      </c>
      <c r="X71" s="42">
        <f>'GIÁ VLXD THÁNG 12.2023'!L71</f>
        <v>0</v>
      </c>
      <c r="Y71" s="42">
        <f>'GIÁ VLXD THÁNG 12.2023'!M71</f>
        <v>0</v>
      </c>
      <c r="Z71" s="42">
        <f>'GIÁ VLXD THÁNG 12.2023'!N71</f>
        <v>0</v>
      </c>
      <c r="AA71" s="42">
        <f>'GIÁ VLXD THÁNG 12.2023'!O71</f>
        <v>0</v>
      </c>
      <c r="AB71" s="42">
        <f>'GIÁ VLXD THÁNG 12.2023'!P71</f>
        <v>0</v>
      </c>
      <c r="AC71" s="108" t="str">
        <f t="shared" si="1"/>
        <v>-</v>
      </c>
      <c r="AD71" s="109" t="str">
        <f t="shared" si="2"/>
        <v>-</v>
      </c>
      <c r="AE71" s="109" t="str">
        <f t="shared" si="3"/>
        <v>-</v>
      </c>
      <c r="AF71" s="109">
        <f t="shared" si="4"/>
        <v>7000</v>
      </c>
      <c r="AG71" s="109">
        <f t="shared" si="12"/>
        <v>0</v>
      </c>
      <c r="AH71" s="109" t="str">
        <f t="shared" si="5"/>
        <v>-</v>
      </c>
      <c r="AI71" s="109">
        <f t="shared" si="6"/>
        <v>0</v>
      </c>
      <c r="AJ71" s="109">
        <f t="shared" si="7"/>
        <v>0</v>
      </c>
      <c r="AK71" s="109">
        <f t="shared" si="8"/>
        <v>0</v>
      </c>
      <c r="AL71" s="109">
        <f t="shared" si="9"/>
        <v>0</v>
      </c>
      <c r="AM71" s="109">
        <f t="shared" si="10"/>
        <v>0</v>
      </c>
      <c r="AN71" s="109">
        <f t="shared" si="11"/>
        <v>0</v>
      </c>
      <c r="AO71" s="117"/>
      <c r="AP71" s="117"/>
      <c r="AQ71" s="117"/>
      <c r="AR71" s="117">
        <f t="shared" si="15"/>
        <v>1.5909090909090907E-2</v>
      </c>
      <c r="AS71" s="117"/>
      <c r="AT71" s="117"/>
      <c r="AU71" s="117"/>
      <c r="AV71" s="117"/>
      <c r="AW71" s="117"/>
      <c r="AX71" s="117"/>
      <c r="AY71" s="117"/>
      <c r="AZ71" s="117"/>
    </row>
    <row r="72" spans="1:52" ht="39.950000000000003" customHeight="1">
      <c r="A72" s="35">
        <f>'GIÁ VLXD THÁNG 9.2023-PL1'!A72</f>
        <v>9</v>
      </c>
      <c r="B72" s="1611" t="str">
        <f>'GIÁ VLXD THÁNG 9.2023-PL1'!B72</f>
        <v>Thép cây vằn Ø 22 mm CB 400V - SD390</v>
      </c>
      <c r="C72" s="1597" t="str">
        <f>'GIÁ VLXD THÁNG 9.2023-PL1'!C72</f>
        <v>cây</v>
      </c>
      <c r="D72" s="1595" t="str">
        <f>'GIÁ VLXD THÁNG 9.2023-PL1'!D72</f>
        <v>nt</v>
      </c>
      <c r="E72" s="42">
        <f>'GIÁ VLXD THÁNG 11.2023'!E72</f>
        <v>0</v>
      </c>
      <c r="F72" s="42">
        <f>'GIÁ VLXD THÁNG 11.2023'!F72</f>
        <v>605000</v>
      </c>
      <c r="G72" s="42">
        <f>'GIÁ VLXD THÁNG 11.2023'!G72</f>
        <v>533000</v>
      </c>
      <c r="H72" s="42"/>
      <c r="I72" s="42">
        <f>'GIÁ VLXD THÁNG 11.2023'!I72</f>
        <v>0</v>
      </c>
      <c r="J72" s="42">
        <f>'GIÁ VLXD THÁNG 11.2023'!J72</f>
        <v>620000</v>
      </c>
      <c r="K72" s="42">
        <f>'GIÁ VLXD THÁNG 11.2023'!K72</f>
        <v>0</v>
      </c>
      <c r="L72" s="42">
        <f>'GIÁ VLXD THÁNG 11.2023'!L72</f>
        <v>0</v>
      </c>
      <c r="M72" s="42">
        <f>'GIÁ VLXD THÁNG 11.2023'!M72</f>
        <v>0</v>
      </c>
      <c r="N72" s="42">
        <f>'GIÁ VLXD THÁNG 11.2023'!N72</f>
        <v>0</v>
      </c>
      <c r="O72" s="42">
        <f>'GIÁ VLXD THÁNG 11.2023'!O72</f>
        <v>0</v>
      </c>
      <c r="P72" s="42">
        <f>'GIÁ VLXD THÁNG 11.2023'!P72</f>
        <v>0</v>
      </c>
      <c r="Q72" s="42">
        <f>'GIÁ VLXD THÁNG 12.2023'!E72</f>
        <v>0</v>
      </c>
      <c r="R72" s="42">
        <f>'GIÁ VLXD THÁNG 12.2023'!F72</f>
        <v>605000</v>
      </c>
      <c r="S72" s="42">
        <f>'GIÁ VLXD THÁNG 12.2023'!G72</f>
        <v>533000</v>
      </c>
      <c r="T72" s="42">
        <f>'GIÁ VLXD THÁNG 12.2023'!H72</f>
        <v>0</v>
      </c>
      <c r="U72" s="42">
        <f>'GIÁ VLXD THÁNG 12.2023'!I72</f>
        <v>0</v>
      </c>
      <c r="V72" s="42">
        <f>'GIÁ VLXD THÁNG 12.2023'!J72</f>
        <v>620000</v>
      </c>
      <c r="W72" s="42">
        <f>'GIÁ VLXD THÁNG 12.2023'!K72</f>
        <v>0</v>
      </c>
      <c r="X72" s="42">
        <f>'GIÁ VLXD THÁNG 12.2023'!L72</f>
        <v>0</v>
      </c>
      <c r="Y72" s="42">
        <f>'GIÁ VLXD THÁNG 12.2023'!M72</f>
        <v>0</v>
      </c>
      <c r="Z72" s="42">
        <f>'GIÁ VLXD THÁNG 12.2023'!N72</f>
        <v>0</v>
      </c>
      <c r="AA72" s="42">
        <f>'GIÁ VLXD THÁNG 12.2023'!O72</f>
        <v>0</v>
      </c>
      <c r="AB72" s="42">
        <f>'GIÁ VLXD THÁNG 12.2023'!P72</f>
        <v>0</v>
      </c>
      <c r="AC72" s="108">
        <f t="shared" si="1"/>
        <v>0</v>
      </c>
      <c r="AD72" s="109" t="str">
        <f t="shared" si="2"/>
        <v>-</v>
      </c>
      <c r="AE72" s="109" t="str">
        <f t="shared" si="3"/>
        <v>-</v>
      </c>
      <c r="AF72" s="109">
        <f t="shared" si="4"/>
        <v>0</v>
      </c>
      <c r="AG72" s="109">
        <f t="shared" si="12"/>
        <v>0</v>
      </c>
      <c r="AH72" s="109" t="str">
        <f t="shared" si="5"/>
        <v>-</v>
      </c>
      <c r="AI72" s="109">
        <f t="shared" si="6"/>
        <v>0</v>
      </c>
      <c r="AJ72" s="109">
        <f t="shared" si="7"/>
        <v>0</v>
      </c>
      <c r="AK72" s="109">
        <f t="shared" si="8"/>
        <v>0</v>
      </c>
      <c r="AL72" s="109">
        <f t="shared" si="9"/>
        <v>0</v>
      </c>
      <c r="AM72" s="109">
        <f t="shared" si="10"/>
        <v>0</v>
      </c>
      <c r="AN72" s="109">
        <f t="shared" si="11"/>
        <v>0</v>
      </c>
      <c r="AO72" s="117"/>
      <c r="AP72" s="117"/>
      <c r="AQ72" s="117"/>
      <c r="AR72" s="117"/>
      <c r="AS72" s="117"/>
      <c r="AT72" s="117"/>
      <c r="AU72" s="117"/>
      <c r="AV72" s="117"/>
      <c r="AW72" s="117"/>
      <c r="AX72" s="117"/>
      <c r="AY72" s="117"/>
      <c r="AZ72" s="117"/>
    </row>
    <row r="73" spans="1:52" s="1630" customFormat="1" ht="39.950000000000003" customHeight="1">
      <c r="A73" s="1593"/>
      <c r="B73" s="1629" t="str">
        <f>'GIÁ VLXD THÁNG 9.2023-PL1'!B73</f>
        <v>Thép Đông Nam Á</v>
      </c>
      <c r="C73" s="1593"/>
      <c r="D73" s="1591"/>
      <c r="E73" s="42">
        <f>'GIÁ VLXD THÁNG 11.2023'!E73</f>
        <v>0</v>
      </c>
      <c r="F73" s="42">
        <f>'GIÁ VLXD THÁNG 11.2023'!F73</f>
        <v>0</v>
      </c>
      <c r="G73" s="42">
        <f>'GIÁ VLXD THÁNG 11.2023'!G73</f>
        <v>0</v>
      </c>
      <c r="H73" s="42"/>
      <c r="I73" s="42">
        <f>'GIÁ VLXD THÁNG 11.2023'!I73</f>
        <v>0</v>
      </c>
      <c r="J73" s="42">
        <f>'GIÁ VLXD THÁNG 11.2023'!J73</f>
        <v>0</v>
      </c>
      <c r="K73" s="42">
        <f>'GIÁ VLXD THÁNG 11.2023'!K73</f>
        <v>0</v>
      </c>
      <c r="L73" s="42">
        <f>'GIÁ VLXD THÁNG 11.2023'!L73</f>
        <v>0</v>
      </c>
      <c r="M73" s="42">
        <f>'GIÁ VLXD THÁNG 11.2023'!M73</f>
        <v>0</v>
      </c>
      <c r="N73" s="42">
        <f>'GIÁ VLXD THÁNG 11.2023'!N73</f>
        <v>0</v>
      </c>
      <c r="O73" s="42">
        <f>'GIÁ VLXD THÁNG 11.2023'!O73</f>
        <v>0</v>
      </c>
      <c r="P73" s="42">
        <f>'GIÁ VLXD THÁNG 11.2023'!P73</f>
        <v>0</v>
      </c>
      <c r="Q73" s="42">
        <f>'GIÁ VLXD THÁNG 12.2023'!E73</f>
        <v>0</v>
      </c>
      <c r="R73" s="42">
        <f>'GIÁ VLXD THÁNG 12.2023'!F73</f>
        <v>0</v>
      </c>
      <c r="S73" s="42">
        <f>'GIÁ VLXD THÁNG 12.2023'!G73</f>
        <v>0</v>
      </c>
      <c r="T73" s="42">
        <f>'GIÁ VLXD THÁNG 12.2023'!H73</f>
        <v>0</v>
      </c>
      <c r="U73" s="42">
        <f>'GIÁ VLXD THÁNG 12.2023'!I73</f>
        <v>0</v>
      </c>
      <c r="V73" s="42">
        <f>'GIÁ VLXD THÁNG 12.2023'!J73</f>
        <v>0</v>
      </c>
      <c r="W73" s="42">
        <f>'GIÁ VLXD THÁNG 12.2023'!K73</f>
        <v>0</v>
      </c>
      <c r="X73" s="42">
        <f>'GIÁ VLXD THÁNG 12.2023'!L73</f>
        <v>0</v>
      </c>
      <c r="Y73" s="42">
        <f>'GIÁ VLXD THÁNG 12.2023'!M73</f>
        <v>0</v>
      </c>
      <c r="Z73" s="42">
        <f>'GIÁ VLXD THÁNG 12.2023'!N73</f>
        <v>0</v>
      </c>
      <c r="AA73" s="42">
        <f>'GIÁ VLXD THÁNG 12.2023'!O73</f>
        <v>0</v>
      </c>
      <c r="AB73" s="42">
        <f>'GIÁ VLXD THÁNG 12.2023'!P73</f>
        <v>0</v>
      </c>
      <c r="AC73" s="1631">
        <f t="shared" si="1"/>
        <v>0</v>
      </c>
      <c r="AD73" s="1632">
        <f t="shared" si="2"/>
        <v>0</v>
      </c>
      <c r="AE73" s="1632">
        <f t="shared" si="3"/>
        <v>0</v>
      </c>
      <c r="AF73" s="1632">
        <f t="shared" si="4"/>
        <v>0</v>
      </c>
      <c r="AG73" s="1632">
        <f t="shared" si="12"/>
        <v>0</v>
      </c>
      <c r="AH73" s="1632">
        <f t="shared" si="5"/>
        <v>0</v>
      </c>
      <c r="AI73" s="1632">
        <f t="shared" si="6"/>
        <v>0</v>
      </c>
      <c r="AJ73" s="1632">
        <f t="shared" si="7"/>
        <v>0</v>
      </c>
      <c r="AK73" s="1632">
        <f t="shared" si="8"/>
        <v>0</v>
      </c>
      <c r="AL73" s="1632">
        <f t="shared" si="9"/>
        <v>0</v>
      </c>
      <c r="AM73" s="1632">
        <f t="shared" si="10"/>
        <v>0</v>
      </c>
      <c r="AN73" s="1632">
        <f t="shared" si="11"/>
        <v>0</v>
      </c>
      <c r="AO73" s="117"/>
      <c r="AP73" s="117"/>
      <c r="AQ73" s="117"/>
      <c r="AR73" s="117"/>
      <c r="AS73" s="117"/>
      <c r="AT73" s="117"/>
      <c r="AU73" s="117"/>
      <c r="AV73" s="117"/>
      <c r="AW73" s="117"/>
      <c r="AX73" s="117"/>
      <c r="AY73" s="117"/>
      <c r="AZ73" s="117"/>
    </row>
    <row r="74" spans="1:52" ht="39.950000000000003" customHeight="1">
      <c r="A74" s="35">
        <f>'GIÁ VLXD THÁNG 9.2023-PL1'!A74</f>
        <v>1</v>
      </c>
      <c r="B74" s="1611" t="str">
        <f>'GIÁ VLXD THÁNG 9.2023-PL1'!B74</f>
        <v xml:space="preserve">Thép cuộn Ø 6 mm </v>
      </c>
      <c r="C74" s="1597" t="str">
        <f>'GIÁ VLXD THÁNG 9.2023-PL1'!C74</f>
        <v>kg</v>
      </c>
      <c r="D74" s="1595" t="str">
        <f>'GIÁ VLXD THÁNG 9.2023-PL1'!D74</f>
        <v>TCVN 1654-1:2008</v>
      </c>
      <c r="E74" s="42">
        <f>'GIÁ VLXD THÁNG 11.2023'!E74</f>
        <v>0</v>
      </c>
      <c r="F74" s="42">
        <f>'GIÁ VLXD THÁNG 11.2023'!F74</f>
        <v>0</v>
      </c>
      <c r="G74" s="42">
        <f>'GIÁ VLXD THÁNG 11.2023'!G74</f>
        <v>0</v>
      </c>
      <c r="H74" s="42"/>
      <c r="I74" s="42">
        <f>'GIÁ VLXD THÁNG 11.2023'!I74</f>
        <v>0</v>
      </c>
      <c r="J74" s="42">
        <f>'GIÁ VLXD THÁNG 11.2023'!J74</f>
        <v>0</v>
      </c>
      <c r="K74" s="42">
        <f>'GIÁ VLXD THÁNG 11.2023'!K74</f>
        <v>0</v>
      </c>
      <c r="L74" s="42">
        <f>'GIÁ VLXD THÁNG 11.2023'!L74</f>
        <v>0</v>
      </c>
      <c r="M74" s="42">
        <f>'GIÁ VLXD THÁNG 11.2023'!M74</f>
        <v>0</v>
      </c>
      <c r="N74" s="42">
        <f>'GIÁ VLXD THÁNG 11.2023'!N74</f>
        <v>0</v>
      </c>
      <c r="O74" s="42">
        <f>'GIÁ VLXD THÁNG 11.2023'!O74</f>
        <v>0</v>
      </c>
      <c r="P74" s="42">
        <f>'GIÁ VLXD THÁNG 11.2023'!P74</f>
        <v>0</v>
      </c>
      <c r="Q74" s="42">
        <f>'GIÁ VLXD THÁNG 12.2023'!E74</f>
        <v>0</v>
      </c>
      <c r="R74" s="42">
        <f>'GIÁ VLXD THÁNG 12.2023'!F74</f>
        <v>0</v>
      </c>
      <c r="S74" s="42">
        <f>'GIÁ VLXD THÁNG 12.2023'!G74</f>
        <v>0</v>
      </c>
      <c r="T74" s="42">
        <f>'GIÁ VLXD THÁNG 12.2023'!H74</f>
        <v>0</v>
      </c>
      <c r="U74" s="42">
        <f>'GIÁ VLXD THÁNG 12.2023'!I74</f>
        <v>0</v>
      </c>
      <c r="V74" s="42">
        <f>'GIÁ VLXD THÁNG 12.2023'!J74</f>
        <v>0</v>
      </c>
      <c r="W74" s="42">
        <f>'GIÁ VLXD THÁNG 12.2023'!K74</f>
        <v>0</v>
      </c>
      <c r="X74" s="42">
        <f>'GIÁ VLXD THÁNG 12.2023'!L74</f>
        <v>0</v>
      </c>
      <c r="Y74" s="42">
        <f>'GIÁ VLXD THÁNG 12.2023'!M74</f>
        <v>0</v>
      </c>
      <c r="Z74" s="42">
        <f>'GIÁ VLXD THÁNG 12.2023'!N74</f>
        <v>0</v>
      </c>
      <c r="AA74" s="42">
        <f>'GIÁ VLXD THÁNG 12.2023'!O74</f>
        <v>0</v>
      </c>
      <c r="AB74" s="42">
        <f>'GIÁ VLXD THÁNG 12.2023'!P74</f>
        <v>0</v>
      </c>
      <c r="AC74" s="108">
        <f t="shared" ref="AC74:AC137" si="16">IF(AND(E74&gt;0,E74=Q74),"-",Q74-E74)</f>
        <v>0</v>
      </c>
      <c r="AD74" s="109">
        <f t="shared" ref="AD74:AD137" si="17">IF(AND(F74&gt;0,F74=R74),"-",R74-F74)</f>
        <v>0</v>
      </c>
      <c r="AE74" s="109">
        <f t="shared" ref="AE74:AE137" si="18">IF(AND(G74&gt;0,G74=S74),"-",S74-G74)</f>
        <v>0</v>
      </c>
      <c r="AF74" s="109">
        <f t="shared" ref="AF74:AF137" si="19">IF(AND(H74&gt;0,H74=T74),"-",T74-H74)</f>
        <v>0</v>
      </c>
      <c r="AG74" s="109">
        <f t="shared" ref="AG74:AG137" si="20">IF(AND(I74&gt;0,I74=U74),"-",U74-I74)</f>
        <v>0</v>
      </c>
      <c r="AH74" s="109">
        <f t="shared" ref="AH74:AH137" si="21">IF(AND(J74&gt;0,J74=V74),"-",V74-J74)</f>
        <v>0</v>
      </c>
      <c r="AI74" s="109">
        <f t="shared" ref="AI74:AI137" si="22">IF(AND(K74&gt;0,K74=W74),"-",W74-K74)</f>
        <v>0</v>
      </c>
      <c r="AJ74" s="109">
        <f t="shared" ref="AJ74:AJ137" si="23">IF(AND(L74&gt;0,L74=X74),"-",X74-L74)</f>
        <v>0</v>
      </c>
      <c r="AK74" s="109">
        <f t="shared" ref="AK74:AK137" si="24">IF(AND(M74&gt;0,M74=Y74),"-",Y74-M74)</f>
        <v>0</v>
      </c>
      <c r="AL74" s="109">
        <f t="shared" ref="AL74:AL137" si="25">IF(AND(N74&gt;0,N74=Z74),"-",Z74-N74)</f>
        <v>0</v>
      </c>
      <c r="AM74" s="109">
        <f t="shared" ref="AM74:AM137" si="26">IF(AND(O74&gt;0,O74=AA74),"-",AA74-O74)</f>
        <v>0</v>
      </c>
      <c r="AN74" s="109">
        <f t="shared" ref="AN74:AN137" si="27">IF(AND(P74&gt;0,P74=AB74),"-",AB74-P74)</f>
        <v>0</v>
      </c>
      <c r="AO74" s="117"/>
      <c r="AP74" s="117"/>
      <c r="AQ74" s="117"/>
      <c r="AR74" s="117"/>
      <c r="AS74" s="117"/>
      <c r="AT74" s="117"/>
      <c r="AU74" s="117"/>
      <c r="AV74" s="117"/>
      <c r="AW74" s="117"/>
      <c r="AX74" s="117"/>
      <c r="AY74" s="117"/>
      <c r="AZ74" s="117"/>
    </row>
    <row r="75" spans="1:52" ht="39.950000000000003" customHeight="1">
      <c r="A75" s="35">
        <f>'GIÁ VLXD THÁNG 9.2023-PL1'!A75</f>
        <v>2</v>
      </c>
      <c r="B75" s="1611" t="str">
        <f>'GIÁ VLXD THÁNG 9.2023-PL1'!B75</f>
        <v xml:space="preserve">Thép cuộn Ø 8 mm </v>
      </c>
      <c r="C75" s="1597" t="str">
        <f>'GIÁ VLXD THÁNG 9.2023-PL1'!C75</f>
        <v>kg</v>
      </c>
      <c r="D75" s="1595" t="str">
        <f>'GIÁ VLXD THÁNG 9.2023-PL1'!D75</f>
        <v>nt</v>
      </c>
      <c r="E75" s="42">
        <f>'GIÁ VLXD THÁNG 11.2023'!E75</f>
        <v>0</v>
      </c>
      <c r="F75" s="42">
        <f>'GIÁ VLXD THÁNG 11.2023'!F75</f>
        <v>0</v>
      </c>
      <c r="G75" s="42">
        <f>'GIÁ VLXD THÁNG 11.2023'!G75</f>
        <v>0</v>
      </c>
      <c r="H75" s="42">
        <f>'GIÁ VLXD THÁNG 11.2023'!H75</f>
        <v>0</v>
      </c>
      <c r="I75" s="42">
        <f>'GIÁ VLXD THÁNG 11.2023'!I75</f>
        <v>0</v>
      </c>
      <c r="J75" s="42">
        <f>'GIÁ VLXD THÁNG 11.2023'!J75</f>
        <v>0</v>
      </c>
      <c r="K75" s="42">
        <f>'GIÁ VLXD THÁNG 11.2023'!K75</f>
        <v>0</v>
      </c>
      <c r="L75" s="42">
        <f>'GIÁ VLXD THÁNG 11.2023'!L75</f>
        <v>0</v>
      </c>
      <c r="M75" s="42">
        <f>'GIÁ VLXD THÁNG 11.2023'!M75</f>
        <v>0</v>
      </c>
      <c r="N75" s="42">
        <f>'GIÁ VLXD THÁNG 11.2023'!N75</f>
        <v>0</v>
      </c>
      <c r="O75" s="42">
        <f>'GIÁ VLXD THÁNG 11.2023'!O75</f>
        <v>0</v>
      </c>
      <c r="P75" s="42">
        <f>'GIÁ VLXD THÁNG 11.2023'!P75</f>
        <v>0</v>
      </c>
      <c r="Q75" s="42">
        <f>'GIÁ VLXD THÁNG 12.2023'!E75</f>
        <v>0</v>
      </c>
      <c r="R75" s="42">
        <f>'GIÁ VLXD THÁNG 12.2023'!F75</f>
        <v>0</v>
      </c>
      <c r="S75" s="42">
        <f>'GIÁ VLXD THÁNG 12.2023'!G75</f>
        <v>0</v>
      </c>
      <c r="T75" s="42">
        <f>'GIÁ VLXD THÁNG 12.2023'!H75</f>
        <v>0</v>
      </c>
      <c r="U75" s="42">
        <f>'GIÁ VLXD THÁNG 12.2023'!I75</f>
        <v>0</v>
      </c>
      <c r="V75" s="42">
        <f>'GIÁ VLXD THÁNG 12.2023'!J75</f>
        <v>0</v>
      </c>
      <c r="W75" s="42">
        <f>'GIÁ VLXD THÁNG 12.2023'!K75</f>
        <v>0</v>
      </c>
      <c r="X75" s="42">
        <f>'GIÁ VLXD THÁNG 12.2023'!L75</f>
        <v>0</v>
      </c>
      <c r="Y75" s="42">
        <f>'GIÁ VLXD THÁNG 12.2023'!M75</f>
        <v>0</v>
      </c>
      <c r="Z75" s="42">
        <f>'GIÁ VLXD THÁNG 12.2023'!N75</f>
        <v>0</v>
      </c>
      <c r="AA75" s="42">
        <f>'GIÁ VLXD THÁNG 12.2023'!O75</f>
        <v>0</v>
      </c>
      <c r="AB75" s="42">
        <f>'GIÁ VLXD THÁNG 12.2023'!P75</f>
        <v>0</v>
      </c>
      <c r="AC75" s="108">
        <f t="shared" si="16"/>
        <v>0</v>
      </c>
      <c r="AD75" s="109">
        <f t="shared" si="17"/>
        <v>0</v>
      </c>
      <c r="AE75" s="109">
        <f t="shared" si="18"/>
        <v>0</v>
      </c>
      <c r="AF75" s="109">
        <f t="shared" si="19"/>
        <v>0</v>
      </c>
      <c r="AG75" s="109">
        <f t="shared" si="20"/>
        <v>0</v>
      </c>
      <c r="AH75" s="109">
        <f t="shared" si="21"/>
        <v>0</v>
      </c>
      <c r="AI75" s="109">
        <f t="shared" si="22"/>
        <v>0</v>
      </c>
      <c r="AJ75" s="109">
        <f t="shared" si="23"/>
        <v>0</v>
      </c>
      <c r="AK75" s="109">
        <f t="shared" si="24"/>
        <v>0</v>
      </c>
      <c r="AL75" s="109">
        <f t="shared" si="25"/>
        <v>0</v>
      </c>
      <c r="AM75" s="109">
        <f t="shared" si="26"/>
        <v>0</v>
      </c>
      <c r="AN75" s="109">
        <f t="shared" si="27"/>
        <v>0</v>
      </c>
      <c r="AO75" s="117"/>
      <c r="AP75" s="117"/>
      <c r="AQ75" s="117"/>
      <c r="AR75" s="117"/>
      <c r="AS75" s="117"/>
      <c r="AT75" s="117"/>
      <c r="AU75" s="117"/>
      <c r="AV75" s="117"/>
      <c r="AW75" s="117"/>
      <c r="AX75" s="117"/>
      <c r="AY75" s="117"/>
      <c r="AZ75" s="117"/>
    </row>
    <row r="76" spans="1:52" ht="39.950000000000003" customHeight="1">
      <c r="A76" s="35">
        <f>'GIÁ VLXD THÁNG 9.2023-PL1'!A76</f>
        <v>3</v>
      </c>
      <c r="B76" s="1611" t="str">
        <f>'GIÁ VLXD THÁNG 9.2023-PL1'!B76</f>
        <v>Thép cây vằn Ø 10 mm CB240T</v>
      </c>
      <c r="C76" s="1597" t="str">
        <f>'GIÁ VLXD THÁNG 9.2023-PL1'!C76</f>
        <v>cây</v>
      </c>
      <c r="D76" s="1595" t="str">
        <f>'GIÁ VLXD THÁNG 9.2023-PL1'!D76</f>
        <v>nt</v>
      </c>
      <c r="E76" s="42">
        <f>'GIÁ VLXD THÁNG 11.2023'!E76</f>
        <v>0</v>
      </c>
      <c r="F76" s="42">
        <f>'GIÁ VLXD THÁNG 11.2023'!F76</f>
        <v>0</v>
      </c>
      <c r="G76" s="42">
        <f>'GIÁ VLXD THÁNG 11.2023'!G76</f>
        <v>0</v>
      </c>
      <c r="H76" s="42">
        <f>'GIÁ VLXD THÁNG 11.2023'!H76</f>
        <v>0</v>
      </c>
      <c r="I76" s="42">
        <f>'GIÁ VLXD THÁNG 11.2023'!I76</f>
        <v>0</v>
      </c>
      <c r="J76" s="42">
        <f>'GIÁ VLXD THÁNG 11.2023'!J76</f>
        <v>0</v>
      </c>
      <c r="K76" s="42">
        <f>'GIÁ VLXD THÁNG 11.2023'!K76</f>
        <v>0</v>
      </c>
      <c r="L76" s="42">
        <f>'GIÁ VLXD THÁNG 11.2023'!L76</f>
        <v>0</v>
      </c>
      <c r="M76" s="42">
        <f>'GIÁ VLXD THÁNG 11.2023'!M76</f>
        <v>0</v>
      </c>
      <c r="N76" s="42">
        <f>'GIÁ VLXD THÁNG 11.2023'!N76</f>
        <v>0</v>
      </c>
      <c r="O76" s="42">
        <f>'GIÁ VLXD THÁNG 11.2023'!O76</f>
        <v>0</v>
      </c>
      <c r="P76" s="42">
        <f>'GIÁ VLXD THÁNG 11.2023'!P76</f>
        <v>0</v>
      </c>
      <c r="Q76" s="42">
        <f>'GIÁ VLXD THÁNG 12.2023'!E76</f>
        <v>0</v>
      </c>
      <c r="R76" s="42">
        <f>'GIÁ VLXD THÁNG 12.2023'!F76</f>
        <v>0</v>
      </c>
      <c r="S76" s="42">
        <f>'GIÁ VLXD THÁNG 12.2023'!G76</f>
        <v>0</v>
      </c>
      <c r="T76" s="42">
        <f>'GIÁ VLXD THÁNG 12.2023'!H76</f>
        <v>0</v>
      </c>
      <c r="U76" s="42">
        <f>'GIÁ VLXD THÁNG 12.2023'!I76</f>
        <v>0</v>
      </c>
      <c r="V76" s="42">
        <f>'GIÁ VLXD THÁNG 12.2023'!J76</f>
        <v>0</v>
      </c>
      <c r="W76" s="42">
        <f>'GIÁ VLXD THÁNG 12.2023'!K76</f>
        <v>0</v>
      </c>
      <c r="X76" s="42">
        <f>'GIÁ VLXD THÁNG 12.2023'!L76</f>
        <v>0</v>
      </c>
      <c r="Y76" s="42">
        <f>'GIÁ VLXD THÁNG 12.2023'!M76</f>
        <v>0</v>
      </c>
      <c r="Z76" s="42">
        <f>'GIÁ VLXD THÁNG 12.2023'!N76</f>
        <v>0</v>
      </c>
      <c r="AA76" s="42">
        <f>'GIÁ VLXD THÁNG 12.2023'!O76</f>
        <v>0</v>
      </c>
      <c r="AB76" s="42">
        <f>'GIÁ VLXD THÁNG 12.2023'!P76</f>
        <v>0</v>
      </c>
      <c r="AC76" s="108">
        <f t="shared" si="16"/>
        <v>0</v>
      </c>
      <c r="AD76" s="109">
        <f t="shared" si="17"/>
        <v>0</v>
      </c>
      <c r="AE76" s="109">
        <f t="shared" si="18"/>
        <v>0</v>
      </c>
      <c r="AF76" s="109">
        <f t="shared" si="19"/>
        <v>0</v>
      </c>
      <c r="AG76" s="109">
        <f t="shared" si="20"/>
        <v>0</v>
      </c>
      <c r="AH76" s="109">
        <f t="shared" si="21"/>
        <v>0</v>
      </c>
      <c r="AI76" s="109">
        <f t="shared" si="22"/>
        <v>0</v>
      </c>
      <c r="AJ76" s="109">
        <f t="shared" si="23"/>
        <v>0</v>
      </c>
      <c r="AK76" s="109">
        <f t="shared" si="24"/>
        <v>0</v>
      </c>
      <c r="AL76" s="109">
        <f t="shared" si="25"/>
        <v>0</v>
      </c>
      <c r="AM76" s="109">
        <f t="shared" si="26"/>
        <v>0</v>
      </c>
      <c r="AN76" s="109">
        <f t="shared" si="27"/>
        <v>0</v>
      </c>
      <c r="AO76" s="117"/>
      <c r="AP76" s="117"/>
      <c r="AQ76" s="117"/>
      <c r="AR76" s="117"/>
      <c r="AS76" s="117"/>
      <c r="AT76" s="117"/>
      <c r="AU76" s="117"/>
      <c r="AV76" s="117"/>
      <c r="AW76" s="117"/>
      <c r="AX76" s="117"/>
      <c r="AY76" s="117"/>
      <c r="AZ76" s="117"/>
    </row>
    <row r="77" spans="1:52" ht="39.950000000000003" customHeight="1">
      <c r="A77" s="35">
        <f>'GIÁ VLXD THÁNG 9.2023-PL1'!A77</f>
        <v>4</v>
      </c>
      <c r="B77" s="1611" t="str">
        <f>'GIÁ VLXD THÁNG 9.2023-PL1'!B77</f>
        <v>Thép cây vằn  Ø 12 mm CB 400V-SD390</v>
      </c>
      <c r="C77" s="1597" t="str">
        <f>'GIÁ VLXD THÁNG 9.2023-PL1'!C77</f>
        <v>cây</v>
      </c>
      <c r="D77" s="1595" t="str">
        <f>'GIÁ VLXD THÁNG 9.2023-PL1'!D77</f>
        <v>nt</v>
      </c>
      <c r="E77" s="42">
        <f>'GIÁ VLXD THÁNG 11.2023'!E77</f>
        <v>0</v>
      </c>
      <c r="F77" s="42">
        <f>'GIÁ VLXD THÁNG 11.2023'!F77</f>
        <v>0</v>
      </c>
      <c r="G77" s="42">
        <f>'GIÁ VLXD THÁNG 11.2023'!G77</f>
        <v>0</v>
      </c>
      <c r="H77" s="42">
        <f>'GIÁ VLXD THÁNG 11.2023'!H77</f>
        <v>0</v>
      </c>
      <c r="I77" s="42">
        <f>'GIÁ VLXD THÁNG 11.2023'!I77</f>
        <v>0</v>
      </c>
      <c r="J77" s="42">
        <f>'GIÁ VLXD THÁNG 11.2023'!J77</f>
        <v>0</v>
      </c>
      <c r="K77" s="42">
        <f>'GIÁ VLXD THÁNG 11.2023'!K77</f>
        <v>0</v>
      </c>
      <c r="L77" s="42">
        <f>'GIÁ VLXD THÁNG 11.2023'!L77</f>
        <v>0</v>
      </c>
      <c r="M77" s="42">
        <f>'GIÁ VLXD THÁNG 11.2023'!M77</f>
        <v>0</v>
      </c>
      <c r="N77" s="42">
        <f>'GIÁ VLXD THÁNG 11.2023'!N77</f>
        <v>0</v>
      </c>
      <c r="O77" s="42">
        <f>'GIÁ VLXD THÁNG 11.2023'!O77</f>
        <v>0</v>
      </c>
      <c r="P77" s="42">
        <f>'GIÁ VLXD THÁNG 11.2023'!P77</f>
        <v>0</v>
      </c>
      <c r="Q77" s="42">
        <f>'GIÁ VLXD THÁNG 12.2023'!E77</f>
        <v>0</v>
      </c>
      <c r="R77" s="42">
        <f>'GIÁ VLXD THÁNG 12.2023'!F77</f>
        <v>0</v>
      </c>
      <c r="S77" s="42">
        <f>'GIÁ VLXD THÁNG 12.2023'!G77</f>
        <v>0</v>
      </c>
      <c r="T77" s="42">
        <f>'GIÁ VLXD THÁNG 12.2023'!H77</f>
        <v>0</v>
      </c>
      <c r="U77" s="42">
        <f>'GIÁ VLXD THÁNG 12.2023'!I77</f>
        <v>0</v>
      </c>
      <c r="V77" s="42">
        <f>'GIÁ VLXD THÁNG 12.2023'!J77</f>
        <v>0</v>
      </c>
      <c r="W77" s="42">
        <f>'GIÁ VLXD THÁNG 12.2023'!K77</f>
        <v>0</v>
      </c>
      <c r="X77" s="42">
        <f>'GIÁ VLXD THÁNG 12.2023'!L77</f>
        <v>0</v>
      </c>
      <c r="Y77" s="42">
        <f>'GIÁ VLXD THÁNG 12.2023'!M77</f>
        <v>0</v>
      </c>
      <c r="Z77" s="42">
        <f>'GIÁ VLXD THÁNG 12.2023'!N77</f>
        <v>0</v>
      </c>
      <c r="AA77" s="42">
        <f>'GIÁ VLXD THÁNG 12.2023'!O77</f>
        <v>0</v>
      </c>
      <c r="AB77" s="42">
        <f>'GIÁ VLXD THÁNG 12.2023'!P77</f>
        <v>0</v>
      </c>
      <c r="AC77" s="108">
        <f t="shared" si="16"/>
        <v>0</v>
      </c>
      <c r="AD77" s="109">
        <f t="shared" si="17"/>
        <v>0</v>
      </c>
      <c r="AE77" s="109">
        <f t="shared" si="18"/>
        <v>0</v>
      </c>
      <c r="AF77" s="109">
        <f t="shared" si="19"/>
        <v>0</v>
      </c>
      <c r="AG77" s="109">
        <f t="shared" si="20"/>
        <v>0</v>
      </c>
      <c r="AH77" s="109">
        <f t="shared" si="21"/>
        <v>0</v>
      </c>
      <c r="AI77" s="109">
        <f t="shared" si="22"/>
        <v>0</v>
      </c>
      <c r="AJ77" s="109">
        <f t="shared" si="23"/>
        <v>0</v>
      </c>
      <c r="AK77" s="109">
        <f t="shared" si="24"/>
        <v>0</v>
      </c>
      <c r="AL77" s="109">
        <f t="shared" si="25"/>
        <v>0</v>
      </c>
      <c r="AM77" s="109">
        <f t="shared" si="26"/>
        <v>0</v>
      </c>
      <c r="AN77" s="109">
        <f t="shared" si="27"/>
        <v>0</v>
      </c>
      <c r="AO77" s="117"/>
      <c r="AP77" s="117"/>
      <c r="AQ77" s="117"/>
      <c r="AR77" s="117"/>
      <c r="AS77" s="117"/>
      <c r="AT77" s="117"/>
      <c r="AU77" s="117"/>
      <c r="AV77" s="117"/>
      <c r="AW77" s="117"/>
      <c r="AX77" s="117"/>
      <c r="AY77" s="117"/>
      <c r="AZ77" s="117"/>
    </row>
    <row r="78" spans="1:52" ht="39.950000000000003" customHeight="1">
      <c r="A78" s="35">
        <f>'GIÁ VLXD THÁNG 9.2023-PL1'!A78</f>
        <v>5</v>
      </c>
      <c r="B78" s="1611" t="str">
        <f>'GIÁ VLXD THÁNG 9.2023-PL1'!B78</f>
        <v>Thép cây vằn Ø 14 mm  CB 400V-SD390</v>
      </c>
      <c r="C78" s="1597" t="str">
        <f>'GIÁ VLXD THÁNG 9.2023-PL1'!C78</f>
        <v>cây</v>
      </c>
      <c r="D78" s="1595" t="str">
        <f>'GIÁ VLXD THÁNG 9.2023-PL1'!D78</f>
        <v>nt</v>
      </c>
      <c r="E78" s="42">
        <f>'GIÁ VLXD THÁNG 11.2023'!E78</f>
        <v>0</v>
      </c>
      <c r="F78" s="42">
        <f>'GIÁ VLXD THÁNG 11.2023'!F78</f>
        <v>0</v>
      </c>
      <c r="G78" s="42">
        <f>'GIÁ VLXD THÁNG 11.2023'!G78</f>
        <v>0</v>
      </c>
      <c r="H78" s="42">
        <f>'GIÁ VLXD THÁNG 11.2023'!H78</f>
        <v>0</v>
      </c>
      <c r="I78" s="42">
        <f>'GIÁ VLXD THÁNG 11.2023'!I78</f>
        <v>0</v>
      </c>
      <c r="J78" s="42">
        <f>'GIÁ VLXD THÁNG 11.2023'!J78</f>
        <v>0</v>
      </c>
      <c r="K78" s="42">
        <f>'GIÁ VLXD THÁNG 11.2023'!K78</f>
        <v>0</v>
      </c>
      <c r="L78" s="42">
        <f>'GIÁ VLXD THÁNG 11.2023'!L78</f>
        <v>0</v>
      </c>
      <c r="M78" s="42">
        <f>'GIÁ VLXD THÁNG 11.2023'!M78</f>
        <v>0</v>
      </c>
      <c r="N78" s="42">
        <f>'GIÁ VLXD THÁNG 11.2023'!N78</f>
        <v>0</v>
      </c>
      <c r="O78" s="42">
        <f>'GIÁ VLXD THÁNG 11.2023'!O78</f>
        <v>0</v>
      </c>
      <c r="P78" s="42">
        <f>'GIÁ VLXD THÁNG 11.2023'!P78</f>
        <v>0</v>
      </c>
      <c r="Q78" s="42">
        <f>'GIÁ VLXD THÁNG 12.2023'!E78</f>
        <v>0</v>
      </c>
      <c r="R78" s="42">
        <f>'GIÁ VLXD THÁNG 12.2023'!F78</f>
        <v>0</v>
      </c>
      <c r="S78" s="42">
        <f>'GIÁ VLXD THÁNG 12.2023'!G78</f>
        <v>0</v>
      </c>
      <c r="T78" s="42">
        <f>'GIÁ VLXD THÁNG 12.2023'!H78</f>
        <v>0</v>
      </c>
      <c r="U78" s="42">
        <f>'GIÁ VLXD THÁNG 12.2023'!I78</f>
        <v>0</v>
      </c>
      <c r="V78" s="42">
        <f>'GIÁ VLXD THÁNG 12.2023'!J78</f>
        <v>0</v>
      </c>
      <c r="W78" s="42">
        <f>'GIÁ VLXD THÁNG 12.2023'!K78</f>
        <v>0</v>
      </c>
      <c r="X78" s="42">
        <f>'GIÁ VLXD THÁNG 12.2023'!L78</f>
        <v>0</v>
      </c>
      <c r="Y78" s="42">
        <f>'GIÁ VLXD THÁNG 12.2023'!M78</f>
        <v>0</v>
      </c>
      <c r="Z78" s="42">
        <f>'GIÁ VLXD THÁNG 12.2023'!N78</f>
        <v>0</v>
      </c>
      <c r="AA78" s="42">
        <f>'GIÁ VLXD THÁNG 12.2023'!O78</f>
        <v>0</v>
      </c>
      <c r="AB78" s="42">
        <f>'GIÁ VLXD THÁNG 12.2023'!P78</f>
        <v>0</v>
      </c>
      <c r="AC78" s="108">
        <f t="shared" si="16"/>
        <v>0</v>
      </c>
      <c r="AD78" s="109">
        <f t="shared" si="17"/>
        <v>0</v>
      </c>
      <c r="AE78" s="109">
        <f t="shared" si="18"/>
        <v>0</v>
      </c>
      <c r="AF78" s="109">
        <f t="shared" si="19"/>
        <v>0</v>
      </c>
      <c r="AG78" s="109">
        <f t="shared" si="20"/>
        <v>0</v>
      </c>
      <c r="AH78" s="109">
        <f t="shared" si="21"/>
        <v>0</v>
      </c>
      <c r="AI78" s="109">
        <f t="shared" si="22"/>
        <v>0</v>
      </c>
      <c r="AJ78" s="109">
        <f t="shared" si="23"/>
        <v>0</v>
      </c>
      <c r="AK78" s="109">
        <f t="shared" si="24"/>
        <v>0</v>
      </c>
      <c r="AL78" s="109">
        <f t="shared" si="25"/>
        <v>0</v>
      </c>
      <c r="AM78" s="109">
        <f t="shared" si="26"/>
        <v>0</v>
      </c>
      <c r="AN78" s="109">
        <f t="shared" si="27"/>
        <v>0</v>
      </c>
      <c r="AO78" s="117"/>
      <c r="AP78" s="117"/>
      <c r="AQ78" s="117"/>
      <c r="AR78" s="117"/>
      <c r="AS78" s="117"/>
      <c r="AT78" s="117"/>
      <c r="AU78" s="117"/>
      <c r="AV78" s="117"/>
      <c r="AW78" s="117"/>
      <c r="AX78" s="117"/>
      <c r="AY78" s="117"/>
      <c r="AZ78" s="117"/>
    </row>
    <row r="79" spans="1:52" ht="39.950000000000003" customHeight="1">
      <c r="A79" s="35">
        <f>'GIÁ VLXD THÁNG 9.2023-PL1'!A79</f>
        <v>6</v>
      </c>
      <c r="B79" s="1611" t="str">
        <f>'GIÁ VLXD THÁNG 9.2023-PL1'!B79</f>
        <v>Thép cây vằn Ø 16 mm CB 400V-SD390</v>
      </c>
      <c r="C79" s="1597" t="str">
        <f>'GIÁ VLXD THÁNG 9.2023-PL1'!C79</f>
        <v>cây</v>
      </c>
      <c r="D79" s="1595" t="str">
        <f>'GIÁ VLXD THÁNG 9.2023-PL1'!D79</f>
        <v>nt</v>
      </c>
      <c r="E79" s="42">
        <f>'GIÁ VLXD THÁNG 11.2023'!E79</f>
        <v>0</v>
      </c>
      <c r="F79" s="42">
        <f>'GIÁ VLXD THÁNG 11.2023'!F79</f>
        <v>0</v>
      </c>
      <c r="G79" s="42">
        <f>'GIÁ VLXD THÁNG 11.2023'!G79</f>
        <v>0</v>
      </c>
      <c r="H79" s="42">
        <f>'GIÁ VLXD THÁNG 11.2023'!H79</f>
        <v>0</v>
      </c>
      <c r="I79" s="42">
        <f>'GIÁ VLXD THÁNG 11.2023'!I79</f>
        <v>0</v>
      </c>
      <c r="J79" s="42">
        <f>'GIÁ VLXD THÁNG 11.2023'!J79</f>
        <v>0</v>
      </c>
      <c r="K79" s="42">
        <f>'GIÁ VLXD THÁNG 11.2023'!K79</f>
        <v>0</v>
      </c>
      <c r="L79" s="42">
        <f>'GIÁ VLXD THÁNG 11.2023'!L79</f>
        <v>0</v>
      </c>
      <c r="M79" s="42">
        <f>'GIÁ VLXD THÁNG 11.2023'!M79</f>
        <v>0</v>
      </c>
      <c r="N79" s="42">
        <f>'GIÁ VLXD THÁNG 11.2023'!N79</f>
        <v>0</v>
      </c>
      <c r="O79" s="42">
        <f>'GIÁ VLXD THÁNG 11.2023'!O79</f>
        <v>0</v>
      </c>
      <c r="P79" s="42">
        <f>'GIÁ VLXD THÁNG 11.2023'!P79</f>
        <v>0</v>
      </c>
      <c r="Q79" s="42">
        <f>'GIÁ VLXD THÁNG 12.2023'!E79</f>
        <v>0</v>
      </c>
      <c r="R79" s="42">
        <f>'GIÁ VLXD THÁNG 12.2023'!F79</f>
        <v>0</v>
      </c>
      <c r="S79" s="42">
        <f>'GIÁ VLXD THÁNG 12.2023'!G79</f>
        <v>0</v>
      </c>
      <c r="T79" s="42">
        <f>'GIÁ VLXD THÁNG 12.2023'!H79</f>
        <v>0</v>
      </c>
      <c r="U79" s="42">
        <f>'GIÁ VLXD THÁNG 12.2023'!I79</f>
        <v>0</v>
      </c>
      <c r="V79" s="42">
        <f>'GIÁ VLXD THÁNG 12.2023'!J79</f>
        <v>0</v>
      </c>
      <c r="W79" s="42">
        <f>'GIÁ VLXD THÁNG 12.2023'!K79</f>
        <v>0</v>
      </c>
      <c r="X79" s="42">
        <f>'GIÁ VLXD THÁNG 12.2023'!L79</f>
        <v>0</v>
      </c>
      <c r="Y79" s="42">
        <f>'GIÁ VLXD THÁNG 12.2023'!M79</f>
        <v>0</v>
      </c>
      <c r="Z79" s="42">
        <f>'GIÁ VLXD THÁNG 12.2023'!N79</f>
        <v>0</v>
      </c>
      <c r="AA79" s="42">
        <f>'GIÁ VLXD THÁNG 12.2023'!O79</f>
        <v>0</v>
      </c>
      <c r="AB79" s="42">
        <f>'GIÁ VLXD THÁNG 12.2023'!P79</f>
        <v>0</v>
      </c>
      <c r="AC79" s="108">
        <f t="shared" si="16"/>
        <v>0</v>
      </c>
      <c r="AD79" s="109">
        <f t="shared" si="17"/>
        <v>0</v>
      </c>
      <c r="AE79" s="109">
        <f t="shared" si="18"/>
        <v>0</v>
      </c>
      <c r="AF79" s="109">
        <f t="shared" si="19"/>
        <v>0</v>
      </c>
      <c r="AG79" s="109">
        <f t="shared" si="20"/>
        <v>0</v>
      </c>
      <c r="AH79" s="109">
        <f t="shared" si="21"/>
        <v>0</v>
      </c>
      <c r="AI79" s="109">
        <f t="shared" si="22"/>
        <v>0</v>
      </c>
      <c r="AJ79" s="109">
        <f t="shared" si="23"/>
        <v>0</v>
      </c>
      <c r="AK79" s="109">
        <f t="shared" si="24"/>
        <v>0</v>
      </c>
      <c r="AL79" s="109">
        <f t="shared" si="25"/>
        <v>0</v>
      </c>
      <c r="AM79" s="109">
        <f t="shared" si="26"/>
        <v>0</v>
      </c>
      <c r="AN79" s="109">
        <f t="shared" si="27"/>
        <v>0</v>
      </c>
      <c r="AO79" s="117"/>
      <c r="AP79" s="117"/>
      <c r="AQ79" s="117"/>
      <c r="AR79" s="117"/>
      <c r="AS79" s="117"/>
      <c r="AT79" s="117"/>
      <c r="AU79" s="117"/>
      <c r="AV79" s="117"/>
      <c r="AW79" s="117"/>
      <c r="AX79" s="117"/>
      <c r="AY79" s="117"/>
      <c r="AZ79" s="117"/>
    </row>
    <row r="80" spans="1:52" ht="39.950000000000003" customHeight="1">
      <c r="A80" s="35">
        <f>'GIÁ VLXD THÁNG 9.2023-PL1'!A80</f>
        <v>7</v>
      </c>
      <c r="B80" s="1611" t="str">
        <f>'GIÁ VLXD THÁNG 9.2023-PL1'!B80</f>
        <v>Thép cây vằn Ø 18 mm CB 400V-SD390</v>
      </c>
      <c r="C80" s="1597" t="str">
        <f>'GIÁ VLXD THÁNG 9.2023-PL1'!C80</f>
        <v>cây</v>
      </c>
      <c r="D80" s="1595" t="str">
        <f>'GIÁ VLXD THÁNG 9.2023-PL1'!D80</f>
        <v>nt</v>
      </c>
      <c r="E80" s="42">
        <f>'GIÁ VLXD THÁNG 11.2023'!E80</f>
        <v>0</v>
      </c>
      <c r="F80" s="42">
        <f>'GIÁ VLXD THÁNG 11.2023'!F80</f>
        <v>0</v>
      </c>
      <c r="G80" s="42">
        <f>'GIÁ VLXD THÁNG 11.2023'!G80</f>
        <v>0</v>
      </c>
      <c r="H80" s="42">
        <f>'GIÁ VLXD THÁNG 11.2023'!H80</f>
        <v>0</v>
      </c>
      <c r="I80" s="42">
        <f>'GIÁ VLXD THÁNG 11.2023'!I80</f>
        <v>0</v>
      </c>
      <c r="J80" s="42">
        <f>'GIÁ VLXD THÁNG 11.2023'!J80</f>
        <v>0</v>
      </c>
      <c r="K80" s="42">
        <f>'GIÁ VLXD THÁNG 11.2023'!K80</f>
        <v>0</v>
      </c>
      <c r="L80" s="42">
        <f>'GIÁ VLXD THÁNG 11.2023'!L80</f>
        <v>0</v>
      </c>
      <c r="M80" s="42">
        <f>'GIÁ VLXD THÁNG 11.2023'!M80</f>
        <v>0</v>
      </c>
      <c r="N80" s="42">
        <f>'GIÁ VLXD THÁNG 11.2023'!N80</f>
        <v>0</v>
      </c>
      <c r="O80" s="42">
        <f>'GIÁ VLXD THÁNG 11.2023'!O80</f>
        <v>0</v>
      </c>
      <c r="P80" s="42">
        <f>'GIÁ VLXD THÁNG 11.2023'!P80</f>
        <v>0</v>
      </c>
      <c r="Q80" s="42">
        <f>'GIÁ VLXD THÁNG 12.2023'!E80</f>
        <v>0</v>
      </c>
      <c r="R80" s="42">
        <f>'GIÁ VLXD THÁNG 12.2023'!F80</f>
        <v>0</v>
      </c>
      <c r="S80" s="42">
        <f>'GIÁ VLXD THÁNG 12.2023'!G80</f>
        <v>0</v>
      </c>
      <c r="T80" s="42">
        <f>'GIÁ VLXD THÁNG 12.2023'!H80</f>
        <v>0</v>
      </c>
      <c r="U80" s="42">
        <f>'GIÁ VLXD THÁNG 12.2023'!I80</f>
        <v>0</v>
      </c>
      <c r="V80" s="42">
        <f>'GIÁ VLXD THÁNG 12.2023'!J80</f>
        <v>0</v>
      </c>
      <c r="W80" s="42">
        <f>'GIÁ VLXD THÁNG 12.2023'!K80</f>
        <v>0</v>
      </c>
      <c r="X80" s="42">
        <f>'GIÁ VLXD THÁNG 12.2023'!L80</f>
        <v>0</v>
      </c>
      <c r="Y80" s="42">
        <f>'GIÁ VLXD THÁNG 12.2023'!M80</f>
        <v>0</v>
      </c>
      <c r="Z80" s="42">
        <f>'GIÁ VLXD THÁNG 12.2023'!N80</f>
        <v>0</v>
      </c>
      <c r="AA80" s="42">
        <f>'GIÁ VLXD THÁNG 12.2023'!O80</f>
        <v>0</v>
      </c>
      <c r="AB80" s="42">
        <f>'GIÁ VLXD THÁNG 12.2023'!P80</f>
        <v>0</v>
      </c>
      <c r="AC80" s="108">
        <f t="shared" si="16"/>
        <v>0</v>
      </c>
      <c r="AD80" s="109">
        <f t="shared" si="17"/>
        <v>0</v>
      </c>
      <c r="AE80" s="109">
        <f t="shared" si="18"/>
        <v>0</v>
      </c>
      <c r="AF80" s="109">
        <f t="shared" si="19"/>
        <v>0</v>
      </c>
      <c r="AG80" s="109">
        <f t="shared" si="20"/>
        <v>0</v>
      </c>
      <c r="AH80" s="109">
        <f t="shared" si="21"/>
        <v>0</v>
      </c>
      <c r="AI80" s="109">
        <f t="shared" si="22"/>
        <v>0</v>
      </c>
      <c r="AJ80" s="109">
        <f t="shared" si="23"/>
        <v>0</v>
      </c>
      <c r="AK80" s="109">
        <f t="shared" si="24"/>
        <v>0</v>
      </c>
      <c r="AL80" s="109">
        <f t="shared" si="25"/>
        <v>0</v>
      </c>
      <c r="AM80" s="109">
        <f t="shared" si="26"/>
        <v>0</v>
      </c>
      <c r="AN80" s="109">
        <f t="shared" si="27"/>
        <v>0</v>
      </c>
      <c r="AO80" s="117"/>
      <c r="AP80" s="117"/>
      <c r="AQ80" s="117"/>
      <c r="AR80" s="117"/>
      <c r="AS80" s="117"/>
      <c r="AT80" s="117"/>
      <c r="AU80" s="117"/>
      <c r="AV80" s="117"/>
      <c r="AW80" s="117"/>
      <c r="AX80" s="117"/>
      <c r="AY80" s="117"/>
      <c r="AZ80" s="117"/>
    </row>
    <row r="81" spans="1:52" s="1630" customFormat="1" ht="39.950000000000003" customHeight="1">
      <c r="A81" s="1593"/>
      <c r="B81" s="1629" t="str">
        <f>'GIÁ VLXD THÁNG 9.2023-PL1'!B81</f>
        <v>Thép Đông Á</v>
      </c>
      <c r="C81" s="1593"/>
      <c r="D81" s="1591"/>
      <c r="E81" s="42">
        <f>'GIÁ VLXD THÁNG 11.2023'!E81</f>
        <v>0</v>
      </c>
      <c r="F81" s="42">
        <f>'GIÁ VLXD THÁNG 11.2023'!F81</f>
        <v>0</v>
      </c>
      <c r="G81" s="42">
        <f>'GIÁ VLXD THÁNG 11.2023'!G81</f>
        <v>0</v>
      </c>
      <c r="H81" s="42">
        <f>'GIÁ VLXD THÁNG 11.2023'!H81</f>
        <v>0</v>
      </c>
      <c r="I81" s="42">
        <f>'GIÁ VLXD THÁNG 11.2023'!I81</f>
        <v>0</v>
      </c>
      <c r="J81" s="42">
        <f>'GIÁ VLXD THÁNG 11.2023'!J81</f>
        <v>0</v>
      </c>
      <c r="K81" s="42">
        <f>'GIÁ VLXD THÁNG 11.2023'!K81</f>
        <v>0</v>
      </c>
      <c r="L81" s="42">
        <f>'GIÁ VLXD THÁNG 11.2023'!L81</f>
        <v>0</v>
      </c>
      <c r="M81" s="42">
        <f>'GIÁ VLXD THÁNG 11.2023'!M81</f>
        <v>0</v>
      </c>
      <c r="N81" s="42">
        <f>'GIÁ VLXD THÁNG 11.2023'!N81</f>
        <v>0</v>
      </c>
      <c r="O81" s="42">
        <f>'GIÁ VLXD THÁNG 11.2023'!O81</f>
        <v>0</v>
      </c>
      <c r="P81" s="42">
        <f>'GIÁ VLXD THÁNG 11.2023'!P81</f>
        <v>0</v>
      </c>
      <c r="Q81" s="42">
        <f>'GIÁ VLXD THÁNG 12.2023'!E81</f>
        <v>0</v>
      </c>
      <c r="R81" s="42">
        <f>'GIÁ VLXD THÁNG 12.2023'!F81</f>
        <v>0</v>
      </c>
      <c r="S81" s="42">
        <f>'GIÁ VLXD THÁNG 12.2023'!G81</f>
        <v>0</v>
      </c>
      <c r="T81" s="42">
        <f>'GIÁ VLXD THÁNG 12.2023'!H81</f>
        <v>0</v>
      </c>
      <c r="U81" s="42">
        <f>'GIÁ VLXD THÁNG 12.2023'!I81</f>
        <v>0</v>
      </c>
      <c r="V81" s="42">
        <f>'GIÁ VLXD THÁNG 12.2023'!J81</f>
        <v>0</v>
      </c>
      <c r="W81" s="42">
        <f>'GIÁ VLXD THÁNG 12.2023'!K81</f>
        <v>0</v>
      </c>
      <c r="X81" s="42">
        <f>'GIÁ VLXD THÁNG 12.2023'!L81</f>
        <v>0</v>
      </c>
      <c r="Y81" s="42">
        <f>'GIÁ VLXD THÁNG 12.2023'!M81</f>
        <v>0</v>
      </c>
      <c r="Z81" s="42">
        <f>'GIÁ VLXD THÁNG 12.2023'!N81</f>
        <v>0</v>
      </c>
      <c r="AA81" s="42">
        <f>'GIÁ VLXD THÁNG 12.2023'!O81</f>
        <v>0</v>
      </c>
      <c r="AB81" s="42">
        <f>'GIÁ VLXD THÁNG 12.2023'!P81</f>
        <v>0</v>
      </c>
      <c r="AC81" s="1631">
        <f t="shared" si="16"/>
        <v>0</v>
      </c>
      <c r="AD81" s="1632">
        <f t="shared" si="17"/>
        <v>0</v>
      </c>
      <c r="AE81" s="1632">
        <f t="shared" si="18"/>
        <v>0</v>
      </c>
      <c r="AF81" s="1632">
        <f t="shared" si="19"/>
        <v>0</v>
      </c>
      <c r="AG81" s="1632">
        <f t="shared" si="20"/>
        <v>0</v>
      </c>
      <c r="AH81" s="1632">
        <f t="shared" si="21"/>
        <v>0</v>
      </c>
      <c r="AI81" s="1632">
        <f t="shared" si="22"/>
        <v>0</v>
      </c>
      <c r="AJ81" s="1632">
        <f t="shared" si="23"/>
        <v>0</v>
      </c>
      <c r="AK81" s="1632">
        <f t="shared" si="24"/>
        <v>0</v>
      </c>
      <c r="AL81" s="1632">
        <f t="shared" si="25"/>
        <v>0</v>
      </c>
      <c r="AM81" s="1632">
        <f t="shared" si="26"/>
        <v>0</v>
      </c>
      <c r="AN81" s="1632">
        <f t="shared" si="27"/>
        <v>0</v>
      </c>
      <c r="AO81" s="117"/>
      <c r="AP81" s="117"/>
      <c r="AQ81" s="117"/>
      <c r="AR81" s="117"/>
      <c r="AS81" s="117"/>
      <c r="AT81" s="117"/>
      <c r="AU81" s="117"/>
      <c r="AV81" s="117"/>
      <c r="AW81" s="117"/>
      <c r="AX81" s="117"/>
      <c r="AY81" s="117"/>
      <c r="AZ81" s="117"/>
    </row>
    <row r="82" spans="1:52">
      <c r="A82" s="1597">
        <f>'GIÁ VLXD THÁNG 9.2023-PL1'!A82</f>
        <v>1</v>
      </c>
      <c r="B82" s="1611" t="str">
        <f>'GIÁ VLXD THÁNG 9.2023-PL1'!B82</f>
        <v>- Thép cuộn Ø 6 mm</v>
      </c>
      <c r="C82" s="1597" t="str">
        <f>'GIÁ VLXD THÁNG 9.2023-PL1'!C82</f>
        <v>kg</v>
      </c>
      <c r="D82" s="1595"/>
      <c r="E82" s="42">
        <f>'GIÁ VLXD THÁNG 11.2023'!E82</f>
        <v>0</v>
      </c>
      <c r="F82" s="42">
        <f>'GIÁ VLXD THÁNG 11.2023'!F82</f>
        <v>0</v>
      </c>
      <c r="G82" s="42">
        <f>'GIÁ VLXD THÁNG 11.2023'!G82</f>
        <v>0</v>
      </c>
      <c r="H82" s="42">
        <f>'GIÁ VLXD THÁNG 11.2023'!H82</f>
        <v>0</v>
      </c>
      <c r="I82" s="42">
        <f>'GIÁ VLXD THÁNG 11.2023'!I82</f>
        <v>0</v>
      </c>
      <c r="J82" s="42">
        <f>'GIÁ VLXD THÁNG 11.2023'!J82</f>
        <v>0</v>
      </c>
      <c r="K82" s="42">
        <f>'GIÁ VLXD THÁNG 11.2023'!K82</f>
        <v>0</v>
      </c>
      <c r="L82" s="42"/>
      <c r="M82" s="42">
        <f>'GIÁ VLXD THÁNG 11.2023'!M82</f>
        <v>0</v>
      </c>
      <c r="N82" s="42">
        <f>'GIÁ VLXD THÁNG 11.2023'!N82</f>
        <v>0</v>
      </c>
      <c r="O82" s="42">
        <f>'GIÁ VLXD THÁNG 11.2023'!O82</f>
        <v>0</v>
      </c>
      <c r="P82" s="42">
        <f>'GIÁ VLXD THÁNG 11.2023'!P82</f>
        <v>0</v>
      </c>
      <c r="Q82" s="42">
        <f>'GIÁ VLXD THÁNG 12.2023'!E82</f>
        <v>0</v>
      </c>
      <c r="R82" s="42">
        <f>'GIÁ VLXD THÁNG 12.2023'!F82</f>
        <v>0</v>
      </c>
      <c r="S82" s="42">
        <f>'GIÁ VLXD THÁNG 12.2023'!G82</f>
        <v>0</v>
      </c>
      <c r="T82" s="42">
        <f>'GIÁ VLXD THÁNG 12.2023'!H82</f>
        <v>0</v>
      </c>
      <c r="U82" s="42">
        <f>'GIÁ VLXD THÁNG 12.2023'!I82</f>
        <v>0</v>
      </c>
      <c r="V82" s="42">
        <f>'GIÁ VLXD THÁNG 12.2023'!J82</f>
        <v>0</v>
      </c>
      <c r="W82" s="42">
        <f>'GIÁ VLXD THÁNG 12.2023'!K82</f>
        <v>0</v>
      </c>
      <c r="X82" s="42"/>
      <c r="Y82" s="42">
        <f>'GIÁ VLXD THÁNG 12.2023'!M82</f>
        <v>0</v>
      </c>
      <c r="Z82" s="42">
        <f>'GIÁ VLXD THÁNG 12.2023'!N82</f>
        <v>0</v>
      </c>
      <c r="AA82" s="42">
        <f>'GIÁ VLXD THÁNG 12.2023'!O82</f>
        <v>0</v>
      </c>
      <c r="AB82" s="42">
        <f>'GIÁ VLXD THÁNG 12.2023'!P82</f>
        <v>0</v>
      </c>
      <c r="AC82" s="108">
        <f t="shared" si="16"/>
        <v>0</v>
      </c>
      <c r="AD82" s="109">
        <f t="shared" si="17"/>
        <v>0</v>
      </c>
      <c r="AE82" s="109">
        <f t="shared" si="18"/>
        <v>0</v>
      </c>
      <c r="AF82" s="109">
        <f t="shared" si="19"/>
        <v>0</v>
      </c>
      <c r="AG82" s="109">
        <f t="shared" si="20"/>
        <v>0</v>
      </c>
      <c r="AH82" s="109">
        <f t="shared" si="21"/>
        <v>0</v>
      </c>
      <c r="AI82" s="109">
        <f t="shared" si="22"/>
        <v>0</v>
      </c>
      <c r="AJ82" s="109">
        <f t="shared" si="23"/>
        <v>0</v>
      </c>
      <c r="AK82" s="109">
        <f t="shared" si="24"/>
        <v>0</v>
      </c>
      <c r="AL82" s="109">
        <f t="shared" si="25"/>
        <v>0</v>
      </c>
      <c r="AM82" s="109">
        <f t="shared" si="26"/>
        <v>0</v>
      </c>
      <c r="AN82" s="109">
        <f t="shared" si="27"/>
        <v>0</v>
      </c>
      <c r="AO82" s="117"/>
      <c r="AP82" s="117"/>
      <c r="AQ82" s="117"/>
      <c r="AR82" s="117"/>
      <c r="AS82" s="117"/>
      <c r="AT82" s="117"/>
      <c r="AU82" s="117"/>
      <c r="AV82" s="117"/>
      <c r="AW82" s="117"/>
      <c r="AX82" s="117"/>
      <c r="AY82" s="117"/>
      <c r="AZ82" s="117"/>
    </row>
    <row r="83" spans="1:52">
      <c r="A83" s="1597">
        <f>'GIÁ VLXD THÁNG 9.2023-PL1'!A83</f>
        <v>2</v>
      </c>
      <c r="B83" s="1611" t="str">
        <f>'GIÁ VLXD THÁNG 9.2023-PL1'!B83</f>
        <v>- Thép cuộn Ø 8 mm</v>
      </c>
      <c r="C83" s="1597" t="str">
        <f>'GIÁ VLXD THÁNG 9.2023-PL1'!C83</f>
        <v>kg</v>
      </c>
      <c r="D83" s="1595"/>
      <c r="E83" s="42">
        <f>'GIÁ VLXD THÁNG 11.2023'!E83</f>
        <v>0</v>
      </c>
      <c r="F83" s="42">
        <f>'GIÁ VLXD THÁNG 11.2023'!F83</f>
        <v>0</v>
      </c>
      <c r="G83" s="42">
        <f>'GIÁ VLXD THÁNG 11.2023'!G83</f>
        <v>0</v>
      </c>
      <c r="H83" s="42">
        <f>'GIÁ VLXD THÁNG 11.2023'!H83</f>
        <v>0</v>
      </c>
      <c r="I83" s="42">
        <f>'GIÁ VLXD THÁNG 11.2023'!I83</f>
        <v>0</v>
      </c>
      <c r="J83" s="42">
        <f>'GIÁ VLXD THÁNG 11.2023'!J83</f>
        <v>0</v>
      </c>
      <c r="K83" s="42">
        <f>'GIÁ VLXD THÁNG 11.2023'!K83</f>
        <v>0</v>
      </c>
      <c r="L83" s="42"/>
      <c r="M83" s="42">
        <f>'GIÁ VLXD THÁNG 11.2023'!M83</f>
        <v>0</v>
      </c>
      <c r="N83" s="42">
        <f>'GIÁ VLXD THÁNG 11.2023'!N83</f>
        <v>0</v>
      </c>
      <c r="O83" s="42">
        <f>'GIÁ VLXD THÁNG 11.2023'!O83</f>
        <v>0</v>
      </c>
      <c r="P83" s="42">
        <f>'GIÁ VLXD THÁNG 11.2023'!P83</f>
        <v>0</v>
      </c>
      <c r="Q83" s="42">
        <f>'GIÁ VLXD THÁNG 12.2023'!E83</f>
        <v>0</v>
      </c>
      <c r="R83" s="42">
        <f>'GIÁ VLXD THÁNG 12.2023'!F83</f>
        <v>0</v>
      </c>
      <c r="S83" s="42">
        <f>'GIÁ VLXD THÁNG 12.2023'!G83</f>
        <v>0</v>
      </c>
      <c r="T83" s="42">
        <f>'GIÁ VLXD THÁNG 12.2023'!H83</f>
        <v>0</v>
      </c>
      <c r="U83" s="42">
        <f>'GIÁ VLXD THÁNG 12.2023'!I83</f>
        <v>0</v>
      </c>
      <c r="V83" s="42">
        <f>'GIÁ VLXD THÁNG 12.2023'!J83</f>
        <v>0</v>
      </c>
      <c r="W83" s="42">
        <f>'GIÁ VLXD THÁNG 12.2023'!K83</f>
        <v>0</v>
      </c>
      <c r="X83" s="42"/>
      <c r="Y83" s="42">
        <f>'GIÁ VLXD THÁNG 12.2023'!M83</f>
        <v>0</v>
      </c>
      <c r="Z83" s="42">
        <f>'GIÁ VLXD THÁNG 12.2023'!N83</f>
        <v>0</v>
      </c>
      <c r="AA83" s="42">
        <f>'GIÁ VLXD THÁNG 12.2023'!O83</f>
        <v>0</v>
      </c>
      <c r="AB83" s="42">
        <f>'GIÁ VLXD THÁNG 12.2023'!P83</f>
        <v>0</v>
      </c>
      <c r="AC83" s="108">
        <f t="shared" si="16"/>
        <v>0</v>
      </c>
      <c r="AD83" s="109">
        <f t="shared" si="17"/>
        <v>0</v>
      </c>
      <c r="AE83" s="109">
        <f t="shared" si="18"/>
        <v>0</v>
      </c>
      <c r="AF83" s="109">
        <f t="shared" si="19"/>
        <v>0</v>
      </c>
      <c r="AG83" s="109">
        <f t="shared" si="20"/>
        <v>0</v>
      </c>
      <c r="AH83" s="109">
        <f t="shared" si="21"/>
        <v>0</v>
      </c>
      <c r="AI83" s="109">
        <f t="shared" si="22"/>
        <v>0</v>
      </c>
      <c r="AJ83" s="109">
        <f t="shared" si="23"/>
        <v>0</v>
      </c>
      <c r="AK83" s="109">
        <f t="shared" si="24"/>
        <v>0</v>
      </c>
      <c r="AL83" s="109">
        <f t="shared" si="25"/>
        <v>0</v>
      </c>
      <c r="AM83" s="109">
        <f t="shared" si="26"/>
        <v>0</v>
      </c>
      <c r="AN83" s="109">
        <f t="shared" si="27"/>
        <v>0</v>
      </c>
      <c r="AO83" s="117"/>
      <c r="AP83" s="117"/>
      <c r="AQ83" s="117"/>
      <c r="AR83" s="117"/>
      <c r="AS83" s="117"/>
      <c r="AT83" s="117"/>
      <c r="AU83" s="117"/>
      <c r="AV83" s="117"/>
      <c r="AW83" s="117"/>
      <c r="AX83" s="117"/>
      <c r="AY83" s="117"/>
      <c r="AZ83" s="117"/>
    </row>
    <row r="84" spans="1:52">
      <c r="A84" s="1597">
        <f>'GIÁ VLXD THÁNG 9.2023-PL1'!A84</f>
        <v>3</v>
      </c>
      <c r="B84" s="1611" t="str">
        <f>'GIÁ VLXD THÁNG 9.2023-PL1'!B84</f>
        <v>- Thép cây Ø 10 mm</v>
      </c>
      <c r="C84" s="1597" t="str">
        <f>'GIÁ VLXD THÁNG 9.2023-PL1'!C84</f>
        <v>cây</v>
      </c>
      <c r="D84" s="1595"/>
      <c r="E84" s="42">
        <f>'GIÁ VLXD THÁNG 11.2023'!E84</f>
        <v>0</v>
      </c>
      <c r="F84" s="42">
        <f>'GIÁ VLXD THÁNG 11.2023'!F84</f>
        <v>0</v>
      </c>
      <c r="G84" s="42">
        <f>'GIÁ VLXD THÁNG 11.2023'!G84</f>
        <v>0</v>
      </c>
      <c r="H84" s="42">
        <f>'GIÁ VLXD THÁNG 11.2023'!H84</f>
        <v>0</v>
      </c>
      <c r="I84" s="42">
        <f>'GIÁ VLXD THÁNG 11.2023'!I84</f>
        <v>0</v>
      </c>
      <c r="J84" s="42">
        <f>'GIÁ VLXD THÁNG 11.2023'!J84</f>
        <v>0</v>
      </c>
      <c r="K84" s="42">
        <f>'GIÁ VLXD THÁNG 11.2023'!K84</f>
        <v>0</v>
      </c>
      <c r="L84" s="42"/>
      <c r="M84" s="42">
        <f>'GIÁ VLXD THÁNG 11.2023'!M84</f>
        <v>0</v>
      </c>
      <c r="N84" s="42">
        <f>'GIÁ VLXD THÁNG 11.2023'!N84</f>
        <v>0</v>
      </c>
      <c r="O84" s="42">
        <f>'GIÁ VLXD THÁNG 11.2023'!O84</f>
        <v>0</v>
      </c>
      <c r="P84" s="42">
        <f>'GIÁ VLXD THÁNG 11.2023'!P84</f>
        <v>0</v>
      </c>
      <c r="Q84" s="42">
        <f>'GIÁ VLXD THÁNG 12.2023'!E84</f>
        <v>0</v>
      </c>
      <c r="R84" s="42">
        <f>'GIÁ VLXD THÁNG 12.2023'!F84</f>
        <v>0</v>
      </c>
      <c r="S84" s="42">
        <f>'GIÁ VLXD THÁNG 12.2023'!G84</f>
        <v>0</v>
      </c>
      <c r="T84" s="42">
        <f>'GIÁ VLXD THÁNG 12.2023'!H84</f>
        <v>0</v>
      </c>
      <c r="U84" s="42">
        <f>'GIÁ VLXD THÁNG 12.2023'!I84</f>
        <v>0</v>
      </c>
      <c r="V84" s="42">
        <f>'GIÁ VLXD THÁNG 12.2023'!J84</f>
        <v>0</v>
      </c>
      <c r="W84" s="42">
        <f>'GIÁ VLXD THÁNG 12.2023'!K84</f>
        <v>0</v>
      </c>
      <c r="X84" s="42"/>
      <c r="Y84" s="42">
        <f>'GIÁ VLXD THÁNG 12.2023'!M84</f>
        <v>0</v>
      </c>
      <c r="Z84" s="42">
        <f>'GIÁ VLXD THÁNG 12.2023'!N84</f>
        <v>0</v>
      </c>
      <c r="AA84" s="42">
        <f>'GIÁ VLXD THÁNG 12.2023'!O84</f>
        <v>0</v>
      </c>
      <c r="AB84" s="42">
        <f>'GIÁ VLXD THÁNG 12.2023'!P84</f>
        <v>0</v>
      </c>
      <c r="AC84" s="108">
        <f t="shared" si="16"/>
        <v>0</v>
      </c>
      <c r="AD84" s="109">
        <f t="shared" si="17"/>
        <v>0</v>
      </c>
      <c r="AE84" s="109">
        <f t="shared" si="18"/>
        <v>0</v>
      </c>
      <c r="AF84" s="109">
        <f t="shared" si="19"/>
        <v>0</v>
      </c>
      <c r="AG84" s="109">
        <f t="shared" si="20"/>
        <v>0</v>
      </c>
      <c r="AH84" s="109">
        <f t="shared" si="21"/>
        <v>0</v>
      </c>
      <c r="AI84" s="109">
        <f t="shared" si="22"/>
        <v>0</v>
      </c>
      <c r="AJ84" s="109">
        <f t="shared" si="23"/>
        <v>0</v>
      </c>
      <c r="AK84" s="109">
        <f t="shared" si="24"/>
        <v>0</v>
      </c>
      <c r="AL84" s="109">
        <f t="shared" si="25"/>
        <v>0</v>
      </c>
      <c r="AM84" s="109">
        <f t="shared" si="26"/>
        <v>0</v>
      </c>
      <c r="AN84" s="109">
        <f t="shared" si="27"/>
        <v>0</v>
      </c>
      <c r="AO84" s="117"/>
      <c r="AP84" s="117"/>
      <c r="AQ84" s="117"/>
      <c r="AR84" s="117"/>
      <c r="AS84" s="117"/>
      <c r="AT84" s="117"/>
      <c r="AU84" s="117"/>
      <c r="AV84" s="117"/>
      <c r="AW84" s="117"/>
      <c r="AX84" s="117"/>
      <c r="AY84" s="117"/>
      <c r="AZ84" s="117"/>
    </row>
    <row r="85" spans="1:52">
      <c r="A85" s="1597">
        <f>'GIÁ VLXD THÁNG 9.2023-PL1'!A85</f>
        <v>4</v>
      </c>
      <c r="B85" s="1611" t="str">
        <f>'GIÁ VLXD THÁNG 9.2023-PL1'!B85</f>
        <v>- Thép cây Ø 12 mm</v>
      </c>
      <c r="C85" s="1597" t="str">
        <f>'GIÁ VLXD THÁNG 9.2023-PL1'!C85</f>
        <v>cây</v>
      </c>
      <c r="D85" s="1595"/>
      <c r="E85" s="42">
        <f>'GIÁ VLXD THÁNG 11.2023'!E85</f>
        <v>0</v>
      </c>
      <c r="F85" s="42">
        <f>'GIÁ VLXD THÁNG 11.2023'!F85</f>
        <v>0</v>
      </c>
      <c r="G85" s="42">
        <f>'GIÁ VLXD THÁNG 11.2023'!G85</f>
        <v>0</v>
      </c>
      <c r="H85" s="42">
        <f>'GIÁ VLXD THÁNG 11.2023'!H85</f>
        <v>0</v>
      </c>
      <c r="I85" s="42">
        <f>'GIÁ VLXD THÁNG 11.2023'!I85</f>
        <v>0</v>
      </c>
      <c r="J85" s="42">
        <f>'GIÁ VLXD THÁNG 11.2023'!J85</f>
        <v>0</v>
      </c>
      <c r="K85" s="42">
        <f>'GIÁ VLXD THÁNG 11.2023'!K85</f>
        <v>0</v>
      </c>
      <c r="L85" s="42"/>
      <c r="M85" s="42">
        <f>'GIÁ VLXD THÁNG 11.2023'!M85</f>
        <v>0</v>
      </c>
      <c r="N85" s="42">
        <f>'GIÁ VLXD THÁNG 11.2023'!N85</f>
        <v>0</v>
      </c>
      <c r="O85" s="42">
        <f>'GIÁ VLXD THÁNG 11.2023'!O85</f>
        <v>0</v>
      </c>
      <c r="P85" s="42">
        <f>'GIÁ VLXD THÁNG 11.2023'!P85</f>
        <v>0</v>
      </c>
      <c r="Q85" s="42">
        <f>'GIÁ VLXD THÁNG 12.2023'!E85</f>
        <v>0</v>
      </c>
      <c r="R85" s="42">
        <f>'GIÁ VLXD THÁNG 12.2023'!F85</f>
        <v>0</v>
      </c>
      <c r="S85" s="42">
        <f>'GIÁ VLXD THÁNG 12.2023'!G85</f>
        <v>0</v>
      </c>
      <c r="T85" s="42">
        <f>'GIÁ VLXD THÁNG 12.2023'!H85</f>
        <v>0</v>
      </c>
      <c r="U85" s="42">
        <f>'GIÁ VLXD THÁNG 12.2023'!I85</f>
        <v>0</v>
      </c>
      <c r="V85" s="42">
        <f>'GIÁ VLXD THÁNG 12.2023'!J85</f>
        <v>0</v>
      </c>
      <c r="W85" s="42">
        <f>'GIÁ VLXD THÁNG 12.2023'!K85</f>
        <v>0</v>
      </c>
      <c r="X85" s="42"/>
      <c r="Y85" s="42">
        <f>'GIÁ VLXD THÁNG 12.2023'!M85</f>
        <v>0</v>
      </c>
      <c r="Z85" s="42">
        <f>'GIÁ VLXD THÁNG 12.2023'!N85</f>
        <v>0</v>
      </c>
      <c r="AA85" s="42">
        <f>'GIÁ VLXD THÁNG 12.2023'!O85</f>
        <v>0</v>
      </c>
      <c r="AB85" s="42">
        <f>'GIÁ VLXD THÁNG 12.2023'!P85</f>
        <v>0</v>
      </c>
      <c r="AC85" s="108">
        <f t="shared" si="16"/>
        <v>0</v>
      </c>
      <c r="AD85" s="109">
        <f t="shared" si="17"/>
        <v>0</v>
      </c>
      <c r="AE85" s="109">
        <f t="shared" si="18"/>
        <v>0</v>
      </c>
      <c r="AF85" s="109">
        <f t="shared" si="19"/>
        <v>0</v>
      </c>
      <c r="AG85" s="109">
        <f t="shared" si="20"/>
        <v>0</v>
      </c>
      <c r="AH85" s="109">
        <f t="shared" si="21"/>
        <v>0</v>
      </c>
      <c r="AI85" s="109">
        <f t="shared" si="22"/>
        <v>0</v>
      </c>
      <c r="AJ85" s="109">
        <f t="shared" si="23"/>
        <v>0</v>
      </c>
      <c r="AK85" s="109">
        <f t="shared" si="24"/>
        <v>0</v>
      </c>
      <c r="AL85" s="109">
        <f t="shared" si="25"/>
        <v>0</v>
      </c>
      <c r="AM85" s="109">
        <f t="shared" si="26"/>
        <v>0</v>
      </c>
      <c r="AN85" s="109">
        <f t="shared" si="27"/>
        <v>0</v>
      </c>
      <c r="AO85" s="117"/>
      <c r="AP85" s="117"/>
      <c r="AQ85" s="117"/>
      <c r="AR85" s="117"/>
      <c r="AS85" s="117"/>
      <c r="AT85" s="117"/>
      <c r="AU85" s="117"/>
      <c r="AV85" s="117"/>
      <c r="AW85" s="117"/>
      <c r="AX85" s="117"/>
      <c r="AY85" s="117"/>
      <c r="AZ85" s="117"/>
    </row>
    <row r="86" spans="1:52">
      <c r="A86" s="1597">
        <f>'GIÁ VLXD THÁNG 9.2023-PL1'!A86</f>
        <v>5</v>
      </c>
      <c r="B86" s="1611" t="str">
        <f>'GIÁ VLXD THÁNG 9.2023-PL1'!B86</f>
        <v>- Thép cây Ø 14 mm</v>
      </c>
      <c r="C86" s="1597" t="str">
        <f>'GIÁ VLXD THÁNG 9.2023-PL1'!C86</f>
        <v>cây</v>
      </c>
      <c r="D86" s="1595"/>
      <c r="E86" s="42">
        <f>'GIÁ VLXD THÁNG 11.2023'!E86</f>
        <v>0</v>
      </c>
      <c r="F86" s="42">
        <f>'GIÁ VLXD THÁNG 11.2023'!F86</f>
        <v>0</v>
      </c>
      <c r="G86" s="42">
        <f>'GIÁ VLXD THÁNG 11.2023'!G86</f>
        <v>0</v>
      </c>
      <c r="H86" s="42">
        <f>'GIÁ VLXD THÁNG 11.2023'!H86</f>
        <v>0</v>
      </c>
      <c r="I86" s="42">
        <f>'GIÁ VLXD THÁNG 11.2023'!I86</f>
        <v>0</v>
      </c>
      <c r="J86" s="42">
        <f>'GIÁ VLXD THÁNG 11.2023'!J86</f>
        <v>0</v>
      </c>
      <c r="K86" s="42">
        <f>'GIÁ VLXD THÁNG 11.2023'!K86</f>
        <v>0</v>
      </c>
      <c r="L86" s="42"/>
      <c r="M86" s="42">
        <f>'GIÁ VLXD THÁNG 11.2023'!M86</f>
        <v>0</v>
      </c>
      <c r="N86" s="42">
        <f>'GIÁ VLXD THÁNG 11.2023'!N86</f>
        <v>0</v>
      </c>
      <c r="O86" s="42">
        <f>'GIÁ VLXD THÁNG 11.2023'!O86</f>
        <v>0</v>
      </c>
      <c r="P86" s="42">
        <f>'GIÁ VLXD THÁNG 11.2023'!P86</f>
        <v>0</v>
      </c>
      <c r="Q86" s="42">
        <f>'GIÁ VLXD THÁNG 12.2023'!E86</f>
        <v>0</v>
      </c>
      <c r="R86" s="42">
        <f>'GIÁ VLXD THÁNG 12.2023'!F86</f>
        <v>0</v>
      </c>
      <c r="S86" s="42">
        <f>'GIÁ VLXD THÁNG 12.2023'!G86</f>
        <v>0</v>
      </c>
      <c r="T86" s="42">
        <f>'GIÁ VLXD THÁNG 12.2023'!H86</f>
        <v>0</v>
      </c>
      <c r="U86" s="42">
        <f>'GIÁ VLXD THÁNG 12.2023'!I86</f>
        <v>0</v>
      </c>
      <c r="V86" s="42">
        <f>'GIÁ VLXD THÁNG 12.2023'!J86</f>
        <v>0</v>
      </c>
      <c r="W86" s="42">
        <f>'GIÁ VLXD THÁNG 12.2023'!K86</f>
        <v>0</v>
      </c>
      <c r="X86" s="42"/>
      <c r="Y86" s="42">
        <f>'GIÁ VLXD THÁNG 12.2023'!M86</f>
        <v>0</v>
      </c>
      <c r="Z86" s="42">
        <f>'GIÁ VLXD THÁNG 12.2023'!N86</f>
        <v>0</v>
      </c>
      <c r="AA86" s="42">
        <f>'GIÁ VLXD THÁNG 12.2023'!O86</f>
        <v>0</v>
      </c>
      <c r="AB86" s="42">
        <f>'GIÁ VLXD THÁNG 12.2023'!P86</f>
        <v>0</v>
      </c>
      <c r="AC86" s="108">
        <f t="shared" si="16"/>
        <v>0</v>
      </c>
      <c r="AD86" s="109">
        <f t="shared" si="17"/>
        <v>0</v>
      </c>
      <c r="AE86" s="109">
        <f t="shared" si="18"/>
        <v>0</v>
      </c>
      <c r="AF86" s="109">
        <f t="shared" si="19"/>
        <v>0</v>
      </c>
      <c r="AG86" s="109">
        <f t="shared" si="20"/>
        <v>0</v>
      </c>
      <c r="AH86" s="109">
        <f t="shared" si="21"/>
        <v>0</v>
      </c>
      <c r="AI86" s="109">
        <f t="shared" si="22"/>
        <v>0</v>
      </c>
      <c r="AJ86" s="109">
        <f t="shared" si="23"/>
        <v>0</v>
      </c>
      <c r="AK86" s="109">
        <f t="shared" si="24"/>
        <v>0</v>
      </c>
      <c r="AL86" s="109">
        <f t="shared" si="25"/>
        <v>0</v>
      </c>
      <c r="AM86" s="109">
        <f t="shared" si="26"/>
        <v>0</v>
      </c>
      <c r="AN86" s="109">
        <f t="shared" si="27"/>
        <v>0</v>
      </c>
      <c r="AO86" s="117"/>
      <c r="AP86" s="117"/>
      <c r="AQ86" s="117"/>
      <c r="AR86" s="117"/>
      <c r="AS86" s="117"/>
      <c r="AT86" s="117"/>
      <c r="AU86" s="117"/>
      <c r="AV86" s="117"/>
      <c r="AW86" s="117"/>
      <c r="AX86" s="117"/>
      <c r="AY86" s="117"/>
      <c r="AZ86" s="117"/>
    </row>
    <row r="87" spans="1:52">
      <c r="A87" s="1597">
        <f>'GIÁ VLXD THÁNG 9.2023-PL1'!A87</f>
        <v>6</v>
      </c>
      <c r="B87" s="1611" t="str">
        <f>'GIÁ VLXD THÁNG 9.2023-PL1'!B87</f>
        <v>- Thép cây Ø 16 mm</v>
      </c>
      <c r="C87" s="1597" t="str">
        <f>'GIÁ VLXD THÁNG 9.2023-PL1'!C87</f>
        <v>cây</v>
      </c>
      <c r="D87" s="1595"/>
      <c r="E87" s="42">
        <f>'GIÁ VLXD THÁNG 11.2023'!E87</f>
        <v>0</v>
      </c>
      <c r="F87" s="42">
        <f>'GIÁ VLXD THÁNG 11.2023'!F87</f>
        <v>0</v>
      </c>
      <c r="G87" s="42">
        <f>'GIÁ VLXD THÁNG 11.2023'!G87</f>
        <v>0</v>
      </c>
      <c r="H87" s="42">
        <f>'GIÁ VLXD THÁNG 11.2023'!H87</f>
        <v>0</v>
      </c>
      <c r="I87" s="42">
        <f>'GIÁ VLXD THÁNG 11.2023'!I87</f>
        <v>0</v>
      </c>
      <c r="J87" s="42">
        <f>'GIÁ VLXD THÁNG 11.2023'!J87</f>
        <v>0</v>
      </c>
      <c r="K87" s="42">
        <f>'GIÁ VLXD THÁNG 11.2023'!K87</f>
        <v>0</v>
      </c>
      <c r="L87" s="42"/>
      <c r="M87" s="42">
        <f>'GIÁ VLXD THÁNG 11.2023'!M87</f>
        <v>0</v>
      </c>
      <c r="N87" s="42">
        <f>'GIÁ VLXD THÁNG 11.2023'!N87</f>
        <v>0</v>
      </c>
      <c r="O87" s="42">
        <f>'GIÁ VLXD THÁNG 11.2023'!O87</f>
        <v>0</v>
      </c>
      <c r="P87" s="42">
        <f>'GIÁ VLXD THÁNG 11.2023'!P87</f>
        <v>0</v>
      </c>
      <c r="Q87" s="42">
        <f>'GIÁ VLXD THÁNG 12.2023'!E87</f>
        <v>0</v>
      </c>
      <c r="R87" s="42">
        <f>'GIÁ VLXD THÁNG 12.2023'!F87</f>
        <v>0</v>
      </c>
      <c r="S87" s="42">
        <f>'GIÁ VLXD THÁNG 12.2023'!G87</f>
        <v>0</v>
      </c>
      <c r="T87" s="42">
        <f>'GIÁ VLXD THÁNG 12.2023'!H87</f>
        <v>0</v>
      </c>
      <c r="U87" s="42">
        <f>'GIÁ VLXD THÁNG 12.2023'!I87</f>
        <v>0</v>
      </c>
      <c r="V87" s="42">
        <f>'GIÁ VLXD THÁNG 12.2023'!J87</f>
        <v>0</v>
      </c>
      <c r="W87" s="42">
        <f>'GIÁ VLXD THÁNG 12.2023'!K87</f>
        <v>0</v>
      </c>
      <c r="X87" s="42"/>
      <c r="Y87" s="42">
        <f>'GIÁ VLXD THÁNG 12.2023'!M87</f>
        <v>0</v>
      </c>
      <c r="Z87" s="42">
        <f>'GIÁ VLXD THÁNG 12.2023'!N87</f>
        <v>0</v>
      </c>
      <c r="AA87" s="42">
        <f>'GIÁ VLXD THÁNG 12.2023'!O87</f>
        <v>0</v>
      </c>
      <c r="AB87" s="42">
        <f>'GIÁ VLXD THÁNG 12.2023'!P87</f>
        <v>0</v>
      </c>
      <c r="AC87" s="108">
        <f t="shared" si="16"/>
        <v>0</v>
      </c>
      <c r="AD87" s="109">
        <f t="shared" si="17"/>
        <v>0</v>
      </c>
      <c r="AE87" s="109">
        <f t="shared" si="18"/>
        <v>0</v>
      </c>
      <c r="AF87" s="109">
        <f t="shared" si="19"/>
        <v>0</v>
      </c>
      <c r="AG87" s="109">
        <f t="shared" si="20"/>
        <v>0</v>
      </c>
      <c r="AH87" s="109">
        <f t="shared" si="21"/>
        <v>0</v>
      </c>
      <c r="AI87" s="109">
        <f t="shared" si="22"/>
        <v>0</v>
      </c>
      <c r="AJ87" s="109">
        <f t="shared" si="23"/>
        <v>0</v>
      </c>
      <c r="AK87" s="109">
        <f t="shared" si="24"/>
        <v>0</v>
      </c>
      <c r="AL87" s="109">
        <f t="shared" si="25"/>
        <v>0</v>
      </c>
      <c r="AM87" s="109">
        <f t="shared" si="26"/>
        <v>0</v>
      </c>
      <c r="AN87" s="109">
        <f t="shared" si="27"/>
        <v>0</v>
      </c>
      <c r="AO87" s="117"/>
      <c r="AP87" s="117"/>
      <c r="AQ87" s="117"/>
      <c r="AR87" s="117"/>
      <c r="AS87" s="117"/>
      <c r="AT87" s="117"/>
      <c r="AU87" s="117"/>
      <c r="AV87" s="117"/>
      <c r="AW87" s="117"/>
      <c r="AX87" s="117"/>
      <c r="AY87" s="117"/>
      <c r="AZ87" s="117"/>
    </row>
    <row r="88" spans="1:52">
      <c r="A88" s="1597">
        <f>'GIÁ VLXD THÁNG 9.2023-PL1'!A88</f>
        <v>7</v>
      </c>
      <c r="B88" s="1611" t="str">
        <f>'GIÁ VLXD THÁNG 9.2023-PL1'!B88</f>
        <v>- Thép cây Ø 18 mm</v>
      </c>
      <c r="C88" s="1597" t="str">
        <f>'GIÁ VLXD THÁNG 9.2023-PL1'!C88</f>
        <v>cây</v>
      </c>
      <c r="D88" s="1595"/>
      <c r="E88" s="42">
        <f>'GIÁ VLXD THÁNG 11.2023'!E88</f>
        <v>0</v>
      </c>
      <c r="F88" s="42">
        <f>'GIÁ VLXD THÁNG 11.2023'!F88</f>
        <v>0</v>
      </c>
      <c r="G88" s="42">
        <f>'GIÁ VLXD THÁNG 11.2023'!G88</f>
        <v>0</v>
      </c>
      <c r="H88" s="42">
        <f>'GIÁ VLXD THÁNG 11.2023'!H88</f>
        <v>0</v>
      </c>
      <c r="I88" s="42">
        <f>'GIÁ VLXD THÁNG 11.2023'!I88</f>
        <v>0</v>
      </c>
      <c r="J88" s="42">
        <f>'GIÁ VLXD THÁNG 11.2023'!J88</f>
        <v>0</v>
      </c>
      <c r="K88" s="42">
        <f>'GIÁ VLXD THÁNG 11.2023'!K88</f>
        <v>0</v>
      </c>
      <c r="L88" s="42"/>
      <c r="M88" s="42">
        <f>'GIÁ VLXD THÁNG 11.2023'!M88</f>
        <v>0</v>
      </c>
      <c r="N88" s="42">
        <f>'GIÁ VLXD THÁNG 11.2023'!N88</f>
        <v>0</v>
      </c>
      <c r="O88" s="42">
        <f>'GIÁ VLXD THÁNG 11.2023'!O88</f>
        <v>0</v>
      </c>
      <c r="P88" s="42">
        <f>'GIÁ VLXD THÁNG 11.2023'!P88</f>
        <v>0</v>
      </c>
      <c r="Q88" s="42">
        <f>'GIÁ VLXD THÁNG 12.2023'!E88</f>
        <v>0</v>
      </c>
      <c r="R88" s="42">
        <f>'GIÁ VLXD THÁNG 12.2023'!F88</f>
        <v>0</v>
      </c>
      <c r="S88" s="42">
        <f>'GIÁ VLXD THÁNG 12.2023'!G88</f>
        <v>0</v>
      </c>
      <c r="T88" s="42">
        <f>'GIÁ VLXD THÁNG 12.2023'!H88</f>
        <v>0</v>
      </c>
      <c r="U88" s="42">
        <f>'GIÁ VLXD THÁNG 12.2023'!I88</f>
        <v>0</v>
      </c>
      <c r="V88" s="42">
        <f>'GIÁ VLXD THÁNG 12.2023'!J88</f>
        <v>0</v>
      </c>
      <c r="W88" s="42">
        <f>'GIÁ VLXD THÁNG 12.2023'!K88</f>
        <v>0</v>
      </c>
      <c r="X88" s="42"/>
      <c r="Y88" s="42">
        <f>'GIÁ VLXD THÁNG 12.2023'!M88</f>
        <v>0</v>
      </c>
      <c r="Z88" s="42">
        <f>'GIÁ VLXD THÁNG 12.2023'!N88</f>
        <v>0</v>
      </c>
      <c r="AA88" s="42">
        <f>'GIÁ VLXD THÁNG 12.2023'!O88</f>
        <v>0</v>
      </c>
      <c r="AB88" s="42">
        <f>'GIÁ VLXD THÁNG 12.2023'!P88</f>
        <v>0</v>
      </c>
      <c r="AC88" s="108">
        <f t="shared" si="16"/>
        <v>0</v>
      </c>
      <c r="AD88" s="109">
        <f t="shared" si="17"/>
        <v>0</v>
      </c>
      <c r="AE88" s="109">
        <f t="shared" si="18"/>
        <v>0</v>
      </c>
      <c r="AF88" s="109">
        <f t="shared" si="19"/>
        <v>0</v>
      </c>
      <c r="AG88" s="109">
        <f t="shared" si="20"/>
        <v>0</v>
      </c>
      <c r="AH88" s="109">
        <f t="shared" si="21"/>
        <v>0</v>
      </c>
      <c r="AI88" s="109">
        <f t="shared" si="22"/>
        <v>0</v>
      </c>
      <c r="AJ88" s="109">
        <f t="shared" si="23"/>
        <v>0</v>
      </c>
      <c r="AK88" s="109">
        <f t="shared" si="24"/>
        <v>0</v>
      </c>
      <c r="AL88" s="109">
        <f t="shared" si="25"/>
        <v>0</v>
      </c>
      <c r="AM88" s="109">
        <f t="shared" si="26"/>
        <v>0</v>
      </c>
      <c r="AN88" s="109">
        <f t="shared" si="27"/>
        <v>0</v>
      </c>
      <c r="AO88" s="117"/>
      <c r="AP88" s="117"/>
      <c r="AQ88" s="117"/>
      <c r="AR88" s="117"/>
      <c r="AS88" s="117"/>
      <c r="AT88" s="117"/>
      <c r="AU88" s="117"/>
      <c r="AV88" s="117"/>
      <c r="AW88" s="117"/>
      <c r="AX88" s="117"/>
      <c r="AY88" s="117"/>
      <c r="AZ88" s="117"/>
    </row>
    <row r="89" spans="1:52">
      <c r="A89" s="35"/>
      <c r="B89" s="1594" t="str">
        <f>'GIÁ VLXD THÁNG 9.2023-PL1'!B89</f>
        <v>Thép hộp mạ kẽm-Cty CP tập đoàn Hoa Sen</v>
      </c>
      <c r="C89" s="1597">
        <f>'GIÁ VLXD THÁNG 9.2023-PL1'!C89</f>
        <v>0</v>
      </c>
      <c r="D89" s="1595"/>
      <c r="E89" s="42">
        <f>'GIÁ VLXD THÁNG 11.2023'!E89</f>
        <v>0</v>
      </c>
      <c r="F89" s="42">
        <f>'GIÁ VLXD THÁNG 11.2023'!F89</f>
        <v>0</v>
      </c>
      <c r="G89" s="42">
        <f>'GIÁ VLXD THÁNG 11.2023'!G89</f>
        <v>0</v>
      </c>
      <c r="H89" s="42">
        <f>'GIÁ VLXD THÁNG 11.2023'!H89</f>
        <v>0</v>
      </c>
      <c r="I89" s="42"/>
      <c r="J89" s="42">
        <f>'GIÁ VLXD THÁNG 11.2023'!J89</f>
        <v>0</v>
      </c>
      <c r="K89" s="42">
        <f>'GIÁ VLXD THÁNG 11.2023'!K89</f>
        <v>0</v>
      </c>
      <c r="L89" s="42">
        <f>'GIÁ VLXD THÁNG 11.2023'!L89</f>
        <v>0</v>
      </c>
      <c r="M89" s="42">
        <f>'GIÁ VLXD THÁNG 11.2023'!M89</f>
        <v>0</v>
      </c>
      <c r="N89" s="42">
        <f>'GIÁ VLXD THÁNG 11.2023'!N89</f>
        <v>0</v>
      </c>
      <c r="O89" s="42">
        <f>'GIÁ VLXD THÁNG 11.2023'!O89</f>
        <v>0</v>
      </c>
      <c r="P89" s="42">
        <f>'GIÁ VLXD THÁNG 11.2023'!P89</f>
        <v>0</v>
      </c>
      <c r="Q89" s="42">
        <f>'GIÁ VLXD THÁNG 12.2023'!E89</f>
        <v>0</v>
      </c>
      <c r="R89" s="42">
        <f>'GIÁ VLXD THÁNG 12.2023'!F89</f>
        <v>0</v>
      </c>
      <c r="S89" s="42">
        <f>'GIÁ VLXD THÁNG 12.2023'!G89</f>
        <v>0</v>
      </c>
      <c r="T89" s="42">
        <f>'GIÁ VLXD THÁNG 12.2023'!H89</f>
        <v>0</v>
      </c>
      <c r="U89" s="42"/>
      <c r="V89" s="42">
        <f>'GIÁ VLXD THÁNG 12.2023'!J89</f>
        <v>0</v>
      </c>
      <c r="W89" s="42">
        <f>'GIÁ VLXD THÁNG 12.2023'!K89</f>
        <v>0</v>
      </c>
      <c r="X89" s="42">
        <f>'GIÁ VLXD THÁNG 12.2023'!L89</f>
        <v>0</v>
      </c>
      <c r="Y89" s="42">
        <f>'GIÁ VLXD THÁNG 12.2023'!M89</f>
        <v>0</v>
      </c>
      <c r="Z89" s="42">
        <f>'GIÁ VLXD THÁNG 12.2023'!N89</f>
        <v>0</v>
      </c>
      <c r="AA89" s="42">
        <f>'GIÁ VLXD THÁNG 12.2023'!O89</f>
        <v>0</v>
      </c>
      <c r="AB89" s="42">
        <f>'GIÁ VLXD THÁNG 12.2023'!P89</f>
        <v>0</v>
      </c>
      <c r="AC89" s="108">
        <f t="shared" si="16"/>
        <v>0</v>
      </c>
      <c r="AD89" s="109">
        <f t="shared" si="17"/>
        <v>0</v>
      </c>
      <c r="AE89" s="109">
        <f t="shared" si="18"/>
        <v>0</v>
      </c>
      <c r="AF89" s="109">
        <f t="shared" si="19"/>
        <v>0</v>
      </c>
      <c r="AG89" s="109">
        <f t="shared" si="20"/>
        <v>0</v>
      </c>
      <c r="AH89" s="109">
        <f t="shared" si="21"/>
        <v>0</v>
      </c>
      <c r="AI89" s="109">
        <f t="shared" si="22"/>
        <v>0</v>
      </c>
      <c r="AJ89" s="109">
        <f t="shared" si="23"/>
        <v>0</v>
      </c>
      <c r="AK89" s="109">
        <f t="shared" si="24"/>
        <v>0</v>
      </c>
      <c r="AL89" s="109">
        <f t="shared" si="25"/>
        <v>0</v>
      </c>
      <c r="AM89" s="109">
        <f t="shared" si="26"/>
        <v>0</v>
      </c>
      <c r="AN89" s="109">
        <f t="shared" si="27"/>
        <v>0</v>
      </c>
      <c r="AO89" s="117"/>
      <c r="AP89" s="117"/>
      <c r="AQ89" s="117"/>
      <c r="AR89" s="117"/>
      <c r="AS89" s="117"/>
      <c r="AT89" s="117"/>
      <c r="AU89" s="117"/>
      <c r="AV89" s="117"/>
      <c r="AW89" s="117"/>
      <c r="AX89" s="117"/>
      <c r="AY89" s="117"/>
      <c r="AZ89" s="117"/>
    </row>
    <row r="90" spans="1:52">
      <c r="A90" s="35"/>
      <c r="B90" s="1611" t="str">
        <f>'GIÁ VLXD THÁNG 9.2023-PL1'!B90</f>
        <v>Thép hộp mạ kẽm</v>
      </c>
      <c r="C90" s="1597" t="str">
        <f>'GIÁ VLXD THÁNG 9.2023-PL1'!C90</f>
        <v>cây</v>
      </c>
      <c r="D90" s="1595" t="str">
        <f>'GIÁ VLXD THÁNG 9.2023-PL1'!D90</f>
        <v>12x12 mm (dày 0.8mm)</v>
      </c>
      <c r="E90" s="42">
        <f>'GIÁ VLXD THÁNG 11.2023'!E90</f>
        <v>0</v>
      </c>
      <c r="F90" s="42">
        <f>'GIÁ VLXD THÁNG 11.2023'!F90</f>
        <v>0</v>
      </c>
      <c r="G90" s="42">
        <f>'GIÁ VLXD THÁNG 11.2023'!G90</f>
        <v>0</v>
      </c>
      <c r="H90" s="42">
        <f>'GIÁ VLXD THÁNG 11.2023'!H90</f>
        <v>0</v>
      </c>
      <c r="I90" s="42"/>
      <c r="J90" s="42">
        <f>'GIÁ VLXD THÁNG 11.2023'!J90</f>
        <v>0</v>
      </c>
      <c r="K90" s="42">
        <f>'GIÁ VLXD THÁNG 11.2023'!K90</f>
        <v>0</v>
      </c>
      <c r="L90" s="42">
        <f>'GIÁ VLXD THÁNG 11.2023'!L90</f>
        <v>0</v>
      </c>
      <c r="M90" s="42">
        <f>'GIÁ VLXD THÁNG 11.2023'!M90</f>
        <v>0</v>
      </c>
      <c r="N90" s="42">
        <f>'GIÁ VLXD THÁNG 11.2023'!N90</f>
        <v>0</v>
      </c>
      <c r="O90" s="42">
        <f>'GIÁ VLXD THÁNG 11.2023'!O90</f>
        <v>0</v>
      </c>
      <c r="P90" s="42">
        <f>'GIÁ VLXD THÁNG 11.2023'!P90</f>
        <v>0</v>
      </c>
      <c r="Q90" s="42">
        <f>'GIÁ VLXD THÁNG 12.2023'!E90</f>
        <v>0</v>
      </c>
      <c r="R90" s="42">
        <f>'GIÁ VLXD THÁNG 12.2023'!F90</f>
        <v>0</v>
      </c>
      <c r="S90" s="42">
        <f>'GIÁ VLXD THÁNG 12.2023'!G90</f>
        <v>0</v>
      </c>
      <c r="T90" s="42">
        <f>'GIÁ VLXD THÁNG 12.2023'!H90</f>
        <v>0</v>
      </c>
      <c r="U90" s="42"/>
      <c r="V90" s="42">
        <f>'GIÁ VLXD THÁNG 12.2023'!J90</f>
        <v>0</v>
      </c>
      <c r="W90" s="42">
        <f>'GIÁ VLXD THÁNG 12.2023'!K90</f>
        <v>0</v>
      </c>
      <c r="X90" s="42">
        <f>'GIÁ VLXD THÁNG 12.2023'!L90</f>
        <v>0</v>
      </c>
      <c r="Y90" s="42">
        <f>'GIÁ VLXD THÁNG 12.2023'!M90</f>
        <v>0</v>
      </c>
      <c r="Z90" s="42">
        <f>'GIÁ VLXD THÁNG 12.2023'!N90</f>
        <v>0</v>
      </c>
      <c r="AA90" s="42">
        <f>'GIÁ VLXD THÁNG 12.2023'!O90</f>
        <v>0</v>
      </c>
      <c r="AB90" s="42">
        <f>'GIÁ VLXD THÁNG 12.2023'!P90</f>
        <v>0</v>
      </c>
      <c r="AC90" s="108">
        <f t="shared" si="16"/>
        <v>0</v>
      </c>
      <c r="AD90" s="109">
        <f t="shared" si="17"/>
        <v>0</v>
      </c>
      <c r="AE90" s="109">
        <f t="shared" si="18"/>
        <v>0</v>
      </c>
      <c r="AF90" s="109">
        <f t="shared" si="19"/>
        <v>0</v>
      </c>
      <c r="AG90" s="109">
        <f t="shared" si="20"/>
        <v>0</v>
      </c>
      <c r="AH90" s="109">
        <f t="shared" si="21"/>
        <v>0</v>
      </c>
      <c r="AI90" s="109">
        <f t="shared" si="22"/>
        <v>0</v>
      </c>
      <c r="AJ90" s="109">
        <f t="shared" si="23"/>
        <v>0</v>
      </c>
      <c r="AK90" s="109">
        <f t="shared" si="24"/>
        <v>0</v>
      </c>
      <c r="AL90" s="109">
        <f t="shared" si="25"/>
        <v>0</v>
      </c>
      <c r="AM90" s="109">
        <f t="shared" si="26"/>
        <v>0</v>
      </c>
      <c r="AN90" s="109">
        <f t="shared" si="27"/>
        <v>0</v>
      </c>
      <c r="AO90" s="117"/>
      <c r="AP90" s="117"/>
      <c r="AQ90" s="117"/>
      <c r="AR90" s="117"/>
      <c r="AS90" s="117"/>
      <c r="AT90" s="117"/>
      <c r="AU90" s="117"/>
      <c r="AV90" s="117"/>
      <c r="AW90" s="117"/>
      <c r="AX90" s="117"/>
      <c r="AY90" s="117"/>
      <c r="AZ90" s="117"/>
    </row>
    <row r="91" spans="1:52">
      <c r="A91" s="35"/>
      <c r="B91" s="1611" t="str">
        <f>'GIÁ VLXD THÁNG 9.2023-PL1'!B91</f>
        <v>Thép hộp mạ kẽm</v>
      </c>
      <c r="C91" s="1597" t="str">
        <f>'GIÁ VLXD THÁNG 9.2023-PL1'!C91</f>
        <v>cây</v>
      </c>
      <c r="D91" s="1595" t="str">
        <f>'GIÁ VLXD THÁNG 9.2023-PL1'!D91</f>
        <v>14x14 mm (dày 0.9mm)</v>
      </c>
      <c r="E91" s="42">
        <f>'GIÁ VLXD THÁNG 11.2023'!E91</f>
        <v>0</v>
      </c>
      <c r="F91" s="42">
        <f>'GIÁ VLXD THÁNG 11.2023'!F91</f>
        <v>0</v>
      </c>
      <c r="G91" s="42">
        <f>'GIÁ VLXD THÁNG 11.2023'!G91</f>
        <v>0</v>
      </c>
      <c r="H91" s="42">
        <f>'GIÁ VLXD THÁNG 11.2023'!H91</f>
        <v>0</v>
      </c>
      <c r="I91" s="42"/>
      <c r="J91" s="42">
        <f>'GIÁ VLXD THÁNG 11.2023'!J91</f>
        <v>0</v>
      </c>
      <c r="K91" s="42">
        <f>'GIÁ VLXD THÁNG 11.2023'!K91</f>
        <v>0</v>
      </c>
      <c r="L91" s="42">
        <f>'GIÁ VLXD THÁNG 11.2023'!L91</f>
        <v>0</v>
      </c>
      <c r="M91" s="42">
        <f>'GIÁ VLXD THÁNG 11.2023'!M91</f>
        <v>0</v>
      </c>
      <c r="N91" s="42">
        <f>'GIÁ VLXD THÁNG 11.2023'!N91</f>
        <v>0</v>
      </c>
      <c r="O91" s="42">
        <f>'GIÁ VLXD THÁNG 11.2023'!O91</f>
        <v>0</v>
      </c>
      <c r="P91" s="42">
        <f>'GIÁ VLXD THÁNG 11.2023'!P91</f>
        <v>0</v>
      </c>
      <c r="Q91" s="42">
        <f>'GIÁ VLXD THÁNG 12.2023'!E91</f>
        <v>0</v>
      </c>
      <c r="R91" s="42">
        <f>'GIÁ VLXD THÁNG 12.2023'!F91</f>
        <v>0</v>
      </c>
      <c r="S91" s="42">
        <f>'GIÁ VLXD THÁNG 12.2023'!G91</f>
        <v>0</v>
      </c>
      <c r="T91" s="42">
        <f>'GIÁ VLXD THÁNG 12.2023'!H91</f>
        <v>0</v>
      </c>
      <c r="U91" s="42"/>
      <c r="V91" s="42">
        <f>'GIÁ VLXD THÁNG 12.2023'!J91</f>
        <v>0</v>
      </c>
      <c r="W91" s="42">
        <f>'GIÁ VLXD THÁNG 12.2023'!K91</f>
        <v>0</v>
      </c>
      <c r="X91" s="42">
        <f>'GIÁ VLXD THÁNG 12.2023'!L91</f>
        <v>0</v>
      </c>
      <c r="Y91" s="42">
        <f>'GIÁ VLXD THÁNG 12.2023'!M91</f>
        <v>0</v>
      </c>
      <c r="Z91" s="42">
        <f>'GIÁ VLXD THÁNG 12.2023'!N91</f>
        <v>0</v>
      </c>
      <c r="AA91" s="42">
        <f>'GIÁ VLXD THÁNG 12.2023'!O91</f>
        <v>0</v>
      </c>
      <c r="AB91" s="42">
        <f>'GIÁ VLXD THÁNG 12.2023'!P91</f>
        <v>0</v>
      </c>
      <c r="AC91" s="108">
        <f t="shared" si="16"/>
        <v>0</v>
      </c>
      <c r="AD91" s="109">
        <f t="shared" si="17"/>
        <v>0</v>
      </c>
      <c r="AE91" s="109">
        <f t="shared" si="18"/>
        <v>0</v>
      </c>
      <c r="AF91" s="109">
        <f t="shared" si="19"/>
        <v>0</v>
      </c>
      <c r="AG91" s="109">
        <f t="shared" si="20"/>
        <v>0</v>
      </c>
      <c r="AH91" s="109">
        <f t="shared" si="21"/>
        <v>0</v>
      </c>
      <c r="AI91" s="109">
        <f t="shared" si="22"/>
        <v>0</v>
      </c>
      <c r="AJ91" s="109">
        <f t="shared" si="23"/>
        <v>0</v>
      </c>
      <c r="AK91" s="109">
        <f t="shared" si="24"/>
        <v>0</v>
      </c>
      <c r="AL91" s="109">
        <f t="shared" si="25"/>
        <v>0</v>
      </c>
      <c r="AM91" s="109">
        <f t="shared" si="26"/>
        <v>0</v>
      </c>
      <c r="AN91" s="109">
        <f t="shared" si="27"/>
        <v>0</v>
      </c>
      <c r="AO91" s="117"/>
      <c r="AP91" s="117"/>
      <c r="AQ91" s="117"/>
      <c r="AR91" s="117"/>
      <c r="AS91" s="117"/>
      <c r="AT91" s="117"/>
      <c r="AU91" s="117"/>
      <c r="AV91" s="117"/>
      <c r="AW91" s="117"/>
      <c r="AX91" s="117"/>
      <c r="AY91" s="117"/>
      <c r="AZ91" s="117"/>
    </row>
    <row r="92" spans="1:52">
      <c r="A92" s="35"/>
      <c r="B92" s="1611" t="str">
        <f>'GIÁ VLXD THÁNG 9.2023-PL1'!B92</f>
        <v>Thép hộp mạ kẽm</v>
      </c>
      <c r="C92" s="1597" t="str">
        <f>'GIÁ VLXD THÁNG 9.2023-PL1'!C92</f>
        <v>cây</v>
      </c>
      <c r="D92" s="1595" t="str">
        <f>'GIÁ VLXD THÁNG 9.2023-PL1'!D92</f>
        <v>14x14 mm (dày 1mm)</v>
      </c>
      <c r="E92" s="42">
        <f>'GIÁ VLXD THÁNG 11.2023'!E92</f>
        <v>0</v>
      </c>
      <c r="F92" s="42">
        <f>'GIÁ VLXD THÁNG 11.2023'!F92</f>
        <v>0</v>
      </c>
      <c r="G92" s="42">
        <f>'GIÁ VLXD THÁNG 11.2023'!G92</f>
        <v>0</v>
      </c>
      <c r="H92" s="42">
        <f>'GIÁ VLXD THÁNG 11.2023'!H92</f>
        <v>0</v>
      </c>
      <c r="I92" s="42"/>
      <c r="J92" s="42">
        <f>'GIÁ VLXD THÁNG 11.2023'!J92</f>
        <v>0</v>
      </c>
      <c r="K92" s="42">
        <f>'GIÁ VLXD THÁNG 11.2023'!K92</f>
        <v>0</v>
      </c>
      <c r="L92" s="42">
        <f>'GIÁ VLXD THÁNG 11.2023'!L92</f>
        <v>0</v>
      </c>
      <c r="M92" s="42">
        <f>'GIÁ VLXD THÁNG 11.2023'!M92</f>
        <v>0</v>
      </c>
      <c r="N92" s="42">
        <f>'GIÁ VLXD THÁNG 11.2023'!N92</f>
        <v>0</v>
      </c>
      <c r="O92" s="42">
        <f>'GIÁ VLXD THÁNG 11.2023'!O92</f>
        <v>0</v>
      </c>
      <c r="P92" s="42">
        <f>'GIÁ VLXD THÁNG 11.2023'!P92</f>
        <v>0</v>
      </c>
      <c r="Q92" s="42">
        <f>'GIÁ VLXD THÁNG 12.2023'!E92</f>
        <v>0</v>
      </c>
      <c r="R92" s="42">
        <f>'GIÁ VLXD THÁNG 12.2023'!F92</f>
        <v>0</v>
      </c>
      <c r="S92" s="42">
        <f>'GIÁ VLXD THÁNG 12.2023'!G92</f>
        <v>0</v>
      </c>
      <c r="T92" s="42">
        <f>'GIÁ VLXD THÁNG 12.2023'!H92</f>
        <v>0</v>
      </c>
      <c r="U92" s="42"/>
      <c r="V92" s="42">
        <f>'GIÁ VLXD THÁNG 12.2023'!J92</f>
        <v>0</v>
      </c>
      <c r="W92" s="42">
        <f>'GIÁ VLXD THÁNG 12.2023'!K92</f>
        <v>0</v>
      </c>
      <c r="X92" s="42">
        <f>'GIÁ VLXD THÁNG 12.2023'!L92</f>
        <v>0</v>
      </c>
      <c r="Y92" s="42">
        <f>'GIÁ VLXD THÁNG 12.2023'!M92</f>
        <v>0</v>
      </c>
      <c r="Z92" s="42">
        <f>'GIÁ VLXD THÁNG 12.2023'!N92</f>
        <v>0</v>
      </c>
      <c r="AA92" s="42">
        <f>'GIÁ VLXD THÁNG 12.2023'!O92</f>
        <v>0</v>
      </c>
      <c r="AB92" s="42">
        <f>'GIÁ VLXD THÁNG 12.2023'!P92</f>
        <v>0</v>
      </c>
      <c r="AC92" s="108">
        <f t="shared" si="16"/>
        <v>0</v>
      </c>
      <c r="AD92" s="109">
        <f t="shared" si="17"/>
        <v>0</v>
      </c>
      <c r="AE92" s="109">
        <f t="shared" si="18"/>
        <v>0</v>
      </c>
      <c r="AF92" s="109">
        <f t="shared" si="19"/>
        <v>0</v>
      </c>
      <c r="AG92" s="109">
        <f t="shared" si="20"/>
        <v>0</v>
      </c>
      <c r="AH92" s="109">
        <f t="shared" si="21"/>
        <v>0</v>
      </c>
      <c r="AI92" s="109">
        <f t="shared" si="22"/>
        <v>0</v>
      </c>
      <c r="AJ92" s="109">
        <f t="shared" si="23"/>
        <v>0</v>
      </c>
      <c r="AK92" s="109">
        <f t="shared" si="24"/>
        <v>0</v>
      </c>
      <c r="AL92" s="109">
        <f t="shared" si="25"/>
        <v>0</v>
      </c>
      <c r="AM92" s="109">
        <f t="shared" si="26"/>
        <v>0</v>
      </c>
      <c r="AN92" s="109">
        <f t="shared" si="27"/>
        <v>0</v>
      </c>
      <c r="AO92" s="117"/>
      <c r="AP92" s="117"/>
      <c r="AQ92" s="117"/>
      <c r="AR92" s="117"/>
      <c r="AS92" s="117"/>
      <c r="AT92" s="117"/>
      <c r="AU92" s="117"/>
      <c r="AV92" s="117"/>
      <c r="AW92" s="117"/>
      <c r="AX92" s="117"/>
      <c r="AY92" s="117"/>
      <c r="AZ92" s="117"/>
    </row>
    <row r="93" spans="1:52">
      <c r="A93" s="35"/>
      <c r="B93" s="1611" t="str">
        <f>'GIÁ VLXD THÁNG 9.2023-PL1'!B93</f>
        <v>Thép hộp mạ kẽm</v>
      </c>
      <c r="C93" s="1597" t="str">
        <f>'GIÁ VLXD THÁNG 9.2023-PL1'!C93</f>
        <v>cây</v>
      </c>
      <c r="D93" s="1595" t="str">
        <f>'GIÁ VLXD THÁNG 9.2023-PL1'!D93</f>
        <v>14x14 mm( dày1,2mm)</v>
      </c>
      <c r="E93" s="42">
        <f>'GIÁ VLXD THÁNG 11.2023'!E93</f>
        <v>0</v>
      </c>
      <c r="F93" s="42">
        <f>'GIÁ VLXD THÁNG 11.2023'!F93</f>
        <v>0</v>
      </c>
      <c r="G93" s="42">
        <f>'GIÁ VLXD THÁNG 11.2023'!G93</f>
        <v>0</v>
      </c>
      <c r="H93" s="42">
        <f>'GIÁ VLXD THÁNG 11.2023'!H93</f>
        <v>0</v>
      </c>
      <c r="I93" s="42"/>
      <c r="J93" s="42">
        <f>'GIÁ VLXD THÁNG 11.2023'!J93</f>
        <v>0</v>
      </c>
      <c r="K93" s="42">
        <f>'GIÁ VLXD THÁNG 11.2023'!K93</f>
        <v>0</v>
      </c>
      <c r="L93" s="42">
        <f>'GIÁ VLXD THÁNG 11.2023'!L93</f>
        <v>0</v>
      </c>
      <c r="M93" s="42">
        <f>'GIÁ VLXD THÁNG 11.2023'!M93</f>
        <v>0</v>
      </c>
      <c r="N93" s="42">
        <f>'GIÁ VLXD THÁNG 11.2023'!N93</f>
        <v>0</v>
      </c>
      <c r="O93" s="42">
        <f>'GIÁ VLXD THÁNG 11.2023'!O93</f>
        <v>0</v>
      </c>
      <c r="P93" s="42">
        <f>'GIÁ VLXD THÁNG 11.2023'!P93</f>
        <v>0</v>
      </c>
      <c r="Q93" s="42">
        <f>'GIÁ VLXD THÁNG 12.2023'!E93</f>
        <v>0</v>
      </c>
      <c r="R93" s="42">
        <f>'GIÁ VLXD THÁNG 12.2023'!F93</f>
        <v>0</v>
      </c>
      <c r="S93" s="42">
        <f>'GIÁ VLXD THÁNG 12.2023'!G93</f>
        <v>0</v>
      </c>
      <c r="T93" s="42">
        <f>'GIÁ VLXD THÁNG 12.2023'!H93</f>
        <v>0</v>
      </c>
      <c r="U93" s="42"/>
      <c r="V93" s="42">
        <f>'GIÁ VLXD THÁNG 12.2023'!J93</f>
        <v>0</v>
      </c>
      <c r="W93" s="42">
        <f>'GIÁ VLXD THÁNG 12.2023'!K93</f>
        <v>0</v>
      </c>
      <c r="X93" s="42">
        <f>'GIÁ VLXD THÁNG 12.2023'!L93</f>
        <v>0</v>
      </c>
      <c r="Y93" s="42">
        <f>'GIÁ VLXD THÁNG 12.2023'!M93</f>
        <v>0</v>
      </c>
      <c r="Z93" s="42">
        <f>'GIÁ VLXD THÁNG 12.2023'!N93</f>
        <v>0</v>
      </c>
      <c r="AA93" s="42">
        <f>'GIÁ VLXD THÁNG 12.2023'!O93</f>
        <v>0</v>
      </c>
      <c r="AB93" s="42">
        <f>'GIÁ VLXD THÁNG 12.2023'!P93</f>
        <v>0</v>
      </c>
      <c r="AC93" s="108">
        <f t="shared" si="16"/>
        <v>0</v>
      </c>
      <c r="AD93" s="109">
        <f t="shared" si="17"/>
        <v>0</v>
      </c>
      <c r="AE93" s="109">
        <f t="shared" si="18"/>
        <v>0</v>
      </c>
      <c r="AF93" s="109">
        <f t="shared" si="19"/>
        <v>0</v>
      </c>
      <c r="AG93" s="109">
        <f t="shared" si="20"/>
        <v>0</v>
      </c>
      <c r="AH93" s="109">
        <f t="shared" si="21"/>
        <v>0</v>
      </c>
      <c r="AI93" s="109">
        <f t="shared" si="22"/>
        <v>0</v>
      </c>
      <c r="AJ93" s="109">
        <f t="shared" si="23"/>
        <v>0</v>
      </c>
      <c r="AK93" s="109">
        <f t="shared" si="24"/>
        <v>0</v>
      </c>
      <c r="AL93" s="109">
        <f t="shared" si="25"/>
        <v>0</v>
      </c>
      <c r="AM93" s="109">
        <f t="shared" si="26"/>
        <v>0</v>
      </c>
      <c r="AN93" s="109">
        <f t="shared" si="27"/>
        <v>0</v>
      </c>
      <c r="AO93" s="117"/>
      <c r="AP93" s="117"/>
      <c r="AQ93" s="117"/>
      <c r="AR93" s="117"/>
      <c r="AS93" s="117"/>
      <c r="AT93" s="117"/>
      <c r="AU93" s="117"/>
      <c r="AV93" s="117"/>
      <c r="AW93" s="117"/>
      <c r="AX93" s="117"/>
      <c r="AY93" s="117"/>
      <c r="AZ93" s="117"/>
    </row>
    <row r="94" spans="1:52">
      <c r="A94" s="35"/>
      <c r="B94" s="1611" t="str">
        <f>'GIÁ VLXD THÁNG 9.2023-PL1'!B94</f>
        <v>Thép hộp mạ kẽm</v>
      </c>
      <c r="C94" s="1597" t="str">
        <f>'GIÁ VLXD THÁNG 9.2023-PL1'!C94</f>
        <v>cây</v>
      </c>
      <c r="D94" s="1595" t="str">
        <f>'GIÁ VLXD THÁNG 9.2023-PL1'!D94</f>
        <v>13x26 mm (dày 0.8mm)</v>
      </c>
      <c r="E94" s="42">
        <f>'GIÁ VLXD THÁNG 11.2023'!E94</f>
        <v>0</v>
      </c>
      <c r="F94" s="42">
        <f>'GIÁ VLXD THÁNG 11.2023'!F94</f>
        <v>0</v>
      </c>
      <c r="G94" s="42">
        <f>'GIÁ VLXD THÁNG 11.2023'!G94</f>
        <v>0</v>
      </c>
      <c r="H94" s="42">
        <f>'GIÁ VLXD THÁNG 11.2023'!H94</f>
        <v>0</v>
      </c>
      <c r="I94" s="42"/>
      <c r="J94" s="42">
        <f>'GIÁ VLXD THÁNG 11.2023'!J94</f>
        <v>0</v>
      </c>
      <c r="K94" s="42">
        <f>'GIÁ VLXD THÁNG 11.2023'!K94</f>
        <v>0</v>
      </c>
      <c r="L94" s="42">
        <f>'GIÁ VLXD THÁNG 11.2023'!L94</f>
        <v>0</v>
      </c>
      <c r="M94" s="42">
        <f>'GIÁ VLXD THÁNG 11.2023'!M94</f>
        <v>0</v>
      </c>
      <c r="N94" s="42">
        <f>'GIÁ VLXD THÁNG 11.2023'!N94</f>
        <v>0</v>
      </c>
      <c r="O94" s="42">
        <f>'GIÁ VLXD THÁNG 11.2023'!O94</f>
        <v>0</v>
      </c>
      <c r="P94" s="42">
        <f>'GIÁ VLXD THÁNG 11.2023'!P94</f>
        <v>0</v>
      </c>
      <c r="Q94" s="42">
        <f>'GIÁ VLXD THÁNG 12.2023'!E94</f>
        <v>0</v>
      </c>
      <c r="R94" s="42">
        <f>'GIÁ VLXD THÁNG 12.2023'!F94</f>
        <v>0</v>
      </c>
      <c r="S94" s="42">
        <f>'GIÁ VLXD THÁNG 12.2023'!G94</f>
        <v>0</v>
      </c>
      <c r="T94" s="42">
        <f>'GIÁ VLXD THÁNG 12.2023'!H94</f>
        <v>0</v>
      </c>
      <c r="U94" s="42"/>
      <c r="V94" s="42">
        <f>'GIÁ VLXD THÁNG 12.2023'!J94</f>
        <v>0</v>
      </c>
      <c r="W94" s="42">
        <f>'GIÁ VLXD THÁNG 12.2023'!K94</f>
        <v>0</v>
      </c>
      <c r="X94" s="42">
        <f>'GIÁ VLXD THÁNG 12.2023'!L94</f>
        <v>0</v>
      </c>
      <c r="Y94" s="42">
        <f>'GIÁ VLXD THÁNG 12.2023'!M94</f>
        <v>0</v>
      </c>
      <c r="Z94" s="42">
        <f>'GIÁ VLXD THÁNG 12.2023'!N94</f>
        <v>0</v>
      </c>
      <c r="AA94" s="42">
        <f>'GIÁ VLXD THÁNG 12.2023'!O94</f>
        <v>0</v>
      </c>
      <c r="AB94" s="42">
        <f>'GIÁ VLXD THÁNG 12.2023'!P94</f>
        <v>0</v>
      </c>
      <c r="AC94" s="108">
        <f t="shared" si="16"/>
        <v>0</v>
      </c>
      <c r="AD94" s="109">
        <f t="shared" si="17"/>
        <v>0</v>
      </c>
      <c r="AE94" s="109">
        <f t="shared" si="18"/>
        <v>0</v>
      </c>
      <c r="AF94" s="109">
        <f t="shared" si="19"/>
        <v>0</v>
      </c>
      <c r="AG94" s="109">
        <f t="shared" si="20"/>
        <v>0</v>
      </c>
      <c r="AH94" s="109">
        <f t="shared" si="21"/>
        <v>0</v>
      </c>
      <c r="AI94" s="109">
        <f t="shared" si="22"/>
        <v>0</v>
      </c>
      <c r="AJ94" s="109">
        <f t="shared" si="23"/>
        <v>0</v>
      </c>
      <c r="AK94" s="109">
        <f t="shared" si="24"/>
        <v>0</v>
      </c>
      <c r="AL94" s="109">
        <f t="shared" si="25"/>
        <v>0</v>
      </c>
      <c r="AM94" s="109">
        <f t="shared" si="26"/>
        <v>0</v>
      </c>
      <c r="AN94" s="109">
        <f t="shared" si="27"/>
        <v>0</v>
      </c>
      <c r="AO94" s="117"/>
      <c r="AP94" s="117"/>
      <c r="AQ94" s="117"/>
      <c r="AR94" s="117"/>
      <c r="AS94" s="117"/>
      <c r="AT94" s="117"/>
      <c r="AU94" s="117"/>
      <c r="AV94" s="117"/>
      <c r="AW94" s="117"/>
      <c r="AX94" s="117"/>
      <c r="AY94" s="117"/>
      <c r="AZ94" s="117"/>
    </row>
    <row r="95" spans="1:52">
      <c r="A95" s="35"/>
      <c r="B95" s="1611" t="str">
        <f>'GIÁ VLXD THÁNG 9.2023-PL1'!B95</f>
        <v>Thép hộp mạ kẽm</v>
      </c>
      <c r="C95" s="1597" t="str">
        <f>'GIÁ VLXD THÁNG 9.2023-PL1'!C95</f>
        <v>cây</v>
      </c>
      <c r="D95" s="1595" t="str">
        <f>'GIÁ VLXD THÁNG 9.2023-PL1'!D95</f>
        <v>13x26 mm (dày 1.0mm)</v>
      </c>
      <c r="E95" s="42">
        <f>'GIÁ VLXD THÁNG 11.2023'!E95</f>
        <v>0</v>
      </c>
      <c r="F95" s="42">
        <f>'GIÁ VLXD THÁNG 11.2023'!F95</f>
        <v>0</v>
      </c>
      <c r="G95" s="42">
        <f>'GIÁ VLXD THÁNG 11.2023'!G95</f>
        <v>0</v>
      </c>
      <c r="H95" s="42">
        <f>'GIÁ VLXD THÁNG 11.2023'!H95</f>
        <v>0</v>
      </c>
      <c r="I95" s="42"/>
      <c r="J95" s="42">
        <f>'GIÁ VLXD THÁNG 11.2023'!J95</f>
        <v>0</v>
      </c>
      <c r="K95" s="42">
        <f>'GIÁ VLXD THÁNG 11.2023'!K95</f>
        <v>0</v>
      </c>
      <c r="L95" s="42">
        <f>'GIÁ VLXD THÁNG 11.2023'!L95</f>
        <v>0</v>
      </c>
      <c r="M95" s="42">
        <f>'GIÁ VLXD THÁNG 11.2023'!M95</f>
        <v>0</v>
      </c>
      <c r="N95" s="42">
        <f>'GIÁ VLXD THÁNG 11.2023'!N95</f>
        <v>0</v>
      </c>
      <c r="O95" s="42">
        <f>'GIÁ VLXD THÁNG 11.2023'!O95</f>
        <v>0</v>
      </c>
      <c r="P95" s="42">
        <f>'GIÁ VLXD THÁNG 11.2023'!P95</f>
        <v>0</v>
      </c>
      <c r="Q95" s="42">
        <f>'GIÁ VLXD THÁNG 12.2023'!E95</f>
        <v>0</v>
      </c>
      <c r="R95" s="42">
        <f>'GIÁ VLXD THÁNG 12.2023'!F95</f>
        <v>0</v>
      </c>
      <c r="S95" s="42">
        <f>'GIÁ VLXD THÁNG 12.2023'!G95</f>
        <v>0</v>
      </c>
      <c r="T95" s="42">
        <f>'GIÁ VLXD THÁNG 12.2023'!H95</f>
        <v>0</v>
      </c>
      <c r="U95" s="42"/>
      <c r="V95" s="42">
        <f>'GIÁ VLXD THÁNG 12.2023'!J95</f>
        <v>0</v>
      </c>
      <c r="W95" s="42">
        <f>'GIÁ VLXD THÁNG 12.2023'!K95</f>
        <v>0</v>
      </c>
      <c r="X95" s="42">
        <f>'GIÁ VLXD THÁNG 12.2023'!L95</f>
        <v>0</v>
      </c>
      <c r="Y95" s="42">
        <f>'GIÁ VLXD THÁNG 12.2023'!M95</f>
        <v>0</v>
      </c>
      <c r="Z95" s="42">
        <f>'GIÁ VLXD THÁNG 12.2023'!N95</f>
        <v>0</v>
      </c>
      <c r="AA95" s="42">
        <f>'GIÁ VLXD THÁNG 12.2023'!O95</f>
        <v>0</v>
      </c>
      <c r="AB95" s="42">
        <f>'GIÁ VLXD THÁNG 12.2023'!P95</f>
        <v>0</v>
      </c>
      <c r="AC95" s="108">
        <f t="shared" si="16"/>
        <v>0</v>
      </c>
      <c r="AD95" s="109">
        <f t="shared" si="17"/>
        <v>0</v>
      </c>
      <c r="AE95" s="109">
        <f t="shared" si="18"/>
        <v>0</v>
      </c>
      <c r="AF95" s="109">
        <f t="shared" si="19"/>
        <v>0</v>
      </c>
      <c r="AG95" s="109">
        <f t="shared" si="20"/>
        <v>0</v>
      </c>
      <c r="AH95" s="109">
        <f t="shared" si="21"/>
        <v>0</v>
      </c>
      <c r="AI95" s="109">
        <f t="shared" si="22"/>
        <v>0</v>
      </c>
      <c r="AJ95" s="109">
        <f t="shared" si="23"/>
        <v>0</v>
      </c>
      <c r="AK95" s="109">
        <f t="shared" si="24"/>
        <v>0</v>
      </c>
      <c r="AL95" s="109">
        <f t="shared" si="25"/>
        <v>0</v>
      </c>
      <c r="AM95" s="109">
        <f t="shared" si="26"/>
        <v>0</v>
      </c>
      <c r="AN95" s="109">
        <f t="shared" si="27"/>
        <v>0</v>
      </c>
      <c r="AO95" s="117"/>
      <c r="AP95" s="117"/>
      <c r="AQ95" s="117"/>
      <c r="AR95" s="117"/>
      <c r="AS95" s="117"/>
      <c r="AT95" s="117"/>
      <c r="AU95" s="117"/>
      <c r="AV95" s="117"/>
      <c r="AW95" s="117"/>
      <c r="AX95" s="117"/>
      <c r="AY95" s="117"/>
      <c r="AZ95" s="117"/>
    </row>
    <row r="96" spans="1:52">
      <c r="A96" s="35"/>
      <c r="B96" s="1611" t="str">
        <f>'GIÁ VLXD THÁNG 9.2023-PL1'!B96</f>
        <v>Thép hộp mạ kẽm</v>
      </c>
      <c r="C96" s="1597" t="str">
        <f>'GIÁ VLXD THÁNG 9.2023-PL1'!C96</f>
        <v>cây</v>
      </c>
      <c r="D96" s="1595" t="str">
        <f>'GIÁ VLXD THÁNG 9.2023-PL1'!D96</f>
        <v>13x26 mm (dày 1.1mm)</v>
      </c>
      <c r="E96" s="42">
        <f>'GIÁ VLXD THÁNG 11.2023'!E96</f>
        <v>0</v>
      </c>
      <c r="F96" s="42">
        <f>'GIÁ VLXD THÁNG 11.2023'!F96</f>
        <v>0</v>
      </c>
      <c r="G96" s="42">
        <f>'GIÁ VLXD THÁNG 11.2023'!G96</f>
        <v>0</v>
      </c>
      <c r="H96" s="42">
        <f>'GIÁ VLXD THÁNG 11.2023'!H96</f>
        <v>0</v>
      </c>
      <c r="I96" s="42"/>
      <c r="J96" s="42">
        <f>'GIÁ VLXD THÁNG 11.2023'!J96</f>
        <v>0</v>
      </c>
      <c r="K96" s="42">
        <f>'GIÁ VLXD THÁNG 11.2023'!K96</f>
        <v>0</v>
      </c>
      <c r="L96" s="42">
        <f>'GIÁ VLXD THÁNG 11.2023'!L96</f>
        <v>0</v>
      </c>
      <c r="M96" s="42">
        <f>'GIÁ VLXD THÁNG 11.2023'!M96</f>
        <v>0</v>
      </c>
      <c r="N96" s="42">
        <f>'GIÁ VLXD THÁNG 11.2023'!N96</f>
        <v>0</v>
      </c>
      <c r="O96" s="42">
        <f>'GIÁ VLXD THÁNG 11.2023'!O96</f>
        <v>0</v>
      </c>
      <c r="P96" s="42">
        <f>'GIÁ VLXD THÁNG 11.2023'!P96</f>
        <v>0</v>
      </c>
      <c r="Q96" s="42">
        <f>'GIÁ VLXD THÁNG 12.2023'!E96</f>
        <v>0</v>
      </c>
      <c r="R96" s="42">
        <f>'GIÁ VLXD THÁNG 12.2023'!F96</f>
        <v>0</v>
      </c>
      <c r="S96" s="42">
        <f>'GIÁ VLXD THÁNG 12.2023'!G96</f>
        <v>0</v>
      </c>
      <c r="T96" s="42">
        <f>'GIÁ VLXD THÁNG 12.2023'!H96</f>
        <v>0</v>
      </c>
      <c r="U96" s="42"/>
      <c r="V96" s="42">
        <f>'GIÁ VLXD THÁNG 12.2023'!J96</f>
        <v>0</v>
      </c>
      <c r="W96" s="42">
        <f>'GIÁ VLXD THÁNG 12.2023'!K96</f>
        <v>0</v>
      </c>
      <c r="X96" s="42">
        <f>'GIÁ VLXD THÁNG 12.2023'!L96</f>
        <v>0</v>
      </c>
      <c r="Y96" s="42">
        <f>'GIÁ VLXD THÁNG 12.2023'!M96</f>
        <v>0</v>
      </c>
      <c r="Z96" s="42">
        <f>'GIÁ VLXD THÁNG 12.2023'!N96</f>
        <v>0</v>
      </c>
      <c r="AA96" s="42">
        <f>'GIÁ VLXD THÁNG 12.2023'!O96</f>
        <v>0</v>
      </c>
      <c r="AB96" s="42">
        <f>'GIÁ VLXD THÁNG 12.2023'!P96</f>
        <v>0</v>
      </c>
      <c r="AC96" s="108">
        <f t="shared" si="16"/>
        <v>0</v>
      </c>
      <c r="AD96" s="109">
        <f t="shared" si="17"/>
        <v>0</v>
      </c>
      <c r="AE96" s="109">
        <f t="shared" si="18"/>
        <v>0</v>
      </c>
      <c r="AF96" s="109">
        <f t="shared" si="19"/>
        <v>0</v>
      </c>
      <c r="AG96" s="109">
        <f t="shared" si="20"/>
        <v>0</v>
      </c>
      <c r="AH96" s="109">
        <f t="shared" si="21"/>
        <v>0</v>
      </c>
      <c r="AI96" s="109">
        <f t="shared" si="22"/>
        <v>0</v>
      </c>
      <c r="AJ96" s="109">
        <f t="shared" si="23"/>
        <v>0</v>
      </c>
      <c r="AK96" s="109">
        <f t="shared" si="24"/>
        <v>0</v>
      </c>
      <c r="AL96" s="109">
        <f t="shared" si="25"/>
        <v>0</v>
      </c>
      <c r="AM96" s="109">
        <f t="shared" si="26"/>
        <v>0</v>
      </c>
      <c r="AN96" s="109">
        <f t="shared" si="27"/>
        <v>0</v>
      </c>
      <c r="AO96" s="117"/>
      <c r="AP96" s="117"/>
      <c r="AQ96" s="117"/>
      <c r="AR96" s="117"/>
      <c r="AS96" s="117"/>
      <c r="AT96" s="117"/>
      <c r="AU96" s="117"/>
      <c r="AV96" s="117"/>
      <c r="AW96" s="117"/>
      <c r="AX96" s="117"/>
      <c r="AY96" s="117"/>
      <c r="AZ96" s="117"/>
    </row>
    <row r="97" spans="1:52">
      <c r="A97" s="35"/>
      <c r="B97" s="1611" t="str">
        <f>'GIÁ VLXD THÁNG 9.2023-PL1'!B97</f>
        <v>Thép hộp mạ kẽm</v>
      </c>
      <c r="C97" s="1597" t="str">
        <f>'GIÁ VLXD THÁNG 9.2023-PL1'!C97</f>
        <v>cây</v>
      </c>
      <c r="D97" s="1595" t="str">
        <f>'GIÁ VLXD THÁNG 9.2023-PL1'!D97</f>
        <v>20x20mm (dày 1,0mm)</v>
      </c>
      <c r="E97" s="42">
        <f>'GIÁ VLXD THÁNG 11.2023'!E97</f>
        <v>0</v>
      </c>
      <c r="F97" s="42">
        <f>'GIÁ VLXD THÁNG 11.2023'!F97</f>
        <v>0</v>
      </c>
      <c r="G97" s="42">
        <f>'GIÁ VLXD THÁNG 11.2023'!G97</f>
        <v>0</v>
      </c>
      <c r="H97" s="42">
        <f>'GIÁ VLXD THÁNG 11.2023'!H97</f>
        <v>0</v>
      </c>
      <c r="I97" s="42"/>
      <c r="J97" s="42">
        <f>'GIÁ VLXD THÁNG 11.2023'!J97</f>
        <v>0</v>
      </c>
      <c r="K97" s="42">
        <f>'GIÁ VLXD THÁNG 11.2023'!K97</f>
        <v>0</v>
      </c>
      <c r="L97" s="42">
        <f>'GIÁ VLXD THÁNG 11.2023'!L97</f>
        <v>0</v>
      </c>
      <c r="M97" s="42">
        <f>'GIÁ VLXD THÁNG 11.2023'!M97</f>
        <v>0</v>
      </c>
      <c r="N97" s="42">
        <f>'GIÁ VLXD THÁNG 11.2023'!N97</f>
        <v>0</v>
      </c>
      <c r="O97" s="42">
        <f>'GIÁ VLXD THÁNG 11.2023'!O97</f>
        <v>0</v>
      </c>
      <c r="P97" s="42">
        <f>'GIÁ VLXD THÁNG 11.2023'!P97</f>
        <v>0</v>
      </c>
      <c r="Q97" s="42">
        <f>'GIÁ VLXD THÁNG 12.2023'!E97</f>
        <v>0</v>
      </c>
      <c r="R97" s="42">
        <f>'GIÁ VLXD THÁNG 12.2023'!F97</f>
        <v>0</v>
      </c>
      <c r="S97" s="42">
        <f>'GIÁ VLXD THÁNG 12.2023'!G97</f>
        <v>0</v>
      </c>
      <c r="T97" s="42">
        <f>'GIÁ VLXD THÁNG 12.2023'!H97</f>
        <v>0</v>
      </c>
      <c r="U97" s="42"/>
      <c r="V97" s="42">
        <f>'GIÁ VLXD THÁNG 12.2023'!J97</f>
        <v>0</v>
      </c>
      <c r="W97" s="42">
        <f>'GIÁ VLXD THÁNG 12.2023'!K97</f>
        <v>0</v>
      </c>
      <c r="X97" s="42">
        <f>'GIÁ VLXD THÁNG 12.2023'!L97</f>
        <v>0</v>
      </c>
      <c r="Y97" s="42">
        <f>'GIÁ VLXD THÁNG 12.2023'!M97</f>
        <v>0</v>
      </c>
      <c r="Z97" s="42">
        <f>'GIÁ VLXD THÁNG 12.2023'!N97</f>
        <v>0</v>
      </c>
      <c r="AA97" s="42">
        <f>'GIÁ VLXD THÁNG 12.2023'!O97</f>
        <v>0</v>
      </c>
      <c r="AB97" s="42">
        <f>'GIÁ VLXD THÁNG 12.2023'!P97</f>
        <v>0</v>
      </c>
      <c r="AC97" s="108">
        <f t="shared" si="16"/>
        <v>0</v>
      </c>
      <c r="AD97" s="109">
        <f t="shared" si="17"/>
        <v>0</v>
      </c>
      <c r="AE97" s="109">
        <f t="shared" si="18"/>
        <v>0</v>
      </c>
      <c r="AF97" s="109">
        <f t="shared" si="19"/>
        <v>0</v>
      </c>
      <c r="AG97" s="109">
        <f t="shared" si="20"/>
        <v>0</v>
      </c>
      <c r="AH97" s="109">
        <f t="shared" si="21"/>
        <v>0</v>
      </c>
      <c r="AI97" s="109">
        <f t="shared" si="22"/>
        <v>0</v>
      </c>
      <c r="AJ97" s="109">
        <f t="shared" si="23"/>
        <v>0</v>
      </c>
      <c r="AK97" s="109">
        <f t="shared" si="24"/>
        <v>0</v>
      </c>
      <c r="AL97" s="109">
        <f t="shared" si="25"/>
        <v>0</v>
      </c>
      <c r="AM97" s="109">
        <f t="shared" si="26"/>
        <v>0</v>
      </c>
      <c r="AN97" s="109">
        <f t="shared" si="27"/>
        <v>0</v>
      </c>
      <c r="AO97" s="117"/>
      <c r="AP97" s="117"/>
      <c r="AQ97" s="117"/>
      <c r="AR97" s="117"/>
      <c r="AS97" s="117"/>
      <c r="AT97" s="117"/>
      <c r="AU97" s="117"/>
      <c r="AV97" s="117"/>
      <c r="AW97" s="117"/>
      <c r="AX97" s="117"/>
      <c r="AY97" s="117"/>
      <c r="AZ97" s="117"/>
    </row>
    <row r="98" spans="1:52">
      <c r="A98" s="35"/>
      <c r="B98" s="1611" t="str">
        <f>'GIÁ VLXD THÁNG 9.2023-PL1'!B98</f>
        <v>Thép hộp mạ kẽm</v>
      </c>
      <c r="C98" s="1597" t="str">
        <f>'GIÁ VLXD THÁNG 9.2023-PL1'!C98</f>
        <v>cây</v>
      </c>
      <c r="D98" s="1595" t="str">
        <f>'GIÁ VLXD THÁNG 9.2023-PL1'!D98</f>
        <v>20x20 mm (dày 1,1mm)</v>
      </c>
      <c r="E98" s="42">
        <f>'GIÁ VLXD THÁNG 11.2023'!E98</f>
        <v>0</v>
      </c>
      <c r="F98" s="42">
        <f>'GIÁ VLXD THÁNG 11.2023'!F98</f>
        <v>0</v>
      </c>
      <c r="G98" s="42">
        <f>'GIÁ VLXD THÁNG 11.2023'!G98</f>
        <v>0</v>
      </c>
      <c r="H98" s="42">
        <f>'GIÁ VLXD THÁNG 11.2023'!H98</f>
        <v>0</v>
      </c>
      <c r="I98" s="42"/>
      <c r="J98" s="42">
        <f>'GIÁ VLXD THÁNG 11.2023'!J98</f>
        <v>0</v>
      </c>
      <c r="K98" s="42">
        <f>'GIÁ VLXD THÁNG 11.2023'!K98</f>
        <v>0</v>
      </c>
      <c r="L98" s="42">
        <f>'GIÁ VLXD THÁNG 11.2023'!L98</f>
        <v>0</v>
      </c>
      <c r="M98" s="42">
        <f>'GIÁ VLXD THÁNG 11.2023'!M98</f>
        <v>0</v>
      </c>
      <c r="N98" s="42">
        <f>'GIÁ VLXD THÁNG 11.2023'!N98</f>
        <v>0</v>
      </c>
      <c r="O98" s="42">
        <f>'GIÁ VLXD THÁNG 11.2023'!O98</f>
        <v>0</v>
      </c>
      <c r="P98" s="42">
        <f>'GIÁ VLXD THÁNG 11.2023'!P98</f>
        <v>0</v>
      </c>
      <c r="Q98" s="42">
        <f>'GIÁ VLXD THÁNG 12.2023'!E98</f>
        <v>0</v>
      </c>
      <c r="R98" s="42">
        <f>'GIÁ VLXD THÁNG 12.2023'!F98</f>
        <v>0</v>
      </c>
      <c r="S98" s="42">
        <f>'GIÁ VLXD THÁNG 12.2023'!G98</f>
        <v>0</v>
      </c>
      <c r="T98" s="42">
        <f>'GIÁ VLXD THÁNG 12.2023'!H98</f>
        <v>0</v>
      </c>
      <c r="U98" s="42"/>
      <c r="V98" s="42">
        <f>'GIÁ VLXD THÁNG 12.2023'!J98</f>
        <v>0</v>
      </c>
      <c r="W98" s="42">
        <f>'GIÁ VLXD THÁNG 12.2023'!K98</f>
        <v>0</v>
      </c>
      <c r="X98" s="42">
        <f>'GIÁ VLXD THÁNG 12.2023'!L98</f>
        <v>0</v>
      </c>
      <c r="Y98" s="42">
        <f>'GIÁ VLXD THÁNG 12.2023'!M98</f>
        <v>0</v>
      </c>
      <c r="Z98" s="42">
        <f>'GIÁ VLXD THÁNG 12.2023'!N98</f>
        <v>0</v>
      </c>
      <c r="AA98" s="42">
        <f>'GIÁ VLXD THÁNG 12.2023'!O98</f>
        <v>0</v>
      </c>
      <c r="AB98" s="42">
        <f>'GIÁ VLXD THÁNG 12.2023'!P98</f>
        <v>0</v>
      </c>
      <c r="AC98" s="108">
        <f t="shared" si="16"/>
        <v>0</v>
      </c>
      <c r="AD98" s="109">
        <f t="shared" si="17"/>
        <v>0</v>
      </c>
      <c r="AE98" s="109">
        <f t="shared" si="18"/>
        <v>0</v>
      </c>
      <c r="AF98" s="109">
        <f t="shared" si="19"/>
        <v>0</v>
      </c>
      <c r="AG98" s="109">
        <f t="shared" si="20"/>
        <v>0</v>
      </c>
      <c r="AH98" s="109">
        <f t="shared" si="21"/>
        <v>0</v>
      </c>
      <c r="AI98" s="109">
        <f t="shared" si="22"/>
        <v>0</v>
      </c>
      <c r="AJ98" s="109">
        <f t="shared" si="23"/>
        <v>0</v>
      </c>
      <c r="AK98" s="109">
        <f t="shared" si="24"/>
        <v>0</v>
      </c>
      <c r="AL98" s="109">
        <f t="shared" si="25"/>
        <v>0</v>
      </c>
      <c r="AM98" s="109">
        <f t="shared" si="26"/>
        <v>0</v>
      </c>
      <c r="AN98" s="109">
        <f t="shared" si="27"/>
        <v>0</v>
      </c>
      <c r="AO98" s="117"/>
      <c r="AP98" s="117"/>
      <c r="AQ98" s="117"/>
      <c r="AR98" s="117"/>
      <c r="AS98" s="117"/>
      <c r="AT98" s="117"/>
      <c r="AU98" s="117"/>
      <c r="AV98" s="117"/>
      <c r="AW98" s="117"/>
      <c r="AX98" s="117"/>
      <c r="AY98" s="117"/>
      <c r="AZ98" s="117"/>
    </row>
    <row r="99" spans="1:52">
      <c r="A99" s="35"/>
      <c r="B99" s="1611" t="str">
        <f>'GIÁ VLXD THÁNG 9.2023-PL1'!B99</f>
        <v>Thép hộp mạ kẽm</v>
      </c>
      <c r="C99" s="1597" t="str">
        <f>'GIÁ VLXD THÁNG 9.2023-PL1'!C99</f>
        <v>cây</v>
      </c>
      <c r="D99" s="1595" t="str">
        <f>'GIÁ VLXD THÁNG 9.2023-PL1'!D99</f>
        <v>25x25 mm (dày 1,1mm)</v>
      </c>
      <c r="E99" s="42">
        <f>'GIÁ VLXD THÁNG 11.2023'!E99</f>
        <v>0</v>
      </c>
      <c r="F99" s="42">
        <f>'GIÁ VLXD THÁNG 11.2023'!F99</f>
        <v>0</v>
      </c>
      <c r="G99" s="42">
        <f>'GIÁ VLXD THÁNG 11.2023'!G99</f>
        <v>0</v>
      </c>
      <c r="H99" s="42">
        <f>'GIÁ VLXD THÁNG 11.2023'!H99</f>
        <v>0</v>
      </c>
      <c r="I99" s="42"/>
      <c r="J99" s="42">
        <f>'GIÁ VLXD THÁNG 11.2023'!J99</f>
        <v>0</v>
      </c>
      <c r="K99" s="42">
        <f>'GIÁ VLXD THÁNG 11.2023'!K99</f>
        <v>0</v>
      </c>
      <c r="L99" s="42">
        <f>'GIÁ VLXD THÁNG 11.2023'!L99</f>
        <v>0</v>
      </c>
      <c r="M99" s="42">
        <f>'GIÁ VLXD THÁNG 11.2023'!M99</f>
        <v>0</v>
      </c>
      <c r="N99" s="42">
        <f>'GIÁ VLXD THÁNG 11.2023'!N99</f>
        <v>0</v>
      </c>
      <c r="O99" s="42">
        <f>'GIÁ VLXD THÁNG 11.2023'!O99</f>
        <v>0</v>
      </c>
      <c r="P99" s="42">
        <f>'GIÁ VLXD THÁNG 11.2023'!P99</f>
        <v>0</v>
      </c>
      <c r="Q99" s="42">
        <f>'GIÁ VLXD THÁNG 12.2023'!E99</f>
        <v>0</v>
      </c>
      <c r="R99" s="42">
        <f>'GIÁ VLXD THÁNG 12.2023'!F99</f>
        <v>0</v>
      </c>
      <c r="S99" s="42">
        <f>'GIÁ VLXD THÁNG 12.2023'!G99</f>
        <v>0</v>
      </c>
      <c r="T99" s="42">
        <f>'GIÁ VLXD THÁNG 12.2023'!H99</f>
        <v>0</v>
      </c>
      <c r="U99" s="42"/>
      <c r="V99" s="42">
        <f>'GIÁ VLXD THÁNG 12.2023'!J99</f>
        <v>0</v>
      </c>
      <c r="W99" s="42">
        <f>'GIÁ VLXD THÁNG 12.2023'!K99</f>
        <v>0</v>
      </c>
      <c r="X99" s="42">
        <f>'GIÁ VLXD THÁNG 12.2023'!L99</f>
        <v>0</v>
      </c>
      <c r="Y99" s="42">
        <f>'GIÁ VLXD THÁNG 12.2023'!M99</f>
        <v>0</v>
      </c>
      <c r="Z99" s="42">
        <f>'GIÁ VLXD THÁNG 12.2023'!N99</f>
        <v>0</v>
      </c>
      <c r="AA99" s="42">
        <f>'GIÁ VLXD THÁNG 12.2023'!O99</f>
        <v>0</v>
      </c>
      <c r="AB99" s="42">
        <f>'GIÁ VLXD THÁNG 12.2023'!P99</f>
        <v>0</v>
      </c>
      <c r="AC99" s="108">
        <f t="shared" si="16"/>
        <v>0</v>
      </c>
      <c r="AD99" s="109">
        <f t="shared" si="17"/>
        <v>0</v>
      </c>
      <c r="AE99" s="109">
        <f t="shared" si="18"/>
        <v>0</v>
      </c>
      <c r="AF99" s="109">
        <f t="shared" si="19"/>
        <v>0</v>
      </c>
      <c r="AG99" s="109">
        <f t="shared" si="20"/>
        <v>0</v>
      </c>
      <c r="AH99" s="109">
        <f t="shared" si="21"/>
        <v>0</v>
      </c>
      <c r="AI99" s="109">
        <f t="shared" si="22"/>
        <v>0</v>
      </c>
      <c r="AJ99" s="109">
        <f t="shared" si="23"/>
        <v>0</v>
      </c>
      <c r="AK99" s="109">
        <f t="shared" si="24"/>
        <v>0</v>
      </c>
      <c r="AL99" s="109">
        <f t="shared" si="25"/>
        <v>0</v>
      </c>
      <c r="AM99" s="109">
        <f t="shared" si="26"/>
        <v>0</v>
      </c>
      <c r="AN99" s="109">
        <f t="shared" si="27"/>
        <v>0</v>
      </c>
      <c r="AO99" s="117"/>
      <c r="AP99" s="117"/>
      <c r="AQ99" s="117"/>
      <c r="AR99" s="117"/>
      <c r="AS99" s="117"/>
      <c r="AT99" s="117"/>
      <c r="AU99" s="117"/>
      <c r="AV99" s="117"/>
      <c r="AW99" s="117"/>
      <c r="AX99" s="117"/>
      <c r="AY99" s="117"/>
      <c r="AZ99" s="117"/>
    </row>
    <row r="100" spans="1:52">
      <c r="A100" s="35"/>
      <c r="B100" s="1611" t="str">
        <f>'GIÁ VLXD THÁNG 9.2023-PL1'!B100</f>
        <v>Thép hộp mạ kẽm</v>
      </c>
      <c r="C100" s="1597" t="str">
        <f>'GIÁ VLXD THÁNG 9.2023-PL1'!C100</f>
        <v>cây</v>
      </c>
      <c r="D100" s="1595" t="str">
        <f>'GIÁ VLXD THÁNG 9.2023-PL1'!D100</f>
        <v>25x25 mm (dày 1,2mm)</v>
      </c>
      <c r="E100" s="42">
        <f>'GIÁ VLXD THÁNG 11.2023'!E100</f>
        <v>0</v>
      </c>
      <c r="F100" s="42">
        <f>'GIÁ VLXD THÁNG 11.2023'!F100</f>
        <v>0</v>
      </c>
      <c r="G100" s="42">
        <f>'GIÁ VLXD THÁNG 11.2023'!G100</f>
        <v>0</v>
      </c>
      <c r="H100" s="42">
        <f>'GIÁ VLXD THÁNG 11.2023'!H100</f>
        <v>0</v>
      </c>
      <c r="I100" s="42"/>
      <c r="J100" s="42">
        <f>'GIÁ VLXD THÁNG 11.2023'!J100</f>
        <v>0</v>
      </c>
      <c r="K100" s="42">
        <f>'GIÁ VLXD THÁNG 11.2023'!K100</f>
        <v>0</v>
      </c>
      <c r="L100" s="42">
        <f>'GIÁ VLXD THÁNG 11.2023'!L100</f>
        <v>0</v>
      </c>
      <c r="M100" s="42">
        <f>'GIÁ VLXD THÁNG 11.2023'!M100</f>
        <v>0</v>
      </c>
      <c r="N100" s="42">
        <f>'GIÁ VLXD THÁNG 11.2023'!N100</f>
        <v>0</v>
      </c>
      <c r="O100" s="42">
        <f>'GIÁ VLXD THÁNG 11.2023'!O100</f>
        <v>0</v>
      </c>
      <c r="P100" s="42">
        <f>'GIÁ VLXD THÁNG 11.2023'!P100</f>
        <v>0</v>
      </c>
      <c r="Q100" s="42">
        <f>'GIÁ VLXD THÁNG 12.2023'!E100</f>
        <v>0</v>
      </c>
      <c r="R100" s="42">
        <f>'GIÁ VLXD THÁNG 12.2023'!F100</f>
        <v>0</v>
      </c>
      <c r="S100" s="42">
        <f>'GIÁ VLXD THÁNG 12.2023'!G100</f>
        <v>0</v>
      </c>
      <c r="T100" s="42">
        <f>'GIÁ VLXD THÁNG 12.2023'!H100</f>
        <v>0</v>
      </c>
      <c r="U100" s="42"/>
      <c r="V100" s="42">
        <f>'GIÁ VLXD THÁNG 12.2023'!J100</f>
        <v>0</v>
      </c>
      <c r="W100" s="42">
        <f>'GIÁ VLXD THÁNG 12.2023'!K100</f>
        <v>0</v>
      </c>
      <c r="X100" s="42">
        <f>'GIÁ VLXD THÁNG 12.2023'!L100</f>
        <v>0</v>
      </c>
      <c r="Y100" s="42">
        <f>'GIÁ VLXD THÁNG 12.2023'!M100</f>
        <v>0</v>
      </c>
      <c r="Z100" s="42">
        <f>'GIÁ VLXD THÁNG 12.2023'!N100</f>
        <v>0</v>
      </c>
      <c r="AA100" s="42">
        <f>'GIÁ VLXD THÁNG 12.2023'!O100</f>
        <v>0</v>
      </c>
      <c r="AB100" s="42">
        <f>'GIÁ VLXD THÁNG 12.2023'!P100</f>
        <v>0</v>
      </c>
      <c r="AC100" s="108">
        <f t="shared" si="16"/>
        <v>0</v>
      </c>
      <c r="AD100" s="109">
        <f t="shared" si="17"/>
        <v>0</v>
      </c>
      <c r="AE100" s="109">
        <f t="shared" si="18"/>
        <v>0</v>
      </c>
      <c r="AF100" s="109">
        <f t="shared" si="19"/>
        <v>0</v>
      </c>
      <c r="AG100" s="109">
        <f t="shared" si="20"/>
        <v>0</v>
      </c>
      <c r="AH100" s="109">
        <f t="shared" si="21"/>
        <v>0</v>
      </c>
      <c r="AI100" s="109">
        <f t="shared" si="22"/>
        <v>0</v>
      </c>
      <c r="AJ100" s="109">
        <f t="shared" si="23"/>
        <v>0</v>
      </c>
      <c r="AK100" s="109">
        <f t="shared" si="24"/>
        <v>0</v>
      </c>
      <c r="AL100" s="109">
        <f t="shared" si="25"/>
        <v>0</v>
      </c>
      <c r="AM100" s="109">
        <f t="shared" si="26"/>
        <v>0</v>
      </c>
      <c r="AN100" s="109">
        <f t="shared" si="27"/>
        <v>0</v>
      </c>
      <c r="AO100" s="117"/>
      <c r="AP100" s="117"/>
      <c r="AQ100" s="117"/>
      <c r="AR100" s="117"/>
      <c r="AS100" s="117"/>
      <c r="AT100" s="117"/>
      <c r="AU100" s="117"/>
      <c r="AV100" s="117"/>
      <c r="AW100" s="117"/>
      <c r="AX100" s="117"/>
      <c r="AY100" s="117"/>
      <c r="AZ100" s="117"/>
    </row>
    <row r="101" spans="1:52">
      <c r="A101" s="35"/>
      <c r="B101" s="1611" t="str">
        <f>'GIÁ VLXD THÁNG 9.2023-PL1'!B101</f>
        <v>Thép hộp mạ kẽm</v>
      </c>
      <c r="C101" s="1597" t="str">
        <f>'GIÁ VLXD THÁNG 9.2023-PL1'!C101</f>
        <v>cây</v>
      </c>
      <c r="D101" s="1595" t="str">
        <f>'GIÁ VLXD THÁNG 9.2023-PL1'!D101</f>
        <v>20x40 mm (dày 1,1mm)</v>
      </c>
      <c r="E101" s="42">
        <f>'GIÁ VLXD THÁNG 11.2023'!E101</f>
        <v>0</v>
      </c>
      <c r="F101" s="42">
        <f>'GIÁ VLXD THÁNG 11.2023'!F101</f>
        <v>0</v>
      </c>
      <c r="G101" s="42">
        <f>'GIÁ VLXD THÁNG 11.2023'!G101</f>
        <v>0</v>
      </c>
      <c r="H101" s="42">
        <f>'GIÁ VLXD THÁNG 11.2023'!H101</f>
        <v>0</v>
      </c>
      <c r="I101" s="42"/>
      <c r="J101" s="42">
        <f>'GIÁ VLXD THÁNG 11.2023'!J101</f>
        <v>0</v>
      </c>
      <c r="K101" s="42">
        <f>'GIÁ VLXD THÁNG 11.2023'!K101</f>
        <v>0</v>
      </c>
      <c r="L101" s="42">
        <f>'GIÁ VLXD THÁNG 11.2023'!L101</f>
        <v>0</v>
      </c>
      <c r="M101" s="42">
        <f>'GIÁ VLXD THÁNG 11.2023'!M101</f>
        <v>0</v>
      </c>
      <c r="N101" s="42">
        <f>'GIÁ VLXD THÁNG 11.2023'!N101</f>
        <v>0</v>
      </c>
      <c r="O101" s="42">
        <f>'GIÁ VLXD THÁNG 11.2023'!O101</f>
        <v>0</v>
      </c>
      <c r="P101" s="42">
        <f>'GIÁ VLXD THÁNG 11.2023'!P101</f>
        <v>0</v>
      </c>
      <c r="Q101" s="42">
        <f>'GIÁ VLXD THÁNG 12.2023'!E101</f>
        <v>0</v>
      </c>
      <c r="R101" s="42">
        <f>'GIÁ VLXD THÁNG 12.2023'!F101</f>
        <v>0</v>
      </c>
      <c r="S101" s="42">
        <f>'GIÁ VLXD THÁNG 12.2023'!G101</f>
        <v>0</v>
      </c>
      <c r="T101" s="42">
        <f>'GIÁ VLXD THÁNG 12.2023'!H101</f>
        <v>0</v>
      </c>
      <c r="U101" s="42"/>
      <c r="V101" s="42">
        <f>'GIÁ VLXD THÁNG 12.2023'!J101</f>
        <v>0</v>
      </c>
      <c r="W101" s="42">
        <f>'GIÁ VLXD THÁNG 12.2023'!K101</f>
        <v>0</v>
      </c>
      <c r="X101" s="42">
        <f>'GIÁ VLXD THÁNG 12.2023'!L101</f>
        <v>0</v>
      </c>
      <c r="Y101" s="42">
        <f>'GIÁ VLXD THÁNG 12.2023'!M101</f>
        <v>0</v>
      </c>
      <c r="Z101" s="42">
        <f>'GIÁ VLXD THÁNG 12.2023'!N101</f>
        <v>0</v>
      </c>
      <c r="AA101" s="42">
        <f>'GIÁ VLXD THÁNG 12.2023'!O101</f>
        <v>0</v>
      </c>
      <c r="AB101" s="42">
        <f>'GIÁ VLXD THÁNG 12.2023'!P101</f>
        <v>0</v>
      </c>
      <c r="AC101" s="108">
        <f t="shared" si="16"/>
        <v>0</v>
      </c>
      <c r="AD101" s="109">
        <f t="shared" si="17"/>
        <v>0</v>
      </c>
      <c r="AE101" s="109">
        <f t="shared" si="18"/>
        <v>0</v>
      </c>
      <c r="AF101" s="109">
        <f t="shared" si="19"/>
        <v>0</v>
      </c>
      <c r="AG101" s="109">
        <f t="shared" si="20"/>
        <v>0</v>
      </c>
      <c r="AH101" s="109">
        <f t="shared" si="21"/>
        <v>0</v>
      </c>
      <c r="AI101" s="109">
        <f t="shared" si="22"/>
        <v>0</v>
      </c>
      <c r="AJ101" s="109">
        <f t="shared" si="23"/>
        <v>0</v>
      </c>
      <c r="AK101" s="109">
        <f t="shared" si="24"/>
        <v>0</v>
      </c>
      <c r="AL101" s="109">
        <f t="shared" si="25"/>
        <v>0</v>
      </c>
      <c r="AM101" s="109">
        <f t="shared" si="26"/>
        <v>0</v>
      </c>
      <c r="AN101" s="109">
        <f t="shared" si="27"/>
        <v>0</v>
      </c>
      <c r="AO101" s="117"/>
      <c r="AP101" s="117"/>
      <c r="AQ101" s="117"/>
      <c r="AR101" s="117"/>
      <c r="AS101" s="117"/>
      <c r="AT101" s="117"/>
      <c r="AU101" s="117"/>
      <c r="AV101" s="117"/>
      <c r="AW101" s="117"/>
      <c r="AX101" s="117"/>
      <c r="AY101" s="117"/>
      <c r="AZ101" s="117"/>
    </row>
    <row r="102" spans="1:52">
      <c r="A102" s="35"/>
      <c r="B102" s="1611" t="str">
        <f>'GIÁ VLXD THÁNG 9.2023-PL1'!B102</f>
        <v>Thép hộp mạ kẽm</v>
      </c>
      <c r="C102" s="1597" t="str">
        <f>'GIÁ VLXD THÁNG 9.2023-PL1'!C102</f>
        <v>cây</v>
      </c>
      <c r="D102" s="1595" t="str">
        <f>'GIÁ VLXD THÁNG 9.2023-PL1'!D102</f>
        <v>20x40 mm (dày 1,2mm)</v>
      </c>
      <c r="E102" s="42">
        <f>'GIÁ VLXD THÁNG 11.2023'!E102</f>
        <v>0</v>
      </c>
      <c r="F102" s="42">
        <f>'GIÁ VLXD THÁNG 11.2023'!F102</f>
        <v>0</v>
      </c>
      <c r="G102" s="42">
        <f>'GIÁ VLXD THÁNG 11.2023'!G102</f>
        <v>0</v>
      </c>
      <c r="H102" s="42">
        <f>'GIÁ VLXD THÁNG 11.2023'!H102</f>
        <v>0</v>
      </c>
      <c r="I102" s="42"/>
      <c r="J102" s="42">
        <f>'GIÁ VLXD THÁNG 11.2023'!J102</f>
        <v>0</v>
      </c>
      <c r="K102" s="42">
        <f>'GIÁ VLXD THÁNG 11.2023'!K102</f>
        <v>0</v>
      </c>
      <c r="L102" s="42">
        <f>'GIÁ VLXD THÁNG 11.2023'!L102</f>
        <v>0</v>
      </c>
      <c r="M102" s="42">
        <f>'GIÁ VLXD THÁNG 11.2023'!M102</f>
        <v>0</v>
      </c>
      <c r="N102" s="42">
        <f>'GIÁ VLXD THÁNG 11.2023'!N102</f>
        <v>0</v>
      </c>
      <c r="O102" s="42">
        <f>'GIÁ VLXD THÁNG 11.2023'!O102</f>
        <v>0</v>
      </c>
      <c r="P102" s="42">
        <f>'GIÁ VLXD THÁNG 11.2023'!P102</f>
        <v>0</v>
      </c>
      <c r="Q102" s="42">
        <f>'GIÁ VLXD THÁNG 12.2023'!E102</f>
        <v>0</v>
      </c>
      <c r="R102" s="42">
        <f>'GIÁ VLXD THÁNG 12.2023'!F102</f>
        <v>0</v>
      </c>
      <c r="S102" s="42">
        <f>'GIÁ VLXD THÁNG 12.2023'!G102</f>
        <v>0</v>
      </c>
      <c r="T102" s="42">
        <f>'GIÁ VLXD THÁNG 12.2023'!H102</f>
        <v>0</v>
      </c>
      <c r="U102" s="42"/>
      <c r="V102" s="42">
        <f>'GIÁ VLXD THÁNG 12.2023'!J102</f>
        <v>0</v>
      </c>
      <c r="W102" s="42">
        <f>'GIÁ VLXD THÁNG 12.2023'!K102</f>
        <v>0</v>
      </c>
      <c r="X102" s="42">
        <f>'GIÁ VLXD THÁNG 12.2023'!L102</f>
        <v>0</v>
      </c>
      <c r="Y102" s="42">
        <f>'GIÁ VLXD THÁNG 12.2023'!M102</f>
        <v>0</v>
      </c>
      <c r="Z102" s="42">
        <f>'GIÁ VLXD THÁNG 12.2023'!N102</f>
        <v>0</v>
      </c>
      <c r="AA102" s="42">
        <f>'GIÁ VLXD THÁNG 12.2023'!O102</f>
        <v>0</v>
      </c>
      <c r="AB102" s="42">
        <f>'GIÁ VLXD THÁNG 12.2023'!P102</f>
        <v>0</v>
      </c>
      <c r="AC102" s="108">
        <f t="shared" si="16"/>
        <v>0</v>
      </c>
      <c r="AD102" s="109">
        <f t="shared" si="17"/>
        <v>0</v>
      </c>
      <c r="AE102" s="109">
        <f t="shared" si="18"/>
        <v>0</v>
      </c>
      <c r="AF102" s="109">
        <f t="shared" si="19"/>
        <v>0</v>
      </c>
      <c r="AG102" s="109">
        <f t="shared" si="20"/>
        <v>0</v>
      </c>
      <c r="AH102" s="109">
        <f t="shared" si="21"/>
        <v>0</v>
      </c>
      <c r="AI102" s="109">
        <f t="shared" si="22"/>
        <v>0</v>
      </c>
      <c r="AJ102" s="109">
        <f t="shared" si="23"/>
        <v>0</v>
      </c>
      <c r="AK102" s="109">
        <f t="shared" si="24"/>
        <v>0</v>
      </c>
      <c r="AL102" s="109">
        <f t="shared" si="25"/>
        <v>0</v>
      </c>
      <c r="AM102" s="109">
        <f t="shared" si="26"/>
        <v>0</v>
      </c>
      <c r="AN102" s="109">
        <f t="shared" si="27"/>
        <v>0</v>
      </c>
      <c r="AO102" s="117"/>
      <c r="AP102" s="117"/>
      <c r="AQ102" s="117"/>
      <c r="AR102" s="117"/>
      <c r="AS102" s="117"/>
      <c r="AT102" s="117"/>
      <c r="AU102" s="117"/>
      <c r="AV102" s="117"/>
      <c r="AW102" s="117"/>
      <c r="AX102" s="117"/>
      <c r="AY102" s="117"/>
      <c r="AZ102" s="117"/>
    </row>
    <row r="103" spans="1:52">
      <c r="A103" s="35"/>
      <c r="B103" s="1611" t="str">
        <f>'GIÁ VLXD THÁNG 9.2023-PL1'!B103</f>
        <v>Thép hộp mạ kẽm</v>
      </c>
      <c r="C103" s="1597" t="str">
        <f>'GIÁ VLXD THÁNG 9.2023-PL1'!C103</f>
        <v>cây</v>
      </c>
      <c r="D103" s="1595" t="str">
        <f>'GIÁ VLXD THÁNG 9.2023-PL1'!D103</f>
        <v>20x40 mm (dày 1,4mm)</v>
      </c>
      <c r="E103" s="42">
        <f>'GIÁ VLXD THÁNG 11.2023'!E103</f>
        <v>0</v>
      </c>
      <c r="F103" s="42">
        <f>'GIÁ VLXD THÁNG 11.2023'!F103</f>
        <v>0</v>
      </c>
      <c r="G103" s="42">
        <f>'GIÁ VLXD THÁNG 11.2023'!G103</f>
        <v>0</v>
      </c>
      <c r="H103" s="42">
        <f>'GIÁ VLXD THÁNG 11.2023'!H103</f>
        <v>0</v>
      </c>
      <c r="I103" s="42"/>
      <c r="J103" s="42">
        <f>'GIÁ VLXD THÁNG 11.2023'!J103</f>
        <v>0</v>
      </c>
      <c r="K103" s="42">
        <f>'GIÁ VLXD THÁNG 11.2023'!K103</f>
        <v>0</v>
      </c>
      <c r="L103" s="42">
        <f>'GIÁ VLXD THÁNG 11.2023'!L103</f>
        <v>0</v>
      </c>
      <c r="M103" s="42">
        <f>'GIÁ VLXD THÁNG 11.2023'!M103</f>
        <v>0</v>
      </c>
      <c r="N103" s="42">
        <f>'GIÁ VLXD THÁNG 11.2023'!N103</f>
        <v>0</v>
      </c>
      <c r="O103" s="42">
        <f>'GIÁ VLXD THÁNG 11.2023'!O103</f>
        <v>0</v>
      </c>
      <c r="P103" s="42">
        <f>'GIÁ VLXD THÁNG 11.2023'!P103</f>
        <v>0</v>
      </c>
      <c r="Q103" s="42">
        <f>'GIÁ VLXD THÁNG 12.2023'!E103</f>
        <v>0</v>
      </c>
      <c r="R103" s="42">
        <f>'GIÁ VLXD THÁNG 12.2023'!F103</f>
        <v>0</v>
      </c>
      <c r="S103" s="42">
        <f>'GIÁ VLXD THÁNG 12.2023'!G103</f>
        <v>0</v>
      </c>
      <c r="T103" s="42">
        <f>'GIÁ VLXD THÁNG 12.2023'!H103</f>
        <v>0</v>
      </c>
      <c r="U103" s="42"/>
      <c r="V103" s="42">
        <f>'GIÁ VLXD THÁNG 12.2023'!J103</f>
        <v>0</v>
      </c>
      <c r="W103" s="42">
        <f>'GIÁ VLXD THÁNG 12.2023'!K103</f>
        <v>0</v>
      </c>
      <c r="X103" s="42">
        <f>'GIÁ VLXD THÁNG 12.2023'!L103</f>
        <v>0</v>
      </c>
      <c r="Y103" s="42">
        <f>'GIÁ VLXD THÁNG 12.2023'!M103</f>
        <v>0</v>
      </c>
      <c r="Z103" s="42">
        <f>'GIÁ VLXD THÁNG 12.2023'!N103</f>
        <v>0</v>
      </c>
      <c r="AA103" s="42">
        <f>'GIÁ VLXD THÁNG 12.2023'!O103</f>
        <v>0</v>
      </c>
      <c r="AB103" s="42">
        <f>'GIÁ VLXD THÁNG 12.2023'!P103</f>
        <v>0</v>
      </c>
      <c r="AC103" s="108">
        <f t="shared" si="16"/>
        <v>0</v>
      </c>
      <c r="AD103" s="109">
        <f t="shared" si="17"/>
        <v>0</v>
      </c>
      <c r="AE103" s="109">
        <f t="shared" si="18"/>
        <v>0</v>
      </c>
      <c r="AF103" s="109">
        <f t="shared" si="19"/>
        <v>0</v>
      </c>
      <c r="AG103" s="109">
        <f t="shared" si="20"/>
        <v>0</v>
      </c>
      <c r="AH103" s="109">
        <f t="shared" si="21"/>
        <v>0</v>
      </c>
      <c r="AI103" s="109">
        <f t="shared" si="22"/>
        <v>0</v>
      </c>
      <c r="AJ103" s="109">
        <f t="shared" si="23"/>
        <v>0</v>
      </c>
      <c r="AK103" s="109">
        <f t="shared" si="24"/>
        <v>0</v>
      </c>
      <c r="AL103" s="109">
        <f t="shared" si="25"/>
        <v>0</v>
      </c>
      <c r="AM103" s="109">
        <f t="shared" si="26"/>
        <v>0</v>
      </c>
      <c r="AN103" s="109">
        <f t="shared" si="27"/>
        <v>0</v>
      </c>
      <c r="AO103" s="117"/>
      <c r="AP103" s="117"/>
      <c r="AQ103" s="117"/>
      <c r="AR103" s="117"/>
      <c r="AS103" s="117"/>
      <c r="AT103" s="117"/>
      <c r="AU103" s="117"/>
      <c r="AV103" s="117"/>
      <c r="AW103" s="117"/>
      <c r="AX103" s="117"/>
      <c r="AY103" s="117"/>
      <c r="AZ103" s="117"/>
    </row>
    <row r="104" spans="1:52">
      <c r="A104" s="35"/>
      <c r="B104" s="1611" t="str">
        <f>'GIÁ VLXD THÁNG 9.2023-PL1'!B104</f>
        <v>Thép hộp mạ kẽm</v>
      </c>
      <c r="C104" s="1597" t="str">
        <f>'GIÁ VLXD THÁNG 9.2023-PL1'!C104</f>
        <v>cây</v>
      </c>
      <c r="D104" s="1595" t="str">
        <f>'GIÁ VLXD THÁNG 9.2023-PL1'!D104</f>
        <v>25x50 mm (dày 1,1mm)</v>
      </c>
      <c r="E104" s="42">
        <f>'GIÁ VLXD THÁNG 11.2023'!E104</f>
        <v>0</v>
      </c>
      <c r="F104" s="42">
        <f>'GIÁ VLXD THÁNG 11.2023'!F104</f>
        <v>0</v>
      </c>
      <c r="G104" s="42">
        <f>'GIÁ VLXD THÁNG 11.2023'!G104</f>
        <v>0</v>
      </c>
      <c r="H104" s="42">
        <f>'GIÁ VLXD THÁNG 11.2023'!H104</f>
        <v>0</v>
      </c>
      <c r="I104" s="42"/>
      <c r="J104" s="42">
        <f>'GIÁ VLXD THÁNG 11.2023'!J104</f>
        <v>0</v>
      </c>
      <c r="K104" s="42">
        <f>'GIÁ VLXD THÁNG 11.2023'!K104</f>
        <v>0</v>
      </c>
      <c r="L104" s="42">
        <f>'GIÁ VLXD THÁNG 11.2023'!L104</f>
        <v>0</v>
      </c>
      <c r="M104" s="42">
        <f>'GIÁ VLXD THÁNG 11.2023'!M104</f>
        <v>0</v>
      </c>
      <c r="N104" s="42">
        <f>'GIÁ VLXD THÁNG 11.2023'!N104</f>
        <v>0</v>
      </c>
      <c r="O104" s="42">
        <f>'GIÁ VLXD THÁNG 11.2023'!O104</f>
        <v>0</v>
      </c>
      <c r="P104" s="42">
        <f>'GIÁ VLXD THÁNG 11.2023'!P104</f>
        <v>0</v>
      </c>
      <c r="Q104" s="42">
        <f>'GIÁ VLXD THÁNG 12.2023'!E104</f>
        <v>0</v>
      </c>
      <c r="R104" s="42">
        <f>'GIÁ VLXD THÁNG 12.2023'!F104</f>
        <v>0</v>
      </c>
      <c r="S104" s="42">
        <f>'GIÁ VLXD THÁNG 12.2023'!G104</f>
        <v>0</v>
      </c>
      <c r="T104" s="42">
        <f>'GIÁ VLXD THÁNG 12.2023'!H104</f>
        <v>0</v>
      </c>
      <c r="U104" s="42"/>
      <c r="V104" s="42">
        <f>'GIÁ VLXD THÁNG 12.2023'!J104</f>
        <v>0</v>
      </c>
      <c r="W104" s="42">
        <f>'GIÁ VLXD THÁNG 12.2023'!K104</f>
        <v>0</v>
      </c>
      <c r="X104" s="42">
        <f>'GIÁ VLXD THÁNG 12.2023'!L104</f>
        <v>0</v>
      </c>
      <c r="Y104" s="42">
        <f>'GIÁ VLXD THÁNG 12.2023'!M104</f>
        <v>0</v>
      </c>
      <c r="Z104" s="42">
        <f>'GIÁ VLXD THÁNG 12.2023'!N104</f>
        <v>0</v>
      </c>
      <c r="AA104" s="42">
        <f>'GIÁ VLXD THÁNG 12.2023'!O104</f>
        <v>0</v>
      </c>
      <c r="AB104" s="42">
        <f>'GIÁ VLXD THÁNG 12.2023'!P104</f>
        <v>0</v>
      </c>
      <c r="AC104" s="108">
        <f t="shared" si="16"/>
        <v>0</v>
      </c>
      <c r="AD104" s="109">
        <f t="shared" si="17"/>
        <v>0</v>
      </c>
      <c r="AE104" s="109">
        <f t="shared" si="18"/>
        <v>0</v>
      </c>
      <c r="AF104" s="109">
        <f t="shared" si="19"/>
        <v>0</v>
      </c>
      <c r="AG104" s="109">
        <f t="shared" si="20"/>
        <v>0</v>
      </c>
      <c r="AH104" s="109">
        <f t="shared" si="21"/>
        <v>0</v>
      </c>
      <c r="AI104" s="109">
        <f t="shared" si="22"/>
        <v>0</v>
      </c>
      <c r="AJ104" s="109">
        <f t="shared" si="23"/>
        <v>0</v>
      </c>
      <c r="AK104" s="109">
        <f t="shared" si="24"/>
        <v>0</v>
      </c>
      <c r="AL104" s="109">
        <f t="shared" si="25"/>
        <v>0</v>
      </c>
      <c r="AM104" s="109">
        <f t="shared" si="26"/>
        <v>0</v>
      </c>
      <c r="AN104" s="109">
        <f t="shared" si="27"/>
        <v>0</v>
      </c>
      <c r="AO104" s="117"/>
      <c r="AP104" s="117"/>
      <c r="AQ104" s="117"/>
      <c r="AR104" s="117"/>
      <c r="AS104" s="117"/>
      <c r="AT104" s="117"/>
      <c r="AU104" s="117"/>
      <c r="AV104" s="117"/>
      <c r="AW104" s="117"/>
      <c r="AX104" s="117"/>
      <c r="AY104" s="117"/>
      <c r="AZ104" s="117"/>
    </row>
    <row r="105" spans="1:52">
      <c r="A105" s="35"/>
      <c r="B105" s="1611" t="str">
        <f>'GIÁ VLXD THÁNG 9.2023-PL1'!B105</f>
        <v>Thép hộp mạ kẽm</v>
      </c>
      <c r="C105" s="1597" t="str">
        <f>'GIÁ VLXD THÁNG 9.2023-PL1'!C105</f>
        <v>cây</v>
      </c>
      <c r="D105" s="1595" t="str">
        <f>'GIÁ VLXD THÁNG 9.2023-PL1'!D105</f>
        <v>25x50 mm (dày 1.2mm)</v>
      </c>
      <c r="E105" s="42">
        <f>'GIÁ VLXD THÁNG 11.2023'!E105</f>
        <v>0</v>
      </c>
      <c r="F105" s="42">
        <f>'GIÁ VLXD THÁNG 11.2023'!F105</f>
        <v>0</v>
      </c>
      <c r="G105" s="42">
        <f>'GIÁ VLXD THÁNG 11.2023'!G105</f>
        <v>0</v>
      </c>
      <c r="H105" s="42">
        <f>'GIÁ VLXD THÁNG 11.2023'!H105</f>
        <v>0</v>
      </c>
      <c r="I105" s="42"/>
      <c r="J105" s="42">
        <f>'GIÁ VLXD THÁNG 11.2023'!J105</f>
        <v>0</v>
      </c>
      <c r="K105" s="42">
        <f>'GIÁ VLXD THÁNG 11.2023'!K105</f>
        <v>0</v>
      </c>
      <c r="L105" s="42">
        <f>'GIÁ VLXD THÁNG 11.2023'!L105</f>
        <v>0</v>
      </c>
      <c r="M105" s="42">
        <f>'GIÁ VLXD THÁNG 11.2023'!M105</f>
        <v>0</v>
      </c>
      <c r="N105" s="42">
        <f>'GIÁ VLXD THÁNG 11.2023'!N105</f>
        <v>0</v>
      </c>
      <c r="O105" s="42">
        <f>'GIÁ VLXD THÁNG 11.2023'!O105</f>
        <v>0</v>
      </c>
      <c r="P105" s="42">
        <f>'GIÁ VLXD THÁNG 11.2023'!P105</f>
        <v>0</v>
      </c>
      <c r="Q105" s="42">
        <f>'GIÁ VLXD THÁNG 12.2023'!E105</f>
        <v>0</v>
      </c>
      <c r="R105" s="42">
        <f>'GIÁ VLXD THÁNG 12.2023'!F105</f>
        <v>0</v>
      </c>
      <c r="S105" s="42">
        <f>'GIÁ VLXD THÁNG 12.2023'!G105</f>
        <v>0</v>
      </c>
      <c r="T105" s="42">
        <f>'GIÁ VLXD THÁNG 12.2023'!H105</f>
        <v>0</v>
      </c>
      <c r="U105" s="42"/>
      <c r="V105" s="42">
        <f>'GIÁ VLXD THÁNG 12.2023'!J105</f>
        <v>0</v>
      </c>
      <c r="W105" s="42">
        <f>'GIÁ VLXD THÁNG 12.2023'!K105</f>
        <v>0</v>
      </c>
      <c r="X105" s="42">
        <f>'GIÁ VLXD THÁNG 12.2023'!L105</f>
        <v>0</v>
      </c>
      <c r="Y105" s="42">
        <f>'GIÁ VLXD THÁNG 12.2023'!M105</f>
        <v>0</v>
      </c>
      <c r="Z105" s="42">
        <f>'GIÁ VLXD THÁNG 12.2023'!N105</f>
        <v>0</v>
      </c>
      <c r="AA105" s="42">
        <f>'GIÁ VLXD THÁNG 12.2023'!O105</f>
        <v>0</v>
      </c>
      <c r="AB105" s="42">
        <f>'GIÁ VLXD THÁNG 12.2023'!P105</f>
        <v>0</v>
      </c>
      <c r="AC105" s="108">
        <f t="shared" si="16"/>
        <v>0</v>
      </c>
      <c r="AD105" s="109">
        <f t="shared" si="17"/>
        <v>0</v>
      </c>
      <c r="AE105" s="109">
        <f t="shared" si="18"/>
        <v>0</v>
      </c>
      <c r="AF105" s="109">
        <f t="shared" si="19"/>
        <v>0</v>
      </c>
      <c r="AG105" s="109">
        <f t="shared" si="20"/>
        <v>0</v>
      </c>
      <c r="AH105" s="109">
        <f t="shared" si="21"/>
        <v>0</v>
      </c>
      <c r="AI105" s="109">
        <f t="shared" si="22"/>
        <v>0</v>
      </c>
      <c r="AJ105" s="109">
        <f t="shared" si="23"/>
        <v>0</v>
      </c>
      <c r="AK105" s="109">
        <f t="shared" si="24"/>
        <v>0</v>
      </c>
      <c r="AL105" s="109">
        <f t="shared" si="25"/>
        <v>0</v>
      </c>
      <c r="AM105" s="109">
        <f t="shared" si="26"/>
        <v>0</v>
      </c>
      <c r="AN105" s="109">
        <f t="shared" si="27"/>
        <v>0</v>
      </c>
      <c r="AO105" s="117"/>
      <c r="AP105" s="117"/>
      <c r="AQ105" s="117"/>
      <c r="AR105" s="117"/>
      <c r="AS105" s="117"/>
      <c r="AT105" s="117"/>
      <c r="AU105" s="117"/>
      <c r="AV105" s="117"/>
      <c r="AW105" s="117"/>
      <c r="AX105" s="117"/>
      <c r="AY105" s="117"/>
      <c r="AZ105" s="117"/>
    </row>
    <row r="106" spans="1:52">
      <c r="A106" s="35"/>
      <c r="B106" s="1611" t="str">
        <f>'GIÁ VLXD THÁNG 9.2023-PL1'!B106</f>
        <v>Thép hộp mạ kẽm</v>
      </c>
      <c r="C106" s="1597" t="str">
        <f>'GIÁ VLXD THÁNG 9.2023-PL1'!C106</f>
        <v>cây</v>
      </c>
      <c r="D106" s="1595" t="str">
        <f>'GIÁ VLXD THÁNG 9.2023-PL1'!D106</f>
        <v>25x50 mm (dày 1,4mm)</v>
      </c>
      <c r="E106" s="42">
        <f>'GIÁ VLXD THÁNG 11.2023'!E106</f>
        <v>0</v>
      </c>
      <c r="F106" s="42">
        <f>'GIÁ VLXD THÁNG 11.2023'!F106</f>
        <v>0</v>
      </c>
      <c r="G106" s="42">
        <f>'GIÁ VLXD THÁNG 11.2023'!G106</f>
        <v>0</v>
      </c>
      <c r="H106" s="42">
        <f>'GIÁ VLXD THÁNG 11.2023'!H106</f>
        <v>0</v>
      </c>
      <c r="I106" s="42"/>
      <c r="J106" s="42">
        <f>'GIÁ VLXD THÁNG 11.2023'!J106</f>
        <v>0</v>
      </c>
      <c r="K106" s="42">
        <f>'GIÁ VLXD THÁNG 11.2023'!K106</f>
        <v>0</v>
      </c>
      <c r="L106" s="42">
        <f>'GIÁ VLXD THÁNG 11.2023'!L106</f>
        <v>0</v>
      </c>
      <c r="M106" s="42">
        <f>'GIÁ VLXD THÁNG 11.2023'!M106</f>
        <v>0</v>
      </c>
      <c r="N106" s="42">
        <f>'GIÁ VLXD THÁNG 11.2023'!N106</f>
        <v>0</v>
      </c>
      <c r="O106" s="42">
        <f>'GIÁ VLXD THÁNG 11.2023'!O106</f>
        <v>0</v>
      </c>
      <c r="P106" s="42">
        <f>'GIÁ VLXD THÁNG 11.2023'!P106</f>
        <v>0</v>
      </c>
      <c r="Q106" s="42">
        <f>'GIÁ VLXD THÁNG 12.2023'!E106</f>
        <v>0</v>
      </c>
      <c r="R106" s="42">
        <f>'GIÁ VLXD THÁNG 12.2023'!F106</f>
        <v>0</v>
      </c>
      <c r="S106" s="42">
        <f>'GIÁ VLXD THÁNG 12.2023'!G106</f>
        <v>0</v>
      </c>
      <c r="T106" s="42">
        <f>'GIÁ VLXD THÁNG 12.2023'!H106</f>
        <v>0</v>
      </c>
      <c r="U106" s="42"/>
      <c r="V106" s="42">
        <f>'GIÁ VLXD THÁNG 12.2023'!J106</f>
        <v>0</v>
      </c>
      <c r="W106" s="42">
        <f>'GIÁ VLXD THÁNG 12.2023'!K106</f>
        <v>0</v>
      </c>
      <c r="X106" s="42">
        <f>'GIÁ VLXD THÁNG 12.2023'!L106</f>
        <v>0</v>
      </c>
      <c r="Y106" s="42">
        <f>'GIÁ VLXD THÁNG 12.2023'!M106</f>
        <v>0</v>
      </c>
      <c r="Z106" s="42">
        <f>'GIÁ VLXD THÁNG 12.2023'!N106</f>
        <v>0</v>
      </c>
      <c r="AA106" s="42">
        <f>'GIÁ VLXD THÁNG 12.2023'!O106</f>
        <v>0</v>
      </c>
      <c r="AB106" s="42">
        <f>'GIÁ VLXD THÁNG 12.2023'!P106</f>
        <v>0</v>
      </c>
      <c r="AC106" s="108">
        <f t="shared" si="16"/>
        <v>0</v>
      </c>
      <c r="AD106" s="109">
        <f t="shared" si="17"/>
        <v>0</v>
      </c>
      <c r="AE106" s="109">
        <f t="shared" si="18"/>
        <v>0</v>
      </c>
      <c r="AF106" s="109">
        <f t="shared" si="19"/>
        <v>0</v>
      </c>
      <c r="AG106" s="109">
        <f t="shared" si="20"/>
        <v>0</v>
      </c>
      <c r="AH106" s="109">
        <f t="shared" si="21"/>
        <v>0</v>
      </c>
      <c r="AI106" s="109">
        <f t="shared" si="22"/>
        <v>0</v>
      </c>
      <c r="AJ106" s="109">
        <f t="shared" si="23"/>
        <v>0</v>
      </c>
      <c r="AK106" s="109">
        <f t="shared" si="24"/>
        <v>0</v>
      </c>
      <c r="AL106" s="109">
        <f t="shared" si="25"/>
        <v>0</v>
      </c>
      <c r="AM106" s="109">
        <f t="shared" si="26"/>
        <v>0</v>
      </c>
      <c r="AN106" s="109">
        <f t="shared" si="27"/>
        <v>0</v>
      </c>
      <c r="AO106" s="117"/>
      <c r="AP106" s="117"/>
      <c r="AQ106" s="117"/>
      <c r="AR106" s="117"/>
      <c r="AS106" s="117"/>
      <c r="AT106" s="117"/>
      <c r="AU106" s="117"/>
      <c r="AV106" s="117"/>
      <c r="AW106" s="117"/>
      <c r="AX106" s="117"/>
      <c r="AY106" s="117"/>
      <c r="AZ106" s="117"/>
    </row>
    <row r="107" spans="1:52">
      <c r="A107" s="35"/>
      <c r="B107" s="1611" t="str">
        <f>'GIÁ VLXD THÁNG 9.2023-PL1'!B107</f>
        <v>Thép hộp mạ kẽm</v>
      </c>
      <c r="C107" s="1597" t="str">
        <f>'GIÁ VLXD THÁNG 9.2023-PL1'!C107</f>
        <v>cây</v>
      </c>
      <c r="D107" s="1595" t="str">
        <f>'GIÁ VLXD THÁNG 9.2023-PL1'!D107</f>
        <v>30x30 mm (dày 1.1mm)</v>
      </c>
      <c r="E107" s="42">
        <f>'GIÁ VLXD THÁNG 11.2023'!E107</f>
        <v>0</v>
      </c>
      <c r="F107" s="42">
        <f>'GIÁ VLXD THÁNG 11.2023'!F107</f>
        <v>0</v>
      </c>
      <c r="G107" s="42">
        <f>'GIÁ VLXD THÁNG 11.2023'!G107</f>
        <v>0</v>
      </c>
      <c r="H107" s="42">
        <f>'GIÁ VLXD THÁNG 11.2023'!H107</f>
        <v>0</v>
      </c>
      <c r="I107" s="42"/>
      <c r="J107" s="42">
        <f>'GIÁ VLXD THÁNG 11.2023'!J107</f>
        <v>0</v>
      </c>
      <c r="K107" s="42">
        <f>'GIÁ VLXD THÁNG 11.2023'!K107</f>
        <v>0</v>
      </c>
      <c r="L107" s="42">
        <f>'GIÁ VLXD THÁNG 11.2023'!L107</f>
        <v>0</v>
      </c>
      <c r="M107" s="42">
        <f>'GIÁ VLXD THÁNG 11.2023'!M107</f>
        <v>0</v>
      </c>
      <c r="N107" s="42">
        <f>'GIÁ VLXD THÁNG 11.2023'!N107</f>
        <v>0</v>
      </c>
      <c r="O107" s="42">
        <f>'GIÁ VLXD THÁNG 11.2023'!O107</f>
        <v>0</v>
      </c>
      <c r="P107" s="42">
        <f>'GIÁ VLXD THÁNG 11.2023'!P107</f>
        <v>0</v>
      </c>
      <c r="Q107" s="42">
        <f>'GIÁ VLXD THÁNG 12.2023'!E107</f>
        <v>0</v>
      </c>
      <c r="R107" s="42">
        <f>'GIÁ VLXD THÁNG 12.2023'!F107</f>
        <v>0</v>
      </c>
      <c r="S107" s="42">
        <f>'GIÁ VLXD THÁNG 12.2023'!G107</f>
        <v>0</v>
      </c>
      <c r="T107" s="42">
        <f>'GIÁ VLXD THÁNG 12.2023'!H107</f>
        <v>0</v>
      </c>
      <c r="U107" s="42"/>
      <c r="V107" s="42">
        <f>'GIÁ VLXD THÁNG 12.2023'!J107</f>
        <v>0</v>
      </c>
      <c r="W107" s="42">
        <f>'GIÁ VLXD THÁNG 12.2023'!K107</f>
        <v>0</v>
      </c>
      <c r="X107" s="42">
        <f>'GIÁ VLXD THÁNG 12.2023'!L107</f>
        <v>0</v>
      </c>
      <c r="Y107" s="42">
        <f>'GIÁ VLXD THÁNG 12.2023'!M107</f>
        <v>0</v>
      </c>
      <c r="Z107" s="42">
        <f>'GIÁ VLXD THÁNG 12.2023'!N107</f>
        <v>0</v>
      </c>
      <c r="AA107" s="42">
        <f>'GIÁ VLXD THÁNG 12.2023'!O107</f>
        <v>0</v>
      </c>
      <c r="AB107" s="42">
        <f>'GIÁ VLXD THÁNG 12.2023'!P107</f>
        <v>0</v>
      </c>
      <c r="AC107" s="108">
        <f t="shared" si="16"/>
        <v>0</v>
      </c>
      <c r="AD107" s="109">
        <f t="shared" si="17"/>
        <v>0</v>
      </c>
      <c r="AE107" s="109">
        <f t="shared" si="18"/>
        <v>0</v>
      </c>
      <c r="AF107" s="109">
        <f t="shared" si="19"/>
        <v>0</v>
      </c>
      <c r="AG107" s="109">
        <f t="shared" si="20"/>
        <v>0</v>
      </c>
      <c r="AH107" s="109">
        <f t="shared" si="21"/>
        <v>0</v>
      </c>
      <c r="AI107" s="109">
        <f t="shared" si="22"/>
        <v>0</v>
      </c>
      <c r="AJ107" s="109">
        <f t="shared" si="23"/>
        <v>0</v>
      </c>
      <c r="AK107" s="109">
        <f t="shared" si="24"/>
        <v>0</v>
      </c>
      <c r="AL107" s="109">
        <f t="shared" si="25"/>
        <v>0</v>
      </c>
      <c r="AM107" s="109">
        <f t="shared" si="26"/>
        <v>0</v>
      </c>
      <c r="AN107" s="109">
        <f t="shared" si="27"/>
        <v>0</v>
      </c>
      <c r="AO107" s="117"/>
      <c r="AP107" s="117"/>
      <c r="AQ107" s="117"/>
      <c r="AR107" s="117"/>
      <c r="AS107" s="117"/>
      <c r="AT107" s="117"/>
      <c r="AU107" s="117"/>
      <c r="AV107" s="117"/>
      <c r="AW107" s="117"/>
      <c r="AX107" s="117"/>
      <c r="AY107" s="117"/>
      <c r="AZ107" s="117"/>
    </row>
    <row r="108" spans="1:52">
      <c r="A108" s="35"/>
      <c r="B108" s="1611" t="str">
        <f>'GIÁ VLXD THÁNG 9.2023-PL1'!B108</f>
        <v>Thép hộp mạ kẽm</v>
      </c>
      <c r="C108" s="1597" t="str">
        <f>'GIÁ VLXD THÁNG 9.2023-PL1'!C108</f>
        <v>cây</v>
      </c>
      <c r="D108" s="1595" t="str">
        <f>'GIÁ VLXD THÁNG 9.2023-PL1'!D108</f>
        <v>30x30 mm (dày 1,2mm)</v>
      </c>
      <c r="E108" s="42">
        <f>'GIÁ VLXD THÁNG 11.2023'!E108</f>
        <v>0</v>
      </c>
      <c r="F108" s="42">
        <f>'GIÁ VLXD THÁNG 11.2023'!F108</f>
        <v>0</v>
      </c>
      <c r="G108" s="42">
        <f>'GIÁ VLXD THÁNG 11.2023'!G108</f>
        <v>0</v>
      </c>
      <c r="H108" s="42">
        <f>'GIÁ VLXD THÁNG 11.2023'!H108</f>
        <v>0</v>
      </c>
      <c r="I108" s="42"/>
      <c r="J108" s="42">
        <f>'GIÁ VLXD THÁNG 11.2023'!J108</f>
        <v>0</v>
      </c>
      <c r="K108" s="42">
        <f>'GIÁ VLXD THÁNG 11.2023'!K108</f>
        <v>0</v>
      </c>
      <c r="L108" s="42">
        <f>'GIÁ VLXD THÁNG 11.2023'!L108</f>
        <v>0</v>
      </c>
      <c r="M108" s="42">
        <f>'GIÁ VLXD THÁNG 11.2023'!M108</f>
        <v>0</v>
      </c>
      <c r="N108" s="42">
        <f>'GIÁ VLXD THÁNG 11.2023'!N108</f>
        <v>0</v>
      </c>
      <c r="O108" s="42">
        <f>'GIÁ VLXD THÁNG 11.2023'!O108</f>
        <v>0</v>
      </c>
      <c r="P108" s="42">
        <f>'GIÁ VLXD THÁNG 11.2023'!P108</f>
        <v>0</v>
      </c>
      <c r="Q108" s="42">
        <f>'GIÁ VLXD THÁNG 12.2023'!E108</f>
        <v>0</v>
      </c>
      <c r="R108" s="42">
        <f>'GIÁ VLXD THÁNG 12.2023'!F108</f>
        <v>0</v>
      </c>
      <c r="S108" s="42">
        <f>'GIÁ VLXD THÁNG 12.2023'!G108</f>
        <v>0</v>
      </c>
      <c r="T108" s="42">
        <f>'GIÁ VLXD THÁNG 12.2023'!H108</f>
        <v>0</v>
      </c>
      <c r="U108" s="42"/>
      <c r="V108" s="42">
        <f>'GIÁ VLXD THÁNG 12.2023'!J108</f>
        <v>0</v>
      </c>
      <c r="W108" s="42">
        <f>'GIÁ VLXD THÁNG 12.2023'!K108</f>
        <v>0</v>
      </c>
      <c r="X108" s="42">
        <f>'GIÁ VLXD THÁNG 12.2023'!L108</f>
        <v>0</v>
      </c>
      <c r="Y108" s="42">
        <f>'GIÁ VLXD THÁNG 12.2023'!M108</f>
        <v>0</v>
      </c>
      <c r="Z108" s="42">
        <f>'GIÁ VLXD THÁNG 12.2023'!N108</f>
        <v>0</v>
      </c>
      <c r="AA108" s="42">
        <f>'GIÁ VLXD THÁNG 12.2023'!O108</f>
        <v>0</v>
      </c>
      <c r="AB108" s="42">
        <f>'GIÁ VLXD THÁNG 12.2023'!P108</f>
        <v>0</v>
      </c>
      <c r="AC108" s="108">
        <f t="shared" si="16"/>
        <v>0</v>
      </c>
      <c r="AD108" s="109">
        <f t="shared" si="17"/>
        <v>0</v>
      </c>
      <c r="AE108" s="109">
        <f t="shared" si="18"/>
        <v>0</v>
      </c>
      <c r="AF108" s="109">
        <f t="shared" si="19"/>
        <v>0</v>
      </c>
      <c r="AG108" s="109">
        <f t="shared" si="20"/>
        <v>0</v>
      </c>
      <c r="AH108" s="109">
        <f t="shared" si="21"/>
        <v>0</v>
      </c>
      <c r="AI108" s="109">
        <f t="shared" si="22"/>
        <v>0</v>
      </c>
      <c r="AJ108" s="109">
        <f t="shared" si="23"/>
        <v>0</v>
      </c>
      <c r="AK108" s="109">
        <f t="shared" si="24"/>
        <v>0</v>
      </c>
      <c r="AL108" s="109">
        <f t="shared" si="25"/>
        <v>0</v>
      </c>
      <c r="AM108" s="109">
        <f t="shared" si="26"/>
        <v>0</v>
      </c>
      <c r="AN108" s="109">
        <f t="shared" si="27"/>
        <v>0</v>
      </c>
      <c r="AO108" s="117"/>
      <c r="AP108" s="117"/>
      <c r="AQ108" s="117"/>
      <c r="AR108" s="117"/>
      <c r="AS108" s="117"/>
      <c r="AT108" s="117"/>
      <c r="AU108" s="117"/>
      <c r="AV108" s="117"/>
      <c r="AW108" s="117"/>
      <c r="AX108" s="117"/>
      <c r="AY108" s="117"/>
      <c r="AZ108" s="117"/>
    </row>
    <row r="109" spans="1:52">
      <c r="A109" s="35"/>
      <c r="B109" s="1611" t="str">
        <f>'GIÁ VLXD THÁNG 9.2023-PL1'!B109</f>
        <v>Thép hộp mạ kẽm</v>
      </c>
      <c r="C109" s="1597" t="str">
        <f>'GIÁ VLXD THÁNG 9.2023-PL1'!C109</f>
        <v>cây</v>
      </c>
      <c r="D109" s="1595" t="str">
        <f>'GIÁ VLXD THÁNG 9.2023-PL1'!D109</f>
        <v>30x30 mm (dày 1,4mm)</v>
      </c>
      <c r="E109" s="42">
        <f>'GIÁ VLXD THÁNG 11.2023'!E109</f>
        <v>0</v>
      </c>
      <c r="F109" s="42">
        <f>'GIÁ VLXD THÁNG 11.2023'!F109</f>
        <v>0</v>
      </c>
      <c r="G109" s="42">
        <f>'GIÁ VLXD THÁNG 11.2023'!G109</f>
        <v>0</v>
      </c>
      <c r="H109" s="42">
        <f>'GIÁ VLXD THÁNG 11.2023'!H109</f>
        <v>0</v>
      </c>
      <c r="I109" s="42"/>
      <c r="J109" s="42">
        <f>'GIÁ VLXD THÁNG 11.2023'!J109</f>
        <v>0</v>
      </c>
      <c r="K109" s="42">
        <f>'GIÁ VLXD THÁNG 11.2023'!K109</f>
        <v>0</v>
      </c>
      <c r="L109" s="42">
        <f>'GIÁ VLXD THÁNG 11.2023'!L109</f>
        <v>0</v>
      </c>
      <c r="M109" s="42">
        <f>'GIÁ VLXD THÁNG 11.2023'!M109</f>
        <v>0</v>
      </c>
      <c r="N109" s="42">
        <f>'GIÁ VLXD THÁNG 11.2023'!N109</f>
        <v>0</v>
      </c>
      <c r="O109" s="42">
        <f>'GIÁ VLXD THÁNG 11.2023'!O109</f>
        <v>0</v>
      </c>
      <c r="P109" s="42">
        <f>'GIÁ VLXD THÁNG 11.2023'!P109</f>
        <v>0</v>
      </c>
      <c r="Q109" s="42">
        <f>'GIÁ VLXD THÁNG 12.2023'!E109</f>
        <v>0</v>
      </c>
      <c r="R109" s="42">
        <f>'GIÁ VLXD THÁNG 12.2023'!F109</f>
        <v>0</v>
      </c>
      <c r="S109" s="42">
        <f>'GIÁ VLXD THÁNG 12.2023'!G109</f>
        <v>0</v>
      </c>
      <c r="T109" s="42">
        <f>'GIÁ VLXD THÁNG 12.2023'!H109</f>
        <v>0</v>
      </c>
      <c r="U109" s="42"/>
      <c r="V109" s="42">
        <f>'GIÁ VLXD THÁNG 12.2023'!J109</f>
        <v>0</v>
      </c>
      <c r="W109" s="42">
        <f>'GIÁ VLXD THÁNG 12.2023'!K109</f>
        <v>0</v>
      </c>
      <c r="X109" s="42">
        <f>'GIÁ VLXD THÁNG 12.2023'!L109</f>
        <v>0</v>
      </c>
      <c r="Y109" s="42">
        <f>'GIÁ VLXD THÁNG 12.2023'!M109</f>
        <v>0</v>
      </c>
      <c r="Z109" s="42">
        <f>'GIÁ VLXD THÁNG 12.2023'!N109</f>
        <v>0</v>
      </c>
      <c r="AA109" s="42">
        <f>'GIÁ VLXD THÁNG 12.2023'!O109</f>
        <v>0</v>
      </c>
      <c r="AB109" s="42">
        <f>'GIÁ VLXD THÁNG 12.2023'!P109</f>
        <v>0</v>
      </c>
      <c r="AC109" s="108">
        <f t="shared" si="16"/>
        <v>0</v>
      </c>
      <c r="AD109" s="109">
        <f t="shared" si="17"/>
        <v>0</v>
      </c>
      <c r="AE109" s="109">
        <f t="shared" si="18"/>
        <v>0</v>
      </c>
      <c r="AF109" s="109">
        <f t="shared" si="19"/>
        <v>0</v>
      </c>
      <c r="AG109" s="109">
        <f t="shared" si="20"/>
        <v>0</v>
      </c>
      <c r="AH109" s="109">
        <f t="shared" si="21"/>
        <v>0</v>
      </c>
      <c r="AI109" s="109">
        <f t="shared" si="22"/>
        <v>0</v>
      </c>
      <c r="AJ109" s="109">
        <f t="shared" si="23"/>
        <v>0</v>
      </c>
      <c r="AK109" s="109">
        <f t="shared" si="24"/>
        <v>0</v>
      </c>
      <c r="AL109" s="109">
        <f t="shared" si="25"/>
        <v>0</v>
      </c>
      <c r="AM109" s="109">
        <f t="shared" si="26"/>
        <v>0</v>
      </c>
      <c r="AN109" s="109">
        <f t="shared" si="27"/>
        <v>0</v>
      </c>
      <c r="AO109" s="117"/>
      <c r="AP109" s="117"/>
      <c r="AQ109" s="117"/>
      <c r="AR109" s="117"/>
      <c r="AS109" s="117"/>
      <c r="AT109" s="117"/>
      <c r="AU109" s="117"/>
      <c r="AV109" s="117"/>
      <c r="AW109" s="117"/>
      <c r="AX109" s="117"/>
      <c r="AY109" s="117"/>
      <c r="AZ109" s="117"/>
    </row>
    <row r="110" spans="1:52">
      <c r="A110" s="35"/>
      <c r="B110" s="1611" t="str">
        <f>'GIÁ VLXD THÁNG 9.2023-PL1'!B110</f>
        <v>Thép hộp mạ kẽm</v>
      </c>
      <c r="C110" s="1597" t="str">
        <f>'GIÁ VLXD THÁNG 9.2023-PL1'!C110</f>
        <v>cây</v>
      </c>
      <c r="D110" s="1595" t="str">
        <f>'GIÁ VLXD THÁNG 9.2023-PL1'!D110</f>
        <v>30x60 mm (dày 1.1mm)</v>
      </c>
      <c r="E110" s="42">
        <f>'GIÁ VLXD THÁNG 11.2023'!E110</f>
        <v>0</v>
      </c>
      <c r="F110" s="42">
        <f>'GIÁ VLXD THÁNG 11.2023'!F110</f>
        <v>0</v>
      </c>
      <c r="G110" s="42">
        <f>'GIÁ VLXD THÁNG 11.2023'!G110</f>
        <v>0</v>
      </c>
      <c r="H110" s="42">
        <f>'GIÁ VLXD THÁNG 11.2023'!H110</f>
        <v>0</v>
      </c>
      <c r="I110" s="42"/>
      <c r="J110" s="42">
        <f>'GIÁ VLXD THÁNG 11.2023'!J110</f>
        <v>0</v>
      </c>
      <c r="K110" s="42">
        <f>'GIÁ VLXD THÁNG 11.2023'!K110</f>
        <v>0</v>
      </c>
      <c r="L110" s="42">
        <f>'GIÁ VLXD THÁNG 11.2023'!L110</f>
        <v>0</v>
      </c>
      <c r="M110" s="42">
        <f>'GIÁ VLXD THÁNG 11.2023'!M110</f>
        <v>0</v>
      </c>
      <c r="N110" s="42">
        <f>'GIÁ VLXD THÁNG 11.2023'!N110</f>
        <v>0</v>
      </c>
      <c r="O110" s="42">
        <f>'GIÁ VLXD THÁNG 11.2023'!O110</f>
        <v>0</v>
      </c>
      <c r="P110" s="42">
        <f>'GIÁ VLXD THÁNG 11.2023'!P110</f>
        <v>0</v>
      </c>
      <c r="Q110" s="42">
        <f>'GIÁ VLXD THÁNG 12.2023'!E110</f>
        <v>0</v>
      </c>
      <c r="R110" s="42">
        <f>'GIÁ VLXD THÁNG 12.2023'!F110</f>
        <v>0</v>
      </c>
      <c r="S110" s="42">
        <f>'GIÁ VLXD THÁNG 12.2023'!G110</f>
        <v>0</v>
      </c>
      <c r="T110" s="42">
        <f>'GIÁ VLXD THÁNG 12.2023'!H110</f>
        <v>0</v>
      </c>
      <c r="U110" s="42"/>
      <c r="V110" s="42">
        <f>'GIÁ VLXD THÁNG 12.2023'!J110</f>
        <v>0</v>
      </c>
      <c r="W110" s="42">
        <f>'GIÁ VLXD THÁNG 12.2023'!K110</f>
        <v>0</v>
      </c>
      <c r="X110" s="42">
        <f>'GIÁ VLXD THÁNG 12.2023'!L110</f>
        <v>0</v>
      </c>
      <c r="Y110" s="42">
        <f>'GIÁ VLXD THÁNG 12.2023'!M110</f>
        <v>0</v>
      </c>
      <c r="Z110" s="42">
        <f>'GIÁ VLXD THÁNG 12.2023'!N110</f>
        <v>0</v>
      </c>
      <c r="AA110" s="42">
        <f>'GIÁ VLXD THÁNG 12.2023'!O110</f>
        <v>0</v>
      </c>
      <c r="AB110" s="42">
        <f>'GIÁ VLXD THÁNG 12.2023'!P110</f>
        <v>0</v>
      </c>
      <c r="AC110" s="108">
        <f t="shared" si="16"/>
        <v>0</v>
      </c>
      <c r="AD110" s="109">
        <f t="shared" si="17"/>
        <v>0</v>
      </c>
      <c r="AE110" s="109">
        <f t="shared" si="18"/>
        <v>0</v>
      </c>
      <c r="AF110" s="109">
        <f t="shared" si="19"/>
        <v>0</v>
      </c>
      <c r="AG110" s="109">
        <f t="shared" si="20"/>
        <v>0</v>
      </c>
      <c r="AH110" s="109">
        <f t="shared" si="21"/>
        <v>0</v>
      </c>
      <c r="AI110" s="109">
        <f t="shared" si="22"/>
        <v>0</v>
      </c>
      <c r="AJ110" s="109">
        <f t="shared" si="23"/>
        <v>0</v>
      </c>
      <c r="AK110" s="109">
        <f t="shared" si="24"/>
        <v>0</v>
      </c>
      <c r="AL110" s="109">
        <f t="shared" si="25"/>
        <v>0</v>
      </c>
      <c r="AM110" s="109">
        <f t="shared" si="26"/>
        <v>0</v>
      </c>
      <c r="AN110" s="109">
        <f t="shared" si="27"/>
        <v>0</v>
      </c>
      <c r="AO110" s="117"/>
      <c r="AP110" s="117"/>
      <c r="AQ110" s="117"/>
      <c r="AR110" s="117"/>
      <c r="AS110" s="117"/>
      <c r="AT110" s="117"/>
      <c r="AU110" s="117"/>
      <c r="AV110" s="117"/>
      <c r="AW110" s="117"/>
      <c r="AX110" s="117"/>
      <c r="AY110" s="117"/>
      <c r="AZ110" s="117"/>
    </row>
    <row r="111" spans="1:52">
      <c r="A111" s="35"/>
      <c r="B111" s="1611" t="str">
        <f>'GIÁ VLXD THÁNG 9.2023-PL1'!B111</f>
        <v>Thép hộp mạ kẽm</v>
      </c>
      <c r="C111" s="1597" t="str">
        <f>'GIÁ VLXD THÁNG 9.2023-PL1'!C111</f>
        <v>cây</v>
      </c>
      <c r="D111" s="1595" t="str">
        <f>'GIÁ VLXD THÁNG 9.2023-PL1'!D111</f>
        <v>30x60 mm (dày 1,2mm)</v>
      </c>
      <c r="E111" s="42">
        <f>'GIÁ VLXD THÁNG 11.2023'!E111</f>
        <v>0</v>
      </c>
      <c r="F111" s="42">
        <f>'GIÁ VLXD THÁNG 11.2023'!F111</f>
        <v>0</v>
      </c>
      <c r="G111" s="42">
        <f>'GIÁ VLXD THÁNG 11.2023'!G111</f>
        <v>0</v>
      </c>
      <c r="H111" s="42">
        <f>'GIÁ VLXD THÁNG 11.2023'!H111</f>
        <v>0</v>
      </c>
      <c r="I111" s="42"/>
      <c r="J111" s="42">
        <f>'GIÁ VLXD THÁNG 11.2023'!J111</f>
        <v>0</v>
      </c>
      <c r="K111" s="42">
        <f>'GIÁ VLXD THÁNG 11.2023'!K111</f>
        <v>0</v>
      </c>
      <c r="L111" s="42">
        <f>'GIÁ VLXD THÁNG 11.2023'!L111</f>
        <v>0</v>
      </c>
      <c r="M111" s="42">
        <f>'GIÁ VLXD THÁNG 11.2023'!M111</f>
        <v>0</v>
      </c>
      <c r="N111" s="42">
        <f>'GIÁ VLXD THÁNG 11.2023'!N111</f>
        <v>0</v>
      </c>
      <c r="O111" s="42">
        <f>'GIÁ VLXD THÁNG 11.2023'!O111</f>
        <v>0</v>
      </c>
      <c r="P111" s="42">
        <f>'GIÁ VLXD THÁNG 11.2023'!P111</f>
        <v>0</v>
      </c>
      <c r="Q111" s="42">
        <f>'GIÁ VLXD THÁNG 12.2023'!E111</f>
        <v>0</v>
      </c>
      <c r="R111" s="42">
        <f>'GIÁ VLXD THÁNG 12.2023'!F111</f>
        <v>0</v>
      </c>
      <c r="S111" s="42">
        <f>'GIÁ VLXD THÁNG 12.2023'!G111</f>
        <v>0</v>
      </c>
      <c r="T111" s="42">
        <f>'GIÁ VLXD THÁNG 12.2023'!H111</f>
        <v>0</v>
      </c>
      <c r="U111" s="42"/>
      <c r="V111" s="42">
        <f>'GIÁ VLXD THÁNG 12.2023'!J111</f>
        <v>0</v>
      </c>
      <c r="W111" s="42">
        <f>'GIÁ VLXD THÁNG 12.2023'!K111</f>
        <v>0</v>
      </c>
      <c r="X111" s="42">
        <f>'GIÁ VLXD THÁNG 12.2023'!L111</f>
        <v>0</v>
      </c>
      <c r="Y111" s="42">
        <f>'GIÁ VLXD THÁNG 12.2023'!M111</f>
        <v>0</v>
      </c>
      <c r="Z111" s="42">
        <f>'GIÁ VLXD THÁNG 12.2023'!N111</f>
        <v>0</v>
      </c>
      <c r="AA111" s="42">
        <f>'GIÁ VLXD THÁNG 12.2023'!O111</f>
        <v>0</v>
      </c>
      <c r="AB111" s="42">
        <f>'GIÁ VLXD THÁNG 12.2023'!P111</f>
        <v>0</v>
      </c>
      <c r="AC111" s="108">
        <f t="shared" si="16"/>
        <v>0</v>
      </c>
      <c r="AD111" s="109">
        <f t="shared" si="17"/>
        <v>0</v>
      </c>
      <c r="AE111" s="109">
        <f t="shared" si="18"/>
        <v>0</v>
      </c>
      <c r="AF111" s="109">
        <f t="shared" si="19"/>
        <v>0</v>
      </c>
      <c r="AG111" s="109">
        <f t="shared" si="20"/>
        <v>0</v>
      </c>
      <c r="AH111" s="109">
        <f t="shared" si="21"/>
        <v>0</v>
      </c>
      <c r="AI111" s="109">
        <f t="shared" si="22"/>
        <v>0</v>
      </c>
      <c r="AJ111" s="109">
        <f t="shared" si="23"/>
        <v>0</v>
      </c>
      <c r="AK111" s="109">
        <f t="shared" si="24"/>
        <v>0</v>
      </c>
      <c r="AL111" s="109">
        <f t="shared" si="25"/>
        <v>0</v>
      </c>
      <c r="AM111" s="109">
        <f t="shared" si="26"/>
        <v>0</v>
      </c>
      <c r="AN111" s="109">
        <f t="shared" si="27"/>
        <v>0</v>
      </c>
      <c r="AO111" s="117"/>
      <c r="AP111" s="117"/>
      <c r="AQ111" s="117"/>
      <c r="AR111" s="117"/>
      <c r="AS111" s="117"/>
      <c r="AT111" s="117"/>
      <c r="AU111" s="117"/>
      <c r="AV111" s="117"/>
      <c r="AW111" s="117"/>
      <c r="AX111" s="117"/>
      <c r="AY111" s="117"/>
      <c r="AZ111" s="117"/>
    </row>
    <row r="112" spans="1:52">
      <c r="A112" s="35"/>
      <c r="B112" s="1611" t="str">
        <f>'GIÁ VLXD THÁNG 9.2023-PL1'!B112</f>
        <v>Thép hộp mạ kẽm</v>
      </c>
      <c r="C112" s="1597" t="str">
        <f>'GIÁ VLXD THÁNG 9.2023-PL1'!C112</f>
        <v>cây</v>
      </c>
      <c r="D112" s="1595" t="str">
        <f>'GIÁ VLXD THÁNG 9.2023-PL1'!D112</f>
        <v>30x60 mm (dày 1,4mm)</v>
      </c>
      <c r="E112" s="42">
        <f>'GIÁ VLXD THÁNG 11.2023'!E112</f>
        <v>0</v>
      </c>
      <c r="F112" s="42">
        <f>'GIÁ VLXD THÁNG 11.2023'!F112</f>
        <v>0</v>
      </c>
      <c r="G112" s="42">
        <f>'GIÁ VLXD THÁNG 11.2023'!G112</f>
        <v>0</v>
      </c>
      <c r="H112" s="42">
        <f>'GIÁ VLXD THÁNG 11.2023'!H112</f>
        <v>0</v>
      </c>
      <c r="I112" s="42"/>
      <c r="J112" s="42">
        <f>'GIÁ VLXD THÁNG 11.2023'!J112</f>
        <v>0</v>
      </c>
      <c r="K112" s="42">
        <f>'GIÁ VLXD THÁNG 11.2023'!K112</f>
        <v>0</v>
      </c>
      <c r="L112" s="42">
        <f>'GIÁ VLXD THÁNG 11.2023'!L112</f>
        <v>0</v>
      </c>
      <c r="M112" s="42">
        <f>'GIÁ VLXD THÁNG 11.2023'!M112</f>
        <v>0</v>
      </c>
      <c r="N112" s="42"/>
      <c r="O112" s="42">
        <f>'GIÁ VLXD THÁNG 11.2023'!O112</f>
        <v>0</v>
      </c>
      <c r="P112" s="42">
        <f>'GIÁ VLXD THÁNG 11.2023'!P112</f>
        <v>0</v>
      </c>
      <c r="Q112" s="42">
        <f>'GIÁ VLXD THÁNG 12.2023'!E112</f>
        <v>0</v>
      </c>
      <c r="R112" s="42">
        <f>'GIÁ VLXD THÁNG 12.2023'!F112</f>
        <v>0</v>
      </c>
      <c r="S112" s="42">
        <f>'GIÁ VLXD THÁNG 12.2023'!G112</f>
        <v>0</v>
      </c>
      <c r="T112" s="42">
        <f>'GIÁ VLXD THÁNG 12.2023'!H112</f>
        <v>0</v>
      </c>
      <c r="U112" s="42"/>
      <c r="V112" s="42">
        <f>'GIÁ VLXD THÁNG 12.2023'!J112</f>
        <v>0</v>
      </c>
      <c r="W112" s="42"/>
      <c r="X112" s="42"/>
      <c r="Y112" s="42"/>
      <c r="Z112" s="1646"/>
      <c r="AA112" s="42">
        <f>'GIÁ VLXD THÁNG 12.2023'!O112</f>
        <v>0</v>
      </c>
      <c r="AB112" s="42">
        <f>'GIÁ VLXD THÁNG 12.2023'!P112</f>
        <v>0</v>
      </c>
      <c r="AC112" s="108">
        <f t="shared" si="16"/>
        <v>0</v>
      </c>
      <c r="AD112" s="109">
        <f t="shared" si="17"/>
        <v>0</v>
      </c>
      <c r="AE112" s="109">
        <f t="shared" si="18"/>
        <v>0</v>
      </c>
      <c r="AF112" s="109">
        <f t="shared" si="19"/>
        <v>0</v>
      </c>
      <c r="AG112" s="109">
        <f t="shared" si="20"/>
        <v>0</v>
      </c>
      <c r="AH112" s="109">
        <f t="shared" si="21"/>
        <v>0</v>
      </c>
      <c r="AI112" s="109">
        <f t="shared" si="22"/>
        <v>0</v>
      </c>
      <c r="AJ112" s="109">
        <f t="shared" si="23"/>
        <v>0</v>
      </c>
      <c r="AK112" s="109">
        <f t="shared" si="24"/>
        <v>0</v>
      </c>
      <c r="AL112" s="109">
        <f t="shared" si="25"/>
        <v>0</v>
      </c>
      <c r="AM112" s="109">
        <f t="shared" si="26"/>
        <v>0</v>
      </c>
      <c r="AN112" s="109">
        <f t="shared" si="27"/>
        <v>0</v>
      </c>
      <c r="AO112" s="117"/>
      <c r="AP112" s="117"/>
      <c r="AQ112" s="117"/>
      <c r="AR112" s="117"/>
      <c r="AS112" s="117"/>
      <c r="AT112" s="117"/>
      <c r="AU112" s="117"/>
      <c r="AV112" s="117"/>
      <c r="AW112" s="117"/>
      <c r="AX112" s="117"/>
      <c r="AY112" s="117"/>
      <c r="AZ112" s="117"/>
    </row>
    <row r="113" spans="1:52">
      <c r="A113" s="35"/>
      <c r="B113" s="1611" t="str">
        <f>'GIÁ VLXD THÁNG 9.2023-PL1'!B113</f>
        <v>Thép hộp mạ kẽm</v>
      </c>
      <c r="C113" s="1597" t="str">
        <f>'GIÁ VLXD THÁNG 9.2023-PL1'!C113</f>
        <v>cây</v>
      </c>
      <c r="D113" s="1595" t="str">
        <f>'GIÁ VLXD THÁNG 9.2023-PL1'!D113</f>
        <v>30x90 mm (dày 1,4mm)</v>
      </c>
      <c r="E113" s="42">
        <f>'GIÁ VLXD THÁNG 11.2023'!E113</f>
        <v>0</v>
      </c>
      <c r="F113" s="42">
        <f>'GIÁ VLXD THÁNG 11.2023'!F113</f>
        <v>0</v>
      </c>
      <c r="G113" s="42">
        <f>'GIÁ VLXD THÁNG 11.2023'!G113</f>
        <v>0</v>
      </c>
      <c r="H113" s="42">
        <f>'GIÁ VLXD THÁNG 11.2023'!H113</f>
        <v>0</v>
      </c>
      <c r="I113" s="42"/>
      <c r="J113" s="42">
        <f>'GIÁ VLXD THÁNG 11.2023'!J113</f>
        <v>0</v>
      </c>
      <c r="K113" s="42">
        <f>'GIÁ VLXD THÁNG 11.2023'!K113</f>
        <v>0</v>
      </c>
      <c r="L113" s="42">
        <f>'GIÁ VLXD THÁNG 11.2023'!L113</f>
        <v>0</v>
      </c>
      <c r="M113" s="42">
        <f>'GIÁ VLXD THÁNG 11.2023'!M113</f>
        <v>0</v>
      </c>
      <c r="N113" s="42">
        <f>'GIÁ VLXD THÁNG 11.2023'!N113</f>
        <v>0</v>
      </c>
      <c r="O113" s="42">
        <f>'GIÁ VLXD THÁNG 11.2023'!O113</f>
        <v>0</v>
      </c>
      <c r="P113" s="42">
        <f>'GIÁ VLXD THÁNG 11.2023'!P113</f>
        <v>0</v>
      </c>
      <c r="Q113" s="42">
        <f>'GIÁ VLXD THÁNG 12.2023'!E113</f>
        <v>0</v>
      </c>
      <c r="R113" s="42">
        <f>'GIÁ VLXD THÁNG 12.2023'!F113</f>
        <v>0</v>
      </c>
      <c r="S113" s="42">
        <f>'GIÁ VLXD THÁNG 12.2023'!G113</f>
        <v>0</v>
      </c>
      <c r="T113" s="42">
        <f>'GIÁ VLXD THÁNG 12.2023'!H113</f>
        <v>0</v>
      </c>
      <c r="U113" s="42"/>
      <c r="V113" s="42">
        <f>'GIÁ VLXD THÁNG 12.2023'!J113</f>
        <v>0</v>
      </c>
      <c r="W113" s="42"/>
      <c r="X113" s="42"/>
      <c r="Y113" s="42"/>
      <c r="Z113" s="42"/>
      <c r="AA113" s="42">
        <f>'GIÁ VLXD THÁNG 12.2023'!O113</f>
        <v>0</v>
      </c>
      <c r="AB113" s="42">
        <f>'GIÁ VLXD THÁNG 12.2023'!P113</f>
        <v>0</v>
      </c>
      <c r="AC113" s="108">
        <f t="shared" si="16"/>
        <v>0</v>
      </c>
      <c r="AD113" s="109">
        <f t="shared" si="17"/>
        <v>0</v>
      </c>
      <c r="AE113" s="109">
        <f t="shared" si="18"/>
        <v>0</v>
      </c>
      <c r="AF113" s="109">
        <f t="shared" si="19"/>
        <v>0</v>
      </c>
      <c r="AG113" s="109">
        <f t="shared" si="20"/>
        <v>0</v>
      </c>
      <c r="AH113" s="109">
        <f t="shared" si="21"/>
        <v>0</v>
      </c>
      <c r="AI113" s="109">
        <f t="shared" si="22"/>
        <v>0</v>
      </c>
      <c r="AJ113" s="109">
        <f t="shared" si="23"/>
        <v>0</v>
      </c>
      <c r="AK113" s="109">
        <f t="shared" si="24"/>
        <v>0</v>
      </c>
      <c r="AL113" s="109">
        <f t="shared" si="25"/>
        <v>0</v>
      </c>
      <c r="AM113" s="109">
        <f t="shared" si="26"/>
        <v>0</v>
      </c>
      <c r="AN113" s="109">
        <f t="shared" si="27"/>
        <v>0</v>
      </c>
      <c r="AO113" s="117"/>
      <c r="AP113" s="117"/>
      <c r="AQ113" s="117"/>
      <c r="AR113" s="117"/>
      <c r="AS113" s="117"/>
      <c r="AT113" s="117"/>
      <c r="AU113" s="117"/>
      <c r="AV113" s="117"/>
      <c r="AW113" s="117"/>
      <c r="AX113" s="117"/>
      <c r="AY113" s="117"/>
      <c r="AZ113" s="117"/>
    </row>
    <row r="114" spans="1:52">
      <c r="A114" s="35"/>
      <c r="B114" s="1611" t="str">
        <f>'GIÁ VLXD THÁNG 9.2023-PL1'!B114</f>
        <v>Thép hộp mạ kẽm</v>
      </c>
      <c r="C114" s="1597" t="str">
        <f>'GIÁ VLXD THÁNG 9.2023-PL1'!C114</f>
        <v>cây</v>
      </c>
      <c r="D114" s="1595" t="str">
        <f>'GIÁ VLXD THÁNG 9.2023-PL1'!D114</f>
        <v>40x40 mm (dày 1,1mm)</v>
      </c>
      <c r="E114" s="42">
        <f>'GIÁ VLXD THÁNG 11.2023'!E114</f>
        <v>0</v>
      </c>
      <c r="F114" s="42">
        <f>'GIÁ VLXD THÁNG 11.2023'!F114</f>
        <v>0</v>
      </c>
      <c r="G114" s="42">
        <f>'GIÁ VLXD THÁNG 11.2023'!G114</f>
        <v>0</v>
      </c>
      <c r="H114" s="42">
        <f>'GIÁ VLXD THÁNG 11.2023'!H114</f>
        <v>0</v>
      </c>
      <c r="I114" s="42"/>
      <c r="J114" s="42">
        <f>'GIÁ VLXD THÁNG 11.2023'!J114</f>
        <v>0</v>
      </c>
      <c r="K114" s="42">
        <f>'GIÁ VLXD THÁNG 11.2023'!K114</f>
        <v>0</v>
      </c>
      <c r="L114" s="42">
        <f>'GIÁ VLXD THÁNG 11.2023'!L114</f>
        <v>0</v>
      </c>
      <c r="M114" s="42">
        <f>'GIÁ VLXD THÁNG 11.2023'!M114</f>
        <v>0</v>
      </c>
      <c r="N114" s="42">
        <f>'GIÁ VLXD THÁNG 11.2023'!N114</f>
        <v>0</v>
      </c>
      <c r="O114" s="42">
        <f>'GIÁ VLXD THÁNG 11.2023'!O114</f>
        <v>0</v>
      </c>
      <c r="P114" s="42">
        <f>'GIÁ VLXD THÁNG 11.2023'!P114</f>
        <v>0</v>
      </c>
      <c r="Q114" s="42">
        <f>'GIÁ VLXD THÁNG 12.2023'!E114</f>
        <v>0</v>
      </c>
      <c r="R114" s="42">
        <f>'GIÁ VLXD THÁNG 12.2023'!F114</f>
        <v>0</v>
      </c>
      <c r="S114" s="42">
        <f>'GIÁ VLXD THÁNG 12.2023'!G114</f>
        <v>0</v>
      </c>
      <c r="T114" s="42">
        <f>'GIÁ VLXD THÁNG 12.2023'!H114</f>
        <v>0</v>
      </c>
      <c r="U114" s="42"/>
      <c r="V114" s="42">
        <f>'GIÁ VLXD THÁNG 12.2023'!J114</f>
        <v>0</v>
      </c>
      <c r="W114" s="42"/>
      <c r="X114" s="42"/>
      <c r="Y114" s="42"/>
      <c r="Z114" s="42"/>
      <c r="AA114" s="42">
        <f>'GIÁ VLXD THÁNG 12.2023'!O114</f>
        <v>0</v>
      </c>
      <c r="AB114" s="42">
        <f>'GIÁ VLXD THÁNG 12.2023'!P114</f>
        <v>0</v>
      </c>
      <c r="AC114" s="108">
        <f t="shared" si="16"/>
        <v>0</v>
      </c>
      <c r="AD114" s="109">
        <f t="shared" si="17"/>
        <v>0</v>
      </c>
      <c r="AE114" s="109">
        <f t="shared" si="18"/>
        <v>0</v>
      </c>
      <c r="AF114" s="109">
        <f t="shared" si="19"/>
        <v>0</v>
      </c>
      <c r="AG114" s="109">
        <f t="shared" si="20"/>
        <v>0</v>
      </c>
      <c r="AH114" s="109">
        <f t="shared" si="21"/>
        <v>0</v>
      </c>
      <c r="AI114" s="109">
        <f t="shared" si="22"/>
        <v>0</v>
      </c>
      <c r="AJ114" s="109">
        <f t="shared" si="23"/>
        <v>0</v>
      </c>
      <c r="AK114" s="109">
        <f t="shared" si="24"/>
        <v>0</v>
      </c>
      <c r="AL114" s="109">
        <f t="shared" si="25"/>
        <v>0</v>
      </c>
      <c r="AM114" s="109">
        <f t="shared" si="26"/>
        <v>0</v>
      </c>
      <c r="AN114" s="109">
        <f t="shared" si="27"/>
        <v>0</v>
      </c>
      <c r="AO114" s="117"/>
      <c r="AP114" s="117"/>
      <c r="AQ114" s="117"/>
      <c r="AR114" s="117"/>
      <c r="AS114" s="117"/>
      <c r="AT114" s="117"/>
      <c r="AU114" s="117"/>
      <c r="AV114" s="117"/>
      <c r="AW114" s="117"/>
      <c r="AX114" s="117"/>
      <c r="AY114" s="117"/>
      <c r="AZ114" s="117"/>
    </row>
    <row r="115" spans="1:52">
      <c r="A115" s="35"/>
      <c r="B115" s="1611" t="str">
        <f>'GIÁ VLXD THÁNG 9.2023-PL1'!B115</f>
        <v>Thép hộp mạ kẽm</v>
      </c>
      <c r="C115" s="1597" t="str">
        <f>'GIÁ VLXD THÁNG 9.2023-PL1'!C115</f>
        <v>cây</v>
      </c>
      <c r="D115" s="1595" t="str">
        <f>'GIÁ VLXD THÁNG 9.2023-PL1'!D115</f>
        <v>40x40 mm (dày 1,2mm)</v>
      </c>
      <c r="E115" s="42">
        <f>'GIÁ VLXD THÁNG 11.2023'!E115</f>
        <v>0</v>
      </c>
      <c r="F115" s="42">
        <f>'GIÁ VLXD THÁNG 11.2023'!F115</f>
        <v>0</v>
      </c>
      <c r="G115" s="42">
        <f>'GIÁ VLXD THÁNG 11.2023'!G115</f>
        <v>0</v>
      </c>
      <c r="H115" s="42">
        <f>'GIÁ VLXD THÁNG 11.2023'!H115</f>
        <v>0</v>
      </c>
      <c r="I115" s="42"/>
      <c r="J115" s="42">
        <f>'GIÁ VLXD THÁNG 11.2023'!J115</f>
        <v>0</v>
      </c>
      <c r="K115" s="42">
        <f>'GIÁ VLXD THÁNG 11.2023'!K115</f>
        <v>0</v>
      </c>
      <c r="L115" s="42">
        <f>'GIÁ VLXD THÁNG 11.2023'!L115</f>
        <v>0</v>
      </c>
      <c r="M115" s="42">
        <f>'GIÁ VLXD THÁNG 11.2023'!M115</f>
        <v>0</v>
      </c>
      <c r="N115" s="42">
        <f>'GIÁ VLXD THÁNG 11.2023'!N115</f>
        <v>0</v>
      </c>
      <c r="O115" s="42">
        <f>'GIÁ VLXD THÁNG 11.2023'!O115</f>
        <v>0</v>
      </c>
      <c r="P115" s="42">
        <f>'GIÁ VLXD THÁNG 11.2023'!P115</f>
        <v>0</v>
      </c>
      <c r="Q115" s="42">
        <f>'GIÁ VLXD THÁNG 12.2023'!E115</f>
        <v>0</v>
      </c>
      <c r="R115" s="42">
        <f>'GIÁ VLXD THÁNG 12.2023'!F115</f>
        <v>0</v>
      </c>
      <c r="S115" s="42">
        <f>'GIÁ VLXD THÁNG 12.2023'!G115</f>
        <v>0</v>
      </c>
      <c r="T115" s="42">
        <f>'GIÁ VLXD THÁNG 12.2023'!H115</f>
        <v>0</v>
      </c>
      <c r="U115" s="42"/>
      <c r="V115" s="42">
        <f>'GIÁ VLXD THÁNG 12.2023'!J115</f>
        <v>0</v>
      </c>
      <c r="W115" s="42"/>
      <c r="X115" s="42"/>
      <c r="Y115" s="42"/>
      <c r="Z115" s="42"/>
      <c r="AA115" s="42">
        <f>'GIÁ VLXD THÁNG 12.2023'!O115</f>
        <v>0</v>
      </c>
      <c r="AB115" s="42">
        <f>'GIÁ VLXD THÁNG 12.2023'!P115</f>
        <v>0</v>
      </c>
      <c r="AC115" s="108">
        <f t="shared" si="16"/>
        <v>0</v>
      </c>
      <c r="AD115" s="109">
        <f t="shared" si="17"/>
        <v>0</v>
      </c>
      <c r="AE115" s="109">
        <f t="shared" si="18"/>
        <v>0</v>
      </c>
      <c r="AF115" s="109">
        <f t="shared" si="19"/>
        <v>0</v>
      </c>
      <c r="AG115" s="109">
        <f t="shared" si="20"/>
        <v>0</v>
      </c>
      <c r="AH115" s="109">
        <f t="shared" si="21"/>
        <v>0</v>
      </c>
      <c r="AI115" s="109">
        <f t="shared" si="22"/>
        <v>0</v>
      </c>
      <c r="AJ115" s="109">
        <f t="shared" si="23"/>
        <v>0</v>
      </c>
      <c r="AK115" s="109">
        <f t="shared" si="24"/>
        <v>0</v>
      </c>
      <c r="AL115" s="109">
        <f t="shared" si="25"/>
        <v>0</v>
      </c>
      <c r="AM115" s="109">
        <f t="shared" si="26"/>
        <v>0</v>
      </c>
      <c r="AN115" s="109">
        <f t="shared" si="27"/>
        <v>0</v>
      </c>
      <c r="AO115" s="117"/>
      <c r="AP115" s="117"/>
      <c r="AQ115" s="117"/>
      <c r="AR115" s="117"/>
      <c r="AS115" s="117"/>
      <c r="AT115" s="117"/>
      <c r="AU115" s="117"/>
      <c r="AV115" s="117"/>
      <c r="AW115" s="117"/>
      <c r="AX115" s="117"/>
      <c r="AY115" s="117"/>
      <c r="AZ115" s="117"/>
    </row>
    <row r="116" spans="1:52">
      <c r="A116" s="35"/>
      <c r="B116" s="1611" t="str">
        <f>'GIÁ VLXD THÁNG 9.2023-PL1'!B116</f>
        <v>Thép hộp mạ kẽm</v>
      </c>
      <c r="C116" s="1597" t="str">
        <f>'GIÁ VLXD THÁNG 9.2023-PL1'!C116</f>
        <v>cây</v>
      </c>
      <c r="D116" s="1595" t="str">
        <f>'GIÁ VLXD THÁNG 9.2023-PL1'!D116</f>
        <v>40x40 mm (dày 1,4mm)</v>
      </c>
      <c r="E116" s="42">
        <f>'GIÁ VLXD THÁNG 11.2023'!E116</f>
        <v>0</v>
      </c>
      <c r="F116" s="42">
        <f>'GIÁ VLXD THÁNG 11.2023'!F116</f>
        <v>0</v>
      </c>
      <c r="G116" s="42">
        <f>'GIÁ VLXD THÁNG 11.2023'!G116</f>
        <v>0</v>
      </c>
      <c r="H116" s="42">
        <f>'GIÁ VLXD THÁNG 11.2023'!H116</f>
        <v>0</v>
      </c>
      <c r="I116" s="42"/>
      <c r="J116" s="42">
        <f>'GIÁ VLXD THÁNG 11.2023'!J116</f>
        <v>0</v>
      </c>
      <c r="K116" s="42">
        <f>'GIÁ VLXD THÁNG 11.2023'!K116</f>
        <v>0</v>
      </c>
      <c r="L116" s="42">
        <f>'GIÁ VLXD THÁNG 11.2023'!L116</f>
        <v>0</v>
      </c>
      <c r="M116" s="42">
        <f>'GIÁ VLXD THÁNG 11.2023'!M116</f>
        <v>0</v>
      </c>
      <c r="N116" s="42">
        <f>'GIÁ VLXD THÁNG 11.2023'!N116</f>
        <v>0</v>
      </c>
      <c r="O116" s="42">
        <f>'GIÁ VLXD THÁNG 11.2023'!O116</f>
        <v>0</v>
      </c>
      <c r="P116" s="42">
        <f>'GIÁ VLXD THÁNG 11.2023'!P116</f>
        <v>0</v>
      </c>
      <c r="Q116" s="42">
        <f>'GIÁ VLXD THÁNG 12.2023'!E116</f>
        <v>0</v>
      </c>
      <c r="R116" s="42">
        <f>'GIÁ VLXD THÁNG 12.2023'!F116</f>
        <v>0</v>
      </c>
      <c r="S116" s="42">
        <f>'GIÁ VLXD THÁNG 12.2023'!G116</f>
        <v>0</v>
      </c>
      <c r="T116" s="42">
        <f>'GIÁ VLXD THÁNG 12.2023'!H116</f>
        <v>0</v>
      </c>
      <c r="U116" s="42"/>
      <c r="V116" s="42">
        <f>'GIÁ VLXD THÁNG 12.2023'!J116</f>
        <v>0</v>
      </c>
      <c r="W116" s="42"/>
      <c r="X116" s="42"/>
      <c r="Y116" s="42"/>
      <c r="Z116" s="42"/>
      <c r="AA116" s="42">
        <f>'GIÁ VLXD THÁNG 12.2023'!O116</f>
        <v>0</v>
      </c>
      <c r="AB116" s="42">
        <f>'GIÁ VLXD THÁNG 12.2023'!P116</f>
        <v>0</v>
      </c>
      <c r="AC116" s="108">
        <f t="shared" si="16"/>
        <v>0</v>
      </c>
      <c r="AD116" s="109">
        <f t="shared" si="17"/>
        <v>0</v>
      </c>
      <c r="AE116" s="109">
        <f t="shared" si="18"/>
        <v>0</v>
      </c>
      <c r="AF116" s="109">
        <f t="shared" si="19"/>
        <v>0</v>
      </c>
      <c r="AG116" s="109">
        <f t="shared" si="20"/>
        <v>0</v>
      </c>
      <c r="AH116" s="109">
        <f t="shared" si="21"/>
        <v>0</v>
      </c>
      <c r="AI116" s="109">
        <f t="shared" si="22"/>
        <v>0</v>
      </c>
      <c r="AJ116" s="109">
        <f t="shared" si="23"/>
        <v>0</v>
      </c>
      <c r="AK116" s="109">
        <f t="shared" si="24"/>
        <v>0</v>
      </c>
      <c r="AL116" s="109">
        <f t="shared" si="25"/>
        <v>0</v>
      </c>
      <c r="AM116" s="109">
        <f t="shared" si="26"/>
        <v>0</v>
      </c>
      <c r="AN116" s="109">
        <f t="shared" si="27"/>
        <v>0</v>
      </c>
      <c r="AO116" s="117"/>
      <c r="AP116" s="117"/>
      <c r="AQ116" s="117"/>
      <c r="AR116" s="117"/>
      <c r="AS116" s="117"/>
      <c r="AT116" s="117"/>
      <c r="AU116" s="117"/>
      <c r="AV116" s="117"/>
      <c r="AW116" s="117"/>
      <c r="AX116" s="117"/>
      <c r="AY116" s="117"/>
      <c r="AZ116" s="117"/>
    </row>
    <row r="117" spans="1:52" ht="35.1" customHeight="1">
      <c r="A117" s="35"/>
      <c r="B117" s="1611" t="str">
        <f>'GIÁ VLXD THÁNG 9.2023-PL1'!B117</f>
        <v>Thép hộp mạ kẽm</v>
      </c>
      <c r="C117" s="1597" t="str">
        <f>'GIÁ VLXD THÁNG 9.2023-PL1'!C117</f>
        <v>cây</v>
      </c>
      <c r="D117" s="1595" t="str">
        <f>'GIÁ VLXD THÁNG 9.2023-PL1'!D117</f>
        <v>40x80 mm (dày 1,2mm)</v>
      </c>
      <c r="E117" s="42">
        <f>'GIÁ VLXD THÁNG 11.2023'!E117</f>
        <v>0</v>
      </c>
      <c r="F117" s="42">
        <f>'GIÁ VLXD THÁNG 11.2023'!F117</f>
        <v>0</v>
      </c>
      <c r="G117" s="42">
        <f>'GIÁ VLXD THÁNG 11.2023'!G117</f>
        <v>0</v>
      </c>
      <c r="H117" s="42">
        <f>'GIÁ VLXD THÁNG 11.2023'!H117</f>
        <v>0</v>
      </c>
      <c r="I117" s="42"/>
      <c r="J117" s="42">
        <f>'GIÁ VLXD THÁNG 11.2023'!J117</f>
        <v>0</v>
      </c>
      <c r="K117" s="42">
        <f>'GIÁ VLXD THÁNG 11.2023'!K117</f>
        <v>0</v>
      </c>
      <c r="L117" s="42">
        <f>'GIÁ VLXD THÁNG 11.2023'!L117</f>
        <v>0</v>
      </c>
      <c r="M117" s="42">
        <f>'GIÁ VLXD THÁNG 11.2023'!M117</f>
        <v>0</v>
      </c>
      <c r="N117" s="42">
        <f>'GIÁ VLXD THÁNG 11.2023'!N117</f>
        <v>0</v>
      </c>
      <c r="O117" s="42">
        <f>'GIÁ VLXD THÁNG 11.2023'!O117</f>
        <v>0</v>
      </c>
      <c r="P117" s="42">
        <f>'GIÁ VLXD THÁNG 11.2023'!P117</f>
        <v>0</v>
      </c>
      <c r="Q117" s="42">
        <f>'GIÁ VLXD THÁNG 12.2023'!E117</f>
        <v>0</v>
      </c>
      <c r="R117" s="42">
        <f>'GIÁ VLXD THÁNG 12.2023'!F117</f>
        <v>0</v>
      </c>
      <c r="S117" s="42">
        <f>'GIÁ VLXD THÁNG 12.2023'!G117</f>
        <v>0</v>
      </c>
      <c r="T117" s="42">
        <f>'GIÁ VLXD THÁNG 12.2023'!H117</f>
        <v>0</v>
      </c>
      <c r="U117" s="42"/>
      <c r="V117" s="42">
        <f>'GIÁ VLXD THÁNG 12.2023'!J117</f>
        <v>0</v>
      </c>
      <c r="W117" s="42"/>
      <c r="X117" s="42"/>
      <c r="Y117" s="42"/>
      <c r="Z117" s="42"/>
      <c r="AA117" s="42">
        <f>'GIÁ VLXD THÁNG 12.2023'!O117</f>
        <v>0</v>
      </c>
      <c r="AB117" s="42">
        <f>'GIÁ VLXD THÁNG 12.2023'!P117</f>
        <v>0</v>
      </c>
      <c r="AC117" s="108">
        <f t="shared" si="16"/>
        <v>0</v>
      </c>
      <c r="AD117" s="109">
        <f t="shared" si="17"/>
        <v>0</v>
      </c>
      <c r="AE117" s="109">
        <f t="shared" si="18"/>
        <v>0</v>
      </c>
      <c r="AF117" s="109">
        <f t="shared" si="19"/>
        <v>0</v>
      </c>
      <c r="AG117" s="109">
        <f t="shared" si="20"/>
        <v>0</v>
      </c>
      <c r="AH117" s="109">
        <f t="shared" si="21"/>
        <v>0</v>
      </c>
      <c r="AI117" s="109">
        <f t="shared" si="22"/>
        <v>0</v>
      </c>
      <c r="AJ117" s="109">
        <f t="shared" si="23"/>
        <v>0</v>
      </c>
      <c r="AK117" s="109">
        <f t="shared" si="24"/>
        <v>0</v>
      </c>
      <c r="AL117" s="109">
        <f t="shared" si="25"/>
        <v>0</v>
      </c>
      <c r="AM117" s="109">
        <f t="shared" si="26"/>
        <v>0</v>
      </c>
      <c r="AN117" s="109">
        <f t="shared" si="27"/>
        <v>0</v>
      </c>
      <c r="AO117" s="117"/>
      <c r="AP117" s="117"/>
      <c r="AQ117" s="117"/>
      <c r="AR117" s="117"/>
      <c r="AS117" s="117"/>
      <c r="AT117" s="117"/>
      <c r="AU117" s="117"/>
      <c r="AV117" s="117"/>
      <c r="AW117" s="117"/>
      <c r="AX117" s="117"/>
      <c r="AY117" s="117"/>
      <c r="AZ117" s="117"/>
    </row>
    <row r="118" spans="1:52" ht="35.1" customHeight="1">
      <c r="A118" s="35"/>
      <c r="B118" s="1611" t="str">
        <f>'GIÁ VLXD THÁNG 9.2023-PL1'!B118</f>
        <v>Thép hộp mạ kẽm</v>
      </c>
      <c r="C118" s="1597" t="str">
        <f>'GIÁ VLXD THÁNG 9.2023-PL1'!C118</f>
        <v>cây</v>
      </c>
      <c r="D118" s="1595" t="str">
        <f>'GIÁ VLXD THÁNG 9.2023-PL1'!D118</f>
        <v>40x80mm (dày 1,4mm)</v>
      </c>
      <c r="E118" s="42">
        <f>'GIÁ VLXD THÁNG 11.2023'!E118</f>
        <v>0</v>
      </c>
      <c r="F118" s="42">
        <f>'GIÁ VLXD THÁNG 11.2023'!F118</f>
        <v>0</v>
      </c>
      <c r="G118" s="42">
        <f>'GIÁ VLXD THÁNG 11.2023'!G118</f>
        <v>0</v>
      </c>
      <c r="H118" s="42">
        <f>'GIÁ VLXD THÁNG 11.2023'!H118</f>
        <v>0</v>
      </c>
      <c r="I118" s="42"/>
      <c r="J118" s="42">
        <f>'GIÁ VLXD THÁNG 11.2023'!J118</f>
        <v>0</v>
      </c>
      <c r="K118" s="42">
        <f>'GIÁ VLXD THÁNG 11.2023'!K118</f>
        <v>0</v>
      </c>
      <c r="L118" s="42">
        <f>'GIÁ VLXD THÁNG 11.2023'!L118</f>
        <v>0</v>
      </c>
      <c r="M118" s="42">
        <f>'GIÁ VLXD THÁNG 11.2023'!M118</f>
        <v>0</v>
      </c>
      <c r="N118" s="42"/>
      <c r="O118" s="42">
        <f>'GIÁ VLXD THÁNG 11.2023'!O118</f>
        <v>0</v>
      </c>
      <c r="P118" s="42">
        <f>'GIÁ VLXD THÁNG 11.2023'!P118</f>
        <v>0</v>
      </c>
      <c r="Q118" s="42">
        <f>'GIÁ VLXD THÁNG 12.2023'!E118</f>
        <v>0</v>
      </c>
      <c r="R118" s="42">
        <f>'GIÁ VLXD THÁNG 12.2023'!F118</f>
        <v>0</v>
      </c>
      <c r="S118" s="42">
        <f>'GIÁ VLXD THÁNG 12.2023'!G118</f>
        <v>0</v>
      </c>
      <c r="T118" s="42">
        <f>'GIÁ VLXD THÁNG 12.2023'!H118</f>
        <v>0</v>
      </c>
      <c r="U118" s="42"/>
      <c r="V118" s="42">
        <f>'GIÁ VLXD THÁNG 12.2023'!J118</f>
        <v>0</v>
      </c>
      <c r="W118" s="42"/>
      <c r="X118" s="42"/>
      <c r="Y118" s="42"/>
      <c r="Z118" s="1646"/>
      <c r="AA118" s="42">
        <f>'GIÁ VLXD THÁNG 12.2023'!O118</f>
        <v>0</v>
      </c>
      <c r="AB118" s="42">
        <f>'GIÁ VLXD THÁNG 12.2023'!P118</f>
        <v>0</v>
      </c>
      <c r="AC118" s="108">
        <f t="shared" si="16"/>
        <v>0</v>
      </c>
      <c r="AD118" s="109">
        <f t="shared" si="17"/>
        <v>0</v>
      </c>
      <c r="AE118" s="109">
        <f t="shared" si="18"/>
        <v>0</v>
      </c>
      <c r="AF118" s="109">
        <f t="shared" si="19"/>
        <v>0</v>
      </c>
      <c r="AG118" s="109">
        <f t="shared" si="20"/>
        <v>0</v>
      </c>
      <c r="AH118" s="109">
        <f t="shared" si="21"/>
        <v>0</v>
      </c>
      <c r="AI118" s="109">
        <f t="shared" si="22"/>
        <v>0</v>
      </c>
      <c r="AJ118" s="109">
        <f t="shared" si="23"/>
        <v>0</v>
      </c>
      <c r="AK118" s="109">
        <f t="shared" si="24"/>
        <v>0</v>
      </c>
      <c r="AL118" s="109">
        <f t="shared" si="25"/>
        <v>0</v>
      </c>
      <c r="AM118" s="109">
        <f t="shared" si="26"/>
        <v>0</v>
      </c>
      <c r="AN118" s="109">
        <f t="shared" si="27"/>
        <v>0</v>
      </c>
      <c r="AO118" s="117"/>
      <c r="AP118" s="117"/>
      <c r="AQ118" s="117"/>
      <c r="AR118" s="117"/>
      <c r="AS118" s="117"/>
      <c r="AT118" s="117"/>
      <c r="AU118" s="117"/>
      <c r="AV118" s="117"/>
      <c r="AW118" s="117"/>
      <c r="AX118" s="117"/>
      <c r="AY118" s="117"/>
      <c r="AZ118" s="117"/>
    </row>
    <row r="119" spans="1:52" ht="35.1" customHeight="1">
      <c r="A119" s="35"/>
      <c r="B119" s="1611" t="str">
        <f>'GIÁ VLXD THÁNG 9.2023-PL1'!B119</f>
        <v>Thép hộp mạ kẽm</v>
      </c>
      <c r="C119" s="1597" t="str">
        <f>'GIÁ VLXD THÁNG 9.2023-PL1'!C119</f>
        <v>cây</v>
      </c>
      <c r="D119" s="1595" t="str">
        <f>'GIÁ VLXD THÁNG 9.2023-PL1'!D119</f>
        <v>50x50mm (dày 1,4mm)</v>
      </c>
      <c r="E119" s="42">
        <f>'GIÁ VLXD THÁNG 11.2023'!E119</f>
        <v>0</v>
      </c>
      <c r="F119" s="42">
        <f>'GIÁ VLXD THÁNG 11.2023'!F119</f>
        <v>0</v>
      </c>
      <c r="G119" s="42">
        <f>'GIÁ VLXD THÁNG 11.2023'!G119</f>
        <v>0</v>
      </c>
      <c r="H119" s="42">
        <f>'GIÁ VLXD THÁNG 11.2023'!H119</f>
        <v>0</v>
      </c>
      <c r="I119" s="42"/>
      <c r="J119" s="42">
        <f>'GIÁ VLXD THÁNG 11.2023'!J119</f>
        <v>0</v>
      </c>
      <c r="K119" s="42">
        <f>'GIÁ VLXD THÁNG 11.2023'!K119</f>
        <v>0</v>
      </c>
      <c r="L119" s="42">
        <f>'GIÁ VLXD THÁNG 11.2023'!L119</f>
        <v>0</v>
      </c>
      <c r="M119" s="42">
        <f>'GIÁ VLXD THÁNG 11.2023'!M119</f>
        <v>0</v>
      </c>
      <c r="N119" s="42"/>
      <c r="O119" s="42">
        <f>'GIÁ VLXD THÁNG 11.2023'!O119</f>
        <v>0</v>
      </c>
      <c r="P119" s="42">
        <f>'GIÁ VLXD THÁNG 11.2023'!P119</f>
        <v>0</v>
      </c>
      <c r="Q119" s="42">
        <f>'GIÁ VLXD THÁNG 12.2023'!E119</f>
        <v>0</v>
      </c>
      <c r="R119" s="42">
        <f>'GIÁ VLXD THÁNG 12.2023'!F119</f>
        <v>0</v>
      </c>
      <c r="S119" s="42">
        <f>'GIÁ VLXD THÁNG 12.2023'!G119</f>
        <v>0</v>
      </c>
      <c r="T119" s="42">
        <f>'GIÁ VLXD THÁNG 12.2023'!H119</f>
        <v>0</v>
      </c>
      <c r="U119" s="42"/>
      <c r="V119" s="42">
        <f>'GIÁ VLXD THÁNG 12.2023'!J119</f>
        <v>0</v>
      </c>
      <c r="W119" s="42"/>
      <c r="X119" s="42"/>
      <c r="Y119" s="42"/>
      <c r="Z119" s="42"/>
      <c r="AA119" s="42">
        <f>'GIÁ VLXD THÁNG 12.2023'!O119</f>
        <v>0</v>
      </c>
      <c r="AB119" s="42">
        <f>'GIÁ VLXD THÁNG 12.2023'!P119</f>
        <v>0</v>
      </c>
      <c r="AC119" s="108">
        <f t="shared" si="16"/>
        <v>0</v>
      </c>
      <c r="AD119" s="109">
        <f t="shared" si="17"/>
        <v>0</v>
      </c>
      <c r="AE119" s="109">
        <f t="shared" si="18"/>
        <v>0</v>
      </c>
      <c r="AF119" s="109">
        <f t="shared" si="19"/>
        <v>0</v>
      </c>
      <c r="AG119" s="109">
        <f t="shared" si="20"/>
        <v>0</v>
      </c>
      <c r="AH119" s="109">
        <f t="shared" si="21"/>
        <v>0</v>
      </c>
      <c r="AI119" s="109">
        <f t="shared" si="22"/>
        <v>0</v>
      </c>
      <c r="AJ119" s="109">
        <f t="shared" si="23"/>
        <v>0</v>
      </c>
      <c r="AK119" s="109">
        <f t="shared" si="24"/>
        <v>0</v>
      </c>
      <c r="AL119" s="109">
        <f t="shared" si="25"/>
        <v>0</v>
      </c>
      <c r="AM119" s="109">
        <f t="shared" si="26"/>
        <v>0</v>
      </c>
      <c r="AN119" s="109">
        <f t="shared" si="27"/>
        <v>0</v>
      </c>
      <c r="AO119" s="117"/>
      <c r="AP119" s="117"/>
      <c r="AQ119" s="117"/>
      <c r="AR119" s="117"/>
      <c r="AS119" s="117"/>
      <c r="AT119" s="117"/>
      <c r="AU119" s="117"/>
      <c r="AV119" s="117"/>
      <c r="AW119" s="117"/>
      <c r="AX119" s="117"/>
      <c r="AY119" s="117"/>
      <c r="AZ119" s="117"/>
    </row>
    <row r="120" spans="1:52" ht="35.1" customHeight="1">
      <c r="A120" s="35"/>
      <c r="B120" s="1611" t="str">
        <f>'GIÁ VLXD THÁNG 9.2023-PL1'!B120</f>
        <v>Thép hộp mạ kẽm</v>
      </c>
      <c r="C120" s="1597" t="str">
        <f>'GIÁ VLXD THÁNG 9.2023-PL1'!C120</f>
        <v>cây</v>
      </c>
      <c r="D120" s="1595" t="str">
        <f>'GIÁ VLXD THÁNG 9.2023-PL1'!D120</f>
        <v>50x100mm (dày 1,2mm)</v>
      </c>
      <c r="E120" s="42">
        <f>'GIÁ VLXD THÁNG 11.2023'!E120</f>
        <v>0</v>
      </c>
      <c r="F120" s="42">
        <f>'GIÁ VLXD THÁNG 11.2023'!F120</f>
        <v>0</v>
      </c>
      <c r="G120" s="42">
        <f>'GIÁ VLXD THÁNG 11.2023'!G120</f>
        <v>0</v>
      </c>
      <c r="H120" s="42">
        <f>'GIÁ VLXD THÁNG 11.2023'!H120</f>
        <v>0</v>
      </c>
      <c r="I120" s="42"/>
      <c r="J120" s="42">
        <f>'GIÁ VLXD THÁNG 11.2023'!J120</f>
        <v>0</v>
      </c>
      <c r="K120" s="42"/>
      <c r="L120" s="42">
        <f>'GIÁ VLXD THÁNG 11.2023'!L120</f>
        <v>0</v>
      </c>
      <c r="M120" s="42">
        <f>'GIÁ VLXD THÁNG 11.2023'!M120</f>
        <v>0</v>
      </c>
      <c r="N120" s="42"/>
      <c r="O120" s="42">
        <f>'GIÁ VLXD THÁNG 11.2023'!O120</f>
        <v>0</v>
      </c>
      <c r="P120" s="42">
        <f>'GIÁ VLXD THÁNG 11.2023'!P120</f>
        <v>0</v>
      </c>
      <c r="Q120" s="42">
        <f>'GIÁ VLXD THÁNG 12.2023'!E120</f>
        <v>0</v>
      </c>
      <c r="R120" s="42">
        <f>'GIÁ VLXD THÁNG 12.2023'!F120</f>
        <v>0</v>
      </c>
      <c r="S120" s="42">
        <f>'GIÁ VLXD THÁNG 12.2023'!G120</f>
        <v>0</v>
      </c>
      <c r="T120" s="42">
        <f>'GIÁ VLXD THÁNG 12.2023'!H120</f>
        <v>0</v>
      </c>
      <c r="U120" s="42"/>
      <c r="V120" s="42">
        <f>'GIÁ VLXD THÁNG 12.2023'!J120</f>
        <v>0</v>
      </c>
      <c r="W120" s="42"/>
      <c r="X120" s="42"/>
      <c r="Y120" s="42"/>
      <c r="Z120" s="42"/>
      <c r="AA120" s="42">
        <f>'GIÁ VLXD THÁNG 12.2023'!O120</f>
        <v>0</v>
      </c>
      <c r="AB120" s="42">
        <f>'GIÁ VLXD THÁNG 12.2023'!P120</f>
        <v>0</v>
      </c>
      <c r="AC120" s="108">
        <f t="shared" si="16"/>
        <v>0</v>
      </c>
      <c r="AD120" s="109">
        <f t="shared" si="17"/>
        <v>0</v>
      </c>
      <c r="AE120" s="109">
        <f t="shared" si="18"/>
        <v>0</v>
      </c>
      <c r="AF120" s="109">
        <f t="shared" si="19"/>
        <v>0</v>
      </c>
      <c r="AG120" s="109">
        <f t="shared" si="20"/>
        <v>0</v>
      </c>
      <c r="AH120" s="109">
        <f t="shared" si="21"/>
        <v>0</v>
      </c>
      <c r="AI120" s="109">
        <f t="shared" si="22"/>
        <v>0</v>
      </c>
      <c r="AJ120" s="109">
        <f t="shared" si="23"/>
        <v>0</v>
      </c>
      <c r="AK120" s="109">
        <f t="shared" si="24"/>
        <v>0</v>
      </c>
      <c r="AL120" s="109">
        <f t="shared" si="25"/>
        <v>0</v>
      </c>
      <c r="AM120" s="109">
        <f t="shared" si="26"/>
        <v>0</v>
      </c>
      <c r="AN120" s="109">
        <f t="shared" si="27"/>
        <v>0</v>
      </c>
      <c r="AO120" s="117"/>
      <c r="AP120" s="117"/>
      <c r="AQ120" s="117"/>
      <c r="AR120" s="117"/>
      <c r="AS120" s="117"/>
      <c r="AT120" s="117"/>
      <c r="AU120" s="117"/>
      <c r="AV120" s="117"/>
      <c r="AW120" s="117"/>
      <c r="AX120" s="117"/>
      <c r="AY120" s="117"/>
      <c r="AZ120" s="117"/>
    </row>
    <row r="121" spans="1:52" ht="35.1" customHeight="1">
      <c r="A121" s="35"/>
      <c r="B121" s="1611" t="str">
        <f>'GIÁ VLXD THÁNG 9.2023-PL1'!B121</f>
        <v>Thép hộp mạ kẽm</v>
      </c>
      <c r="C121" s="1597" t="str">
        <f>'GIÁ VLXD THÁNG 9.2023-PL1'!C121</f>
        <v>cây</v>
      </c>
      <c r="D121" s="1595" t="str">
        <f>'GIÁ VLXD THÁNG 9.2023-PL1'!D121</f>
        <v>50x100mm (dày 1,4mm)</v>
      </c>
      <c r="E121" s="42">
        <f>'GIÁ VLXD THÁNG 11.2023'!E121</f>
        <v>0</v>
      </c>
      <c r="F121" s="42">
        <f>'GIÁ VLXD THÁNG 11.2023'!F121</f>
        <v>0</v>
      </c>
      <c r="G121" s="42">
        <f>'GIÁ VLXD THÁNG 11.2023'!G121</f>
        <v>0</v>
      </c>
      <c r="H121" s="42">
        <f>'GIÁ VLXD THÁNG 11.2023'!H121</f>
        <v>0</v>
      </c>
      <c r="I121" s="42"/>
      <c r="J121" s="42">
        <f>'GIÁ VLXD THÁNG 11.2023'!J121</f>
        <v>0</v>
      </c>
      <c r="K121" s="42"/>
      <c r="L121" s="42">
        <f>'GIÁ VLXD THÁNG 11.2023'!L121</f>
        <v>0</v>
      </c>
      <c r="M121" s="42">
        <f>'GIÁ VLXD THÁNG 11.2023'!M121</f>
        <v>0</v>
      </c>
      <c r="N121" s="42"/>
      <c r="O121" s="42">
        <f>'GIÁ VLXD THÁNG 11.2023'!O121</f>
        <v>0</v>
      </c>
      <c r="P121" s="42">
        <f>'GIÁ VLXD THÁNG 11.2023'!P121</f>
        <v>0</v>
      </c>
      <c r="Q121" s="42">
        <f>'GIÁ VLXD THÁNG 12.2023'!E121</f>
        <v>0</v>
      </c>
      <c r="R121" s="42">
        <f>'GIÁ VLXD THÁNG 12.2023'!F121</f>
        <v>0</v>
      </c>
      <c r="S121" s="42">
        <f>'GIÁ VLXD THÁNG 12.2023'!G121</f>
        <v>0</v>
      </c>
      <c r="T121" s="42">
        <f>'GIÁ VLXD THÁNG 12.2023'!H121</f>
        <v>0</v>
      </c>
      <c r="U121" s="42"/>
      <c r="V121" s="42">
        <f>'GIÁ VLXD THÁNG 12.2023'!J121</f>
        <v>0</v>
      </c>
      <c r="W121" s="42"/>
      <c r="X121" s="42"/>
      <c r="Y121" s="42"/>
      <c r="Z121" s="1646"/>
      <c r="AA121" s="42">
        <f>'GIÁ VLXD THÁNG 12.2023'!O121</f>
        <v>0</v>
      </c>
      <c r="AB121" s="42">
        <f>'GIÁ VLXD THÁNG 12.2023'!P121</f>
        <v>0</v>
      </c>
      <c r="AC121" s="108">
        <f t="shared" si="16"/>
        <v>0</v>
      </c>
      <c r="AD121" s="109">
        <f t="shared" si="17"/>
        <v>0</v>
      </c>
      <c r="AE121" s="109">
        <f t="shared" si="18"/>
        <v>0</v>
      </c>
      <c r="AF121" s="109">
        <f t="shared" si="19"/>
        <v>0</v>
      </c>
      <c r="AG121" s="109">
        <f t="shared" si="20"/>
        <v>0</v>
      </c>
      <c r="AH121" s="109">
        <f t="shared" si="21"/>
        <v>0</v>
      </c>
      <c r="AI121" s="109">
        <f t="shared" si="22"/>
        <v>0</v>
      </c>
      <c r="AJ121" s="109">
        <f t="shared" si="23"/>
        <v>0</v>
      </c>
      <c r="AK121" s="109">
        <f t="shared" si="24"/>
        <v>0</v>
      </c>
      <c r="AL121" s="109">
        <f t="shared" si="25"/>
        <v>0</v>
      </c>
      <c r="AM121" s="109">
        <f t="shared" si="26"/>
        <v>0</v>
      </c>
      <c r="AN121" s="109">
        <f t="shared" si="27"/>
        <v>0</v>
      </c>
      <c r="AO121" s="117"/>
      <c r="AP121" s="117"/>
      <c r="AQ121" s="117"/>
      <c r="AR121" s="117"/>
      <c r="AS121" s="117"/>
      <c r="AT121" s="117"/>
      <c r="AU121" s="117"/>
      <c r="AV121" s="117"/>
      <c r="AW121" s="117"/>
      <c r="AX121" s="117"/>
      <c r="AY121" s="117"/>
      <c r="AZ121" s="117"/>
    </row>
    <row r="122" spans="1:52" ht="35.1" customHeight="1">
      <c r="A122" s="35"/>
      <c r="B122" s="1611" t="str">
        <f>'GIÁ VLXD THÁNG 9.2023-PL1'!B122</f>
        <v>Thép hộp mạ kẽm</v>
      </c>
      <c r="C122" s="1597" t="str">
        <f>'GIÁ VLXD THÁNG 9.2023-PL1'!C122</f>
        <v>cây</v>
      </c>
      <c r="D122" s="1595" t="str">
        <f>'GIÁ VLXD THÁNG 9.2023-PL1'!D122</f>
        <v>50x100mm (dày 1,8mm)</v>
      </c>
      <c r="E122" s="42">
        <f>'GIÁ VLXD THÁNG 11.2023'!E122</f>
        <v>0</v>
      </c>
      <c r="F122" s="42">
        <f>'GIÁ VLXD THÁNG 11.2023'!F122</f>
        <v>0</v>
      </c>
      <c r="G122" s="42">
        <f>'GIÁ VLXD THÁNG 11.2023'!G122</f>
        <v>0</v>
      </c>
      <c r="H122" s="42">
        <f>'GIÁ VLXD THÁNG 11.2023'!H122</f>
        <v>0</v>
      </c>
      <c r="I122" s="42"/>
      <c r="J122" s="42">
        <f>'GIÁ VLXD THÁNG 11.2023'!J122</f>
        <v>0</v>
      </c>
      <c r="K122" s="42">
        <f>'GIÁ VLXD THÁNG 11.2023'!K122</f>
        <v>0</v>
      </c>
      <c r="L122" s="42">
        <f>'GIÁ VLXD THÁNG 11.2023'!L122</f>
        <v>0</v>
      </c>
      <c r="M122" s="42">
        <f>'GIÁ VLXD THÁNG 11.2023'!M122</f>
        <v>0</v>
      </c>
      <c r="N122" s="42"/>
      <c r="O122" s="42">
        <f>'GIÁ VLXD THÁNG 11.2023'!O122</f>
        <v>0</v>
      </c>
      <c r="P122" s="42">
        <f>'GIÁ VLXD THÁNG 11.2023'!P122</f>
        <v>0</v>
      </c>
      <c r="Q122" s="42">
        <f>'GIÁ VLXD THÁNG 12.2023'!E122</f>
        <v>0</v>
      </c>
      <c r="R122" s="42">
        <f>'GIÁ VLXD THÁNG 12.2023'!F122</f>
        <v>0</v>
      </c>
      <c r="S122" s="42">
        <f>'GIÁ VLXD THÁNG 12.2023'!G122</f>
        <v>0</v>
      </c>
      <c r="T122" s="42">
        <f>'GIÁ VLXD THÁNG 12.2023'!H122</f>
        <v>0</v>
      </c>
      <c r="U122" s="42"/>
      <c r="V122" s="42">
        <f>'GIÁ VLXD THÁNG 12.2023'!J122</f>
        <v>0</v>
      </c>
      <c r="W122" s="42"/>
      <c r="X122" s="42"/>
      <c r="Y122" s="42"/>
      <c r="Z122" s="1646"/>
      <c r="AA122" s="42">
        <f>'GIÁ VLXD THÁNG 12.2023'!O122</f>
        <v>0</v>
      </c>
      <c r="AB122" s="42">
        <f>'GIÁ VLXD THÁNG 12.2023'!P122</f>
        <v>0</v>
      </c>
      <c r="AC122" s="108">
        <f t="shared" si="16"/>
        <v>0</v>
      </c>
      <c r="AD122" s="109">
        <f t="shared" si="17"/>
        <v>0</v>
      </c>
      <c r="AE122" s="109">
        <f t="shared" si="18"/>
        <v>0</v>
      </c>
      <c r="AF122" s="109">
        <f t="shared" si="19"/>
        <v>0</v>
      </c>
      <c r="AG122" s="109">
        <f t="shared" si="20"/>
        <v>0</v>
      </c>
      <c r="AH122" s="109">
        <f t="shared" si="21"/>
        <v>0</v>
      </c>
      <c r="AI122" s="109">
        <f t="shared" si="22"/>
        <v>0</v>
      </c>
      <c r="AJ122" s="109">
        <f t="shared" si="23"/>
        <v>0</v>
      </c>
      <c r="AK122" s="109">
        <f t="shared" si="24"/>
        <v>0</v>
      </c>
      <c r="AL122" s="109">
        <f t="shared" si="25"/>
        <v>0</v>
      </c>
      <c r="AM122" s="109">
        <f t="shared" si="26"/>
        <v>0</v>
      </c>
      <c r="AN122" s="109">
        <f t="shared" si="27"/>
        <v>0</v>
      </c>
      <c r="AO122" s="117"/>
      <c r="AP122" s="117"/>
      <c r="AQ122" s="117"/>
      <c r="AR122" s="117"/>
      <c r="AS122" s="117"/>
      <c r="AT122" s="117"/>
      <c r="AU122" s="117"/>
      <c r="AV122" s="117"/>
      <c r="AW122" s="117"/>
      <c r="AX122" s="117"/>
      <c r="AY122" s="117"/>
      <c r="AZ122" s="117"/>
    </row>
    <row r="123" spans="1:52" ht="35.1" customHeight="1">
      <c r="A123" s="35"/>
      <c r="B123" s="1611" t="str">
        <f>'GIÁ VLXD THÁNG 9.2023-PL1'!B123</f>
        <v>Thép hộp mạ kẽm</v>
      </c>
      <c r="C123" s="1597" t="str">
        <f>'GIÁ VLXD THÁNG 9.2023-PL1'!C123</f>
        <v>cây</v>
      </c>
      <c r="D123" s="1595" t="str">
        <f>'GIÁ VLXD THÁNG 9.2023-PL1'!D123</f>
        <v>75x75mm (dày 1,4mm)</v>
      </c>
      <c r="E123" s="42">
        <f>'GIÁ VLXD THÁNG 11.2023'!E123</f>
        <v>0</v>
      </c>
      <c r="F123" s="42">
        <f>'GIÁ VLXD THÁNG 11.2023'!F123</f>
        <v>0</v>
      </c>
      <c r="G123" s="42">
        <f>'GIÁ VLXD THÁNG 11.2023'!G123</f>
        <v>0</v>
      </c>
      <c r="H123" s="42">
        <f>'GIÁ VLXD THÁNG 11.2023'!H123</f>
        <v>0</v>
      </c>
      <c r="I123" s="42"/>
      <c r="J123" s="42">
        <f>'GIÁ VLXD THÁNG 11.2023'!J123</f>
        <v>0</v>
      </c>
      <c r="K123" s="42">
        <f>'GIÁ VLXD THÁNG 11.2023'!K123</f>
        <v>0</v>
      </c>
      <c r="L123" s="42">
        <f>'GIÁ VLXD THÁNG 11.2023'!L123</f>
        <v>0</v>
      </c>
      <c r="M123" s="42">
        <f>'GIÁ VLXD THÁNG 11.2023'!M123</f>
        <v>0</v>
      </c>
      <c r="N123" s="42"/>
      <c r="O123" s="42">
        <f>'GIÁ VLXD THÁNG 11.2023'!O123</f>
        <v>0</v>
      </c>
      <c r="P123" s="42">
        <f>'GIÁ VLXD THÁNG 11.2023'!P123</f>
        <v>0</v>
      </c>
      <c r="Q123" s="42">
        <f>'GIÁ VLXD THÁNG 12.2023'!E123</f>
        <v>0</v>
      </c>
      <c r="R123" s="42">
        <f>'GIÁ VLXD THÁNG 12.2023'!F123</f>
        <v>0</v>
      </c>
      <c r="S123" s="42">
        <f>'GIÁ VLXD THÁNG 12.2023'!G123</f>
        <v>0</v>
      </c>
      <c r="T123" s="42">
        <f>'GIÁ VLXD THÁNG 12.2023'!H123</f>
        <v>0</v>
      </c>
      <c r="U123" s="42"/>
      <c r="V123" s="42">
        <f>'GIÁ VLXD THÁNG 12.2023'!J123</f>
        <v>0</v>
      </c>
      <c r="W123" s="42">
        <f>'GIÁ VLXD THÁNG 12.2023'!K123</f>
        <v>0</v>
      </c>
      <c r="X123" s="42">
        <f>'GIÁ VLXD THÁNG 12.2023'!L123</f>
        <v>0</v>
      </c>
      <c r="Y123" s="42">
        <f>'GIÁ VLXD THÁNG 12.2023'!M123</f>
        <v>0</v>
      </c>
      <c r="Z123" s="42">
        <f>'GIÁ VLXD THÁNG 12.2023'!N123</f>
        <v>0</v>
      </c>
      <c r="AA123" s="42">
        <f>'GIÁ VLXD THÁNG 12.2023'!O123</f>
        <v>0</v>
      </c>
      <c r="AB123" s="42">
        <f>'GIÁ VLXD THÁNG 12.2023'!P123</f>
        <v>0</v>
      </c>
      <c r="AC123" s="108">
        <f t="shared" si="16"/>
        <v>0</v>
      </c>
      <c r="AD123" s="109">
        <f t="shared" si="17"/>
        <v>0</v>
      </c>
      <c r="AE123" s="109">
        <f t="shared" si="18"/>
        <v>0</v>
      </c>
      <c r="AF123" s="109">
        <f t="shared" si="19"/>
        <v>0</v>
      </c>
      <c r="AG123" s="109">
        <f t="shared" si="20"/>
        <v>0</v>
      </c>
      <c r="AH123" s="109">
        <f t="shared" si="21"/>
        <v>0</v>
      </c>
      <c r="AI123" s="109">
        <f t="shared" si="22"/>
        <v>0</v>
      </c>
      <c r="AJ123" s="109">
        <f t="shared" si="23"/>
        <v>0</v>
      </c>
      <c r="AK123" s="109">
        <f t="shared" si="24"/>
        <v>0</v>
      </c>
      <c r="AL123" s="109">
        <f t="shared" si="25"/>
        <v>0</v>
      </c>
      <c r="AM123" s="109">
        <f t="shared" si="26"/>
        <v>0</v>
      </c>
      <c r="AN123" s="109">
        <f t="shared" si="27"/>
        <v>0</v>
      </c>
      <c r="AO123" s="117"/>
      <c r="AP123" s="117"/>
      <c r="AQ123" s="117"/>
      <c r="AR123" s="117"/>
      <c r="AS123" s="117"/>
      <c r="AT123" s="117"/>
      <c r="AU123" s="117"/>
      <c r="AV123" s="117"/>
      <c r="AW123" s="117"/>
      <c r="AX123" s="117"/>
      <c r="AY123" s="117"/>
      <c r="AZ123" s="117"/>
    </row>
    <row r="124" spans="1:52" ht="35.1" customHeight="1">
      <c r="A124" s="35"/>
      <c r="B124" s="1611" t="str">
        <f>'GIÁ VLXD THÁNG 9.2023-PL1'!B124</f>
        <v>Thép hộp mạ kẽm</v>
      </c>
      <c r="C124" s="1597" t="str">
        <f>'GIÁ VLXD THÁNG 9.2023-PL1'!C124</f>
        <v>cây</v>
      </c>
      <c r="D124" s="1595" t="str">
        <f>'GIÁ VLXD THÁNG 9.2023-PL1'!D124</f>
        <v>90x90mm (dày 1,4mm)</v>
      </c>
      <c r="E124" s="42">
        <f>'GIÁ VLXD THÁNG 11.2023'!E124</f>
        <v>0</v>
      </c>
      <c r="F124" s="42">
        <f>'GIÁ VLXD THÁNG 11.2023'!F124</f>
        <v>0</v>
      </c>
      <c r="G124" s="42">
        <f>'GIÁ VLXD THÁNG 11.2023'!G124</f>
        <v>0</v>
      </c>
      <c r="H124" s="42">
        <f>'GIÁ VLXD THÁNG 11.2023'!H124</f>
        <v>0</v>
      </c>
      <c r="I124" s="42"/>
      <c r="J124" s="42">
        <f>'GIÁ VLXD THÁNG 11.2023'!J124</f>
        <v>0</v>
      </c>
      <c r="K124" s="42">
        <f>'GIÁ VLXD THÁNG 11.2023'!K124</f>
        <v>0</v>
      </c>
      <c r="L124" s="42">
        <f>'GIÁ VLXD THÁNG 11.2023'!L124</f>
        <v>0</v>
      </c>
      <c r="M124" s="42">
        <f>'GIÁ VLXD THÁNG 11.2023'!M124</f>
        <v>0</v>
      </c>
      <c r="N124" s="42"/>
      <c r="O124" s="42">
        <f>'GIÁ VLXD THÁNG 11.2023'!O124</f>
        <v>0</v>
      </c>
      <c r="P124" s="42">
        <f>'GIÁ VLXD THÁNG 11.2023'!P124</f>
        <v>0</v>
      </c>
      <c r="Q124" s="42">
        <f>'GIÁ VLXD THÁNG 12.2023'!E124</f>
        <v>0</v>
      </c>
      <c r="R124" s="42">
        <f>'GIÁ VLXD THÁNG 12.2023'!F124</f>
        <v>0</v>
      </c>
      <c r="S124" s="42">
        <f>'GIÁ VLXD THÁNG 12.2023'!G124</f>
        <v>0</v>
      </c>
      <c r="T124" s="42">
        <f>'GIÁ VLXD THÁNG 12.2023'!H124</f>
        <v>0</v>
      </c>
      <c r="U124" s="42"/>
      <c r="V124" s="42">
        <f>'GIÁ VLXD THÁNG 12.2023'!J124</f>
        <v>0</v>
      </c>
      <c r="W124" s="42">
        <f>'GIÁ VLXD THÁNG 12.2023'!K124</f>
        <v>0</v>
      </c>
      <c r="X124" s="42">
        <f>'GIÁ VLXD THÁNG 12.2023'!L124</f>
        <v>0</v>
      </c>
      <c r="Y124" s="42">
        <f>'GIÁ VLXD THÁNG 12.2023'!M124</f>
        <v>0</v>
      </c>
      <c r="Z124" s="42">
        <f>'GIÁ VLXD THÁNG 12.2023'!N124</f>
        <v>0</v>
      </c>
      <c r="AA124" s="42">
        <f>'GIÁ VLXD THÁNG 12.2023'!O124</f>
        <v>0</v>
      </c>
      <c r="AB124" s="42">
        <f>'GIÁ VLXD THÁNG 12.2023'!P124</f>
        <v>0</v>
      </c>
      <c r="AC124" s="108">
        <f t="shared" si="16"/>
        <v>0</v>
      </c>
      <c r="AD124" s="109">
        <f t="shared" si="17"/>
        <v>0</v>
      </c>
      <c r="AE124" s="109">
        <f t="shared" si="18"/>
        <v>0</v>
      </c>
      <c r="AF124" s="109">
        <f t="shared" si="19"/>
        <v>0</v>
      </c>
      <c r="AG124" s="109">
        <f t="shared" si="20"/>
        <v>0</v>
      </c>
      <c r="AH124" s="109">
        <f t="shared" si="21"/>
        <v>0</v>
      </c>
      <c r="AI124" s="109">
        <f t="shared" si="22"/>
        <v>0</v>
      </c>
      <c r="AJ124" s="109">
        <f t="shared" si="23"/>
        <v>0</v>
      </c>
      <c r="AK124" s="109">
        <f t="shared" si="24"/>
        <v>0</v>
      </c>
      <c r="AL124" s="109">
        <f t="shared" si="25"/>
        <v>0</v>
      </c>
      <c r="AM124" s="109">
        <f t="shared" si="26"/>
        <v>0</v>
      </c>
      <c r="AN124" s="109">
        <f t="shared" si="27"/>
        <v>0</v>
      </c>
      <c r="AO124" s="117"/>
      <c r="AP124" s="117"/>
      <c r="AQ124" s="117"/>
      <c r="AR124" s="117"/>
      <c r="AS124" s="117"/>
      <c r="AT124" s="117"/>
      <c r="AU124" s="117"/>
      <c r="AV124" s="117"/>
      <c r="AW124" s="117"/>
      <c r="AX124" s="117"/>
      <c r="AY124" s="117"/>
      <c r="AZ124" s="117"/>
    </row>
    <row r="125" spans="1:52" ht="35.1" customHeight="1">
      <c r="A125" s="35"/>
      <c r="B125" s="1611" t="str">
        <f>'GIÁ VLXD THÁNG 9.2023-PL1'!B125</f>
        <v>Thép hộp mạ kẽm</v>
      </c>
      <c r="C125" s="1597" t="str">
        <f>'GIÁ VLXD THÁNG 9.2023-PL1'!C125</f>
        <v>cây</v>
      </c>
      <c r="D125" s="1595" t="str">
        <f>'GIÁ VLXD THÁNG 9.2023-PL1'!D125</f>
        <v>60x120mm (dày 1,4mm)</v>
      </c>
      <c r="E125" s="42">
        <f>'GIÁ VLXD THÁNG 11.2023'!E125</f>
        <v>0</v>
      </c>
      <c r="F125" s="42">
        <f>'GIÁ VLXD THÁNG 11.2023'!F125</f>
        <v>0</v>
      </c>
      <c r="G125" s="42">
        <f>'GIÁ VLXD THÁNG 11.2023'!G125</f>
        <v>0</v>
      </c>
      <c r="H125" s="42">
        <f>'GIÁ VLXD THÁNG 11.2023'!H125</f>
        <v>0</v>
      </c>
      <c r="I125" s="42"/>
      <c r="J125" s="42">
        <f>'GIÁ VLXD THÁNG 11.2023'!J125</f>
        <v>0</v>
      </c>
      <c r="K125" s="42">
        <f>'GIÁ VLXD THÁNG 11.2023'!K125</f>
        <v>0</v>
      </c>
      <c r="L125" s="42">
        <f>'GIÁ VLXD THÁNG 11.2023'!L125</f>
        <v>0</v>
      </c>
      <c r="M125" s="42">
        <f>'GIÁ VLXD THÁNG 11.2023'!M125</f>
        <v>0</v>
      </c>
      <c r="N125" s="42"/>
      <c r="O125" s="42">
        <f>'GIÁ VLXD THÁNG 11.2023'!O125</f>
        <v>0</v>
      </c>
      <c r="P125" s="42">
        <f>'GIÁ VLXD THÁNG 11.2023'!P125</f>
        <v>0</v>
      </c>
      <c r="Q125" s="42">
        <f>'GIÁ VLXD THÁNG 12.2023'!E125</f>
        <v>0</v>
      </c>
      <c r="R125" s="42">
        <f>'GIÁ VLXD THÁNG 12.2023'!F125</f>
        <v>0</v>
      </c>
      <c r="S125" s="42">
        <f>'GIÁ VLXD THÁNG 12.2023'!G125</f>
        <v>0</v>
      </c>
      <c r="T125" s="42">
        <f>'GIÁ VLXD THÁNG 12.2023'!H125</f>
        <v>0</v>
      </c>
      <c r="U125" s="42"/>
      <c r="V125" s="42">
        <f>'GIÁ VLXD THÁNG 12.2023'!J125</f>
        <v>0</v>
      </c>
      <c r="W125" s="42">
        <f>'GIÁ VLXD THÁNG 12.2023'!K125</f>
        <v>0</v>
      </c>
      <c r="X125" s="42">
        <f>'GIÁ VLXD THÁNG 12.2023'!L125</f>
        <v>0</v>
      </c>
      <c r="Y125" s="42">
        <f>'GIÁ VLXD THÁNG 12.2023'!M125</f>
        <v>0</v>
      </c>
      <c r="Z125" s="42">
        <f>'GIÁ VLXD THÁNG 12.2023'!N125</f>
        <v>0</v>
      </c>
      <c r="AA125" s="42">
        <f>'GIÁ VLXD THÁNG 12.2023'!O125</f>
        <v>0</v>
      </c>
      <c r="AB125" s="42">
        <f>'GIÁ VLXD THÁNG 12.2023'!P125</f>
        <v>0</v>
      </c>
      <c r="AC125" s="108">
        <f t="shared" si="16"/>
        <v>0</v>
      </c>
      <c r="AD125" s="109">
        <f t="shared" si="17"/>
        <v>0</v>
      </c>
      <c r="AE125" s="109">
        <f t="shared" si="18"/>
        <v>0</v>
      </c>
      <c r="AF125" s="109">
        <f t="shared" si="19"/>
        <v>0</v>
      </c>
      <c r="AG125" s="109">
        <f t="shared" si="20"/>
        <v>0</v>
      </c>
      <c r="AH125" s="109">
        <f t="shared" si="21"/>
        <v>0</v>
      </c>
      <c r="AI125" s="109">
        <f t="shared" si="22"/>
        <v>0</v>
      </c>
      <c r="AJ125" s="109">
        <f t="shared" si="23"/>
        <v>0</v>
      </c>
      <c r="AK125" s="109">
        <f t="shared" si="24"/>
        <v>0</v>
      </c>
      <c r="AL125" s="109">
        <f t="shared" si="25"/>
        <v>0</v>
      </c>
      <c r="AM125" s="109">
        <f t="shared" si="26"/>
        <v>0</v>
      </c>
      <c r="AN125" s="109">
        <f t="shared" si="27"/>
        <v>0</v>
      </c>
      <c r="AO125" s="117"/>
      <c r="AP125" s="117"/>
      <c r="AQ125" s="117"/>
      <c r="AR125" s="117"/>
      <c r="AS125" s="117"/>
      <c r="AT125" s="117"/>
      <c r="AU125" s="117"/>
      <c r="AV125" s="117"/>
      <c r="AW125" s="117"/>
      <c r="AX125" s="117"/>
      <c r="AY125" s="117"/>
      <c r="AZ125" s="117"/>
    </row>
    <row r="126" spans="1:52" s="1636" customFormat="1" ht="30" customHeight="1">
      <c r="A126" s="1633" t="str">
        <f>'GIÁ VLXD THÁNG 9.2023-PL1'!A126</f>
        <v>VI</v>
      </c>
      <c r="B126" s="1634" t="str">
        <f>'GIÁ VLXD THÁNG 9.2023-PL1'!B126</f>
        <v xml:space="preserve"> NHÓM SƠN. BỘT TRÉT TƯỜNG</v>
      </c>
      <c r="C126" s="1633"/>
      <c r="D126" s="1635"/>
      <c r="E126" s="42">
        <f>'GIÁ VLXD THÁNG 11.2023'!E126</f>
        <v>0</v>
      </c>
      <c r="F126" s="42">
        <f>'GIÁ VLXD THÁNG 11.2023'!F126</f>
        <v>0</v>
      </c>
      <c r="G126" s="42">
        <f>'GIÁ VLXD THÁNG 11.2023'!G126</f>
        <v>0</v>
      </c>
      <c r="H126" s="42">
        <f>'GIÁ VLXD THÁNG 11.2023'!H126</f>
        <v>0</v>
      </c>
      <c r="I126" s="42">
        <f>'GIÁ VLXD THÁNG 11.2023'!I126</f>
        <v>0</v>
      </c>
      <c r="J126" s="42">
        <f>'GIÁ VLXD THÁNG 11.2023'!J126</f>
        <v>0</v>
      </c>
      <c r="K126" s="42">
        <f>'GIÁ VLXD THÁNG 11.2023'!K126</f>
        <v>0</v>
      </c>
      <c r="L126" s="42">
        <f>'GIÁ VLXD THÁNG 11.2023'!L126</f>
        <v>0</v>
      </c>
      <c r="M126" s="42">
        <f>'GIÁ VLXD THÁNG 11.2023'!M126</f>
        <v>0</v>
      </c>
      <c r="N126" s="42">
        <f>'GIÁ VLXD THÁNG 11.2023'!N126</f>
        <v>0</v>
      </c>
      <c r="O126" s="42">
        <f>'GIÁ VLXD THÁNG 11.2023'!O126</f>
        <v>0</v>
      </c>
      <c r="P126" s="42">
        <f>'GIÁ VLXD THÁNG 11.2023'!P126</f>
        <v>0</v>
      </c>
      <c r="Q126" s="42">
        <f>'GIÁ VLXD THÁNG 12.2023'!E126</f>
        <v>0</v>
      </c>
      <c r="R126" s="42">
        <f>'GIÁ VLXD THÁNG 12.2023'!F126</f>
        <v>0</v>
      </c>
      <c r="S126" s="42">
        <f>'GIÁ VLXD THÁNG 12.2023'!G126</f>
        <v>0</v>
      </c>
      <c r="T126" s="42">
        <f>'GIÁ VLXD THÁNG 12.2023'!H126</f>
        <v>0</v>
      </c>
      <c r="U126" s="42">
        <f>'GIÁ VLXD THÁNG 12.2023'!I126</f>
        <v>0</v>
      </c>
      <c r="V126" s="42">
        <f>'GIÁ VLXD THÁNG 12.2023'!J126</f>
        <v>0</v>
      </c>
      <c r="W126" s="42">
        <f>'GIÁ VLXD THÁNG 12.2023'!K126</f>
        <v>0</v>
      </c>
      <c r="X126" s="42">
        <f>'GIÁ VLXD THÁNG 12.2023'!L126</f>
        <v>0</v>
      </c>
      <c r="Y126" s="42">
        <f>'GIÁ VLXD THÁNG 12.2023'!M126</f>
        <v>0</v>
      </c>
      <c r="Z126" s="42">
        <f>'GIÁ VLXD THÁNG 12.2023'!N126</f>
        <v>0</v>
      </c>
      <c r="AA126" s="42">
        <f>'GIÁ VLXD THÁNG 12.2023'!O126</f>
        <v>0</v>
      </c>
      <c r="AB126" s="42">
        <f>'GIÁ VLXD THÁNG 12.2023'!P126</f>
        <v>0</v>
      </c>
      <c r="AC126" s="1934">
        <f t="shared" si="16"/>
        <v>0</v>
      </c>
      <c r="AD126" s="1935">
        <f t="shared" si="17"/>
        <v>0</v>
      </c>
      <c r="AE126" s="1935">
        <f t="shared" si="18"/>
        <v>0</v>
      </c>
      <c r="AF126" s="1935">
        <f t="shared" si="19"/>
        <v>0</v>
      </c>
      <c r="AG126" s="1935">
        <f t="shared" si="20"/>
        <v>0</v>
      </c>
      <c r="AH126" s="1935">
        <f t="shared" si="21"/>
        <v>0</v>
      </c>
      <c r="AI126" s="1935">
        <f t="shared" si="22"/>
        <v>0</v>
      </c>
      <c r="AJ126" s="1935">
        <f t="shared" si="23"/>
        <v>0</v>
      </c>
      <c r="AK126" s="1935">
        <f t="shared" si="24"/>
        <v>0</v>
      </c>
      <c r="AL126" s="1935">
        <f t="shared" si="25"/>
        <v>0</v>
      </c>
      <c r="AM126" s="1935">
        <f t="shared" si="26"/>
        <v>0</v>
      </c>
      <c r="AN126" s="1936">
        <f t="shared" si="27"/>
        <v>0</v>
      </c>
      <c r="AO126" s="1934"/>
      <c r="AP126" s="1935"/>
      <c r="AQ126" s="1935"/>
      <c r="AR126" s="1935"/>
      <c r="AS126" s="1935"/>
      <c r="AT126" s="1935"/>
      <c r="AU126" s="1935"/>
      <c r="AV126" s="1935"/>
      <c r="AW126" s="1935"/>
      <c r="AX126" s="1935"/>
      <c r="AY126" s="1935"/>
      <c r="AZ126" s="1936"/>
    </row>
    <row r="127" spans="1:52" ht="35.1" customHeight="1">
      <c r="A127" s="35"/>
      <c r="B127" s="1611" t="str">
        <f>'GIÁ VLXD THÁNG 9.2023-PL1'!B127</f>
        <v>Sơn nội thất</v>
      </c>
      <c r="C127" s="1597">
        <f>'GIÁ VLXD THÁNG 9.2023-PL1'!C127</f>
        <v>0</v>
      </c>
      <c r="D127" s="1595"/>
      <c r="E127" s="42">
        <f>'GIÁ VLXD THÁNG 11.2023'!E127</f>
        <v>0</v>
      </c>
      <c r="F127" s="42">
        <f>'GIÁ VLXD THÁNG 11.2023'!F127</f>
        <v>0</v>
      </c>
      <c r="G127" s="42">
        <f>'GIÁ VLXD THÁNG 11.2023'!G127</f>
        <v>0</v>
      </c>
      <c r="H127" s="42">
        <f>'GIÁ VLXD THÁNG 11.2023'!H127</f>
        <v>0</v>
      </c>
      <c r="I127" s="42">
        <f>'GIÁ VLXD THÁNG 11.2023'!I127</f>
        <v>0</v>
      </c>
      <c r="J127" s="42">
        <f>'GIÁ VLXD THÁNG 11.2023'!J127</f>
        <v>0</v>
      </c>
      <c r="K127" s="42">
        <f>'GIÁ VLXD THÁNG 11.2023'!K127</f>
        <v>0</v>
      </c>
      <c r="L127" s="42">
        <f>'GIÁ VLXD THÁNG 11.2023'!L127</f>
        <v>0</v>
      </c>
      <c r="M127" s="42">
        <f>'GIÁ VLXD THÁNG 11.2023'!M127</f>
        <v>0</v>
      </c>
      <c r="N127" s="42">
        <f>'GIÁ VLXD THÁNG 11.2023'!N127</f>
        <v>0</v>
      </c>
      <c r="O127" s="42">
        <f>'GIÁ VLXD THÁNG 11.2023'!O127</f>
        <v>0</v>
      </c>
      <c r="P127" s="42">
        <f>'GIÁ VLXD THÁNG 11.2023'!P127</f>
        <v>0</v>
      </c>
      <c r="Q127" s="42">
        <f>'GIÁ VLXD THÁNG 12.2023'!E127</f>
        <v>0</v>
      </c>
      <c r="R127" s="42">
        <f>'GIÁ VLXD THÁNG 12.2023'!F127</f>
        <v>0</v>
      </c>
      <c r="S127" s="42">
        <f>'GIÁ VLXD THÁNG 12.2023'!G127</f>
        <v>0</v>
      </c>
      <c r="T127" s="42">
        <f>'GIÁ VLXD THÁNG 12.2023'!H127</f>
        <v>0</v>
      </c>
      <c r="U127" s="42">
        <f>'GIÁ VLXD THÁNG 12.2023'!I127</f>
        <v>0</v>
      </c>
      <c r="V127" s="42">
        <f>'GIÁ VLXD THÁNG 12.2023'!J127</f>
        <v>0</v>
      </c>
      <c r="W127" s="42">
        <f>'GIÁ VLXD THÁNG 12.2023'!K127</f>
        <v>0</v>
      </c>
      <c r="X127" s="42">
        <f>'GIÁ VLXD THÁNG 12.2023'!L127</f>
        <v>0</v>
      </c>
      <c r="Y127" s="42">
        <f>'GIÁ VLXD THÁNG 12.2023'!M127</f>
        <v>0</v>
      </c>
      <c r="Z127" s="42">
        <f>'GIÁ VLXD THÁNG 12.2023'!N127</f>
        <v>0</v>
      </c>
      <c r="AA127" s="42">
        <f>'GIÁ VLXD THÁNG 12.2023'!O127</f>
        <v>0</v>
      </c>
      <c r="AB127" s="42">
        <f>'GIÁ VLXD THÁNG 12.2023'!P127</f>
        <v>0</v>
      </c>
      <c r="AC127" s="108">
        <f t="shared" si="16"/>
        <v>0</v>
      </c>
      <c r="AD127" s="109">
        <f t="shared" si="17"/>
        <v>0</v>
      </c>
      <c r="AE127" s="109">
        <f t="shared" si="18"/>
        <v>0</v>
      </c>
      <c r="AF127" s="109">
        <f t="shared" si="19"/>
        <v>0</v>
      </c>
      <c r="AG127" s="109">
        <f t="shared" si="20"/>
        <v>0</v>
      </c>
      <c r="AH127" s="109">
        <f t="shared" si="21"/>
        <v>0</v>
      </c>
      <c r="AI127" s="109">
        <f t="shared" si="22"/>
        <v>0</v>
      </c>
      <c r="AJ127" s="109">
        <f t="shared" si="23"/>
        <v>0</v>
      </c>
      <c r="AK127" s="109">
        <f t="shared" si="24"/>
        <v>0</v>
      </c>
      <c r="AL127" s="109">
        <f t="shared" si="25"/>
        <v>0</v>
      </c>
      <c r="AM127" s="109">
        <f t="shared" si="26"/>
        <v>0</v>
      </c>
      <c r="AN127" s="109">
        <f t="shared" si="27"/>
        <v>0</v>
      </c>
      <c r="AO127" s="117"/>
      <c r="AP127" s="117"/>
      <c r="AQ127" s="117"/>
      <c r="AR127" s="117"/>
      <c r="AS127" s="117"/>
      <c r="AT127" s="117"/>
      <c r="AU127" s="117"/>
      <c r="AV127" s="117"/>
      <c r="AW127" s="117"/>
      <c r="AX127" s="117"/>
      <c r="AY127" s="117"/>
      <c r="AZ127" s="117"/>
    </row>
    <row r="128" spans="1:52" ht="35.1" customHeight="1">
      <c r="A128" s="35"/>
      <c r="B128" s="1611" t="str">
        <f>'GIÁ VLXD THÁNG 9.2023-PL1'!B128</f>
        <v xml:space="preserve">Sơn lót nội thất  Jotun Essence </v>
      </c>
      <c r="C128" s="1597" t="str">
        <f>'GIÁ VLXD THÁNG 9.2023-PL1'!C128</f>
        <v>lít</v>
      </c>
      <c r="D128" s="1595" t="str">
        <f>'GIÁ VLXD THÁNG 9.2023-PL1'!D128</f>
        <v xml:space="preserve">Thùng 17 lít </v>
      </c>
      <c r="E128" s="42">
        <f>'GIÁ VLXD THÁNG 11.2023'!E128</f>
        <v>0</v>
      </c>
      <c r="F128" s="42">
        <f>'GIÁ VLXD THÁNG 11.2023'!F128</f>
        <v>152647</v>
      </c>
      <c r="G128" s="42">
        <f>'GIÁ VLXD THÁNG 11.2023'!G128</f>
        <v>0</v>
      </c>
      <c r="H128" s="42">
        <f>'GIÁ VLXD THÁNG 11.2023'!H128</f>
        <v>0</v>
      </c>
      <c r="I128" s="42">
        <f>'GIÁ VLXD THÁNG 11.2023'!I128</f>
        <v>0</v>
      </c>
      <c r="J128" s="42">
        <f>'GIÁ VLXD THÁNG 11.2023'!J128</f>
        <v>0</v>
      </c>
      <c r="K128" s="42">
        <f>'GIÁ VLXD THÁNG 11.2023'!K128</f>
        <v>0</v>
      </c>
      <c r="L128" s="42">
        <f>'GIÁ VLXD THÁNG 11.2023'!L128</f>
        <v>0</v>
      </c>
      <c r="M128" s="42">
        <f>'GIÁ VLXD THÁNG 11.2023'!M128</f>
        <v>0</v>
      </c>
      <c r="N128" s="42">
        <f>'GIÁ VLXD THÁNG 11.2023'!N128</f>
        <v>0</v>
      </c>
      <c r="O128" s="42">
        <f>'GIÁ VLXD THÁNG 11.2023'!O128</f>
        <v>0</v>
      </c>
      <c r="P128" s="42">
        <f>'GIÁ VLXD THÁNG 11.2023'!P128</f>
        <v>0</v>
      </c>
      <c r="Q128" s="42">
        <f>'GIÁ VLXD THÁNG 12.2023'!E128</f>
        <v>0</v>
      </c>
      <c r="R128" s="42">
        <f>'GIÁ VLXD THÁNG 12.2023'!F128</f>
        <v>152647</v>
      </c>
      <c r="S128" s="42">
        <f>'GIÁ VLXD THÁNG 12.2023'!G128</f>
        <v>0</v>
      </c>
      <c r="T128" s="42">
        <f>'GIÁ VLXD THÁNG 12.2023'!H128</f>
        <v>0</v>
      </c>
      <c r="U128" s="42">
        <f>'GIÁ VLXD THÁNG 12.2023'!I128</f>
        <v>0</v>
      </c>
      <c r="V128" s="42">
        <f>'GIÁ VLXD THÁNG 12.2023'!J128</f>
        <v>0</v>
      </c>
      <c r="W128" s="42">
        <f>'GIÁ VLXD THÁNG 12.2023'!K128</f>
        <v>0</v>
      </c>
      <c r="X128" s="42">
        <f>'GIÁ VLXD THÁNG 12.2023'!L128</f>
        <v>0</v>
      </c>
      <c r="Y128" s="42">
        <f>'GIÁ VLXD THÁNG 12.2023'!M128</f>
        <v>0</v>
      </c>
      <c r="Z128" s="42">
        <f>'GIÁ VLXD THÁNG 12.2023'!N128</f>
        <v>0</v>
      </c>
      <c r="AA128" s="42">
        <f>'GIÁ VLXD THÁNG 12.2023'!O128</f>
        <v>0</v>
      </c>
      <c r="AB128" s="42">
        <f>'GIÁ VLXD THÁNG 12.2023'!P128</f>
        <v>0</v>
      </c>
      <c r="AC128" s="108">
        <f t="shared" si="16"/>
        <v>0</v>
      </c>
      <c r="AD128" s="109" t="str">
        <f t="shared" si="17"/>
        <v>-</v>
      </c>
      <c r="AE128" s="109">
        <f t="shared" si="18"/>
        <v>0</v>
      </c>
      <c r="AF128" s="109">
        <f t="shared" si="19"/>
        <v>0</v>
      </c>
      <c r="AG128" s="109">
        <f t="shared" si="20"/>
        <v>0</v>
      </c>
      <c r="AH128" s="109">
        <f t="shared" si="21"/>
        <v>0</v>
      </c>
      <c r="AI128" s="109">
        <f t="shared" si="22"/>
        <v>0</v>
      </c>
      <c r="AJ128" s="109">
        <f t="shared" si="23"/>
        <v>0</v>
      </c>
      <c r="AK128" s="109">
        <f t="shared" si="24"/>
        <v>0</v>
      </c>
      <c r="AL128" s="109">
        <f t="shared" si="25"/>
        <v>0</v>
      </c>
      <c r="AM128" s="109">
        <f t="shared" si="26"/>
        <v>0</v>
      </c>
      <c r="AN128" s="109">
        <f t="shared" si="27"/>
        <v>0</v>
      </c>
      <c r="AO128" s="117"/>
      <c r="AP128" s="117"/>
      <c r="AQ128" s="117"/>
      <c r="AR128" s="117"/>
      <c r="AS128" s="117"/>
      <c r="AT128" s="117"/>
      <c r="AU128" s="117"/>
      <c r="AV128" s="117"/>
      <c r="AW128" s="117"/>
      <c r="AX128" s="117"/>
      <c r="AY128" s="117"/>
      <c r="AZ128" s="117"/>
    </row>
    <row r="129" spans="1:52" ht="35.1" customHeight="1">
      <c r="A129" s="35"/>
      <c r="B129" s="1611" t="str">
        <f>'GIÁ VLXD THÁNG 9.2023-PL1'!B129</f>
        <v>Sơn lót nội thất kháng kiềm Jotun Jotatough</v>
      </c>
      <c r="C129" s="1597" t="str">
        <f>'GIÁ VLXD THÁNG 9.2023-PL1'!C129</f>
        <v>lít</v>
      </c>
      <c r="D129" s="1595" t="str">
        <f>'GIÁ VLXD THÁNG 9.2023-PL1'!D129</f>
        <v xml:space="preserve">Thùng 17 lít </v>
      </c>
      <c r="E129" s="42">
        <f>'GIÁ VLXD THÁNG 11.2023'!E129</f>
        <v>0</v>
      </c>
      <c r="F129" s="42">
        <f>'GIÁ VLXD THÁNG 11.2023'!F129</f>
        <v>0</v>
      </c>
      <c r="G129" s="42">
        <f>'GIÁ VLXD THÁNG 11.2023'!G129</f>
        <v>0</v>
      </c>
      <c r="H129" s="42">
        <f>'GIÁ VLXD THÁNG 11.2023'!H129</f>
        <v>0</v>
      </c>
      <c r="I129" s="42">
        <f>'GIÁ VLXD THÁNG 11.2023'!I129</f>
        <v>0</v>
      </c>
      <c r="J129" s="42">
        <f>'GIÁ VLXD THÁNG 11.2023'!J129</f>
        <v>0</v>
      </c>
      <c r="K129" s="42">
        <f>'GIÁ VLXD THÁNG 11.2023'!K129</f>
        <v>0</v>
      </c>
      <c r="L129" s="42">
        <f>'GIÁ VLXD THÁNG 11.2023'!L129</f>
        <v>0</v>
      </c>
      <c r="M129" s="42">
        <f>'GIÁ VLXD THÁNG 11.2023'!M129</f>
        <v>0</v>
      </c>
      <c r="N129" s="42">
        <f>'GIÁ VLXD THÁNG 11.2023'!N129</f>
        <v>0</v>
      </c>
      <c r="O129" s="42">
        <f>'GIÁ VLXD THÁNG 11.2023'!O129</f>
        <v>0</v>
      </c>
      <c r="P129" s="42">
        <f>'GIÁ VLXD THÁNG 11.2023'!P129</f>
        <v>0</v>
      </c>
      <c r="Q129" s="42">
        <f>'GIÁ VLXD THÁNG 12.2023'!E129</f>
        <v>0</v>
      </c>
      <c r="R129" s="42">
        <f>'GIÁ VLXD THÁNG 12.2023'!F129</f>
        <v>0</v>
      </c>
      <c r="S129" s="42">
        <f>'GIÁ VLXD THÁNG 12.2023'!G129</f>
        <v>0</v>
      </c>
      <c r="T129" s="42">
        <f>'GIÁ VLXD THÁNG 12.2023'!H129</f>
        <v>0</v>
      </c>
      <c r="U129" s="42">
        <f>'GIÁ VLXD THÁNG 12.2023'!I129</f>
        <v>0</v>
      </c>
      <c r="V129" s="42">
        <f>'GIÁ VLXD THÁNG 12.2023'!J129</f>
        <v>0</v>
      </c>
      <c r="W129" s="42">
        <f>'GIÁ VLXD THÁNG 12.2023'!K129</f>
        <v>0</v>
      </c>
      <c r="X129" s="42">
        <f>'GIÁ VLXD THÁNG 12.2023'!L129</f>
        <v>0</v>
      </c>
      <c r="Y129" s="42">
        <f>'GIÁ VLXD THÁNG 12.2023'!M129</f>
        <v>0</v>
      </c>
      <c r="Z129" s="42">
        <f>'GIÁ VLXD THÁNG 12.2023'!N129</f>
        <v>0</v>
      </c>
      <c r="AA129" s="42">
        <f>'GIÁ VLXD THÁNG 12.2023'!O129</f>
        <v>0</v>
      </c>
      <c r="AB129" s="42">
        <f>'GIÁ VLXD THÁNG 12.2023'!P129</f>
        <v>0</v>
      </c>
      <c r="AC129" s="108">
        <f t="shared" si="16"/>
        <v>0</v>
      </c>
      <c r="AD129" s="109">
        <f t="shared" si="17"/>
        <v>0</v>
      </c>
      <c r="AE129" s="109">
        <f t="shared" si="18"/>
        <v>0</v>
      </c>
      <c r="AF129" s="109">
        <f t="shared" si="19"/>
        <v>0</v>
      </c>
      <c r="AG129" s="109">
        <f t="shared" si="20"/>
        <v>0</v>
      </c>
      <c r="AH129" s="109">
        <f t="shared" si="21"/>
        <v>0</v>
      </c>
      <c r="AI129" s="109">
        <f t="shared" si="22"/>
        <v>0</v>
      </c>
      <c r="AJ129" s="109">
        <f t="shared" si="23"/>
        <v>0</v>
      </c>
      <c r="AK129" s="109">
        <f t="shared" si="24"/>
        <v>0</v>
      </c>
      <c r="AL129" s="109">
        <f t="shared" si="25"/>
        <v>0</v>
      </c>
      <c r="AM129" s="109">
        <f t="shared" si="26"/>
        <v>0</v>
      </c>
      <c r="AN129" s="109">
        <f t="shared" si="27"/>
        <v>0</v>
      </c>
      <c r="AO129" s="117"/>
      <c r="AP129" s="117"/>
      <c r="AQ129" s="117"/>
      <c r="AR129" s="117"/>
      <c r="AS129" s="117"/>
      <c r="AT129" s="117"/>
      <c r="AU129" s="117"/>
      <c r="AV129" s="117"/>
      <c r="AW129" s="117"/>
      <c r="AX129" s="117"/>
      <c r="AY129" s="117"/>
      <c r="AZ129" s="117"/>
    </row>
    <row r="130" spans="1:52" ht="35.1" customHeight="1">
      <c r="A130" s="35"/>
      <c r="B130" s="1611" t="str">
        <f>'GIÁ VLXD THÁNG 9.2023-PL1'!B130</f>
        <v>Sơn trong nhà KENNY INTREROR K4</v>
      </c>
      <c r="C130" s="1597" t="str">
        <f>'GIÁ VLXD THÁNG 9.2023-PL1'!C130</f>
        <v>lít</v>
      </c>
      <c r="D130" s="1595" t="str">
        <f>'GIÁ VLXD THÁNG 9.2023-PL1'!D130</f>
        <v xml:space="preserve">Thùng 18 lít </v>
      </c>
      <c r="E130" s="42">
        <f>'GIÁ VLXD THÁNG 11.2023'!E130</f>
        <v>0</v>
      </c>
      <c r="F130" s="42">
        <f>'GIÁ VLXD THÁNG 11.2023'!F130</f>
        <v>0</v>
      </c>
      <c r="G130" s="42">
        <f>'GIÁ VLXD THÁNG 11.2023'!G130</f>
        <v>0</v>
      </c>
      <c r="H130" s="42">
        <f>'GIÁ VLXD THÁNG 11.2023'!H130</f>
        <v>0</v>
      </c>
      <c r="I130" s="42">
        <f>'GIÁ VLXD THÁNG 11.2023'!I130</f>
        <v>0</v>
      </c>
      <c r="J130" s="42">
        <f>'GIÁ VLXD THÁNG 11.2023'!J130</f>
        <v>0</v>
      </c>
      <c r="K130" s="42">
        <f>'GIÁ VLXD THÁNG 11.2023'!K130</f>
        <v>0</v>
      </c>
      <c r="L130" s="42">
        <f>'GIÁ VLXD THÁNG 11.2023'!L130</f>
        <v>0</v>
      </c>
      <c r="M130" s="42">
        <f>'GIÁ VLXD THÁNG 11.2023'!M130</f>
        <v>0</v>
      </c>
      <c r="N130" s="42">
        <f>'GIÁ VLXD THÁNG 11.2023'!N130</f>
        <v>0</v>
      </c>
      <c r="O130" s="42">
        <f>'GIÁ VLXD THÁNG 11.2023'!O130</f>
        <v>70097</v>
      </c>
      <c r="P130" s="42">
        <f>'GIÁ VLXD THÁNG 11.2023'!P130</f>
        <v>0</v>
      </c>
      <c r="Q130" s="42">
        <f>'GIÁ VLXD THÁNG 12.2023'!E130</f>
        <v>0</v>
      </c>
      <c r="R130" s="42">
        <f>'GIÁ VLXD THÁNG 12.2023'!F130</f>
        <v>0</v>
      </c>
      <c r="S130" s="42">
        <f>'GIÁ VLXD THÁNG 12.2023'!G130</f>
        <v>0</v>
      </c>
      <c r="T130" s="42">
        <f>'GIÁ VLXD THÁNG 12.2023'!H130</f>
        <v>0</v>
      </c>
      <c r="U130" s="42">
        <f>'GIÁ VLXD THÁNG 12.2023'!I130</f>
        <v>0</v>
      </c>
      <c r="V130" s="42">
        <f>'GIÁ VLXD THÁNG 12.2023'!J130</f>
        <v>0</v>
      </c>
      <c r="W130" s="42">
        <f>'GIÁ VLXD THÁNG 12.2023'!K130</f>
        <v>0</v>
      </c>
      <c r="X130" s="42">
        <f>'GIÁ VLXD THÁNG 12.2023'!L130</f>
        <v>0</v>
      </c>
      <c r="Y130" s="42">
        <f>'GIÁ VLXD THÁNG 12.2023'!M130</f>
        <v>0</v>
      </c>
      <c r="Z130" s="42">
        <f>'GIÁ VLXD THÁNG 12.2023'!N130</f>
        <v>0</v>
      </c>
      <c r="AA130" s="42">
        <f>'GIÁ VLXD THÁNG 12.2023'!O130</f>
        <v>70097</v>
      </c>
      <c r="AB130" s="42">
        <f>'GIÁ VLXD THÁNG 12.2023'!P130</f>
        <v>0</v>
      </c>
      <c r="AC130" s="108">
        <f t="shared" si="16"/>
        <v>0</v>
      </c>
      <c r="AD130" s="109">
        <f t="shared" si="17"/>
        <v>0</v>
      </c>
      <c r="AE130" s="109">
        <f t="shared" si="18"/>
        <v>0</v>
      </c>
      <c r="AF130" s="109">
        <f t="shared" si="19"/>
        <v>0</v>
      </c>
      <c r="AG130" s="109">
        <f t="shared" si="20"/>
        <v>0</v>
      </c>
      <c r="AH130" s="109">
        <f t="shared" si="21"/>
        <v>0</v>
      </c>
      <c r="AI130" s="109">
        <f t="shared" si="22"/>
        <v>0</v>
      </c>
      <c r="AJ130" s="109">
        <f t="shared" si="23"/>
        <v>0</v>
      </c>
      <c r="AK130" s="109">
        <f t="shared" si="24"/>
        <v>0</v>
      </c>
      <c r="AL130" s="109">
        <f t="shared" si="25"/>
        <v>0</v>
      </c>
      <c r="AM130" s="109" t="str">
        <f t="shared" si="26"/>
        <v>-</v>
      </c>
      <c r="AN130" s="109">
        <f t="shared" si="27"/>
        <v>0</v>
      </c>
      <c r="AO130" s="117"/>
      <c r="AP130" s="117"/>
      <c r="AQ130" s="117"/>
      <c r="AR130" s="117"/>
      <c r="AS130" s="117"/>
      <c r="AT130" s="117"/>
      <c r="AU130" s="117"/>
      <c r="AV130" s="117"/>
      <c r="AW130" s="117"/>
      <c r="AX130" s="117"/>
      <c r="AY130" s="117"/>
      <c r="AZ130" s="117"/>
    </row>
    <row r="131" spans="1:52" ht="35.1" customHeight="1">
      <c r="A131" s="35"/>
      <c r="B131" s="1611" t="str">
        <f>'GIÁ VLXD THÁNG 9.2023-PL1'!B131</f>
        <v>Sơn trong nhà Leo Interior</v>
      </c>
      <c r="C131" s="1597" t="str">
        <f>'GIÁ VLXD THÁNG 9.2023-PL1'!C131</f>
        <v>lít</v>
      </c>
      <c r="D131" s="1595" t="str">
        <f>'GIÁ VLXD THÁNG 9.2023-PL1'!D131</f>
        <v>Thùng 18lit/25kg</v>
      </c>
      <c r="E131" s="42">
        <f>'GIÁ VLXD THÁNG 11.2023'!E131</f>
        <v>0</v>
      </c>
      <c r="F131" s="42">
        <f>'GIÁ VLXD THÁNG 11.2023'!F131</f>
        <v>0</v>
      </c>
      <c r="G131" s="42">
        <f>'GIÁ VLXD THÁNG 11.2023'!G131</f>
        <v>0</v>
      </c>
      <c r="H131" s="42">
        <f>'GIÁ VLXD THÁNG 11.2023'!H131</f>
        <v>0</v>
      </c>
      <c r="I131" s="42">
        <f>'GIÁ VLXD THÁNG 11.2023'!I131</f>
        <v>0</v>
      </c>
      <c r="J131" s="42">
        <f>'GIÁ VLXD THÁNG 11.2023'!J131</f>
        <v>0</v>
      </c>
      <c r="K131" s="42">
        <f>'GIÁ VLXD THÁNG 11.2023'!K131</f>
        <v>0</v>
      </c>
      <c r="L131" s="1650">
        <v>49000</v>
      </c>
      <c r="M131" s="42">
        <f>'GIÁ VLXD THÁNG 11.2023'!M131</f>
        <v>0</v>
      </c>
      <c r="N131" s="42">
        <f>'GIÁ VLXD THÁNG 11.2023'!N131</f>
        <v>0</v>
      </c>
      <c r="O131" s="42">
        <f>'GIÁ VLXD THÁNG 11.2023'!O131</f>
        <v>0</v>
      </c>
      <c r="P131" s="42">
        <f>'GIÁ VLXD THÁNG 11.2023'!P131</f>
        <v>0</v>
      </c>
      <c r="Q131" s="42">
        <f>'GIÁ VLXD THÁNG 12.2023'!E131</f>
        <v>0</v>
      </c>
      <c r="R131" s="42">
        <f>'GIÁ VLXD THÁNG 12.2023'!F131</f>
        <v>0</v>
      </c>
      <c r="S131" s="42">
        <f>'GIÁ VLXD THÁNG 12.2023'!G131</f>
        <v>0</v>
      </c>
      <c r="T131" s="42">
        <f>'GIÁ VLXD THÁNG 12.2023'!H131</f>
        <v>0</v>
      </c>
      <c r="U131" s="42">
        <f>'GIÁ VLXD THÁNG 12.2023'!I131</f>
        <v>0</v>
      </c>
      <c r="V131" s="42">
        <f>'GIÁ VLXD THÁNG 12.2023'!J131</f>
        <v>0</v>
      </c>
      <c r="W131" s="42">
        <f>'GIÁ VLXD THÁNG 12.2023'!K131</f>
        <v>0</v>
      </c>
      <c r="X131" s="1650">
        <v>49000</v>
      </c>
      <c r="Y131" s="42">
        <f>'GIÁ VLXD THÁNG 12.2023'!M131</f>
        <v>0</v>
      </c>
      <c r="Z131" s="42">
        <f>'GIÁ VLXD THÁNG 12.2023'!N131</f>
        <v>0</v>
      </c>
      <c r="AA131" s="42">
        <f>'GIÁ VLXD THÁNG 12.2023'!O131</f>
        <v>0</v>
      </c>
      <c r="AB131" s="42">
        <f>'GIÁ VLXD THÁNG 12.2023'!P131</f>
        <v>0</v>
      </c>
      <c r="AC131" s="108">
        <f t="shared" si="16"/>
        <v>0</v>
      </c>
      <c r="AD131" s="109">
        <f t="shared" si="17"/>
        <v>0</v>
      </c>
      <c r="AE131" s="109">
        <f t="shared" si="18"/>
        <v>0</v>
      </c>
      <c r="AF131" s="109">
        <f t="shared" si="19"/>
        <v>0</v>
      </c>
      <c r="AG131" s="109">
        <f t="shared" si="20"/>
        <v>0</v>
      </c>
      <c r="AH131" s="109">
        <f t="shared" si="21"/>
        <v>0</v>
      </c>
      <c r="AI131" s="109">
        <f t="shared" si="22"/>
        <v>0</v>
      </c>
      <c r="AJ131" s="109" t="str">
        <f t="shared" si="23"/>
        <v>-</v>
      </c>
      <c r="AK131" s="109">
        <f t="shared" si="24"/>
        <v>0</v>
      </c>
      <c r="AL131" s="109">
        <f t="shared" si="25"/>
        <v>0</v>
      </c>
      <c r="AM131" s="109">
        <f t="shared" si="26"/>
        <v>0</v>
      </c>
      <c r="AN131" s="109">
        <f t="shared" si="27"/>
        <v>0</v>
      </c>
      <c r="AO131" s="117"/>
      <c r="AP131" s="117"/>
      <c r="AQ131" s="117"/>
      <c r="AR131" s="117"/>
      <c r="AS131" s="117"/>
      <c r="AT131" s="117"/>
      <c r="AU131" s="117"/>
      <c r="AV131" s="117"/>
      <c r="AW131" s="117"/>
      <c r="AX131" s="117"/>
      <c r="AY131" s="117"/>
      <c r="AZ131" s="117"/>
    </row>
    <row r="132" spans="1:52" ht="35.1" customHeight="1">
      <c r="A132" s="35"/>
      <c r="B132" s="1611" t="str">
        <f>'GIÁ VLXD THÁNG 9.2023-PL1'!B132</f>
        <v>Sơn lót WENNY</v>
      </c>
      <c r="C132" s="1597" t="str">
        <f>'GIÁ VLXD THÁNG 9.2023-PL1'!C132</f>
        <v>lít</v>
      </c>
      <c r="D132" s="1595" t="str">
        <f>'GIÁ VLXD THÁNG 9.2023-PL1'!D132</f>
        <v xml:space="preserve">Thùng 18 lít </v>
      </c>
      <c r="E132" s="42">
        <f>'GIÁ VLXD THÁNG 11.2023'!E132</f>
        <v>0</v>
      </c>
      <c r="F132" s="42">
        <f>'GIÁ VLXD THÁNG 11.2023'!F132</f>
        <v>0</v>
      </c>
      <c r="G132" s="42">
        <f>'GIÁ VLXD THÁNG 11.2023'!G132</f>
        <v>0</v>
      </c>
      <c r="H132" s="42">
        <f>'GIÁ VLXD THÁNG 11.2023'!H132</f>
        <v>0</v>
      </c>
      <c r="I132" s="42">
        <f>'GIÁ VLXD THÁNG 11.2023'!I132</f>
        <v>0</v>
      </c>
      <c r="J132" s="42">
        <f>'GIÁ VLXD THÁNG 11.2023'!J132</f>
        <v>0</v>
      </c>
      <c r="K132" s="42">
        <f>'GIÁ VLXD THÁNG 11.2023'!K132</f>
        <v>0</v>
      </c>
      <c r="L132" s="42">
        <f>'GIÁ VLXD THÁNG 11.2023'!L132</f>
        <v>0</v>
      </c>
      <c r="M132" s="42">
        <f>'GIÁ VLXD THÁNG 11.2023'!M132</f>
        <v>0</v>
      </c>
      <c r="N132" s="42">
        <f>'GIÁ VLXD THÁNG 11.2023'!N132</f>
        <v>0</v>
      </c>
      <c r="O132" s="42">
        <f>'GIÁ VLXD THÁNG 11.2023'!O132</f>
        <v>82972</v>
      </c>
      <c r="P132" s="42">
        <f>'GIÁ VLXD THÁNG 11.2023'!P132</f>
        <v>0</v>
      </c>
      <c r="Q132" s="42">
        <f>'GIÁ VLXD THÁNG 12.2023'!E132</f>
        <v>0</v>
      </c>
      <c r="R132" s="42">
        <f>'GIÁ VLXD THÁNG 12.2023'!F132</f>
        <v>0</v>
      </c>
      <c r="S132" s="42">
        <f>'GIÁ VLXD THÁNG 12.2023'!G132</f>
        <v>0</v>
      </c>
      <c r="T132" s="42">
        <f>'GIÁ VLXD THÁNG 12.2023'!H132</f>
        <v>0</v>
      </c>
      <c r="U132" s="42">
        <f>'GIÁ VLXD THÁNG 12.2023'!I132</f>
        <v>0</v>
      </c>
      <c r="V132" s="42">
        <f>'GIÁ VLXD THÁNG 12.2023'!J132</f>
        <v>0</v>
      </c>
      <c r="W132" s="42">
        <f>'GIÁ VLXD THÁNG 12.2023'!K132</f>
        <v>0</v>
      </c>
      <c r="X132" s="42">
        <f>'GIÁ VLXD THÁNG 12.2023'!L132</f>
        <v>0</v>
      </c>
      <c r="Y132" s="42">
        <f>'GIÁ VLXD THÁNG 12.2023'!M132</f>
        <v>0</v>
      </c>
      <c r="Z132" s="42">
        <f>'GIÁ VLXD THÁNG 12.2023'!N132</f>
        <v>0</v>
      </c>
      <c r="AA132" s="42">
        <f>'GIÁ VLXD THÁNG 12.2023'!O132</f>
        <v>82972</v>
      </c>
      <c r="AB132" s="42">
        <f>'GIÁ VLXD THÁNG 12.2023'!P132</f>
        <v>0</v>
      </c>
      <c r="AC132" s="108">
        <f t="shared" si="16"/>
        <v>0</v>
      </c>
      <c r="AD132" s="109">
        <f t="shared" si="17"/>
        <v>0</v>
      </c>
      <c r="AE132" s="109">
        <f t="shared" si="18"/>
        <v>0</v>
      </c>
      <c r="AF132" s="109">
        <f t="shared" si="19"/>
        <v>0</v>
      </c>
      <c r="AG132" s="109">
        <f t="shared" si="20"/>
        <v>0</v>
      </c>
      <c r="AH132" s="109">
        <f t="shared" si="21"/>
        <v>0</v>
      </c>
      <c r="AI132" s="109">
        <f t="shared" si="22"/>
        <v>0</v>
      </c>
      <c r="AJ132" s="109">
        <f t="shared" si="23"/>
        <v>0</v>
      </c>
      <c r="AK132" s="109">
        <f t="shared" si="24"/>
        <v>0</v>
      </c>
      <c r="AL132" s="109">
        <f t="shared" si="25"/>
        <v>0</v>
      </c>
      <c r="AM132" s="109" t="str">
        <f t="shared" si="26"/>
        <v>-</v>
      </c>
      <c r="AN132" s="109">
        <f t="shared" si="27"/>
        <v>0</v>
      </c>
      <c r="AO132" s="117"/>
      <c r="AP132" s="117"/>
      <c r="AQ132" s="117"/>
      <c r="AR132" s="117"/>
      <c r="AS132" s="117"/>
      <c r="AT132" s="117"/>
      <c r="AU132" s="117"/>
      <c r="AV132" s="117"/>
      <c r="AW132" s="117"/>
      <c r="AX132" s="117"/>
      <c r="AY132" s="117"/>
      <c r="AZ132" s="117"/>
    </row>
    <row r="133" spans="1:52" ht="35.1" customHeight="1">
      <c r="A133" s="35"/>
      <c r="B133" s="1611" t="str">
        <f>'GIÁ VLXD THÁNG 9.2023-PL1'!B133</f>
        <v xml:space="preserve">Sơn lót ICI (Maxilite) trong nhà </v>
      </c>
      <c r="C133" s="1597" t="str">
        <f>'GIÁ VLXD THÁNG 9.2023-PL1'!C133</f>
        <v>lít</v>
      </c>
      <c r="D133" s="1595" t="str">
        <f>'GIÁ VLXD THÁNG 9.2023-PL1'!D133</f>
        <v xml:space="preserve">Thùng 18 lít </v>
      </c>
      <c r="E133" s="42">
        <f>'GIÁ VLXD THÁNG 11.2023'!E133</f>
        <v>0</v>
      </c>
      <c r="F133" s="42">
        <f>'GIÁ VLXD THÁNG 11.2023'!F133</f>
        <v>0</v>
      </c>
      <c r="G133" s="42">
        <f>'GIÁ VLXD THÁNG 11.2023'!G133</f>
        <v>94400</v>
      </c>
      <c r="H133" s="42">
        <f>'GIÁ VLXD THÁNG 11.2023'!H133</f>
        <v>0</v>
      </c>
      <c r="I133" s="42">
        <f>'GIÁ VLXD THÁNG 11.2023'!I133</f>
        <v>0</v>
      </c>
      <c r="J133" s="42">
        <f>'GIÁ VLXD THÁNG 11.2023'!J133</f>
        <v>0</v>
      </c>
      <c r="K133" s="42">
        <f>'GIÁ VLXD THÁNG 11.2023'!K133</f>
        <v>80200</v>
      </c>
      <c r="L133" s="42">
        <f>'GIÁ VLXD THÁNG 11.2023'!L133</f>
        <v>0</v>
      </c>
      <c r="M133" s="42">
        <f>'GIÁ VLXD THÁNG 11.2023'!M133</f>
        <v>0</v>
      </c>
      <c r="N133" s="42">
        <f>'GIÁ VLXD THÁNG 11.2023'!N133</f>
        <v>0</v>
      </c>
      <c r="O133" s="42">
        <f>'GIÁ VLXD THÁNG 11.2023'!O133</f>
        <v>0</v>
      </c>
      <c r="P133" s="42">
        <f>'GIÁ VLXD THÁNG 11.2023'!P133</f>
        <v>0</v>
      </c>
      <c r="Q133" s="42">
        <f>'GIÁ VLXD THÁNG 12.2023'!E133</f>
        <v>0</v>
      </c>
      <c r="R133" s="42">
        <f>'GIÁ VLXD THÁNG 12.2023'!F133</f>
        <v>0</v>
      </c>
      <c r="S133" s="42">
        <f>'GIÁ VLXD THÁNG 12.2023'!G133</f>
        <v>94400</v>
      </c>
      <c r="T133" s="42">
        <f>'GIÁ VLXD THÁNG 12.2023'!H133</f>
        <v>0</v>
      </c>
      <c r="U133" s="42">
        <f>'GIÁ VLXD THÁNG 12.2023'!I133</f>
        <v>0</v>
      </c>
      <c r="V133" s="42">
        <f>'GIÁ VLXD THÁNG 12.2023'!J133</f>
        <v>0</v>
      </c>
      <c r="W133" s="42">
        <f>'GIÁ VLXD THÁNG 12.2023'!K133</f>
        <v>80200</v>
      </c>
      <c r="X133" s="42">
        <f>'GIÁ VLXD THÁNG 12.2023'!L133</f>
        <v>0</v>
      </c>
      <c r="Y133" s="42">
        <f>'GIÁ VLXD THÁNG 12.2023'!M133</f>
        <v>0</v>
      </c>
      <c r="Z133" s="42">
        <f>'GIÁ VLXD THÁNG 12.2023'!N133</f>
        <v>0</v>
      </c>
      <c r="AA133" s="42">
        <f>'GIÁ VLXD THÁNG 12.2023'!O133</f>
        <v>0</v>
      </c>
      <c r="AB133" s="42">
        <f>'GIÁ VLXD THÁNG 12.2023'!P133</f>
        <v>0</v>
      </c>
      <c r="AC133" s="108">
        <f t="shared" si="16"/>
        <v>0</v>
      </c>
      <c r="AD133" s="109">
        <f t="shared" si="17"/>
        <v>0</v>
      </c>
      <c r="AE133" s="109" t="str">
        <f t="shared" si="18"/>
        <v>-</v>
      </c>
      <c r="AF133" s="109">
        <f t="shared" si="19"/>
        <v>0</v>
      </c>
      <c r="AG133" s="109">
        <f t="shared" si="20"/>
        <v>0</v>
      </c>
      <c r="AH133" s="109">
        <f t="shared" si="21"/>
        <v>0</v>
      </c>
      <c r="AI133" s="109" t="str">
        <f t="shared" si="22"/>
        <v>-</v>
      </c>
      <c r="AJ133" s="109">
        <f t="shared" si="23"/>
        <v>0</v>
      </c>
      <c r="AK133" s="109">
        <f t="shared" si="24"/>
        <v>0</v>
      </c>
      <c r="AL133" s="109">
        <f t="shared" si="25"/>
        <v>0</v>
      </c>
      <c r="AM133" s="109">
        <f t="shared" si="26"/>
        <v>0</v>
      </c>
      <c r="AN133" s="109">
        <f t="shared" si="27"/>
        <v>0</v>
      </c>
      <c r="AO133" s="117"/>
      <c r="AP133" s="117"/>
      <c r="AQ133" s="117"/>
      <c r="AR133" s="117"/>
      <c r="AS133" s="117"/>
      <c r="AT133" s="117"/>
      <c r="AU133" s="117"/>
      <c r="AV133" s="117"/>
      <c r="AW133" s="117"/>
      <c r="AX133" s="117"/>
      <c r="AY133" s="117"/>
      <c r="AZ133" s="117"/>
    </row>
    <row r="134" spans="1:52" ht="35.1" customHeight="1">
      <c r="A134" s="35"/>
      <c r="B134" s="1611" t="str">
        <f>'GIÁ VLXD THÁNG 9.2023-PL1'!B134</f>
        <v xml:space="preserve">Sơn phủ ICI (Maxilite) trong nhà </v>
      </c>
      <c r="C134" s="1597" t="str">
        <f>'GIÁ VLXD THÁNG 9.2023-PL1'!C134</f>
        <v>lít</v>
      </c>
      <c r="D134" s="1595" t="str">
        <f>'GIÁ VLXD THÁNG 9.2023-PL1'!D134</f>
        <v xml:space="preserve">Thùng 18 lít </v>
      </c>
      <c r="E134" s="42">
        <f>'GIÁ VLXD THÁNG 11.2023'!E134</f>
        <v>0</v>
      </c>
      <c r="F134" s="42">
        <f>'GIÁ VLXD THÁNG 11.2023'!F134</f>
        <v>0</v>
      </c>
      <c r="G134" s="42">
        <f>'GIÁ VLXD THÁNG 11.2023'!G134</f>
        <v>0</v>
      </c>
      <c r="H134" s="42">
        <f>'GIÁ VLXD THÁNG 11.2023'!H134</f>
        <v>0</v>
      </c>
      <c r="I134" s="42">
        <f>'GIÁ VLXD THÁNG 11.2023'!I134</f>
        <v>0</v>
      </c>
      <c r="J134" s="42">
        <f>'GIÁ VLXD THÁNG 11.2023'!J134</f>
        <v>0</v>
      </c>
      <c r="K134" s="42">
        <f>'GIÁ VLXD THÁNG 11.2023'!K134</f>
        <v>0</v>
      </c>
      <c r="L134" s="42">
        <f>'GIÁ VLXD THÁNG 11.2023'!L134</f>
        <v>0</v>
      </c>
      <c r="M134" s="42">
        <f>'GIÁ VLXD THÁNG 11.2023'!M134</f>
        <v>0</v>
      </c>
      <c r="N134" s="42">
        <f>'GIÁ VLXD THÁNG 11.2023'!N134</f>
        <v>0</v>
      </c>
      <c r="O134" s="42">
        <f>'GIÁ VLXD THÁNG 11.2023'!O134</f>
        <v>0</v>
      </c>
      <c r="P134" s="42">
        <f>'GIÁ VLXD THÁNG 11.2023'!P134</f>
        <v>0</v>
      </c>
      <c r="Q134" s="42">
        <f>'GIÁ VLXD THÁNG 12.2023'!E134</f>
        <v>0</v>
      </c>
      <c r="R134" s="42">
        <f>'GIÁ VLXD THÁNG 12.2023'!F134</f>
        <v>0</v>
      </c>
      <c r="S134" s="42">
        <f>'GIÁ VLXD THÁNG 12.2023'!G134</f>
        <v>0</v>
      </c>
      <c r="T134" s="42">
        <f>'GIÁ VLXD THÁNG 12.2023'!H134</f>
        <v>0</v>
      </c>
      <c r="U134" s="42">
        <f>'GIÁ VLXD THÁNG 12.2023'!I134</f>
        <v>0</v>
      </c>
      <c r="V134" s="42">
        <f>'GIÁ VLXD THÁNG 12.2023'!J134</f>
        <v>0</v>
      </c>
      <c r="W134" s="42">
        <f>'GIÁ VLXD THÁNG 12.2023'!K134</f>
        <v>0</v>
      </c>
      <c r="X134" s="42">
        <f>'GIÁ VLXD THÁNG 12.2023'!L134</f>
        <v>0</v>
      </c>
      <c r="Y134" s="42">
        <f>'GIÁ VLXD THÁNG 12.2023'!M134</f>
        <v>0</v>
      </c>
      <c r="Z134" s="42">
        <f>'GIÁ VLXD THÁNG 12.2023'!N134</f>
        <v>0</v>
      </c>
      <c r="AA134" s="42">
        <f>'GIÁ VLXD THÁNG 12.2023'!O134</f>
        <v>0</v>
      </c>
      <c r="AB134" s="42">
        <f>'GIÁ VLXD THÁNG 12.2023'!P134</f>
        <v>0</v>
      </c>
      <c r="AC134" s="108">
        <f t="shared" si="16"/>
        <v>0</v>
      </c>
      <c r="AD134" s="109">
        <f t="shared" si="17"/>
        <v>0</v>
      </c>
      <c r="AE134" s="109">
        <f t="shared" si="18"/>
        <v>0</v>
      </c>
      <c r="AF134" s="109">
        <f t="shared" si="19"/>
        <v>0</v>
      </c>
      <c r="AG134" s="109">
        <f t="shared" si="20"/>
        <v>0</v>
      </c>
      <c r="AH134" s="109">
        <f t="shared" si="21"/>
        <v>0</v>
      </c>
      <c r="AI134" s="109">
        <f t="shared" si="22"/>
        <v>0</v>
      </c>
      <c r="AJ134" s="109">
        <f t="shared" si="23"/>
        <v>0</v>
      </c>
      <c r="AK134" s="109">
        <f t="shared" si="24"/>
        <v>0</v>
      </c>
      <c r="AL134" s="109">
        <f t="shared" si="25"/>
        <v>0</v>
      </c>
      <c r="AM134" s="109">
        <f t="shared" si="26"/>
        <v>0</v>
      </c>
      <c r="AN134" s="109">
        <f t="shared" si="27"/>
        <v>0</v>
      </c>
      <c r="AO134" s="117"/>
      <c r="AP134" s="117"/>
      <c r="AQ134" s="117"/>
      <c r="AR134" s="117"/>
      <c r="AS134" s="117"/>
      <c r="AT134" s="117"/>
      <c r="AU134" s="117"/>
      <c r="AV134" s="117"/>
      <c r="AW134" s="117"/>
      <c r="AX134" s="117"/>
      <c r="AY134" s="117"/>
      <c r="AZ134" s="117"/>
    </row>
    <row r="135" spans="1:52" ht="35.1" customHeight="1">
      <c r="A135" s="35"/>
      <c r="B135" s="1611" t="str">
        <f>'GIÁ VLXD THÁNG 9.2023-PL1'!B135</f>
        <v>Sơn Kova trong nhà</v>
      </c>
      <c r="C135" s="1597" t="str">
        <f>'GIÁ VLXD THÁNG 9.2023-PL1'!C135</f>
        <v>lít</v>
      </c>
      <c r="D135" s="1595" t="str">
        <f>'GIÁ VLXD THÁNG 9.2023-PL1'!D135</f>
        <v xml:space="preserve">Thùng 18 lít </v>
      </c>
      <c r="E135" s="42">
        <f>'GIÁ VLXD THÁNG 11.2023'!E135</f>
        <v>0</v>
      </c>
      <c r="F135" s="42">
        <f>'GIÁ VLXD THÁNG 11.2023'!F135</f>
        <v>0</v>
      </c>
      <c r="G135" s="42">
        <f>'GIÁ VLXD THÁNG 11.2023'!G135</f>
        <v>116700</v>
      </c>
      <c r="H135" s="42">
        <f>'GIÁ VLXD THÁNG 11.2023'!H135</f>
        <v>0</v>
      </c>
      <c r="I135" s="42">
        <f>'GIÁ VLXD THÁNG 11.2023'!I135</f>
        <v>0</v>
      </c>
      <c r="J135" s="42">
        <f>'GIÁ VLXD THÁNG 11.2023'!J135</f>
        <v>0</v>
      </c>
      <c r="K135" s="42">
        <f>'GIÁ VLXD THÁNG 11.2023'!K135</f>
        <v>0</v>
      </c>
      <c r="L135" s="42">
        <f>'GIÁ VLXD THÁNG 11.2023'!L135</f>
        <v>0</v>
      </c>
      <c r="M135" s="42">
        <f>'GIÁ VLXD THÁNG 11.2023'!M135</f>
        <v>0</v>
      </c>
      <c r="N135" s="42">
        <f>'GIÁ VLXD THÁNG 11.2023'!N135</f>
        <v>0</v>
      </c>
      <c r="O135" s="42">
        <f>'GIÁ VLXD THÁNG 11.2023'!O135</f>
        <v>0</v>
      </c>
      <c r="P135" s="42">
        <f>'GIÁ VLXD THÁNG 11.2023'!P135</f>
        <v>0</v>
      </c>
      <c r="Q135" s="42">
        <f>'GIÁ VLXD THÁNG 12.2023'!E135</f>
        <v>0</v>
      </c>
      <c r="R135" s="42">
        <f>'GIÁ VLXD THÁNG 12.2023'!F135</f>
        <v>0</v>
      </c>
      <c r="S135" s="42">
        <f>'GIÁ VLXD THÁNG 12.2023'!G135</f>
        <v>116700</v>
      </c>
      <c r="T135" s="42">
        <f>'GIÁ VLXD THÁNG 12.2023'!H135</f>
        <v>0</v>
      </c>
      <c r="U135" s="42">
        <f>'GIÁ VLXD THÁNG 12.2023'!I135</f>
        <v>0</v>
      </c>
      <c r="V135" s="42">
        <f>'GIÁ VLXD THÁNG 12.2023'!J135</f>
        <v>0</v>
      </c>
      <c r="W135" s="42">
        <f>'GIÁ VLXD THÁNG 12.2023'!K135</f>
        <v>0</v>
      </c>
      <c r="X135" s="42">
        <f>'GIÁ VLXD THÁNG 12.2023'!L135</f>
        <v>0</v>
      </c>
      <c r="Y135" s="42">
        <f>'GIÁ VLXD THÁNG 12.2023'!M135</f>
        <v>0</v>
      </c>
      <c r="Z135" s="42">
        <f>'GIÁ VLXD THÁNG 12.2023'!N135</f>
        <v>0</v>
      </c>
      <c r="AA135" s="42">
        <f>'GIÁ VLXD THÁNG 12.2023'!O135</f>
        <v>0</v>
      </c>
      <c r="AB135" s="42">
        <f>'GIÁ VLXD THÁNG 12.2023'!P135</f>
        <v>0</v>
      </c>
      <c r="AC135" s="108">
        <f t="shared" si="16"/>
        <v>0</v>
      </c>
      <c r="AD135" s="109">
        <f t="shared" si="17"/>
        <v>0</v>
      </c>
      <c r="AE135" s="109" t="str">
        <f t="shared" si="18"/>
        <v>-</v>
      </c>
      <c r="AF135" s="109">
        <f t="shared" si="19"/>
        <v>0</v>
      </c>
      <c r="AG135" s="109">
        <f t="shared" si="20"/>
        <v>0</v>
      </c>
      <c r="AH135" s="109">
        <f t="shared" si="21"/>
        <v>0</v>
      </c>
      <c r="AI135" s="109">
        <f t="shared" si="22"/>
        <v>0</v>
      </c>
      <c r="AJ135" s="109">
        <f t="shared" si="23"/>
        <v>0</v>
      </c>
      <c r="AK135" s="109">
        <f t="shared" si="24"/>
        <v>0</v>
      </c>
      <c r="AL135" s="109">
        <f t="shared" si="25"/>
        <v>0</v>
      </c>
      <c r="AM135" s="109">
        <f t="shared" si="26"/>
        <v>0</v>
      </c>
      <c r="AN135" s="109">
        <f t="shared" si="27"/>
        <v>0</v>
      </c>
      <c r="AO135" s="117"/>
      <c r="AP135" s="117"/>
      <c r="AQ135" s="117"/>
      <c r="AR135" s="117"/>
      <c r="AS135" s="117"/>
      <c r="AT135" s="117"/>
      <c r="AU135" s="117"/>
      <c r="AV135" s="117"/>
      <c r="AW135" s="117"/>
      <c r="AX135" s="117"/>
      <c r="AY135" s="117"/>
      <c r="AZ135" s="117"/>
    </row>
    <row r="136" spans="1:52" ht="35.1" customHeight="1">
      <c r="A136" s="35"/>
      <c r="B136" s="1611" t="str">
        <f>'GIÁ VLXD THÁNG 9.2023-PL1'!B136</f>
        <v>Sơn lót trong nhà Dasova Primer</v>
      </c>
      <c r="C136" s="1597" t="str">
        <f>'GIÁ VLXD THÁNG 9.2023-PL1'!C136</f>
        <v>kg</v>
      </c>
      <c r="D136" s="1595"/>
      <c r="E136" s="42">
        <f>'GIÁ VLXD THÁNG 11.2023'!E136</f>
        <v>0</v>
      </c>
      <c r="F136" s="42">
        <f>'GIÁ VLXD THÁNG 11.2023'!F136</f>
        <v>0</v>
      </c>
      <c r="G136" s="42">
        <f>'GIÁ VLXD THÁNG 11.2023'!G136</f>
        <v>0</v>
      </c>
      <c r="H136" s="42">
        <f>'GIÁ VLXD THÁNG 11.2023'!H136</f>
        <v>0</v>
      </c>
      <c r="I136" s="42">
        <f>'GIÁ VLXD THÁNG 11.2023'!I136</f>
        <v>0</v>
      </c>
      <c r="J136" s="42">
        <f>'GIÁ VLXD THÁNG 11.2023'!J136</f>
        <v>0</v>
      </c>
      <c r="K136" s="42">
        <f>'GIÁ VLXD THÁNG 11.2023'!K136</f>
        <v>0</v>
      </c>
      <c r="L136" s="42">
        <f>'GIÁ VLXD THÁNG 11.2023'!L136</f>
        <v>0</v>
      </c>
      <c r="M136" s="42">
        <f>'GIÁ VLXD THÁNG 11.2023'!M136</f>
        <v>0</v>
      </c>
      <c r="N136" s="42">
        <f>'GIÁ VLXD THÁNG 11.2023'!N136</f>
        <v>0</v>
      </c>
      <c r="O136" s="42">
        <f>'GIÁ VLXD THÁNG 11.2023'!O136</f>
        <v>0</v>
      </c>
      <c r="P136" s="42">
        <f>'GIÁ VLXD THÁNG 11.2023'!P136</f>
        <v>0</v>
      </c>
      <c r="Q136" s="42">
        <f>'GIÁ VLXD THÁNG 12.2023'!E136</f>
        <v>0</v>
      </c>
      <c r="R136" s="42">
        <f>'GIÁ VLXD THÁNG 12.2023'!F136</f>
        <v>0</v>
      </c>
      <c r="S136" s="42">
        <f>'GIÁ VLXD THÁNG 12.2023'!G136</f>
        <v>0</v>
      </c>
      <c r="T136" s="42">
        <f>'GIÁ VLXD THÁNG 12.2023'!H136</f>
        <v>0</v>
      </c>
      <c r="U136" s="42">
        <f>'GIÁ VLXD THÁNG 12.2023'!I136</f>
        <v>0</v>
      </c>
      <c r="V136" s="42">
        <f>'GIÁ VLXD THÁNG 12.2023'!J136</f>
        <v>0</v>
      </c>
      <c r="W136" s="42">
        <f>'GIÁ VLXD THÁNG 12.2023'!K136</f>
        <v>0</v>
      </c>
      <c r="X136" s="42">
        <f>'GIÁ VLXD THÁNG 12.2023'!L136</f>
        <v>0</v>
      </c>
      <c r="Y136" s="42">
        <f>'GIÁ VLXD THÁNG 12.2023'!M136</f>
        <v>0</v>
      </c>
      <c r="Z136" s="42">
        <f>'GIÁ VLXD THÁNG 12.2023'!N136</f>
        <v>0</v>
      </c>
      <c r="AA136" s="42">
        <f>'GIÁ VLXD THÁNG 12.2023'!O136</f>
        <v>0</v>
      </c>
      <c r="AB136" s="42">
        <f>'GIÁ VLXD THÁNG 12.2023'!P136</f>
        <v>0</v>
      </c>
      <c r="AC136" s="108">
        <f t="shared" si="16"/>
        <v>0</v>
      </c>
      <c r="AD136" s="109">
        <f t="shared" si="17"/>
        <v>0</v>
      </c>
      <c r="AE136" s="109">
        <f t="shared" si="18"/>
        <v>0</v>
      </c>
      <c r="AF136" s="109">
        <f t="shared" si="19"/>
        <v>0</v>
      </c>
      <c r="AG136" s="109">
        <f t="shared" si="20"/>
        <v>0</v>
      </c>
      <c r="AH136" s="109">
        <f t="shared" si="21"/>
        <v>0</v>
      </c>
      <c r="AI136" s="109">
        <f t="shared" si="22"/>
        <v>0</v>
      </c>
      <c r="AJ136" s="109">
        <f t="shared" si="23"/>
        <v>0</v>
      </c>
      <c r="AK136" s="109">
        <f t="shared" si="24"/>
        <v>0</v>
      </c>
      <c r="AL136" s="109">
        <f t="shared" si="25"/>
        <v>0</v>
      </c>
      <c r="AM136" s="109">
        <f t="shared" si="26"/>
        <v>0</v>
      </c>
      <c r="AN136" s="109">
        <f t="shared" si="27"/>
        <v>0</v>
      </c>
      <c r="AO136" s="117"/>
      <c r="AP136" s="117"/>
      <c r="AQ136" s="117"/>
      <c r="AR136" s="117"/>
      <c r="AS136" s="117"/>
      <c r="AT136" s="117"/>
      <c r="AU136" s="117"/>
      <c r="AV136" s="117"/>
      <c r="AW136" s="117"/>
      <c r="AX136" s="117"/>
      <c r="AY136" s="117"/>
      <c r="AZ136" s="117"/>
    </row>
    <row r="137" spans="1:52" ht="35.1" customHeight="1">
      <c r="A137" s="35"/>
      <c r="B137" s="1611" t="str">
        <f>'GIÁ VLXD THÁNG 9.2023-PL1'!B137</f>
        <v>Sơn phủ trong nhà Dasova Olea</v>
      </c>
      <c r="C137" s="1597" t="str">
        <f>'GIÁ VLXD THÁNG 9.2023-PL1'!C137</f>
        <v>kg</v>
      </c>
      <c r="D137" s="1595"/>
      <c r="E137" s="42">
        <f>'GIÁ VLXD THÁNG 11.2023'!E137</f>
        <v>0</v>
      </c>
      <c r="F137" s="42">
        <f>'GIÁ VLXD THÁNG 11.2023'!F137</f>
        <v>0</v>
      </c>
      <c r="G137" s="42">
        <f>'GIÁ VLXD THÁNG 11.2023'!G137</f>
        <v>0</v>
      </c>
      <c r="H137" s="42">
        <f>'GIÁ VLXD THÁNG 11.2023'!H137</f>
        <v>0</v>
      </c>
      <c r="I137" s="42">
        <f>'GIÁ VLXD THÁNG 11.2023'!I137</f>
        <v>0</v>
      </c>
      <c r="J137" s="42">
        <f>'GIÁ VLXD THÁNG 11.2023'!J137</f>
        <v>0</v>
      </c>
      <c r="K137" s="42">
        <f>'GIÁ VLXD THÁNG 11.2023'!K137</f>
        <v>0</v>
      </c>
      <c r="L137" s="42">
        <f>'GIÁ VLXD THÁNG 11.2023'!L137</f>
        <v>0</v>
      </c>
      <c r="M137" s="42">
        <f>'GIÁ VLXD THÁNG 11.2023'!M137</f>
        <v>0</v>
      </c>
      <c r="N137" s="42">
        <f>'GIÁ VLXD THÁNG 11.2023'!N137</f>
        <v>0</v>
      </c>
      <c r="O137" s="42">
        <f>'GIÁ VLXD THÁNG 11.2023'!O137</f>
        <v>0</v>
      </c>
      <c r="P137" s="42">
        <f>'GIÁ VLXD THÁNG 11.2023'!P137</f>
        <v>0</v>
      </c>
      <c r="Q137" s="42">
        <f>'GIÁ VLXD THÁNG 12.2023'!E137</f>
        <v>0</v>
      </c>
      <c r="R137" s="42">
        <f>'GIÁ VLXD THÁNG 12.2023'!F137</f>
        <v>0</v>
      </c>
      <c r="S137" s="42">
        <f>'GIÁ VLXD THÁNG 12.2023'!G137</f>
        <v>0</v>
      </c>
      <c r="T137" s="42">
        <f>'GIÁ VLXD THÁNG 12.2023'!H137</f>
        <v>0</v>
      </c>
      <c r="U137" s="42">
        <f>'GIÁ VLXD THÁNG 12.2023'!I137</f>
        <v>0</v>
      </c>
      <c r="V137" s="42">
        <f>'GIÁ VLXD THÁNG 12.2023'!J137</f>
        <v>0</v>
      </c>
      <c r="W137" s="42">
        <f>'GIÁ VLXD THÁNG 12.2023'!K137</f>
        <v>0</v>
      </c>
      <c r="X137" s="42">
        <f>'GIÁ VLXD THÁNG 12.2023'!L137</f>
        <v>0</v>
      </c>
      <c r="Y137" s="42">
        <f>'GIÁ VLXD THÁNG 12.2023'!M137</f>
        <v>0</v>
      </c>
      <c r="Z137" s="42">
        <f>'GIÁ VLXD THÁNG 12.2023'!N137</f>
        <v>0</v>
      </c>
      <c r="AA137" s="42">
        <f>'GIÁ VLXD THÁNG 12.2023'!O137</f>
        <v>0</v>
      </c>
      <c r="AB137" s="42">
        <f>'GIÁ VLXD THÁNG 12.2023'!P137</f>
        <v>0</v>
      </c>
      <c r="AC137" s="108">
        <f t="shared" si="16"/>
        <v>0</v>
      </c>
      <c r="AD137" s="109">
        <f t="shared" si="17"/>
        <v>0</v>
      </c>
      <c r="AE137" s="109">
        <f t="shared" si="18"/>
        <v>0</v>
      </c>
      <c r="AF137" s="109">
        <f t="shared" si="19"/>
        <v>0</v>
      </c>
      <c r="AG137" s="109">
        <f t="shared" si="20"/>
        <v>0</v>
      </c>
      <c r="AH137" s="109">
        <f t="shared" si="21"/>
        <v>0</v>
      </c>
      <c r="AI137" s="109">
        <f t="shared" si="22"/>
        <v>0</v>
      </c>
      <c r="AJ137" s="109">
        <f t="shared" si="23"/>
        <v>0</v>
      </c>
      <c r="AK137" s="109">
        <f t="shared" si="24"/>
        <v>0</v>
      </c>
      <c r="AL137" s="109">
        <f t="shared" si="25"/>
        <v>0</v>
      </c>
      <c r="AM137" s="109">
        <f t="shared" si="26"/>
        <v>0</v>
      </c>
      <c r="AN137" s="109">
        <f t="shared" si="27"/>
        <v>0</v>
      </c>
      <c r="AO137" s="117"/>
      <c r="AP137" s="117"/>
      <c r="AQ137" s="117"/>
      <c r="AR137" s="117"/>
      <c r="AS137" s="117"/>
      <c r="AT137" s="117"/>
      <c r="AU137" s="117"/>
      <c r="AV137" s="117"/>
      <c r="AW137" s="117"/>
      <c r="AX137" s="117"/>
      <c r="AY137" s="117"/>
      <c r="AZ137" s="117"/>
    </row>
    <row r="138" spans="1:52" ht="35.1" customHeight="1">
      <c r="A138" s="35"/>
      <c r="B138" s="1611" t="str">
        <f>'GIÁ VLXD THÁNG 9.2023-PL1'!B138</f>
        <v xml:space="preserve">Sơn lót Toa trong nhà </v>
      </c>
      <c r="C138" s="1597" t="str">
        <f>'GIÁ VLXD THÁNG 9.2023-PL1'!C138</f>
        <v>lít</v>
      </c>
      <c r="D138" s="1595"/>
      <c r="E138" s="42">
        <f>'GIÁ VLXD THÁNG 11.2023'!E138</f>
        <v>0</v>
      </c>
      <c r="F138" s="42">
        <f>'GIÁ VLXD THÁNG 11.2023'!F138</f>
        <v>0</v>
      </c>
      <c r="G138" s="42">
        <f>'GIÁ VLXD THÁNG 11.2023'!G138</f>
        <v>0</v>
      </c>
      <c r="H138" s="42">
        <f>'GIÁ VLXD THÁNG 11.2023'!H138</f>
        <v>0</v>
      </c>
      <c r="I138" s="42">
        <f>'GIÁ VLXD THÁNG 11.2023'!I138</f>
        <v>0</v>
      </c>
      <c r="J138" s="42">
        <f>'GIÁ VLXD THÁNG 11.2023'!J138</f>
        <v>0</v>
      </c>
      <c r="K138" s="42">
        <f>'GIÁ VLXD THÁNG 11.2023'!K138</f>
        <v>72100</v>
      </c>
      <c r="L138" s="42">
        <f>'GIÁ VLXD THÁNG 11.2023'!L138</f>
        <v>0</v>
      </c>
      <c r="M138" s="42">
        <f>'GIÁ VLXD THÁNG 11.2023'!M138</f>
        <v>0</v>
      </c>
      <c r="N138" s="42">
        <f>'GIÁ VLXD THÁNG 11.2023'!N138</f>
        <v>0</v>
      </c>
      <c r="O138" s="42">
        <f>'GIÁ VLXD THÁNG 11.2023'!O138</f>
        <v>0</v>
      </c>
      <c r="P138" s="42">
        <f>'GIÁ VLXD THÁNG 11.2023'!P138</f>
        <v>0</v>
      </c>
      <c r="Q138" s="42">
        <f>'GIÁ VLXD THÁNG 12.2023'!E138</f>
        <v>0</v>
      </c>
      <c r="R138" s="42">
        <f>'GIÁ VLXD THÁNG 12.2023'!F138</f>
        <v>0</v>
      </c>
      <c r="S138" s="42">
        <f>'GIÁ VLXD THÁNG 12.2023'!G138</f>
        <v>0</v>
      </c>
      <c r="T138" s="42">
        <f>'GIÁ VLXD THÁNG 12.2023'!H138</f>
        <v>0</v>
      </c>
      <c r="U138" s="42">
        <f>'GIÁ VLXD THÁNG 12.2023'!I138</f>
        <v>0</v>
      </c>
      <c r="V138" s="42">
        <f>'GIÁ VLXD THÁNG 12.2023'!J138</f>
        <v>0</v>
      </c>
      <c r="W138" s="42">
        <f>'GIÁ VLXD THÁNG 12.2023'!K138</f>
        <v>72100</v>
      </c>
      <c r="X138" s="42">
        <f>'GIÁ VLXD THÁNG 12.2023'!L138</f>
        <v>0</v>
      </c>
      <c r="Y138" s="42">
        <f>'GIÁ VLXD THÁNG 12.2023'!M138</f>
        <v>0</v>
      </c>
      <c r="Z138" s="42">
        <f>'GIÁ VLXD THÁNG 12.2023'!N138</f>
        <v>0</v>
      </c>
      <c r="AA138" s="42">
        <f>'GIÁ VLXD THÁNG 12.2023'!O138</f>
        <v>0</v>
      </c>
      <c r="AB138" s="42">
        <f>'GIÁ VLXD THÁNG 12.2023'!P138</f>
        <v>0</v>
      </c>
      <c r="AC138" s="108">
        <f t="shared" ref="AC138:AC201" si="28">IF(AND(E138&gt;0,E138=Q138),"-",Q138-E138)</f>
        <v>0</v>
      </c>
      <c r="AD138" s="109">
        <f t="shared" ref="AD138:AD201" si="29">IF(AND(F138&gt;0,F138=R138),"-",R138-F138)</f>
        <v>0</v>
      </c>
      <c r="AE138" s="109">
        <f t="shared" ref="AE138:AE201" si="30">IF(AND(G138&gt;0,G138=S138),"-",S138-G138)</f>
        <v>0</v>
      </c>
      <c r="AF138" s="109">
        <f t="shared" ref="AF138:AF201" si="31">IF(AND(H138&gt;0,H138=T138),"-",T138-H138)</f>
        <v>0</v>
      </c>
      <c r="AG138" s="109">
        <f t="shared" ref="AG138:AG162" si="32">IF(AND(I138&gt;0,I138=U138),"-",U138-I138)</f>
        <v>0</v>
      </c>
      <c r="AH138" s="109">
        <f t="shared" ref="AH138:AH201" si="33">IF(AND(J138&gt;0,J138=V138),"-",V138-J138)</f>
        <v>0</v>
      </c>
      <c r="AI138" s="109" t="str">
        <f t="shared" ref="AI138:AI201" si="34">IF(AND(K138&gt;0,K138=W138),"-",W138-K138)</f>
        <v>-</v>
      </c>
      <c r="AJ138" s="109">
        <f t="shared" ref="AJ138:AJ201" si="35">IF(AND(L138&gt;0,L138=X138),"-",X138-L138)</f>
        <v>0</v>
      </c>
      <c r="AK138" s="109">
        <f t="shared" ref="AK138:AK201" si="36">IF(AND(M138&gt;0,M138=Y138),"-",Y138-M138)</f>
        <v>0</v>
      </c>
      <c r="AL138" s="109">
        <f t="shared" ref="AL138:AL201" si="37">IF(AND(N138&gt;0,N138=Z138),"-",Z138-N138)</f>
        <v>0</v>
      </c>
      <c r="AM138" s="109">
        <f t="shared" ref="AM138:AM201" si="38">IF(AND(O138&gt;0,O138=AA138),"-",AA138-O138)</f>
        <v>0</v>
      </c>
      <c r="AN138" s="109">
        <f t="shared" ref="AN138:AN201" si="39">IF(AND(P138&gt;0,P138=AB138),"-",AB138-P138)</f>
        <v>0</v>
      </c>
      <c r="AO138" s="117"/>
      <c r="AP138" s="117"/>
      <c r="AQ138" s="117"/>
      <c r="AR138" s="117"/>
      <c r="AS138" s="117"/>
      <c r="AT138" s="117"/>
      <c r="AU138" s="117"/>
      <c r="AV138" s="117"/>
      <c r="AW138" s="117"/>
      <c r="AX138" s="117"/>
      <c r="AY138" s="117"/>
      <c r="AZ138" s="117"/>
    </row>
    <row r="139" spans="1:52" ht="35.1" customHeight="1">
      <c r="A139" s="35"/>
      <c r="B139" s="1611" t="str">
        <f>'GIÁ VLXD THÁNG 9.2023-PL1'!B139</f>
        <v xml:space="preserve">Sơn phủ Toa trong nhà </v>
      </c>
      <c r="C139" s="1597" t="str">
        <f>'GIÁ VLXD THÁNG 9.2023-PL1'!C139</f>
        <v>lít</v>
      </c>
      <c r="D139" s="1595"/>
      <c r="E139" s="42">
        <f>'GIÁ VLXD THÁNG 11.2023'!E139</f>
        <v>0</v>
      </c>
      <c r="F139" s="42">
        <f>'GIÁ VLXD THÁNG 11.2023'!F139</f>
        <v>0</v>
      </c>
      <c r="G139" s="42">
        <f>'GIÁ VLXD THÁNG 11.2023'!G139</f>
        <v>0</v>
      </c>
      <c r="H139" s="42">
        <f>'GIÁ VLXD THÁNG 11.2023'!H139</f>
        <v>0</v>
      </c>
      <c r="I139" s="42">
        <f>'GIÁ VLXD THÁNG 11.2023'!I139</f>
        <v>0</v>
      </c>
      <c r="J139" s="42">
        <f>'GIÁ VLXD THÁNG 11.2023'!J139</f>
        <v>0</v>
      </c>
      <c r="K139" s="42">
        <f>'GIÁ VLXD THÁNG 11.2023'!K139</f>
        <v>62450</v>
      </c>
      <c r="L139" s="42">
        <f>'GIÁ VLXD THÁNG 11.2023'!L139</f>
        <v>0</v>
      </c>
      <c r="M139" s="42">
        <f>'GIÁ VLXD THÁNG 11.2023'!M139</f>
        <v>0</v>
      </c>
      <c r="N139" s="42">
        <f>'GIÁ VLXD THÁNG 11.2023'!N139</f>
        <v>0</v>
      </c>
      <c r="O139" s="42">
        <f>'GIÁ VLXD THÁNG 11.2023'!O139</f>
        <v>0</v>
      </c>
      <c r="P139" s="42">
        <f>'GIÁ VLXD THÁNG 11.2023'!P139</f>
        <v>0</v>
      </c>
      <c r="Q139" s="42">
        <f>'GIÁ VLXD THÁNG 12.2023'!E139</f>
        <v>0</v>
      </c>
      <c r="R139" s="42">
        <f>'GIÁ VLXD THÁNG 12.2023'!F139</f>
        <v>0</v>
      </c>
      <c r="S139" s="42">
        <f>'GIÁ VLXD THÁNG 12.2023'!G139</f>
        <v>0</v>
      </c>
      <c r="T139" s="42">
        <f>'GIÁ VLXD THÁNG 12.2023'!H139</f>
        <v>0</v>
      </c>
      <c r="U139" s="42">
        <f>'GIÁ VLXD THÁNG 12.2023'!I139</f>
        <v>0</v>
      </c>
      <c r="V139" s="42">
        <f>'GIÁ VLXD THÁNG 12.2023'!J139</f>
        <v>0</v>
      </c>
      <c r="W139" s="42">
        <f>'GIÁ VLXD THÁNG 12.2023'!K139</f>
        <v>62450</v>
      </c>
      <c r="X139" s="42">
        <f>'GIÁ VLXD THÁNG 12.2023'!L139</f>
        <v>0</v>
      </c>
      <c r="Y139" s="42">
        <f>'GIÁ VLXD THÁNG 12.2023'!M139</f>
        <v>0</v>
      </c>
      <c r="Z139" s="42">
        <f>'GIÁ VLXD THÁNG 12.2023'!N139</f>
        <v>0</v>
      </c>
      <c r="AA139" s="42">
        <f>'GIÁ VLXD THÁNG 12.2023'!O139</f>
        <v>0</v>
      </c>
      <c r="AB139" s="42">
        <f>'GIÁ VLXD THÁNG 12.2023'!P139</f>
        <v>0</v>
      </c>
      <c r="AC139" s="108">
        <f t="shared" si="28"/>
        <v>0</v>
      </c>
      <c r="AD139" s="109">
        <f t="shared" si="29"/>
        <v>0</v>
      </c>
      <c r="AE139" s="109">
        <f t="shared" si="30"/>
        <v>0</v>
      </c>
      <c r="AF139" s="109">
        <f t="shared" si="31"/>
        <v>0</v>
      </c>
      <c r="AG139" s="109">
        <f t="shared" si="32"/>
        <v>0</v>
      </c>
      <c r="AH139" s="109">
        <f t="shared" si="33"/>
        <v>0</v>
      </c>
      <c r="AI139" s="109" t="str">
        <f t="shared" si="34"/>
        <v>-</v>
      </c>
      <c r="AJ139" s="109">
        <f t="shared" si="35"/>
        <v>0</v>
      </c>
      <c r="AK139" s="109">
        <f t="shared" si="36"/>
        <v>0</v>
      </c>
      <c r="AL139" s="109">
        <f t="shared" si="37"/>
        <v>0</v>
      </c>
      <c r="AM139" s="109">
        <f t="shared" si="38"/>
        <v>0</v>
      </c>
      <c r="AN139" s="109">
        <f t="shared" si="39"/>
        <v>0</v>
      </c>
      <c r="AO139" s="117"/>
      <c r="AP139" s="117"/>
      <c r="AQ139" s="117"/>
      <c r="AR139" s="117"/>
      <c r="AS139" s="117"/>
      <c r="AT139" s="117"/>
      <c r="AU139" s="117"/>
      <c r="AV139" s="117"/>
      <c r="AW139" s="117"/>
      <c r="AX139" s="117"/>
      <c r="AY139" s="117"/>
      <c r="AZ139" s="117"/>
    </row>
    <row r="140" spans="1:52" ht="35.1" customHeight="1">
      <c r="A140" s="35"/>
      <c r="B140" s="1611" t="str">
        <f>'GIÁ VLXD THÁNG 9.2023-PL1'!B140</f>
        <v>Sơn lót trong nhà Toa nanoclean</v>
      </c>
      <c r="C140" s="1597" t="str">
        <f>'GIÁ VLXD THÁNG 9.2023-PL1'!C140</f>
        <v>lít</v>
      </c>
      <c r="D140" s="1595" t="str">
        <f>'GIÁ VLXD THÁNG 9.2023-PL1'!D140</f>
        <v xml:space="preserve">Thùng 18 lít </v>
      </c>
      <c r="E140" s="42">
        <f>'GIÁ VLXD THÁNG 11.2023'!E140</f>
        <v>0</v>
      </c>
      <c r="F140" s="42">
        <f>'GIÁ VLXD THÁNG 11.2023'!F140</f>
        <v>0</v>
      </c>
      <c r="G140" s="42">
        <f>'GIÁ VLXD THÁNG 11.2023'!G140</f>
        <v>0</v>
      </c>
      <c r="H140" s="42">
        <f>'GIÁ VLXD THÁNG 11.2023'!H140</f>
        <v>0</v>
      </c>
      <c r="I140" s="42">
        <f>'GIÁ VLXD THÁNG 11.2023'!I140</f>
        <v>0</v>
      </c>
      <c r="J140" s="42">
        <f>'GIÁ VLXD THÁNG 11.2023'!J140</f>
        <v>0</v>
      </c>
      <c r="K140" s="42">
        <f>'GIÁ VLXD THÁNG 11.2023'!K140</f>
        <v>0</v>
      </c>
      <c r="L140" s="42">
        <f>'GIÁ VLXD THÁNG 11.2023'!L140</f>
        <v>0</v>
      </c>
      <c r="M140" s="42">
        <f>'GIÁ VLXD THÁNG 11.2023'!M140</f>
        <v>0</v>
      </c>
      <c r="N140" s="42">
        <f>'GIÁ VLXD THÁNG 11.2023'!N140</f>
        <v>0</v>
      </c>
      <c r="O140" s="42">
        <f>'GIÁ VLXD THÁNG 11.2023'!O140</f>
        <v>0</v>
      </c>
      <c r="P140" s="42">
        <f>'GIÁ VLXD THÁNG 11.2023'!P140</f>
        <v>0</v>
      </c>
      <c r="Q140" s="42">
        <f>'GIÁ VLXD THÁNG 12.2023'!E140</f>
        <v>0</v>
      </c>
      <c r="R140" s="42">
        <f>'GIÁ VLXD THÁNG 12.2023'!F140</f>
        <v>0</v>
      </c>
      <c r="S140" s="42">
        <f>'GIÁ VLXD THÁNG 12.2023'!G140</f>
        <v>0</v>
      </c>
      <c r="T140" s="42">
        <f>'GIÁ VLXD THÁNG 12.2023'!H140</f>
        <v>0</v>
      </c>
      <c r="U140" s="42">
        <f>'GIÁ VLXD THÁNG 12.2023'!I140</f>
        <v>0</v>
      </c>
      <c r="V140" s="42">
        <f>'GIÁ VLXD THÁNG 12.2023'!J140</f>
        <v>0</v>
      </c>
      <c r="W140" s="42">
        <f>'GIÁ VLXD THÁNG 12.2023'!K140</f>
        <v>0</v>
      </c>
      <c r="X140" s="42">
        <f>'GIÁ VLXD THÁNG 12.2023'!L140</f>
        <v>0</v>
      </c>
      <c r="Y140" s="42">
        <f>'GIÁ VLXD THÁNG 12.2023'!M140</f>
        <v>0</v>
      </c>
      <c r="Z140" s="42">
        <f>'GIÁ VLXD THÁNG 12.2023'!N140</f>
        <v>0</v>
      </c>
      <c r="AA140" s="42">
        <f>'GIÁ VLXD THÁNG 12.2023'!O140</f>
        <v>0</v>
      </c>
      <c r="AB140" s="42">
        <f>'GIÁ VLXD THÁNG 12.2023'!P140</f>
        <v>0</v>
      </c>
      <c r="AC140" s="108">
        <f t="shared" si="28"/>
        <v>0</v>
      </c>
      <c r="AD140" s="109">
        <f t="shared" si="29"/>
        <v>0</v>
      </c>
      <c r="AE140" s="109">
        <f t="shared" si="30"/>
        <v>0</v>
      </c>
      <c r="AF140" s="109">
        <f t="shared" si="31"/>
        <v>0</v>
      </c>
      <c r="AG140" s="109">
        <f t="shared" si="32"/>
        <v>0</v>
      </c>
      <c r="AH140" s="109">
        <f t="shared" si="33"/>
        <v>0</v>
      </c>
      <c r="AI140" s="109">
        <f t="shared" si="34"/>
        <v>0</v>
      </c>
      <c r="AJ140" s="109">
        <f t="shared" si="35"/>
        <v>0</v>
      </c>
      <c r="AK140" s="109">
        <f t="shared" si="36"/>
        <v>0</v>
      </c>
      <c r="AL140" s="109">
        <f t="shared" si="37"/>
        <v>0</v>
      </c>
      <c r="AM140" s="109">
        <f t="shared" si="38"/>
        <v>0</v>
      </c>
      <c r="AN140" s="109">
        <f t="shared" si="39"/>
        <v>0</v>
      </c>
      <c r="AO140" s="117"/>
      <c r="AP140" s="117"/>
      <c r="AQ140" s="117"/>
      <c r="AR140" s="117"/>
      <c r="AS140" s="117"/>
      <c r="AT140" s="117"/>
      <c r="AU140" s="117"/>
      <c r="AV140" s="117"/>
      <c r="AW140" s="117"/>
      <c r="AX140" s="117"/>
      <c r="AY140" s="117"/>
      <c r="AZ140" s="117"/>
    </row>
    <row r="141" spans="1:52" ht="35.1" customHeight="1">
      <c r="A141" s="35"/>
      <c r="B141" s="1611" t="str">
        <f>'GIÁ VLXD THÁNG 9.2023-PL1'!B141</f>
        <v xml:space="preserve">Sơn phủ Toa nanoclean siêu bóng </v>
      </c>
      <c r="C141" s="1597" t="str">
        <f>'GIÁ VLXD THÁNG 9.2023-PL1'!C141</f>
        <v>lít</v>
      </c>
      <c r="D141" s="1595" t="str">
        <f>'GIÁ VLXD THÁNG 9.2023-PL1'!D141</f>
        <v xml:space="preserve">Thùng 15 lít </v>
      </c>
      <c r="E141" s="42">
        <f>'GIÁ VLXD THÁNG 11.2023'!E141</f>
        <v>0</v>
      </c>
      <c r="F141" s="42">
        <f>'GIÁ VLXD THÁNG 11.2023'!F141</f>
        <v>0</v>
      </c>
      <c r="G141" s="42">
        <f>'GIÁ VLXD THÁNG 11.2023'!G141</f>
        <v>0</v>
      </c>
      <c r="H141" s="42">
        <f>'GIÁ VLXD THÁNG 11.2023'!H141</f>
        <v>0</v>
      </c>
      <c r="I141" s="42" t="str">
        <f>'GIÁ VLXD THÁNG 11.2023'!I141</f>
        <v xml:space="preserve">       </v>
      </c>
      <c r="J141" s="42">
        <f>'GIÁ VLXD THÁNG 11.2023'!J141</f>
        <v>0</v>
      </c>
      <c r="K141" s="42">
        <f>'GIÁ VLXD THÁNG 11.2023'!K141</f>
        <v>0</v>
      </c>
      <c r="L141" s="42">
        <f>'GIÁ VLXD THÁNG 11.2023'!L141</f>
        <v>0</v>
      </c>
      <c r="M141" s="42">
        <f>'GIÁ VLXD THÁNG 11.2023'!M141</f>
        <v>0</v>
      </c>
      <c r="N141" s="42">
        <f>'GIÁ VLXD THÁNG 11.2023'!N141</f>
        <v>0</v>
      </c>
      <c r="O141" s="42">
        <f>'GIÁ VLXD THÁNG 11.2023'!O141</f>
        <v>0</v>
      </c>
      <c r="P141" s="42">
        <f>'GIÁ VLXD THÁNG 11.2023'!P141</f>
        <v>0</v>
      </c>
      <c r="Q141" s="42">
        <f>'GIÁ VLXD THÁNG 12.2023'!E141</f>
        <v>0</v>
      </c>
      <c r="R141" s="42">
        <f>'GIÁ VLXD THÁNG 12.2023'!F141</f>
        <v>0</v>
      </c>
      <c r="S141" s="42">
        <f>'GIÁ VLXD THÁNG 12.2023'!G141</f>
        <v>0</v>
      </c>
      <c r="T141" s="42">
        <f>'GIÁ VLXD THÁNG 12.2023'!H141</f>
        <v>0</v>
      </c>
      <c r="U141" s="42" t="str">
        <f>'GIÁ VLXD THÁNG 12.2023'!I141</f>
        <v xml:space="preserve">       </v>
      </c>
      <c r="V141" s="42">
        <f>'GIÁ VLXD THÁNG 12.2023'!J141</f>
        <v>0</v>
      </c>
      <c r="W141" s="42">
        <f>'GIÁ VLXD THÁNG 12.2023'!K141</f>
        <v>0</v>
      </c>
      <c r="X141" s="42">
        <f>'GIÁ VLXD THÁNG 12.2023'!L141</f>
        <v>0</v>
      </c>
      <c r="Y141" s="42">
        <f>'GIÁ VLXD THÁNG 12.2023'!M141</f>
        <v>0</v>
      </c>
      <c r="Z141" s="42">
        <f>'GIÁ VLXD THÁNG 12.2023'!N141</f>
        <v>0</v>
      </c>
      <c r="AA141" s="42">
        <f>'GIÁ VLXD THÁNG 12.2023'!O141</f>
        <v>0</v>
      </c>
      <c r="AB141" s="42">
        <f>'GIÁ VLXD THÁNG 12.2023'!P141</f>
        <v>0</v>
      </c>
      <c r="AC141" s="108">
        <f t="shared" si="28"/>
        <v>0</v>
      </c>
      <c r="AD141" s="109">
        <f t="shared" si="29"/>
        <v>0</v>
      </c>
      <c r="AE141" s="109">
        <f t="shared" si="30"/>
        <v>0</v>
      </c>
      <c r="AF141" s="109">
        <f t="shared" si="31"/>
        <v>0</v>
      </c>
      <c r="AG141" s="109" t="str">
        <f t="shared" si="32"/>
        <v>-</v>
      </c>
      <c r="AH141" s="109">
        <f t="shared" si="33"/>
        <v>0</v>
      </c>
      <c r="AI141" s="109">
        <f t="shared" si="34"/>
        <v>0</v>
      </c>
      <c r="AJ141" s="109">
        <f t="shared" si="35"/>
        <v>0</v>
      </c>
      <c r="AK141" s="109">
        <f t="shared" si="36"/>
        <v>0</v>
      </c>
      <c r="AL141" s="109">
        <f t="shared" si="37"/>
        <v>0</v>
      </c>
      <c r="AM141" s="109">
        <f t="shared" si="38"/>
        <v>0</v>
      </c>
      <c r="AN141" s="109">
        <f t="shared" si="39"/>
        <v>0</v>
      </c>
      <c r="AO141" s="117"/>
      <c r="AP141" s="117"/>
      <c r="AQ141" s="117"/>
      <c r="AR141" s="117"/>
      <c r="AS141" s="117"/>
      <c r="AT141" s="117"/>
      <c r="AU141" s="117"/>
      <c r="AV141" s="117"/>
      <c r="AW141" s="117"/>
      <c r="AX141" s="117"/>
      <c r="AY141" s="117"/>
      <c r="AZ141" s="117"/>
    </row>
    <row r="142" spans="1:52" ht="35.1" customHeight="1">
      <c r="A142" s="35"/>
      <c r="B142" s="1611" t="str">
        <f>'GIÁ VLXD THÁNG 9.2023-PL1'!B142</f>
        <v>Sơn phủ Toa nanoclean siêu bóng (5 lít)</v>
      </c>
      <c r="C142" s="1597" t="str">
        <f>'GIÁ VLXD THÁNG 9.2023-PL1'!C142</f>
        <v>lít</v>
      </c>
      <c r="D142" s="1595" t="str">
        <f>'GIÁ VLXD THÁNG 9.2023-PL1'!D142</f>
        <v xml:space="preserve">Thùng 5 lít </v>
      </c>
      <c r="E142" s="42">
        <f>'GIÁ VLXD THÁNG 11.2023'!E142</f>
        <v>0</v>
      </c>
      <c r="F142" s="42">
        <f>'GIÁ VLXD THÁNG 11.2023'!F142</f>
        <v>0</v>
      </c>
      <c r="G142" s="42">
        <f>'GIÁ VLXD THÁNG 11.2023'!G142</f>
        <v>0</v>
      </c>
      <c r="H142" s="42">
        <f>'GIÁ VLXD THÁNG 11.2023'!H142</f>
        <v>0</v>
      </c>
      <c r="I142" s="42">
        <f>'GIÁ VLXD THÁNG 11.2023'!I142</f>
        <v>0</v>
      </c>
      <c r="J142" s="42">
        <f>'GIÁ VLXD THÁNG 11.2023'!J142</f>
        <v>0</v>
      </c>
      <c r="K142" s="42">
        <f>'GIÁ VLXD THÁNG 11.2023'!K142</f>
        <v>0</v>
      </c>
      <c r="L142" s="42">
        <f>'GIÁ VLXD THÁNG 11.2023'!L142</f>
        <v>0</v>
      </c>
      <c r="M142" s="42">
        <f>'GIÁ VLXD THÁNG 11.2023'!M142</f>
        <v>0</v>
      </c>
      <c r="N142" s="42">
        <f>'GIÁ VLXD THÁNG 11.2023'!N142</f>
        <v>0</v>
      </c>
      <c r="O142" s="42">
        <f>'GIÁ VLXD THÁNG 11.2023'!O142</f>
        <v>0</v>
      </c>
      <c r="P142" s="42">
        <f>'GIÁ VLXD THÁNG 11.2023'!P142</f>
        <v>0</v>
      </c>
      <c r="Q142" s="42">
        <f>'GIÁ VLXD THÁNG 12.2023'!E142</f>
        <v>0</v>
      </c>
      <c r="R142" s="42">
        <f>'GIÁ VLXD THÁNG 12.2023'!F142</f>
        <v>0</v>
      </c>
      <c r="S142" s="42">
        <f>'GIÁ VLXD THÁNG 12.2023'!G142</f>
        <v>0</v>
      </c>
      <c r="T142" s="42">
        <f>'GIÁ VLXD THÁNG 12.2023'!H142</f>
        <v>0</v>
      </c>
      <c r="U142" s="42">
        <f>'GIÁ VLXD THÁNG 12.2023'!I142</f>
        <v>0</v>
      </c>
      <c r="V142" s="42">
        <f>'GIÁ VLXD THÁNG 12.2023'!J142</f>
        <v>0</v>
      </c>
      <c r="W142" s="42">
        <f>'GIÁ VLXD THÁNG 12.2023'!K142</f>
        <v>0</v>
      </c>
      <c r="X142" s="42">
        <f>'GIÁ VLXD THÁNG 12.2023'!L142</f>
        <v>0</v>
      </c>
      <c r="Y142" s="42">
        <f>'GIÁ VLXD THÁNG 12.2023'!M142</f>
        <v>0</v>
      </c>
      <c r="Z142" s="42">
        <f>'GIÁ VLXD THÁNG 12.2023'!N142</f>
        <v>0</v>
      </c>
      <c r="AA142" s="42">
        <f>'GIÁ VLXD THÁNG 12.2023'!O142</f>
        <v>0</v>
      </c>
      <c r="AB142" s="42">
        <f>'GIÁ VLXD THÁNG 12.2023'!P142</f>
        <v>0</v>
      </c>
      <c r="AC142" s="108">
        <f t="shared" si="28"/>
        <v>0</v>
      </c>
      <c r="AD142" s="109">
        <f t="shared" si="29"/>
        <v>0</v>
      </c>
      <c r="AE142" s="109">
        <f t="shared" si="30"/>
        <v>0</v>
      </c>
      <c r="AF142" s="109">
        <f t="shared" si="31"/>
        <v>0</v>
      </c>
      <c r="AG142" s="109">
        <f t="shared" si="32"/>
        <v>0</v>
      </c>
      <c r="AH142" s="109">
        <f t="shared" si="33"/>
        <v>0</v>
      </c>
      <c r="AI142" s="109">
        <f t="shared" si="34"/>
        <v>0</v>
      </c>
      <c r="AJ142" s="109">
        <f t="shared" si="35"/>
        <v>0</v>
      </c>
      <c r="AK142" s="109">
        <f t="shared" si="36"/>
        <v>0</v>
      </c>
      <c r="AL142" s="109">
        <f t="shared" si="37"/>
        <v>0</v>
      </c>
      <c r="AM142" s="109">
        <f t="shared" si="38"/>
        <v>0</v>
      </c>
      <c r="AN142" s="109">
        <f t="shared" si="39"/>
        <v>0</v>
      </c>
      <c r="AO142" s="117"/>
      <c r="AP142" s="117"/>
      <c r="AQ142" s="117"/>
      <c r="AR142" s="117"/>
      <c r="AS142" s="117"/>
      <c r="AT142" s="117"/>
      <c r="AU142" s="117"/>
      <c r="AV142" s="117"/>
      <c r="AW142" s="117"/>
      <c r="AX142" s="117"/>
      <c r="AY142" s="117"/>
      <c r="AZ142" s="117"/>
    </row>
    <row r="143" spans="1:52" ht="35.1" customHeight="1">
      <c r="A143" s="35"/>
      <c r="B143" s="1611" t="str">
        <f>'GIÁ VLXD THÁNG 9.2023-PL1'!B143</f>
        <v>Sơn phủ Toa nanoclean siêu bóng (875ML)</v>
      </c>
      <c r="C143" s="1597" t="str">
        <f>'GIÁ VLXD THÁNG 9.2023-PL1'!C143</f>
        <v>lít</v>
      </c>
      <c r="D143" s="1595" t="str">
        <f>'GIÁ VLXD THÁNG 9.2023-PL1'!D143</f>
        <v xml:space="preserve">Thùng 875ML </v>
      </c>
      <c r="E143" s="42">
        <f>'GIÁ VLXD THÁNG 11.2023'!E143</f>
        <v>0</v>
      </c>
      <c r="F143" s="42">
        <f>'GIÁ VLXD THÁNG 11.2023'!F143</f>
        <v>0</v>
      </c>
      <c r="G143" s="42">
        <f>'GIÁ VLXD THÁNG 11.2023'!G143</f>
        <v>0</v>
      </c>
      <c r="H143" s="42">
        <f>'GIÁ VLXD THÁNG 11.2023'!H143</f>
        <v>0</v>
      </c>
      <c r="I143" s="42">
        <f>'GIÁ VLXD THÁNG 11.2023'!I143</f>
        <v>0</v>
      </c>
      <c r="J143" s="42">
        <f>'GIÁ VLXD THÁNG 11.2023'!J143</f>
        <v>0</v>
      </c>
      <c r="K143" s="42">
        <f>'GIÁ VLXD THÁNG 11.2023'!K143</f>
        <v>0</v>
      </c>
      <c r="L143" s="42">
        <f>'GIÁ VLXD THÁNG 11.2023'!L143</f>
        <v>0</v>
      </c>
      <c r="M143" s="42">
        <f>'GIÁ VLXD THÁNG 11.2023'!M143</f>
        <v>0</v>
      </c>
      <c r="N143" s="42">
        <f>'GIÁ VLXD THÁNG 11.2023'!N143</f>
        <v>0</v>
      </c>
      <c r="O143" s="42">
        <f>'GIÁ VLXD THÁNG 11.2023'!O143</f>
        <v>0</v>
      </c>
      <c r="P143" s="42">
        <f>'GIÁ VLXD THÁNG 11.2023'!P143</f>
        <v>0</v>
      </c>
      <c r="Q143" s="42">
        <f>'GIÁ VLXD THÁNG 12.2023'!E143</f>
        <v>0</v>
      </c>
      <c r="R143" s="42">
        <f>'GIÁ VLXD THÁNG 12.2023'!F143</f>
        <v>0</v>
      </c>
      <c r="S143" s="42">
        <f>'GIÁ VLXD THÁNG 12.2023'!G143</f>
        <v>0</v>
      </c>
      <c r="T143" s="42">
        <f>'GIÁ VLXD THÁNG 12.2023'!H143</f>
        <v>0</v>
      </c>
      <c r="U143" s="42">
        <f>'GIÁ VLXD THÁNG 12.2023'!I143</f>
        <v>0</v>
      </c>
      <c r="V143" s="42">
        <f>'GIÁ VLXD THÁNG 12.2023'!J143</f>
        <v>0</v>
      </c>
      <c r="W143" s="42">
        <f>'GIÁ VLXD THÁNG 12.2023'!K143</f>
        <v>0</v>
      </c>
      <c r="X143" s="42">
        <f>'GIÁ VLXD THÁNG 12.2023'!L143</f>
        <v>0</v>
      </c>
      <c r="Y143" s="42">
        <f>'GIÁ VLXD THÁNG 12.2023'!M143</f>
        <v>0</v>
      </c>
      <c r="Z143" s="42">
        <f>'GIÁ VLXD THÁNG 12.2023'!N143</f>
        <v>0</v>
      </c>
      <c r="AA143" s="42">
        <f>'GIÁ VLXD THÁNG 12.2023'!O143</f>
        <v>0</v>
      </c>
      <c r="AB143" s="42">
        <f>'GIÁ VLXD THÁNG 12.2023'!P143</f>
        <v>0</v>
      </c>
      <c r="AC143" s="108">
        <f t="shared" si="28"/>
        <v>0</v>
      </c>
      <c r="AD143" s="109">
        <f t="shared" si="29"/>
        <v>0</v>
      </c>
      <c r="AE143" s="109">
        <f t="shared" si="30"/>
        <v>0</v>
      </c>
      <c r="AF143" s="109">
        <f t="shared" si="31"/>
        <v>0</v>
      </c>
      <c r="AG143" s="109">
        <f t="shared" si="32"/>
        <v>0</v>
      </c>
      <c r="AH143" s="109">
        <f t="shared" si="33"/>
        <v>0</v>
      </c>
      <c r="AI143" s="109">
        <f t="shared" si="34"/>
        <v>0</v>
      </c>
      <c r="AJ143" s="109">
        <f t="shared" si="35"/>
        <v>0</v>
      </c>
      <c r="AK143" s="109">
        <f t="shared" si="36"/>
        <v>0</v>
      </c>
      <c r="AL143" s="109">
        <f t="shared" si="37"/>
        <v>0</v>
      </c>
      <c r="AM143" s="109">
        <f t="shared" si="38"/>
        <v>0</v>
      </c>
      <c r="AN143" s="109">
        <f t="shared" si="39"/>
        <v>0</v>
      </c>
      <c r="AO143" s="117"/>
      <c r="AP143" s="117"/>
      <c r="AQ143" s="117"/>
      <c r="AR143" s="117"/>
      <c r="AS143" s="117"/>
      <c r="AT143" s="117"/>
      <c r="AU143" s="117"/>
      <c r="AV143" s="117"/>
      <c r="AW143" s="117"/>
      <c r="AX143" s="117"/>
      <c r="AY143" s="117"/>
      <c r="AZ143" s="117"/>
    </row>
    <row r="144" spans="1:52" ht="35.1" customHeight="1">
      <c r="A144" s="35"/>
      <c r="B144" s="1611" t="str">
        <f>'GIÁ VLXD THÁNG 9.2023-PL1'!B144</f>
        <v>Sơn ngoại thất</v>
      </c>
      <c r="C144" s="1597">
        <f>'GIÁ VLXD THÁNG 9.2023-PL1'!C144</f>
        <v>0</v>
      </c>
      <c r="D144" s="1595"/>
      <c r="E144" s="42">
        <f>'GIÁ VLXD THÁNG 11.2023'!E144</f>
        <v>0</v>
      </c>
      <c r="F144" s="42">
        <f>'GIÁ VLXD THÁNG 11.2023'!F144</f>
        <v>0</v>
      </c>
      <c r="G144" s="42">
        <f>'GIÁ VLXD THÁNG 11.2023'!G144</f>
        <v>0</v>
      </c>
      <c r="H144" s="42">
        <f>'GIÁ VLXD THÁNG 11.2023'!H144</f>
        <v>0</v>
      </c>
      <c r="I144" s="42">
        <f>'GIÁ VLXD THÁNG 11.2023'!I144</f>
        <v>0</v>
      </c>
      <c r="J144" s="42">
        <f>'GIÁ VLXD THÁNG 11.2023'!J144</f>
        <v>0</v>
      </c>
      <c r="K144" s="42">
        <f>'GIÁ VLXD THÁNG 11.2023'!K144</f>
        <v>0</v>
      </c>
      <c r="L144" s="42">
        <f>'GIÁ VLXD THÁNG 11.2023'!L144</f>
        <v>0</v>
      </c>
      <c r="M144" s="42">
        <f>'GIÁ VLXD THÁNG 11.2023'!M144</f>
        <v>0</v>
      </c>
      <c r="N144" s="42">
        <f>'GIÁ VLXD THÁNG 11.2023'!N144</f>
        <v>0</v>
      </c>
      <c r="O144" s="42">
        <f>'GIÁ VLXD THÁNG 11.2023'!O144</f>
        <v>0</v>
      </c>
      <c r="P144" s="42">
        <f>'GIÁ VLXD THÁNG 11.2023'!P144</f>
        <v>0</v>
      </c>
      <c r="Q144" s="42">
        <f>'GIÁ VLXD THÁNG 12.2023'!E144</f>
        <v>0</v>
      </c>
      <c r="R144" s="42">
        <f>'GIÁ VLXD THÁNG 12.2023'!F144</f>
        <v>0</v>
      </c>
      <c r="S144" s="42">
        <f>'GIÁ VLXD THÁNG 12.2023'!G144</f>
        <v>0</v>
      </c>
      <c r="T144" s="42">
        <f>'GIÁ VLXD THÁNG 12.2023'!H144</f>
        <v>0</v>
      </c>
      <c r="U144" s="42">
        <f>'GIÁ VLXD THÁNG 12.2023'!I144</f>
        <v>0</v>
      </c>
      <c r="V144" s="42">
        <f>'GIÁ VLXD THÁNG 12.2023'!J144</f>
        <v>0</v>
      </c>
      <c r="W144" s="42">
        <f>'GIÁ VLXD THÁNG 12.2023'!K144</f>
        <v>0</v>
      </c>
      <c r="X144" s="42">
        <f>'GIÁ VLXD THÁNG 12.2023'!L144</f>
        <v>0</v>
      </c>
      <c r="Y144" s="42">
        <f>'GIÁ VLXD THÁNG 12.2023'!M144</f>
        <v>0</v>
      </c>
      <c r="Z144" s="42">
        <f>'GIÁ VLXD THÁNG 12.2023'!N144</f>
        <v>0</v>
      </c>
      <c r="AA144" s="42">
        <f>'GIÁ VLXD THÁNG 12.2023'!O144</f>
        <v>0</v>
      </c>
      <c r="AB144" s="42">
        <f>'GIÁ VLXD THÁNG 12.2023'!P144</f>
        <v>0</v>
      </c>
      <c r="AC144" s="108">
        <f t="shared" si="28"/>
        <v>0</v>
      </c>
      <c r="AD144" s="109">
        <f t="shared" si="29"/>
        <v>0</v>
      </c>
      <c r="AE144" s="109">
        <f t="shared" si="30"/>
        <v>0</v>
      </c>
      <c r="AF144" s="109">
        <f t="shared" si="31"/>
        <v>0</v>
      </c>
      <c r="AG144" s="109">
        <f t="shared" si="32"/>
        <v>0</v>
      </c>
      <c r="AH144" s="109">
        <f t="shared" si="33"/>
        <v>0</v>
      </c>
      <c r="AI144" s="109">
        <f t="shared" si="34"/>
        <v>0</v>
      </c>
      <c r="AJ144" s="109">
        <f t="shared" si="35"/>
        <v>0</v>
      </c>
      <c r="AK144" s="109">
        <f t="shared" si="36"/>
        <v>0</v>
      </c>
      <c r="AL144" s="109">
        <f t="shared" si="37"/>
        <v>0</v>
      </c>
      <c r="AM144" s="109">
        <f t="shared" si="38"/>
        <v>0</v>
      </c>
      <c r="AN144" s="109">
        <f t="shared" si="39"/>
        <v>0</v>
      </c>
      <c r="AO144" s="117"/>
      <c r="AP144" s="117"/>
      <c r="AQ144" s="117"/>
      <c r="AR144" s="117"/>
      <c r="AS144" s="117"/>
      <c r="AT144" s="117"/>
      <c r="AU144" s="117"/>
      <c r="AV144" s="117"/>
      <c r="AW144" s="117"/>
      <c r="AX144" s="117"/>
      <c r="AY144" s="117"/>
      <c r="AZ144" s="117"/>
    </row>
    <row r="145" spans="1:52" ht="35.1" customHeight="1">
      <c r="A145" s="35"/>
      <c r="B145" s="1611" t="str">
        <f>'GIÁ VLXD THÁNG 9.2023-PL1'!B145</f>
        <v xml:space="preserve">Sơn lót ICI (Maxilite) ngoài nhà </v>
      </c>
      <c r="C145" s="1597" t="str">
        <f>'GIÁ VLXD THÁNG 9.2023-PL1'!C145</f>
        <v>lít</v>
      </c>
      <c r="D145" s="1595" t="str">
        <f>'GIÁ VLXD THÁNG 9.2023-PL1'!D145</f>
        <v xml:space="preserve">Thùng 18 lít </v>
      </c>
      <c r="E145" s="42">
        <f>'GIÁ VLXD THÁNG 11.2023'!E145</f>
        <v>0</v>
      </c>
      <c r="F145" s="42">
        <f>'GIÁ VLXD THÁNG 11.2023'!F145</f>
        <v>0</v>
      </c>
      <c r="G145" s="42">
        <f>'GIÁ VLXD THÁNG 11.2023'!G145</f>
        <v>113900</v>
      </c>
      <c r="H145" s="42">
        <f>'GIÁ VLXD THÁNG 11.2023'!H145</f>
        <v>0</v>
      </c>
      <c r="I145" s="42">
        <f>'GIÁ VLXD THÁNG 11.2023'!I145</f>
        <v>0</v>
      </c>
      <c r="J145" s="42">
        <f>'GIÁ VLXD THÁNG 11.2023'!J145</f>
        <v>0</v>
      </c>
      <c r="K145" s="42">
        <f>'GIÁ VLXD THÁNG 11.2023'!K145</f>
        <v>70500</v>
      </c>
      <c r="L145" s="1651">
        <v>80000</v>
      </c>
      <c r="M145" s="42">
        <f>'GIÁ VLXD THÁNG 11.2023'!M145</f>
        <v>0</v>
      </c>
      <c r="N145" s="42">
        <f>'GIÁ VLXD THÁNG 11.2023'!N145</f>
        <v>0</v>
      </c>
      <c r="O145" s="42">
        <f>'GIÁ VLXD THÁNG 11.2023'!O145</f>
        <v>0</v>
      </c>
      <c r="P145" s="42">
        <f>'GIÁ VLXD THÁNG 11.2023'!P145</f>
        <v>0</v>
      </c>
      <c r="Q145" s="42">
        <f>'GIÁ VLXD THÁNG 12.2023'!E145</f>
        <v>0</v>
      </c>
      <c r="R145" s="42">
        <f>'GIÁ VLXD THÁNG 12.2023'!F145</f>
        <v>0</v>
      </c>
      <c r="S145" s="42">
        <f>'GIÁ VLXD THÁNG 12.2023'!G145</f>
        <v>113900</v>
      </c>
      <c r="T145" s="42">
        <f>'GIÁ VLXD THÁNG 12.2023'!H145</f>
        <v>0</v>
      </c>
      <c r="U145" s="42">
        <f>'GIÁ VLXD THÁNG 12.2023'!I145</f>
        <v>0</v>
      </c>
      <c r="V145" s="42">
        <f>'GIÁ VLXD THÁNG 12.2023'!J145</f>
        <v>0</v>
      </c>
      <c r="W145" s="42">
        <f>'GIÁ VLXD THÁNG 12.2023'!K145</f>
        <v>70500</v>
      </c>
      <c r="X145" s="1651">
        <v>80000</v>
      </c>
      <c r="Y145" s="42">
        <f>'GIÁ VLXD THÁNG 12.2023'!M145</f>
        <v>0</v>
      </c>
      <c r="Z145" s="42">
        <f>'GIÁ VLXD THÁNG 12.2023'!N145</f>
        <v>0</v>
      </c>
      <c r="AA145" s="42">
        <f>'GIÁ VLXD THÁNG 12.2023'!O145</f>
        <v>0</v>
      </c>
      <c r="AB145" s="42">
        <f>'GIÁ VLXD THÁNG 12.2023'!P145</f>
        <v>0</v>
      </c>
      <c r="AC145" s="108">
        <f t="shared" si="28"/>
        <v>0</v>
      </c>
      <c r="AD145" s="109">
        <f t="shared" si="29"/>
        <v>0</v>
      </c>
      <c r="AE145" s="109" t="str">
        <f t="shared" si="30"/>
        <v>-</v>
      </c>
      <c r="AF145" s="109">
        <f t="shared" si="31"/>
        <v>0</v>
      </c>
      <c r="AG145" s="109">
        <f t="shared" si="32"/>
        <v>0</v>
      </c>
      <c r="AH145" s="109">
        <f t="shared" si="33"/>
        <v>0</v>
      </c>
      <c r="AI145" s="109" t="str">
        <f t="shared" si="34"/>
        <v>-</v>
      </c>
      <c r="AJ145" s="109" t="str">
        <f t="shared" si="35"/>
        <v>-</v>
      </c>
      <c r="AK145" s="109">
        <f t="shared" si="36"/>
        <v>0</v>
      </c>
      <c r="AL145" s="109">
        <f t="shared" si="37"/>
        <v>0</v>
      </c>
      <c r="AM145" s="109">
        <f t="shared" si="38"/>
        <v>0</v>
      </c>
      <c r="AN145" s="109">
        <f t="shared" si="39"/>
        <v>0</v>
      </c>
      <c r="AO145" s="117"/>
      <c r="AP145" s="117"/>
      <c r="AQ145" s="117"/>
      <c r="AR145" s="117"/>
      <c r="AS145" s="117"/>
      <c r="AT145" s="117"/>
      <c r="AU145" s="117"/>
      <c r="AV145" s="117"/>
      <c r="AW145" s="117"/>
      <c r="AX145" s="117"/>
      <c r="AY145" s="117"/>
      <c r="AZ145" s="117"/>
    </row>
    <row r="146" spans="1:52" ht="35.1" customHeight="1">
      <c r="A146" s="35"/>
      <c r="B146" s="1611" t="str">
        <f>'GIÁ VLXD THÁNG 9.2023-PL1'!B146</f>
        <v>Sơn ICI (Maxilite) phủ ngoài nhà</v>
      </c>
      <c r="C146" s="1597" t="str">
        <f>'GIÁ VLXD THÁNG 9.2023-PL1'!C146</f>
        <v>lít</v>
      </c>
      <c r="D146" s="1595" t="str">
        <f>'GIÁ VLXD THÁNG 9.2023-PL1'!D146</f>
        <v xml:space="preserve">Thùng 18 lít </v>
      </c>
      <c r="E146" s="42">
        <f>'GIÁ VLXD THÁNG 11.2023'!E146</f>
        <v>0</v>
      </c>
      <c r="F146" s="42">
        <f>'GIÁ VLXD THÁNG 11.2023'!F146</f>
        <v>0</v>
      </c>
      <c r="G146" s="42">
        <f>'GIÁ VLXD THÁNG 11.2023'!G146</f>
        <v>144400</v>
      </c>
      <c r="H146" s="42">
        <f>'GIÁ VLXD THÁNG 11.2023'!H146</f>
        <v>0</v>
      </c>
      <c r="I146" s="42">
        <f>'GIÁ VLXD THÁNG 11.2023'!I146</f>
        <v>0</v>
      </c>
      <c r="J146" s="42">
        <f>'GIÁ VLXD THÁNG 11.2023'!J146</f>
        <v>0</v>
      </c>
      <c r="K146" s="42">
        <f>'GIÁ VLXD THÁNG 11.2023'!K146</f>
        <v>71500</v>
      </c>
      <c r="L146" s="42">
        <f>'GIÁ VLXD THÁNG 11.2023'!L146</f>
        <v>0</v>
      </c>
      <c r="M146" s="42">
        <f>'GIÁ VLXD THÁNG 11.2023'!M146</f>
        <v>0</v>
      </c>
      <c r="N146" s="42">
        <f>'GIÁ VLXD THÁNG 11.2023'!N146</f>
        <v>0</v>
      </c>
      <c r="O146" s="42">
        <f>'GIÁ VLXD THÁNG 11.2023'!O146</f>
        <v>0</v>
      </c>
      <c r="P146" s="42">
        <f>'GIÁ VLXD THÁNG 11.2023'!P146</f>
        <v>0</v>
      </c>
      <c r="Q146" s="42">
        <f>'GIÁ VLXD THÁNG 12.2023'!E146</f>
        <v>0</v>
      </c>
      <c r="R146" s="42">
        <f>'GIÁ VLXD THÁNG 12.2023'!F146</f>
        <v>0</v>
      </c>
      <c r="S146" s="42">
        <f>'GIÁ VLXD THÁNG 12.2023'!G146</f>
        <v>144400</v>
      </c>
      <c r="T146" s="42">
        <f>'GIÁ VLXD THÁNG 12.2023'!H146</f>
        <v>0</v>
      </c>
      <c r="U146" s="42">
        <f>'GIÁ VLXD THÁNG 12.2023'!I146</f>
        <v>0</v>
      </c>
      <c r="V146" s="42">
        <f>'GIÁ VLXD THÁNG 12.2023'!J146</f>
        <v>0</v>
      </c>
      <c r="W146" s="42">
        <f>'GIÁ VLXD THÁNG 12.2023'!K146</f>
        <v>71500</v>
      </c>
      <c r="X146" s="42">
        <f>'GIÁ VLXD THÁNG 12.2023'!L146</f>
        <v>0</v>
      </c>
      <c r="Y146" s="42">
        <f>'GIÁ VLXD THÁNG 12.2023'!M146</f>
        <v>0</v>
      </c>
      <c r="Z146" s="42">
        <f>'GIÁ VLXD THÁNG 12.2023'!N146</f>
        <v>0</v>
      </c>
      <c r="AA146" s="42">
        <f>'GIÁ VLXD THÁNG 12.2023'!O146</f>
        <v>0</v>
      </c>
      <c r="AB146" s="42">
        <f>'GIÁ VLXD THÁNG 12.2023'!P146</f>
        <v>0</v>
      </c>
      <c r="AC146" s="108">
        <f t="shared" si="28"/>
        <v>0</v>
      </c>
      <c r="AD146" s="109">
        <f t="shared" si="29"/>
        <v>0</v>
      </c>
      <c r="AE146" s="109" t="str">
        <f t="shared" si="30"/>
        <v>-</v>
      </c>
      <c r="AF146" s="109">
        <f t="shared" si="31"/>
        <v>0</v>
      </c>
      <c r="AG146" s="109">
        <f t="shared" si="32"/>
        <v>0</v>
      </c>
      <c r="AH146" s="109">
        <f t="shared" si="33"/>
        <v>0</v>
      </c>
      <c r="AI146" s="109" t="str">
        <f t="shared" si="34"/>
        <v>-</v>
      </c>
      <c r="AJ146" s="109">
        <f t="shared" si="35"/>
        <v>0</v>
      </c>
      <c r="AK146" s="109">
        <f t="shared" si="36"/>
        <v>0</v>
      </c>
      <c r="AL146" s="109">
        <f t="shared" si="37"/>
        <v>0</v>
      </c>
      <c r="AM146" s="109">
        <f t="shared" si="38"/>
        <v>0</v>
      </c>
      <c r="AN146" s="109">
        <f t="shared" si="39"/>
        <v>0</v>
      </c>
      <c r="AO146" s="117"/>
      <c r="AP146" s="117"/>
      <c r="AQ146" s="117"/>
      <c r="AR146" s="117"/>
      <c r="AS146" s="117"/>
      <c r="AT146" s="117"/>
      <c r="AU146" s="117"/>
      <c r="AV146" s="117"/>
      <c r="AW146" s="117"/>
      <c r="AX146" s="117"/>
      <c r="AY146" s="117"/>
      <c r="AZ146" s="117"/>
    </row>
    <row r="147" spans="1:52" ht="35.1" customHeight="1">
      <c r="A147" s="35"/>
      <c r="B147" s="1611" t="str">
        <f>'GIÁ VLXD THÁNG 9.2023-PL1'!B147</f>
        <v xml:space="preserve">Sơn lót ngoại thất Jotun Essence </v>
      </c>
      <c r="C147" s="1597" t="str">
        <f>'GIÁ VLXD THÁNG 9.2023-PL1'!C147</f>
        <v>lít</v>
      </c>
      <c r="D147" s="1595" t="str">
        <f>'GIÁ VLXD THÁNG 9.2023-PL1'!D147</f>
        <v xml:space="preserve">Thùng 17 lít </v>
      </c>
      <c r="E147" s="42">
        <f>'GIÁ VLXD THÁNG 11.2023'!E147</f>
        <v>0</v>
      </c>
      <c r="F147" s="42">
        <f>'GIÁ VLXD THÁNG 11.2023'!F147</f>
        <v>152647</v>
      </c>
      <c r="G147" s="42">
        <f>'GIÁ VLXD THÁNG 11.2023'!G147</f>
        <v>0</v>
      </c>
      <c r="H147" s="42">
        <f>'GIÁ VLXD THÁNG 11.2023'!H147</f>
        <v>0</v>
      </c>
      <c r="I147" s="42">
        <f>'GIÁ VLXD THÁNG 11.2023'!I147</f>
        <v>0</v>
      </c>
      <c r="J147" s="42">
        <f>'GIÁ VLXD THÁNG 11.2023'!J147</f>
        <v>0</v>
      </c>
      <c r="K147" s="42">
        <f>'GIÁ VLXD THÁNG 11.2023'!K147</f>
        <v>0</v>
      </c>
      <c r="L147" s="42">
        <f>'GIÁ VLXD THÁNG 11.2023'!L147</f>
        <v>0</v>
      </c>
      <c r="M147" s="42">
        <f>'GIÁ VLXD THÁNG 11.2023'!M147</f>
        <v>0</v>
      </c>
      <c r="N147" s="42">
        <f>'GIÁ VLXD THÁNG 11.2023'!N147</f>
        <v>0</v>
      </c>
      <c r="O147" s="42">
        <f>'GIÁ VLXD THÁNG 11.2023'!O147</f>
        <v>0</v>
      </c>
      <c r="P147" s="42">
        <f>'GIÁ VLXD THÁNG 11.2023'!P147</f>
        <v>0</v>
      </c>
      <c r="Q147" s="42">
        <f>'GIÁ VLXD THÁNG 12.2023'!E147</f>
        <v>0</v>
      </c>
      <c r="R147" s="42">
        <f>'GIÁ VLXD THÁNG 12.2023'!F147</f>
        <v>152647</v>
      </c>
      <c r="S147" s="42">
        <f>'GIÁ VLXD THÁNG 12.2023'!G147</f>
        <v>0</v>
      </c>
      <c r="T147" s="42">
        <f>'GIÁ VLXD THÁNG 12.2023'!H147</f>
        <v>0</v>
      </c>
      <c r="U147" s="42">
        <f>'GIÁ VLXD THÁNG 12.2023'!I147</f>
        <v>0</v>
      </c>
      <c r="V147" s="42">
        <f>'GIÁ VLXD THÁNG 12.2023'!J147</f>
        <v>0</v>
      </c>
      <c r="W147" s="42">
        <f>'GIÁ VLXD THÁNG 12.2023'!K147</f>
        <v>0</v>
      </c>
      <c r="X147" s="42">
        <f>'GIÁ VLXD THÁNG 12.2023'!L147</f>
        <v>0</v>
      </c>
      <c r="Y147" s="42">
        <f>'GIÁ VLXD THÁNG 12.2023'!M147</f>
        <v>0</v>
      </c>
      <c r="Z147" s="42">
        <f>'GIÁ VLXD THÁNG 12.2023'!N147</f>
        <v>0</v>
      </c>
      <c r="AA147" s="42">
        <f>'GIÁ VLXD THÁNG 12.2023'!O147</f>
        <v>0</v>
      </c>
      <c r="AB147" s="42">
        <f>'GIÁ VLXD THÁNG 12.2023'!P147</f>
        <v>0</v>
      </c>
      <c r="AC147" s="108">
        <f t="shared" si="28"/>
        <v>0</v>
      </c>
      <c r="AD147" s="109" t="str">
        <f t="shared" si="29"/>
        <v>-</v>
      </c>
      <c r="AE147" s="109">
        <f t="shared" si="30"/>
        <v>0</v>
      </c>
      <c r="AF147" s="109">
        <f t="shared" si="31"/>
        <v>0</v>
      </c>
      <c r="AG147" s="109">
        <f t="shared" si="32"/>
        <v>0</v>
      </c>
      <c r="AH147" s="109">
        <f t="shared" si="33"/>
        <v>0</v>
      </c>
      <c r="AI147" s="109">
        <f t="shared" si="34"/>
        <v>0</v>
      </c>
      <c r="AJ147" s="109">
        <f t="shared" si="35"/>
        <v>0</v>
      </c>
      <c r="AK147" s="109">
        <f t="shared" si="36"/>
        <v>0</v>
      </c>
      <c r="AL147" s="109">
        <f t="shared" si="37"/>
        <v>0</v>
      </c>
      <c r="AM147" s="109">
        <f t="shared" si="38"/>
        <v>0</v>
      </c>
      <c r="AN147" s="109">
        <f t="shared" si="39"/>
        <v>0</v>
      </c>
      <c r="AO147" s="117"/>
      <c r="AP147" s="117"/>
      <c r="AQ147" s="117"/>
      <c r="AR147" s="117"/>
      <c r="AS147" s="117"/>
      <c r="AT147" s="117"/>
      <c r="AU147" s="117"/>
      <c r="AV147" s="117"/>
      <c r="AW147" s="117"/>
      <c r="AX147" s="117"/>
      <c r="AY147" s="117"/>
      <c r="AZ147" s="117"/>
    </row>
    <row r="148" spans="1:52" ht="35.1" customHeight="1">
      <c r="A148" s="35"/>
      <c r="B148" s="1611" t="str">
        <f>'GIÁ VLXD THÁNG 9.2023-PL1'!B148</f>
        <v xml:space="preserve">Sơn lót ngoại thất kháng kiềm Jotun Jotatough </v>
      </c>
      <c r="C148" s="1597" t="str">
        <f>'GIÁ VLXD THÁNG 9.2023-PL1'!C148</f>
        <v>lít</v>
      </c>
      <c r="D148" s="1595" t="str">
        <f>'GIÁ VLXD THÁNG 9.2023-PL1'!D148</f>
        <v xml:space="preserve">Thùng 17 lít </v>
      </c>
      <c r="E148" s="42">
        <f>'GIÁ VLXD THÁNG 11.2023'!E148</f>
        <v>0</v>
      </c>
      <c r="F148" s="42">
        <f>'GIÁ VLXD THÁNG 11.2023'!F148</f>
        <v>0</v>
      </c>
      <c r="G148" s="42">
        <f>'GIÁ VLXD THÁNG 11.2023'!G148</f>
        <v>0</v>
      </c>
      <c r="H148" s="42">
        <f>'GIÁ VLXD THÁNG 11.2023'!H148</f>
        <v>0</v>
      </c>
      <c r="I148" s="42">
        <f>'GIÁ VLXD THÁNG 11.2023'!I148</f>
        <v>0</v>
      </c>
      <c r="J148" s="42">
        <f>'GIÁ VLXD THÁNG 11.2023'!J148</f>
        <v>0</v>
      </c>
      <c r="K148" s="42">
        <f>'GIÁ VLXD THÁNG 11.2023'!K148</f>
        <v>0</v>
      </c>
      <c r="L148" s="42">
        <f>'GIÁ VLXD THÁNG 11.2023'!L148</f>
        <v>0</v>
      </c>
      <c r="M148" s="42">
        <f>'GIÁ VLXD THÁNG 11.2023'!M148</f>
        <v>0</v>
      </c>
      <c r="N148" s="42">
        <f>'GIÁ VLXD THÁNG 11.2023'!N148</f>
        <v>0</v>
      </c>
      <c r="O148" s="42">
        <f>'GIÁ VLXD THÁNG 11.2023'!O148</f>
        <v>0</v>
      </c>
      <c r="P148" s="42">
        <f>'GIÁ VLXD THÁNG 11.2023'!P148</f>
        <v>0</v>
      </c>
      <c r="Q148" s="42">
        <f>'GIÁ VLXD THÁNG 12.2023'!E148</f>
        <v>0</v>
      </c>
      <c r="R148" s="42">
        <f>'GIÁ VLXD THÁNG 12.2023'!F148</f>
        <v>0</v>
      </c>
      <c r="S148" s="42">
        <f>'GIÁ VLXD THÁNG 12.2023'!G148</f>
        <v>0</v>
      </c>
      <c r="T148" s="42">
        <f>'GIÁ VLXD THÁNG 12.2023'!H148</f>
        <v>0</v>
      </c>
      <c r="U148" s="42">
        <f>'GIÁ VLXD THÁNG 12.2023'!I148</f>
        <v>0</v>
      </c>
      <c r="V148" s="42">
        <f>'GIÁ VLXD THÁNG 12.2023'!J148</f>
        <v>0</v>
      </c>
      <c r="W148" s="42">
        <f>'GIÁ VLXD THÁNG 12.2023'!K148</f>
        <v>0</v>
      </c>
      <c r="X148" s="42">
        <f>'GIÁ VLXD THÁNG 12.2023'!L148</f>
        <v>0</v>
      </c>
      <c r="Y148" s="42">
        <f>'GIÁ VLXD THÁNG 12.2023'!M148</f>
        <v>0</v>
      </c>
      <c r="Z148" s="42">
        <f>'GIÁ VLXD THÁNG 12.2023'!N148</f>
        <v>0</v>
      </c>
      <c r="AA148" s="42">
        <f>'GIÁ VLXD THÁNG 12.2023'!O148</f>
        <v>0</v>
      </c>
      <c r="AB148" s="42">
        <f>'GIÁ VLXD THÁNG 12.2023'!P148</f>
        <v>0</v>
      </c>
      <c r="AC148" s="108">
        <f t="shared" si="28"/>
        <v>0</v>
      </c>
      <c r="AD148" s="109">
        <f t="shared" si="29"/>
        <v>0</v>
      </c>
      <c r="AE148" s="109">
        <f t="shared" si="30"/>
        <v>0</v>
      </c>
      <c r="AF148" s="109">
        <f t="shared" si="31"/>
        <v>0</v>
      </c>
      <c r="AG148" s="109">
        <f t="shared" si="32"/>
        <v>0</v>
      </c>
      <c r="AH148" s="109">
        <f t="shared" si="33"/>
        <v>0</v>
      </c>
      <c r="AI148" s="109">
        <f t="shared" si="34"/>
        <v>0</v>
      </c>
      <c r="AJ148" s="109">
        <f t="shared" si="35"/>
        <v>0</v>
      </c>
      <c r="AK148" s="109">
        <f t="shared" si="36"/>
        <v>0</v>
      </c>
      <c r="AL148" s="109">
        <f t="shared" si="37"/>
        <v>0</v>
      </c>
      <c r="AM148" s="109">
        <f t="shared" si="38"/>
        <v>0</v>
      </c>
      <c r="AN148" s="109">
        <f t="shared" si="39"/>
        <v>0</v>
      </c>
      <c r="AO148" s="117"/>
      <c r="AP148" s="117"/>
      <c r="AQ148" s="117"/>
      <c r="AR148" s="117"/>
      <c r="AS148" s="117"/>
      <c r="AT148" s="117"/>
      <c r="AU148" s="117"/>
      <c r="AV148" s="117"/>
      <c r="AW148" s="117"/>
      <c r="AX148" s="117"/>
      <c r="AY148" s="117"/>
      <c r="AZ148" s="117"/>
    </row>
    <row r="149" spans="1:52" ht="35.1" customHeight="1">
      <c r="A149" s="35"/>
      <c r="B149" s="1611" t="str">
        <f>'GIÁ VLXD THÁNG 9.2023-PL1'!B149</f>
        <v>Sơn ngoại thất WENNY</v>
      </c>
      <c r="C149" s="1597" t="str">
        <f>'GIÁ VLXD THÁNG 9.2023-PL1'!C149</f>
        <v>lít</v>
      </c>
      <c r="D149" s="1595" t="str">
        <f>'GIÁ VLXD THÁNG 9.2023-PL1'!D149</f>
        <v xml:space="preserve">Thùng 18 lít </v>
      </c>
      <c r="E149" s="42">
        <f>'GIÁ VLXD THÁNG 11.2023'!E149</f>
        <v>0</v>
      </c>
      <c r="F149" s="42">
        <f>'GIÁ VLXD THÁNG 11.2023'!F149</f>
        <v>0</v>
      </c>
      <c r="G149" s="42">
        <f>'GIÁ VLXD THÁNG 11.2023'!G149</f>
        <v>0</v>
      </c>
      <c r="H149" s="42">
        <f>'GIÁ VLXD THÁNG 11.2023'!H149</f>
        <v>0</v>
      </c>
      <c r="I149" s="42">
        <f>'GIÁ VLXD THÁNG 11.2023'!I149</f>
        <v>0</v>
      </c>
      <c r="J149" s="42">
        <f>'GIÁ VLXD THÁNG 11.2023'!J149</f>
        <v>0</v>
      </c>
      <c r="K149" s="42">
        <f>'GIÁ VLXD THÁNG 11.2023'!K149</f>
        <v>0</v>
      </c>
      <c r="L149" s="42">
        <f>'GIÁ VLXD THÁNG 11.2023'!L149</f>
        <v>0</v>
      </c>
      <c r="M149" s="42">
        <f>'GIÁ VLXD THÁNG 11.2023'!M149</f>
        <v>0</v>
      </c>
      <c r="N149" s="42">
        <f>'GIÁ VLXD THÁNG 11.2023'!N149</f>
        <v>0</v>
      </c>
      <c r="O149" s="42">
        <f>'GIÁ VLXD THÁNG 11.2023'!O149</f>
        <v>98422</v>
      </c>
      <c r="P149" s="42">
        <f>'GIÁ VLXD THÁNG 11.2023'!P149</f>
        <v>0</v>
      </c>
      <c r="Q149" s="42">
        <f>'GIÁ VLXD THÁNG 12.2023'!E149</f>
        <v>0</v>
      </c>
      <c r="R149" s="42">
        <f>'GIÁ VLXD THÁNG 12.2023'!F149</f>
        <v>0</v>
      </c>
      <c r="S149" s="42">
        <f>'GIÁ VLXD THÁNG 12.2023'!G149</f>
        <v>0</v>
      </c>
      <c r="T149" s="42">
        <f>'GIÁ VLXD THÁNG 12.2023'!H149</f>
        <v>0</v>
      </c>
      <c r="U149" s="42">
        <f>'GIÁ VLXD THÁNG 12.2023'!I149</f>
        <v>0</v>
      </c>
      <c r="V149" s="42">
        <f>'GIÁ VLXD THÁNG 12.2023'!J149</f>
        <v>0</v>
      </c>
      <c r="W149" s="42">
        <f>'GIÁ VLXD THÁNG 12.2023'!K149</f>
        <v>0</v>
      </c>
      <c r="X149" s="42">
        <f>'GIÁ VLXD THÁNG 12.2023'!L149</f>
        <v>0</v>
      </c>
      <c r="Y149" s="42">
        <f>'GIÁ VLXD THÁNG 12.2023'!M149</f>
        <v>0</v>
      </c>
      <c r="Z149" s="42">
        <f>'GIÁ VLXD THÁNG 12.2023'!N149</f>
        <v>0</v>
      </c>
      <c r="AA149" s="42">
        <f>'GIÁ VLXD THÁNG 12.2023'!O149</f>
        <v>98422</v>
      </c>
      <c r="AB149" s="42">
        <f>'GIÁ VLXD THÁNG 12.2023'!P149</f>
        <v>0</v>
      </c>
      <c r="AC149" s="108">
        <f t="shared" si="28"/>
        <v>0</v>
      </c>
      <c r="AD149" s="109">
        <f t="shared" si="29"/>
        <v>0</v>
      </c>
      <c r="AE149" s="109">
        <f t="shared" si="30"/>
        <v>0</v>
      </c>
      <c r="AF149" s="109">
        <f t="shared" si="31"/>
        <v>0</v>
      </c>
      <c r="AG149" s="109">
        <f t="shared" si="32"/>
        <v>0</v>
      </c>
      <c r="AH149" s="109">
        <f t="shared" si="33"/>
        <v>0</v>
      </c>
      <c r="AI149" s="109">
        <f t="shared" si="34"/>
        <v>0</v>
      </c>
      <c r="AJ149" s="109">
        <f t="shared" si="35"/>
        <v>0</v>
      </c>
      <c r="AK149" s="109">
        <f t="shared" si="36"/>
        <v>0</v>
      </c>
      <c r="AL149" s="109">
        <f t="shared" si="37"/>
        <v>0</v>
      </c>
      <c r="AM149" s="109" t="str">
        <f t="shared" si="38"/>
        <v>-</v>
      </c>
      <c r="AN149" s="109">
        <f t="shared" si="39"/>
        <v>0</v>
      </c>
      <c r="AO149" s="117"/>
      <c r="AP149" s="117"/>
      <c r="AQ149" s="117"/>
      <c r="AR149" s="117"/>
      <c r="AS149" s="117"/>
      <c r="AT149" s="117"/>
      <c r="AU149" s="117"/>
      <c r="AV149" s="117"/>
      <c r="AW149" s="117"/>
      <c r="AX149" s="117"/>
      <c r="AY149" s="117"/>
      <c r="AZ149" s="117"/>
    </row>
    <row r="150" spans="1:52" ht="35.1" customHeight="1">
      <c r="A150" s="35"/>
      <c r="B150" s="1611" t="str">
        <f>'GIÁ VLXD THÁNG 9.2023-PL1'!B150</f>
        <v>Sơn ngoài nhà Leo Interior</v>
      </c>
      <c r="C150" s="1597" t="str">
        <f>'GIÁ VLXD THÁNG 9.2023-PL1'!C150</f>
        <v>lít</v>
      </c>
      <c r="D150" s="1595" t="str">
        <f>'GIÁ VLXD THÁNG 9.2023-PL1'!D150</f>
        <v>Thùng 18lit/25kg</v>
      </c>
      <c r="E150" s="42">
        <f>'GIÁ VLXD THÁNG 11.2023'!E150</f>
        <v>0</v>
      </c>
      <c r="F150" s="42">
        <f>'GIÁ VLXD THÁNG 11.2023'!F150</f>
        <v>0</v>
      </c>
      <c r="G150" s="42">
        <f>'GIÁ VLXD THÁNG 11.2023'!G150</f>
        <v>0</v>
      </c>
      <c r="H150" s="42">
        <f>'GIÁ VLXD THÁNG 11.2023'!H150</f>
        <v>0</v>
      </c>
      <c r="I150" s="42">
        <f>'GIÁ VLXD THÁNG 11.2023'!I150</f>
        <v>0</v>
      </c>
      <c r="J150" s="42">
        <f>'GIÁ VLXD THÁNG 11.2023'!J150</f>
        <v>0</v>
      </c>
      <c r="K150" s="42">
        <f>'GIÁ VLXD THÁNG 11.2023'!K150</f>
        <v>0</v>
      </c>
      <c r="L150" s="42">
        <f>'GIÁ VLXD THÁNG 11.2023'!L150</f>
        <v>70909</v>
      </c>
      <c r="M150" s="42">
        <f>'GIÁ VLXD THÁNG 11.2023'!M150</f>
        <v>0</v>
      </c>
      <c r="N150" s="42">
        <f>'GIÁ VLXD THÁNG 11.2023'!N150</f>
        <v>0</v>
      </c>
      <c r="O150" s="42">
        <f>'GIÁ VLXD THÁNG 11.2023'!O150</f>
        <v>0</v>
      </c>
      <c r="P150" s="42">
        <f>'GIÁ VLXD THÁNG 11.2023'!P150</f>
        <v>0</v>
      </c>
      <c r="Q150" s="42">
        <f>'GIÁ VLXD THÁNG 12.2023'!E150</f>
        <v>0</v>
      </c>
      <c r="R150" s="42">
        <f>'GIÁ VLXD THÁNG 12.2023'!F150</f>
        <v>0</v>
      </c>
      <c r="S150" s="42">
        <f>'GIÁ VLXD THÁNG 12.2023'!G150</f>
        <v>0</v>
      </c>
      <c r="T150" s="42">
        <f>'GIÁ VLXD THÁNG 12.2023'!H150</f>
        <v>0</v>
      </c>
      <c r="U150" s="42">
        <f>'GIÁ VLXD THÁNG 12.2023'!I150</f>
        <v>0</v>
      </c>
      <c r="V150" s="42">
        <f>'GIÁ VLXD THÁNG 12.2023'!J150</f>
        <v>0</v>
      </c>
      <c r="W150" s="42">
        <f>'GIÁ VLXD THÁNG 12.2023'!K150</f>
        <v>0</v>
      </c>
      <c r="X150" s="42">
        <f>'GIÁ VLXD THÁNG 12.2023'!L150</f>
        <v>70909</v>
      </c>
      <c r="Y150" s="42">
        <f>'GIÁ VLXD THÁNG 12.2023'!M150</f>
        <v>0</v>
      </c>
      <c r="Z150" s="42">
        <f>'GIÁ VLXD THÁNG 12.2023'!N150</f>
        <v>0</v>
      </c>
      <c r="AA150" s="42">
        <f>'GIÁ VLXD THÁNG 12.2023'!O150</f>
        <v>0</v>
      </c>
      <c r="AB150" s="42">
        <f>'GIÁ VLXD THÁNG 12.2023'!P150</f>
        <v>0</v>
      </c>
      <c r="AC150" s="108">
        <f t="shared" si="28"/>
        <v>0</v>
      </c>
      <c r="AD150" s="109">
        <f t="shared" si="29"/>
        <v>0</v>
      </c>
      <c r="AE150" s="109">
        <f t="shared" si="30"/>
        <v>0</v>
      </c>
      <c r="AF150" s="109">
        <f t="shared" si="31"/>
        <v>0</v>
      </c>
      <c r="AG150" s="109">
        <f t="shared" si="32"/>
        <v>0</v>
      </c>
      <c r="AH150" s="109">
        <f t="shared" si="33"/>
        <v>0</v>
      </c>
      <c r="AI150" s="109">
        <f t="shared" si="34"/>
        <v>0</v>
      </c>
      <c r="AJ150" s="109" t="str">
        <f t="shared" si="35"/>
        <v>-</v>
      </c>
      <c r="AK150" s="109">
        <f t="shared" si="36"/>
        <v>0</v>
      </c>
      <c r="AL150" s="109">
        <f t="shared" si="37"/>
        <v>0</v>
      </c>
      <c r="AM150" s="109">
        <f t="shared" si="38"/>
        <v>0</v>
      </c>
      <c r="AN150" s="109">
        <f t="shared" si="39"/>
        <v>0</v>
      </c>
      <c r="AO150" s="117"/>
      <c r="AP150" s="117"/>
      <c r="AQ150" s="117"/>
      <c r="AR150" s="117"/>
      <c r="AS150" s="117"/>
      <c r="AT150" s="117"/>
      <c r="AU150" s="117"/>
      <c r="AV150" s="117"/>
      <c r="AW150" s="117"/>
      <c r="AX150" s="117"/>
      <c r="AY150" s="117"/>
      <c r="AZ150" s="117"/>
    </row>
    <row r="151" spans="1:52" ht="35.1" customHeight="1">
      <c r="A151" s="35"/>
      <c r="B151" s="1611" t="str">
        <f>'GIÁ VLXD THÁNG 9.2023-PL1'!B151</f>
        <v>Sơn lót KENNY SEALER</v>
      </c>
      <c r="C151" s="1597" t="str">
        <f>'GIÁ VLXD THÁNG 9.2023-PL1'!C151</f>
        <v>lít</v>
      </c>
      <c r="D151" s="1595" t="str">
        <f>'GIÁ VLXD THÁNG 9.2023-PL1'!D151</f>
        <v xml:space="preserve">Thùng 5 lít </v>
      </c>
      <c r="E151" s="42">
        <f>'GIÁ VLXD THÁNG 11.2023'!E151</f>
        <v>0</v>
      </c>
      <c r="F151" s="42">
        <f>'GIÁ VLXD THÁNG 11.2023'!F151</f>
        <v>0</v>
      </c>
      <c r="G151" s="42">
        <f>'GIÁ VLXD THÁNG 11.2023'!G151</f>
        <v>0</v>
      </c>
      <c r="H151" s="42">
        <f>'GIÁ VLXD THÁNG 11.2023'!H151</f>
        <v>0</v>
      </c>
      <c r="I151" s="42">
        <f>'GIÁ VLXD THÁNG 11.2023'!I151</f>
        <v>0</v>
      </c>
      <c r="J151" s="42">
        <f>'GIÁ VLXD THÁNG 11.2023'!J151</f>
        <v>0</v>
      </c>
      <c r="K151" s="42">
        <f>'GIÁ VLXD THÁNG 11.2023'!K151</f>
        <v>0</v>
      </c>
      <c r="L151" s="42">
        <f>'GIÁ VLXD THÁNG 11.2023'!L151</f>
        <v>0</v>
      </c>
      <c r="M151" s="42">
        <f>'GIÁ VLXD THÁNG 11.2023'!M151</f>
        <v>0</v>
      </c>
      <c r="N151" s="42">
        <f>'GIÁ VLXD THÁNG 11.2023'!N151</f>
        <v>0</v>
      </c>
      <c r="O151" s="42">
        <f>'GIÁ VLXD THÁNG 11.2023'!O151</f>
        <v>129322</v>
      </c>
      <c r="P151" s="42">
        <f>'GIÁ VLXD THÁNG 11.2023'!P151</f>
        <v>0</v>
      </c>
      <c r="Q151" s="42">
        <f>'GIÁ VLXD THÁNG 12.2023'!E151</f>
        <v>0</v>
      </c>
      <c r="R151" s="42">
        <f>'GIÁ VLXD THÁNG 12.2023'!F151</f>
        <v>0</v>
      </c>
      <c r="S151" s="42">
        <f>'GIÁ VLXD THÁNG 12.2023'!G151</f>
        <v>0</v>
      </c>
      <c r="T151" s="42">
        <f>'GIÁ VLXD THÁNG 12.2023'!H151</f>
        <v>0</v>
      </c>
      <c r="U151" s="42">
        <f>'GIÁ VLXD THÁNG 12.2023'!I151</f>
        <v>0</v>
      </c>
      <c r="V151" s="42">
        <f>'GIÁ VLXD THÁNG 12.2023'!J151</f>
        <v>0</v>
      </c>
      <c r="W151" s="42">
        <f>'GIÁ VLXD THÁNG 12.2023'!K151</f>
        <v>0</v>
      </c>
      <c r="X151" s="42">
        <f>'GIÁ VLXD THÁNG 12.2023'!L151</f>
        <v>0</v>
      </c>
      <c r="Y151" s="42">
        <f>'GIÁ VLXD THÁNG 12.2023'!M151</f>
        <v>0</v>
      </c>
      <c r="Z151" s="42">
        <f>'GIÁ VLXD THÁNG 12.2023'!N151</f>
        <v>0</v>
      </c>
      <c r="AA151" s="42">
        <f>'GIÁ VLXD THÁNG 12.2023'!O151</f>
        <v>129322</v>
      </c>
      <c r="AB151" s="42">
        <f>'GIÁ VLXD THÁNG 12.2023'!P151</f>
        <v>0</v>
      </c>
      <c r="AC151" s="108">
        <f t="shared" si="28"/>
        <v>0</v>
      </c>
      <c r="AD151" s="109">
        <f t="shared" si="29"/>
        <v>0</v>
      </c>
      <c r="AE151" s="109">
        <f t="shared" si="30"/>
        <v>0</v>
      </c>
      <c r="AF151" s="109">
        <f t="shared" si="31"/>
        <v>0</v>
      </c>
      <c r="AG151" s="109">
        <f t="shared" si="32"/>
        <v>0</v>
      </c>
      <c r="AH151" s="109">
        <f t="shared" si="33"/>
        <v>0</v>
      </c>
      <c r="AI151" s="109">
        <f t="shared" si="34"/>
        <v>0</v>
      </c>
      <c r="AJ151" s="109">
        <f t="shared" si="35"/>
        <v>0</v>
      </c>
      <c r="AK151" s="109">
        <f t="shared" si="36"/>
        <v>0</v>
      </c>
      <c r="AL151" s="109">
        <f t="shared" si="37"/>
        <v>0</v>
      </c>
      <c r="AM151" s="109" t="str">
        <f t="shared" si="38"/>
        <v>-</v>
      </c>
      <c r="AN151" s="109">
        <f t="shared" si="39"/>
        <v>0</v>
      </c>
      <c r="AO151" s="117"/>
      <c r="AP151" s="117"/>
      <c r="AQ151" s="117"/>
      <c r="AR151" s="117"/>
      <c r="AS151" s="117"/>
      <c r="AT151" s="117"/>
      <c r="AU151" s="117"/>
      <c r="AV151" s="117"/>
      <c r="AW151" s="117"/>
      <c r="AX151" s="117"/>
      <c r="AY151" s="117"/>
      <c r="AZ151" s="117"/>
    </row>
    <row r="152" spans="1:52" ht="35.1" customHeight="1">
      <c r="A152" s="35"/>
      <c r="B152" s="1611" t="str">
        <f>'GIÁ VLXD THÁNG 9.2023-PL1'!B152</f>
        <v xml:space="preserve">Sơn lót WENNY </v>
      </c>
      <c r="C152" s="1597" t="str">
        <f>'GIÁ VLXD THÁNG 9.2023-PL1'!C152</f>
        <v>lít</v>
      </c>
      <c r="D152" s="1595" t="str">
        <f>'GIÁ VLXD THÁNG 9.2023-PL1'!D152</f>
        <v xml:space="preserve">Thùng 18 lít </v>
      </c>
      <c r="E152" s="42">
        <f>'GIÁ VLXD THÁNG 11.2023'!E152</f>
        <v>0</v>
      </c>
      <c r="F152" s="42">
        <f>'GIÁ VLXD THÁNG 11.2023'!F152</f>
        <v>0</v>
      </c>
      <c r="G152" s="42">
        <f>'GIÁ VLXD THÁNG 11.2023'!G152</f>
        <v>0</v>
      </c>
      <c r="H152" s="42">
        <f>'GIÁ VLXD THÁNG 11.2023'!H152</f>
        <v>0</v>
      </c>
      <c r="I152" s="42">
        <f>'GIÁ VLXD THÁNG 11.2023'!I152</f>
        <v>0</v>
      </c>
      <c r="J152" s="42">
        <f>'GIÁ VLXD THÁNG 11.2023'!J152</f>
        <v>0</v>
      </c>
      <c r="K152" s="42">
        <f>'GIÁ VLXD THÁNG 11.2023'!K152</f>
        <v>0</v>
      </c>
      <c r="L152" s="42">
        <f>'GIÁ VLXD THÁNG 11.2023'!L152</f>
        <v>0</v>
      </c>
      <c r="M152" s="42">
        <f>'GIÁ VLXD THÁNG 11.2023'!M152</f>
        <v>0</v>
      </c>
      <c r="N152" s="42">
        <f>'GIÁ VLXD THÁNG 11.2023'!N152</f>
        <v>0</v>
      </c>
      <c r="O152" s="42">
        <f>'GIÁ VLXD THÁNG 11.2023'!O152</f>
        <v>82972</v>
      </c>
      <c r="P152" s="42">
        <f>'GIÁ VLXD THÁNG 11.2023'!P152</f>
        <v>0</v>
      </c>
      <c r="Q152" s="42">
        <f>'GIÁ VLXD THÁNG 12.2023'!E152</f>
        <v>0</v>
      </c>
      <c r="R152" s="42">
        <f>'GIÁ VLXD THÁNG 12.2023'!F152</f>
        <v>0</v>
      </c>
      <c r="S152" s="42">
        <f>'GIÁ VLXD THÁNG 12.2023'!G152</f>
        <v>0</v>
      </c>
      <c r="T152" s="42">
        <f>'GIÁ VLXD THÁNG 12.2023'!H152</f>
        <v>0</v>
      </c>
      <c r="U152" s="42">
        <f>'GIÁ VLXD THÁNG 12.2023'!I152</f>
        <v>0</v>
      </c>
      <c r="V152" s="42">
        <f>'GIÁ VLXD THÁNG 12.2023'!J152</f>
        <v>0</v>
      </c>
      <c r="W152" s="42">
        <f>'GIÁ VLXD THÁNG 12.2023'!K152</f>
        <v>0</v>
      </c>
      <c r="X152" s="42">
        <f>'GIÁ VLXD THÁNG 12.2023'!L152</f>
        <v>0</v>
      </c>
      <c r="Y152" s="42">
        <f>'GIÁ VLXD THÁNG 12.2023'!M152</f>
        <v>0</v>
      </c>
      <c r="Z152" s="42">
        <f>'GIÁ VLXD THÁNG 12.2023'!N152</f>
        <v>0</v>
      </c>
      <c r="AA152" s="42">
        <f>'GIÁ VLXD THÁNG 12.2023'!O152</f>
        <v>82972</v>
      </c>
      <c r="AB152" s="42">
        <f>'GIÁ VLXD THÁNG 12.2023'!P152</f>
        <v>0</v>
      </c>
      <c r="AC152" s="108">
        <f t="shared" si="28"/>
        <v>0</v>
      </c>
      <c r="AD152" s="109">
        <f t="shared" si="29"/>
        <v>0</v>
      </c>
      <c r="AE152" s="109">
        <f t="shared" si="30"/>
        <v>0</v>
      </c>
      <c r="AF152" s="109">
        <f t="shared" si="31"/>
        <v>0</v>
      </c>
      <c r="AG152" s="109">
        <f t="shared" si="32"/>
        <v>0</v>
      </c>
      <c r="AH152" s="109">
        <f t="shared" si="33"/>
        <v>0</v>
      </c>
      <c r="AI152" s="109">
        <f t="shared" si="34"/>
        <v>0</v>
      </c>
      <c r="AJ152" s="109">
        <f t="shared" si="35"/>
        <v>0</v>
      </c>
      <c r="AK152" s="109">
        <f t="shared" si="36"/>
        <v>0</v>
      </c>
      <c r="AL152" s="109">
        <f t="shared" si="37"/>
        <v>0</v>
      </c>
      <c r="AM152" s="109" t="str">
        <f t="shared" si="38"/>
        <v>-</v>
      </c>
      <c r="AN152" s="109">
        <f t="shared" si="39"/>
        <v>0</v>
      </c>
      <c r="AO152" s="117"/>
      <c r="AP152" s="117"/>
      <c r="AQ152" s="117"/>
      <c r="AR152" s="117"/>
      <c r="AS152" s="117"/>
      <c r="AT152" s="117"/>
      <c r="AU152" s="117"/>
      <c r="AV152" s="117"/>
      <c r="AW152" s="117"/>
      <c r="AX152" s="117"/>
      <c r="AY152" s="117"/>
      <c r="AZ152" s="117"/>
    </row>
    <row r="153" spans="1:52" ht="35.1" customHeight="1">
      <c r="A153" s="35"/>
      <c r="B153" s="1611" t="str">
        <f>'GIÁ VLXD THÁNG 9.2023-PL1'!B153</f>
        <v xml:space="preserve">Sơn Kova lót ngoài nhà </v>
      </c>
      <c r="C153" s="1597" t="str">
        <f>'GIÁ VLXD THÁNG 9.2023-PL1'!C153</f>
        <v>lít</v>
      </c>
      <c r="D153" s="1595" t="str">
        <f>'GIÁ VLXD THÁNG 9.2023-PL1'!D153</f>
        <v xml:space="preserve">Thùng 18 lít </v>
      </c>
      <c r="E153" s="42">
        <f>'GIÁ VLXD THÁNG 11.2023'!E153</f>
        <v>0</v>
      </c>
      <c r="F153" s="42">
        <f>'GIÁ VLXD THÁNG 11.2023'!F153</f>
        <v>0</v>
      </c>
      <c r="G153" s="42">
        <f>'GIÁ VLXD THÁNG 11.2023'!G153</f>
        <v>119400</v>
      </c>
      <c r="H153" s="42">
        <f>'GIÁ VLXD THÁNG 11.2023'!H153</f>
        <v>0</v>
      </c>
      <c r="I153" s="42">
        <f>'GIÁ VLXD THÁNG 11.2023'!I153</f>
        <v>0</v>
      </c>
      <c r="J153" s="42">
        <f>'GIÁ VLXD THÁNG 11.2023'!J153</f>
        <v>0</v>
      </c>
      <c r="K153" s="42">
        <f>'GIÁ VLXD THÁNG 11.2023'!K153</f>
        <v>0</v>
      </c>
      <c r="L153" s="42">
        <f>'GIÁ VLXD THÁNG 11.2023'!L153</f>
        <v>0</v>
      </c>
      <c r="M153" s="42">
        <f>'GIÁ VLXD THÁNG 11.2023'!M153</f>
        <v>0</v>
      </c>
      <c r="N153" s="42">
        <f>'GIÁ VLXD THÁNG 11.2023'!N153</f>
        <v>0</v>
      </c>
      <c r="O153" s="42">
        <f>'GIÁ VLXD THÁNG 11.2023'!O153</f>
        <v>0</v>
      </c>
      <c r="P153" s="42">
        <f>'GIÁ VLXD THÁNG 11.2023'!P153</f>
        <v>0</v>
      </c>
      <c r="Q153" s="42">
        <f>'GIÁ VLXD THÁNG 12.2023'!E153</f>
        <v>0</v>
      </c>
      <c r="R153" s="42">
        <f>'GIÁ VLXD THÁNG 12.2023'!F153</f>
        <v>0</v>
      </c>
      <c r="S153" s="42">
        <f>'GIÁ VLXD THÁNG 12.2023'!G153</f>
        <v>119400</v>
      </c>
      <c r="T153" s="42">
        <f>'GIÁ VLXD THÁNG 12.2023'!H153</f>
        <v>0</v>
      </c>
      <c r="U153" s="42">
        <f>'GIÁ VLXD THÁNG 12.2023'!I153</f>
        <v>0</v>
      </c>
      <c r="V153" s="42">
        <f>'GIÁ VLXD THÁNG 12.2023'!J153</f>
        <v>0</v>
      </c>
      <c r="W153" s="42">
        <f>'GIÁ VLXD THÁNG 12.2023'!K153</f>
        <v>0</v>
      </c>
      <c r="X153" s="42">
        <f>'GIÁ VLXD THÁNG 12.2023'!L153</f>
        <v>0</v>
      </c>
      <c r="Y153" s="42">
        <f>'GIÁ VLXD THÁNG 12.2023'!M153</f>
        <v>0</v>
      </c>
      <c r="Z153" s="42">
        <f>'GIÁ VLXD THÁNG 12.2023'!N153</f>
        <v>0</v>
      </c>
      <c r="AA153" s="42">
        <f>'GIÁ VLXD THÁNG 12.2023'!O153</f>
        <v>0</v>
      </c>
      <c r="AB153" s="42">
        <f>'GIÁ VLXD THÁNG 12.2023'!P153</f>
        <v>0</v>
      </c>
      <c r="AC153" s="108">
        <f t="shared" si="28"/>
        <v>0</v>
      </c>
      <c r="AD153" s="109">
        <f t="shared" si="29"/>
        <v>0</v>
      </c>
      <c r="AE153" s="109" t="str">
        <f t="shared" si="30"/>
        <v>-</v>
      </c>
      <c r="AF153" s="109">
        <f t="shared" si="31"/>
        <v>0</v>
      </c>
      <c r="AG153" s="109">
        <f t="shared" si="32"/>
        <v>0</v>
      </c>
      <c r="AH153" s="109">
        <f t="shared" si="33"/>
        <v>0</v>
      </c>
      <c r="AI153" s="109">
        <f t="shared" si="34"/>
        <v>0</v>
      </c>
      <c r="AJ153" s="109">
        <f t="shared" si="35"/>
        <v>0</v>
      </c>
      <c r="AK153" s="109">
        <f t="shared" si="36"/>
        <v>0</v>
      </c>
      <c r="AL153" s="109">
        <f t="shared" si="37"/>
        <v>0</v>
      </c>
      <c r="AM153" s="109">
        <f t="shared" si="38"/>
        <v>0</v>
      </c>
      <c r="AN153" s="109">
        <f t="shared" si="39"/>
        <v>0</v>
      </c>
      <c r="AO153" s="117"/>
      <c r="AP153" s="117"/>
      <c r="AQ153" s="117"/>
      <c r="AR153" s="117"/>
      <c r="AS153" s="117"/>
      <c r="AT153" s="117"/>
      <c r="AU153" s="117"/>
      <c r="AV153" s="117"/>
      <c r="AW153" s="117"/>
      <c r="AX153" s="117"/>
      <c r="AY153" s="117"/>
      <c r="AZ153" s="117"/>
    </row>
    <row r="154" spans="1:52" ht="35.1" customHeight="1">
      <c r="A154" s="35"/>
      <c r="B154" s="1611" t="str">
        <f>'GIÁ VLXD THÁNG 9.2023-PL1'!B154</f>
        <v>Sơn Kova phủ ngoài nhà</v>
      </c>
      <c r="C154" s="1597" t="str">
        <f>'GIÁ VLXD THÁNG 9.2023-PL1'!C154</f>
        <v>lít</v>
      </c>
      <c r="D154" s="1595" t="str">
        <f>'GIÁ VLXD THÁNG 9.2023-PL1'!D154</f>
        <v xml:space="preserve">Thùng 18 lít </v>
      </c>
      <c r="E154" s="42">
        <f>'GIÁ VLXD THÁNG 11.2023'!E154</f>
        <v>0</v>
      </c>
      <c r="F154" s="42">
        <f>'GIÁ VLXD THÁNG 11.2023'!F154</f>
        <v>0</v>
      </c>
      <c r="G154" s="42">
        <f>'GIÁ VLXD THÁNG 11.2023'!G154</f>
        <v>155600</v>
      </c>
      <c r="H154" s="42">
        <f>'GIÁ VLXD THÁNG 11.2023'!H154</f>
        <v>0</v>
      </c>
      <c r="I154" s="42">
        <f>'GIÁ VLXD THÁNG 11.2023'!I154</f>
        <v>0</v>
      </c>
      <c r="J154" s="42">
        <f>'GIÁ VLXD THÁNG 11.2023'!J154</f>
        <v>0</v>
      </c>
      <c r="K154" s="42">
        <f>'GIÁ VLXD THÁNG 11.2023'!K154</f>
        <v>0</v>
      </c>
      <c r="L154" s="42">
        <f>'GIÁ VLXD THÁNG 11.2023'!L154</f>
        <v>0</v>
      </c>
      <c r="M154" s="42">
        <f>'GIÁ VLXD THÁNG 11.2023'!M154</f>
        <v>0</v>
      </c>
      <c r="N154" s="42">
        <f>'GIÁ VLXD THÁNG 11.2023'!N154</f>
        <v>0</v>
      </c>
      <c r="O154" s="42">
        <f>'GIÁ VLXD THÁNG 11.2023'!O154</f>
        <v>0</v>
      </c>
      <c r="P154" s="42">
        <f>'GIÁ VLXD THÁNG 11.2023'!P154</f>
        <v>0</v>
      </c>
      <c r="Q154" s="42">
        <f>'GIÁ VLXD THÁNG 12.2023'!E154</f>
        <v>0</v>
      </c>
      <c r="R154" s="42">
        <f>'GIÁ VLXD THÁNG 12.2023'!F154</f>
        <v>0</v>
      </c>
      <c r="S154" s="42">
        <f>'GIÁ VLXD THÁNG 12.2023'!G154</f>
        <v>155600</v>
      </c>
      <c r="T154" s="42">
        <f>'GIÁ VLXD THÁNG 12.2023'!H154</f>
        <v>0</v>
      </c>
      <c r="U154" s="42">
        <f>'GIÁ VLXD THÁNG 12.2023'!I154</f>
        <v>0</v>
      </c>
      <c r="V154" s="42">
        <f>'GIÁ VLXD THÁNG 12.2023'!J154</f>
        <v>0</v>
      </c>
      <c r="W154" s="42">
        <f>'GIÁ VLXD THÁNG 12.2023'!K154</f>
        <v>0</v>
      </c>
      <c r="X154" s="42">
        <f>'GIÁ VLXD THÁNG 12.2023'!L154</f>
        <v>0</v>
      </c>
      <c r="Y154" s="42">
        <f>'GIÁ VLXD THÁNG 12.2023'!M154</f>
        <v>0</v>
      </c>
      <c r="Z154" s="42">
        <f>'GIÁ VLXD THÁNG 12.2023'!N154</f>
        <v>0</v>
      </c>
      <c r="AA154" s="42">
        <f>'GIÁ VLXD THÁNG 12.2023'!O154</f>
        <v>0</v>
      </c>
      <c r="AB154" s="42">
        <f>'GIÁ VLXD THÁNG 12.2023'!P154</f>
        <v>0</v>
      </c>
      <c r="AC154" s="108">
        <f t="shared" si="28"/>
        <v>0</v>
      </c>
      <c r="AD154" s="109">
        <f t="shared" si="29"/>
        <v>0</v>
      </c>
      <c r="AE154" s="109" t="str">
        <f t="shared" si="30"/>
        <v>-</v>
      </c>
      <c r="AF154" s="109">
        <f t="shared" si="31"/>
        <v>0</v>
      </c>
      <c r="AG154" s="109">
        <f t="shared" si="32"/>
        <v>0</v>
      </c>
      <c r="AH154" s="109">
        <f t="shared" si="33"/>
        <v>0</v>
      </c>
      <c r="AI154" s="109">
        <f t="shared" si="34"/>
        <v>0</v>
      </c>
      <c r="AJ154" s="109">
        <f t="shared" si="35"/>
        <v>0</v>
      </c>
      <c r="AK154" s="109">
        <f t="shared" si="36"/>
        <v>0</v>
      </c>
      <c r="AL154" s="109">
        <f t="shared" si="37"/>
        <v>0</v>
      </c>
      <c r="AM154" s="109">
        <f t="shared" si="38"/>
        <v>0</v>
      </c>
      <c r="AN154" s="109">
        <f t="shared" si="39"/>
        <v>0</v>
      </c>
      <c r="AO154" s="117"/>
      <c r="AP154" s="117"/>
      <c r="AQ154" s="117"/>
      <c r="AR154" s="117"/>
      <c r="AS154" s="117"/>
      <c r="AT154" s="117"/>
      <c r="AU154" s="117"/>
      <c r="AV154" s="117"/>
      <c r="AW154" s="117"/>
      <c r="AX154" s="117"/>
      <c r="AY154" s="117"/>
      <c r="AZ154" s="117"/>
    </row>
    <row r="155" spans="1:52" ht="35.1" customHeight="1">
      <c r="A155" s="35"/>
      <c r="B155" s="1611" t="str">
        <f>'GIÁ VLXD THÁNG 9.2023-PL1'!B155</f>
        <v>Sơn lót ngoài nhà Davosa Primer</v>
      </c>
      <c r="C155" s="1597" t="str">
        <f>'GIÁ VLXD THÁNG 9.2023-PL1'!C155</f>
        <v>kg</v>
      </c>
      <c r="D155" s="1595"/>
      <c r="E155" s="42">
        <f>'GIÁ VLXD THÁNG 11.2023'!E155</f>
        <v>0</v>
      </c>
      <c r="F155" s="42">
        <f>'GIÁ VLXD THÁNG 11.2023'!F155</f>
        <v>0</v>
      </c>
      <c r="G155" s="42">
        <f>'GIÁ VLXD THÁNG 11.2023'!G155</f>
        <v>0</v>
      </c>
      <c r="H155" s="42">
        <f>'GIÁ VLXD THÁNG 11.2023'!H155</f>
        <v>0</v>
      </c>
      <c r="I155" s="42">
        <f>'GIÁ VLXD THÁNG 11.2023'!I155</f>
        <v>0</v>
      </c>
      <c r="J155" s="42">
        <f>'GIÁ VLXD THÁNG 11.2023'!J155</f>
        <v>0</v>
      </c>
      <c r="K155" s="42">
        <f>'GIÁ VLXD THÁNG 11.2023'!K155</f>
        <v>0</v>
      </c>
      <c r="L155" s="42">
        <f>'GIÁ VLXD THÁNG 11.2023'!L155</f>
        <v>0</v>
      </c>
      <c r="M155" s="42">
        <f>'GIÁ VLXD THÁNG 11.2023'!M155</f>
        <v>0</v>
      </c>
      <c r="N155" s="42">
        <f>'GIÁ VLXD THÁNG 11.2023'!N155</f>
        <v>0</v>
      </c>
      <c r="O155" s="42">
        <f>'GIÁ VLXD THÁNG 11.2023'!O155</f>
        <v>0</v>
      </c>
      <c r="P155" s="42">
        <f>'GIÁ VLXD THÁNG 11.2023'!P155</f>
        <v>0</v>
      </c>
      <c r="Q155" s="42">
        <f>'GIÁ VLXD THÁNG 12.2023'!E155</f>
        <v>0</v>
      </c>
      <c r="R155" s="42">
        <f>'GIÁ VLXD THÁNG 12.2023'!F155</f>
        <v>0</v>
      </c>
      <c r="S155" s="42">
        <f>'GIÁ VLXD THÁNG 12.2023'!G155</f>
        <v>0</v>
      </c>
      <c r="T155" s="42">
        <f>'GIÁ VLXD THÁNG 12.2023'!H155</f>
        <v>0</v>
      </c>
      <c r="U155" s="42">
        <f>'GIÁ VLXD THÁNG 12.2023'!I155</f>
        <v>0</v>
      </c>
      <c r="V155" s="42">
        <f>'GIÁ VLXD THÁNG 12.2023'!J155</f>
        <v>0</v>
      </c>
      <c r="W155" s="42">
        <f>'GIÁ VLXD THÁNG 12.2023'!K155</f>
        <v>0</v>
      </c>
      <c r="X155" s="42">
        <f>'GIÁ VLXD THÁNG 12.2023'!L155</f>
        <v>0</v>
      </c>
      <c r="Y155" s="42">
        <f>'GIÁ VLXD THÁNG 12.2023'!M155</f>
        <v>0</v>
      </c>
      <c r="Z155" s="42">
        <f>'GIÁ VLXD THÁNG 12.2023'!N155</f>
        <v>0</v>
      </c>
      <c r="AA155" s="42">
        <f>'GIÁ VLXD THÁNG 12.2023'!O155</f>
        <v>0</v>
      </c>
      <c r="AB155" s="42">
        <f>'GIÁ VLXD THÁNG 12.2023'!P155</f>
        <v>0</v>
      </c>
      <c r="AC155" s="108">
        <f t="shared" si="28"/>
        <v>0</v>
      </c>
      <c r="AD155" s="109">
        <f t="shared" si="29"/>
        <v>0</v>
      </c>
      <c r="AE155" s="109">
        <f t="shared" si="30"/>
        <v>0</v>
      </c>
      <c r="AF155" s="109">
        <f t="shared" si="31"/>
        <v>0</v>
      </c>
      <c r="AG155" s="109">
        <f t="shared" si="32"/>
        <v>0</v>
      </c>
      <c r="AH155" s="109">
        <f t="shared" si="33"/>
        <v>0</v>
      </c>
      <c r="AI155" s="109">
        <f t="shared" si="34"/>
        <v>0</v>
      </c>
      <c r="AJ155" s="109">
        <f t="shared" si="35"/>
        <v>0</v>
      </c>
      <c r="AK155" s="109">
        <f t="shared" si="36"/>
        <v>0</v>
      </c>
      <c r="AL155" s="109">
        <f t="shared" si="37"/>
        <v>0</v>
      </c>
      <c r="AM155" s="109">
        <f t="shared" si="38"/>
        <v>0</v>
      </c>
      <c r="AN155" s="109">
        <f t="shared" si="39"/>
        <v>0</v>
      </c>
      <c r="AO155" s="117"/>
      <c r="AP155" s="117"/>
      <c r="AQ155" s="117"/>
      <c r="AR155" s="117"/>
      <c r="AS155" s="117"/>
      <c r="AT155" s="117"/>
      <c r="AU155" s="117"/>
      <c r="AV155" s="117"/>
      <c r="AW155" s="117"/>
      <c r="AX155" s="117"/>
      <c r="AY155" s="117"/>
      <c r="AZ155" s="117"/>
    </row>
    <row r="156" spans="1:52" ht="35.25" customHeight="1">
      <c r="A156" s="35"/>
      <c r="B156" s="1611" t="str">
        <f>'GIÁ VLXD THÁNG 9.2023-PL1'!B156</f>
        <v>Sơn lót Toa ngoài nhà</v>
      </c>
      <c r="C156" s="1597" t="str">
        <f>'GIÁ VLXD THÁNG 9.2023-PL1'!C156</f>
        <v>lít</v>
      </c>
      <c r="D156" s="1595"/>
      <c r="E156" s="42">
        <f>'GIÁ VLXD THÁNG 11.2023'!E156</f>
        <v>0</v>
      </c>
      <c r="F156" s="42">
        <f>'GIÁ VLXD THÁNG 11.2023'!F156</f>
        <v>0</v>
      </c>
      <c r="G156" s="42">
        <f>'GIÁ VLXD THÁNG 11.2023'!G156</f>
        <v>0</v>
      </c>
      <c r="H156" s="42">
        <f>'GIÁ VLXD THÁNG 11.2023'!H156</f>
        <v>0</v>
      </c>
      <c r="I156" s="42">
        <f>'GIÁ VLXD THÁNG 11.2023'!I156</f>
        <v>0</v>
      </c>
      <c r="J156" s="42">
        <f>'GIÁ VLXD THÁNG 11.2023'!J156</f>
        <v>0</v>
      </c>
      <c r="K156" s="42">
        <f>'GIÁ VLXD THÁNG 11.2023'!K156</f>
        <v>80100</v>
      </c>
      <c r="L156" s="42">
        <f>'GIÁ VLXD THÁNG 11.2023'!L156</f>
        <v>0</v>
      </c>
      <c r="M156" s="42">
        <f>'GIÁ VLXD THÁNG 11.2023'!M156</f>
        <v>0</v>
      </c>
      <c r="N156" s="42">
        <f>'GIÁ VLXD THÁNG 11.2023'!N156</f>
        <v>0</v>
      </c>
      <c r="O156" s="42">
        <f>'GIÁ VLXD THÁNG 11.2023'!O156</f>
        <v>0</v>
      </c>
      <c r="P156" s="42">
        <f>'GIÁ VLXD THÁNG 11.2023'!P156</f>
        <v>0</v>
      </c>
      <c r="Q156" s="42">
        <f>'GIÁ VLXD THÁNG 12.2023'!E156</f>
        <v>0</v>
      </c>
      <c r="R156" s="42">
        <f>'GIÁ VLXD THÁNG 12.2023'!F156</f>
        <v>0</v>
      </c>
      <c r="S156" s="42">
        <f>'GIÁ VLXD THÁNG 12.2023'!G156</f>
        <v>0</v>
      </c>
      <c r="T156" s="42">
        <f>'GIÁ VLXD THÁNG 12.2023'!H156</f>
        <v>0</v>
      </c>
      <c r="U156" s="42">
        <f>'GIÁ VLXD THÁNG 12.2023'!I156</f>
        <v>0</v>
      </c>
      <c r="V156" s="42">
        <f>'GIÁ VLXD THÁNG 12.2023'!J156</f>
        <v>0</v>
      </c>
      <c r="W156" s="42">
        <f>'GIÁ VLXD THÁNG 12.2023'!K156</f>
        <v>80100</v>
      </c>
      <c r="X156" s="42">
        <f>'GIÁ VLXD THÁNG 12.2023'!L156</f>
        <v>0</v>
      </c>
      <c r="Y156" s="42">
        <f>'GIÁ VLXD THÁNG 12.2023'!M156</f>
        <v>0</v>
      </c>
      <c r="Z156" s="42">
        <f>'GIÁ VLXD THÁNG 12.2023'!N156</f>
        <v>0</v>
      </c>
      <c r="AA156" s="42">
        <f>'GIÁ VLXD THÁNG 12.2023'!O156</f>
        <v>0</v>
      </c>
      <c r="AB156" s="42">
        <f>'GIÁ VLXD THÁNG 12.2023'!P156</f>
        <v>0</v>
      </c>
      <c r="AC156" s="108">
        <f t="shared" si="28"/>
        <v>0</v>
      </c>
      <c r="AD156" s="109">
        <f t="shared" si="29"/>
        <v>0</v>
      </c>
      <c r="AE156" s="109">
        <f t="shared" si="30"/>
        <v>0</v>
      </c>
      <c r="AF156" s="109">
        <f t="shared" si="31"/>
        <v>0</v>
      </c>
      <c r="AG156" s="109">
        <f t="shared" si="32"/>
        <v>0</v>
      </c>
      <c r="AH156" s="109">
        <f t="shared" si="33"/>
        <v>0</v>
      </c>
      <c r="AI156" s="109" t="str">
        <f t="shared" si="34"/>
        <v>-</v>
      </c>
      <c r="AJ156" s="109">
        <f t="shared" si="35"/>
        <v>0</v>
      </c>
      <c r="AK156" s="109">
        <f t="shared" si="36"/>
        <v>0</v>
      </c>
      <c r="AL156" s="109">
        <f t="shared" si="37"/>
        <v>0</v>
      </c>
      <c r="AM156" s="109">
        <f t="shared" si="38"/>
        <v>0</v>
      </c>
      <c r="AN156" s="109">
        <f t="shared" si="39"/>
        <v>0</v>
      </c>
      <c r="AO156" s="117"/>
      <c r="AP156" s="117"/>
      <c r="AQ156" s="117"/>
      <c r="AR156" s="117"/>
      <c r="AS156" s="117"/>
      <c r="AT156" s="117"/>
      <c r="AU156" s="117"/>
      <c r="AV156" s="117"/>
      <c r="AW156" s="117"/>
      <c r="AX156" s="117"/>
      <c r="AY156" s="117"/>
      <c r="AZ156" s="117"/>
    </row>
    <row r="157" spans="1:52" ht="35.1" customHeight="1">
      <c r="A157" s="35"/>
      <c r="B157" s="1611" t="str">
        <f>'GIÁ VLXD THÁNG 9.2023-PL1'!B157</f>
        <v>Sơn phủ Toa ngoài nhà</v>
      </c>
      <c r="C157" s="1597" t="str">
        <f>'GIÁ VLXD THÁNG 9.2023-PL1'!C157</f>
        <v>lít</v>
      </c>
      <c r="D157" s="1595"/>
      <c r="E157" s="42">
        <f>'GIÁ VLXD THÁNG 11.2023'!E157</f>
        <v>0</v>
      </c>
      <c r="F157" s="42">
        <f>'GIÁ VLXD THÁNG 11.2023'!F157</f>
        <v>0</v>
      </c>
      <c r="G157" s="42">
        <f>'GIÁ VLXD THÁNG 11.2023'!G157</f>
        <v>0</v>
      </c>
      <c r="H157" s="42">
        <f>'GIÁ VLXD THÁNG 11.2023'!H157</f>
        <v>0</v>
      </c>
      <c r="I157" s="42">
        <f>'GIÁ VLXD THÁNG 11.2023'!I157</f>
        <v>0</v>
      </c>
      <c r="J157" s="42">
        <f>'GIÁ VLXD THÁNG 11.2023'!J157</f>
        <v>0</v>
      </c>
      <c r="K157" s="42">
        <f>'GIÁ VLXD THÁNG 11.2023'!K157</f>
        <v>72000</v>
      </c>
      <c r="L157" s="42">
        <f>'GIÁ VLXD THÁNG 11.2023'!L157</f>
        <v>0</v>
      </c>
      <c r="M157" s="42">
        <f>'GIÁ VLXD THÁNG 11.2023'!M157</f>
        <v>0</v>
      </c>
      <c r="N157" s="42">
        <f>'GIÁ VLXD THÁNG 11.2023'!N157</f>
        <v>0</v>
      </c>
      <c r="O157" s="42">
        <f>'GIÁ VLXD THÁNG 11.2023'!O157</f>
        <v>0</v>
      </c>
      <c r="P157" s="42">
        <f>'GIÁ VLXD THÁNG 11.2023'!P157</f>
        <v>0</v>
      </c>
      <c r="Q157" s="42">
        <f>'GIÁ VLXD THÁNG 12.2023'!E157</f>
        <v>0</v>
      </c>
      <c r="R157" s="42">
        <f>'GIÁ VLXD THÁNG 12.2023'!F157</f>
        <v>0</v>
      </c>
      <c r="S157" s="42">
        <f>'GIÁ VLXD THÁNG 12.2023'!G157</f>
        <v>0</v>
      </c>
      <c r="T157" s="42">
        <f>'GIÁ VLXD THÁNG 12.2023'!H157</f>
        <v>0</v>
      </c>
      <c r="U157" s="42">
        <f>'GIÁ VLXD THÁNG 12.2023'!I157</f>
        <v>0</v>
      </c>
      <c r="V157" s="42">
        <f>'GIÁ VLXD THÁNG 12.2023'!J157</f>
        <v>0</v>
      </c>
      <c r="W157" s="42">
        <f>'GIÁ VLXD THÁNG 12.2023'!K157</f>
        <v>72000</v>
      </c>
      <c r="X157" s="42">
        <f>'GIÁ VLXD THÁNG 12.2023'!L157</f>
        <v>0</v>
      </c>
      <c r="Y157" s="42">
        <f>'GIÁ VLXD THÁNG 12.2023'!M157</f>
        <v>0</v>
      </c>
      <c r="Z157" s="42">
        <f>'GIÁ VLXD THÁNG 12.2023'!N157</f>
        <v>0</v>
      </c>
      <c r="AA157" s="42">
        <f>'GIÁ VLXD THÁNG 12.2023'!O157</f>
        <v>0</v>
      </c>
      <c r="AB157" s="42">
        <f>'GIÁ VLXD THÁNG 12.2023'!P157</f>
        <v>0</v>
      </c>
      <c r="AC157" s="108">
        <f t="shared" si="28"/>
        <v>0</v>
      </c>
      <c r="AD157" s="109">
        <f t="shared" si="29"/>
        <v>0</v>
      </c>
      <c r="AE157" s="109">
        <f t="shared" si="30"/>
        <v>0</v>
      </c>
      <c r="AF157" s="109">
        <f t="shared" si="31"/>
        <v>0</v>
      </c>
      <c r="AG157" s="109">
        <f t="shared" si="32"/>
        <v>0</v>
      </c>
      <c r="AH157" s="109">
        <f t="shared" si="33"/>
        <v>0</v>
      </c>
      <c r="AI157" s="109" t="str">
        <f t="shared" si="34"/>
        <v>-</v>
      </c>
      <c r="AJ157" s="109">
        <f t="shared" si="35"/>
        <v>0</v>
      </c>
      <c r="AK157" s="109">
        <f t="shared" si="36"/>
        <v>0</v>
      </c>
      <c r="AL157" s="109">
        <f t="shared" si="37"/>
        <v>0</v>
      </c>
      <c r="AM157" s="109">
        <f t="shared" si="38"/>
        <v>0</v>
      </c>
      <c r="AN157" s="109">
        <f t="shared" si="39"/>
        <v>0</v>
      </c>
      <c r="AO157" s="117"/>
      <c r="AP157" s="117"/>
      <c r="AQ157" s="117"/>
      <c r="AR157" s="117"/>
      <c r="AS157" s="117"/>
      <c r="AT157" s="117"/>
      <c r="AU157" s="117"/>
      <c r="AV157" s="117"/>
      <c r="AW157" s="117"/>
      <c r="AX157" s="117"/>
      <c r="AY157" s="117"/>
      <c r="AZ157" s="117"/>
    </row>
    <row r="158" spans="1:52" ht="35.1" customHeight="1">
      <c r="A158" s="35"/>
      <c r="B158" s="1611" t="str">
        <f>'GIÁ VLXD THÁNG 9.2023-PL1'!B158</f>
        <v>Sơn lót ngoại thất Toa Nanoshiel</v>
      </c>
      <c r="C158" s="1597" t="str">
        <f>'GIÁ VLXD THÁNG 9.2023-PL1'!C158</f>
        <v>lít</v>
      </c>
      <c r="D158" s="1595" t="str">
        <f>'GIÁ VLXD THÁNG 9.2023-PL1'!D158</f>
        <v xml:space="preserve">Thùng 18 lít </v>
      </c>
      <c r="E158" s="42">
        <f>'GIÁ VLXD THÁNG 11.2023'!E158</f>
        <v>0</v>
      </c>
      <c r="F158" s="42">
        <f>'GIÁ VLXD THÁNG 11.2023'!F158</f>
        <v>0</v>
      </c>
      <c r="G158" s="42">
        <f>'GIÁ VLXD THÁNG 11.2023'!G158</f>
        <v>0</v>
      </c>
      <c r="H158" s="42">
        <f>'GIÁ VLXD THÁNG 11.2023'!H158</f>
        <v>0</v>
      </c>
      <c r="I158" s="42">
        <f>'GIÁ VLXD THÁNG 11.2023'!I158</f>
        <v>0</v>
      </c>
      <c r="J158" s="42">
        <f>'GIÁ VLXD THÁNG 11.2023'!J158</f>
        <v>0</v>
      </c>
      <c r="K158" s="42">
        <f>'GIÁ VLXD THÁNG 11.2023'!K158</f>
        <v>0</v>
      </c>
      <c r="L158" s="42">
        <f>'GIÁ VLXD THÁNG 11.2023'!L158</f>
        <v>0</v>
      </c>
      <c r="M158" s="42">
        <f>'GIÁ VLXD THÁNG 11.2023'!M158</f>
        <v>0</v>
      </c>
      <c r="N158" s="42">
        <f>'GIÁ VLXD THÁNG 11.2023'!N158</f>
        <v>0</v>
      </c>
      <c r="O158" s="42">
        <f>'GIÁ VLXD THÁNG 11.2023'!O158</f>
        <v>0</v>
      </c>
      <c r="P158" s="42">
        <f>'GIÁ VLXD THÁNG 11.2023'!P158</f>
        <v>0</v>
      </c>
      <c r="Q158" s="42">
        <f>'GIÁ VLXD THÁNG 12.2023'!E158</f>
        <v>0</v>
      </c>
      <c r="R158" s="42">
        <f>'GIÁ VLXD THÁNG 12.2023'!F158</f>
        <v>0</v>
      </c>
      <c r="S158" s="42">
        <f>'GIÁ VLXD THÁNG 12.2023'!G158</f>
        <v>0</v>
      </c>
      <c r="T158" s="42">
        <f>'GIÁ VLXD THÁNG 12.2023'!H158</f>
        <v>0</v>
      </c>
      <c r="U158" s="42">
        <f>'GIÁ VLXD THÁNG 12.2023'!I158</f>
        <v>0</v>
      </c>
      <c r="V158" s="42">
        <f>'GIÁ VLXD THÁNG 12.2023'!J158</f>
        <v>0</v>
      </c>
      <c r="W158" s="42">
        <f>'GIÁ VLXD THÁNG 12.2023'!K158</f>
        <v>0</v>
      </c>
      <c r="X158" s="42">
        <f>'GIÁ VLXD THÁNG 12.2023'!L158</f>
        <v>0</v>
      </c>
      <c r="Y158" s="42">
        <f>'GIÁ VLXD THÁNG 12.2023'!M158</f>
        <v>0</v>
      </c>
      <c r="Z158" s="42">
        <f>'GIÁ VLXD THÁNG 12.2023'!N158</f>
        <v>0</v>
      </c>
      <c r="AA158" s="42">
        <f>'GIÁ VLXD THÁNG 12.2023'!O158</f>
        <v>0</v>
      </c>
      <c r="AB158" s="42">
        <f>'GIÁ VLXD THÁNG 12.2023'!P158</f>
        <v>0</v>
      </c>
      <c r="AC158" s="108">
        <f t="shared" si="28"/>
        <v>0</v>
      </c>
      <c r="AD158" s="109">
        <f t="shared" si="29"/>
        <v>0</v>
      </c>
      <c r="AE158" s="109">
        <f t="shared" si="30"/>
        <v>0</v>
      </c>
      <c r="AF158" s="109">
        <f t="shared" si="31"/>
        <v>0</v>
      </c>
      <c r="AG158" s="109">
        <f t="shared" si="32"/>
        <v>0</v>
      </c>
      <c r="AH158" s="109">
        <f t="shared" si="33"/>
        <v>0</v>
      </c>
      <c r="AI158" s="109">
        <f t="shared" si="34"/>
        <v>0</v>
      </c>
      <c r="AJ158" s="109">
        <f t="shared" si="35"/>
        <v>0</v>
      </c>
      <c r="AK158" s="109">
        <f t="shared" si="36"/>
        <v>0</v>
      </c>
      <c r="AL158" s="109">
        <f t="shared" si="37"/>
        <v>0</v>
      </c>
      <c r="AM158" s="109">
        <f t="shared" si="38"/>
        <v>0</v>
      </c>
      <c r="AN158" s="109">
        <f t="shared" si="39"/>
        <v>0</v>
      </c>
      <c r="AO158" s="117"/>
      <c r="AP158" s="117"/>
      <c r="AQ158" s="117"/>
      <c r="AR158" s="117"/>
      <c r="AS158" s="117"/>
      <c r="AT158" s="117"/>
      <c r="AU158" s="117"/>
      <c r="AV158" s="117"/>
      <c r="AW158" s="117"/>
      <c r="AX158" s="117"/>
      <c r="AY158" s="117"/>
      <c r="AZ158" s="117"/>
    </row>
    <row r="159" spans="1:52" ht="35.1" customHeight="1">
      <c r="A159" s="35"/>
      <c r="B159" s="1611" t="str">
        <f>'GIÁ VLXD THÁNG 9.2023-PL1'!B159</f>
        <v xml:space="preserve">Sơn phủ  ngoại thất Toa 4 Seasons Satin Glo siêu bóng </v>
      </c>
      <c r="C159" s="1597" t="str">
        <f>'GIÁ VLXD THÁNG 9.2023-PL1'!C159</f>
        <v>lít</v>
      </c>
      <c r="D159" s="1595" t="str">
        <f>'GIÁ VLXD THÁNG 9.2023-PL1'!D159</f>
        <v xml:space="preserve">Thùng 18 lít </v>
      </c>
      <c r="E159" s="42">
        <f>'GIÁ VLXD THÁNG 11.2023'!E159</f>
        <v>0</v>
      </c>
      <c r="F159" s="42">
        <f>'GIÁ VLXD THÁNG 11.2023'!F159</f>
        <v>0</v>
      </c>
      <c r="G159" s="42">
        <f>'GIÁ VLXD THÁNG 11.2023'!G159</f>
        <v>0</v>
      </c>
      <c r="H159" s="42">
        <f>'GIÁ VLXD THÁNG 11.2023'!H159</f>
        <v>0</v>
      </c>
      <c r="I159" s="42">
        <f>'GIÁ VLXD THÁNG 11.2023'!I159</f>
        <v>0</v>
      </c>
      <c r="J159" s="42">
        <f>'GIÁ VLXD THÁNG 11.2023'!J159</f>
        <v>0</v>
      </c>
      <c r="K159" s="42">
        <f>'GIÁ VLXD THÁNG 11.2023'!K159</f>
        <v>0</v>
      </c>
      <c r="L159" s="42">
        <f>'GIÁ VLXD THÁNG 11.2023'!L159</f>
        <v>0</v>
      </c>
      <c r="M159" s="42">
        <f>'GIÁ VLXD THÁNG 11.2023'!M159</f>
        <v>0</v>
      </c>
      <c r="N159" s="42">
        <f>'GIÁ VLXD THÁNG 11.2023'!N159</f>
        <v>0</v>
      </c>
      <c r="O159" s="42">
        <f>'GIÁ VLXD THÁNG 11.2023'!O159</f>
        <v>0</v>
      </c>
      <c r="P159" s="42">
        <f>'GIÁ VLXD THÁNG 11.2023'!P159</f>
        <v>0</v>
      </c>
      <c r="Q159" s="42">
        <f>'GIÁ VLXD THÁNG 12.2023'!E159</f>
        <v>0</v>
      </c>
      <c r="R159" s="42">
        <f>'GIÁ VLXD THÁNG 12.2023'!F159</f>
        <v>0</v>
      </c>
      <c r="S159" s="42">
        <f>'GIÁ VLXD THÁNG 12.2023'!G159</f>
        <v>0</v>
      </c>
      <c r="T159" s="42">
        <f>'GIÁ VLXD THÁNG 12.2023'!H159</f>
        <v>0</v>
      </c>
      <c r="U159" s="42">
        <f>'GIÁ VLXD THÁNG 12.2023'!I159</f>
        <v>0</v>
      </c>
      <c r="V159" s="42">
        <f>'GIÁ VLXD THÁNG 12.2023'!J159</f>
        <v>0</v>
      </c>
      <c r="W159" s="42">
        <f>'GIÁ VLXD THÁNG 12.2023'!K159</f>
        <v>0</v>
      </c>
      <c r="X159" s="42">
        <f>'GIÁ VLXD THÁNG 12.2023'!L159</f>
        <v>0</v>
      </c>
      <c r="Y159" s="42">
        <f>'GIÁ VLXD THÁNG 12.2023'!M159</f>
        <v>0</v>
      </c>
      <c r="Z159" s="42">
        <f>'GIÁ VLXD THÁNG 12.2023'!N159</f>
        <v>0</v>
      </c>
      <c r="AA159" s="42">
        <f>'GIÁ VLXD THÁNG 12.2023'!O159</f>
        <v>0</v>
      </c>
      <c r="AB159" s="42">
        <f>'GIÁ VLXD THÁNG 12.2023'!P159</f>
        <v>0</v>
      </c>
      <c r="AC159" s="108">
        <f t="shared" si="28"/>
        <v>0</v>
      </c>
      <c r="AD159" s="109">
        <f t="shared" si="29"/>
        <v>0</v>
      </c>
      <c r="AE159" s="109">
        <f t="shared" si="30"/>
        <v>0</v>
      </c>
      <c r="AF159" s="109">
        <f t="shared" si="31"/>
        <v>0</v>
      </c>
      <c r="AG159" s="109">
        <f t="shared" si="32"/>
        <v>0</v>
      </c>
      <c r="AH159" s="109">
        <f t="shared" si="33"/>
        <v>0</v>
      </c>
      <c r="AI159" s="109">
        <f t="shared" si="34"/>
        <v>0</v>
      </c>
      <c r="AJ159" s="109">
        <f t="shared" si="35"/>
        <v>0</v>
      </c>
      <c r="AK159" s="109">
        <f t="shared" si="36"/>
        <v>0</v>
      </c>
      <c r="AL159" s="109">
        <f t="shared" si="37"/>
        <v>0</v>
      </c>
      <c r="AM159" s="109">
        <f t="shared" si="38"/>
        <v>0</v>
      </c>
      <c r="AN159" s="109">
        <f t="shared" si="39"/>
        <v>0</v>
      </c>
      <c r="AO159" s="117"/>
      <c r="AP159" s="117"/>
      <c r="AQ159" s="117"/>
      <c r="AR159" s="117"/>
      <c r="AS159" s="117"/>
      <c r="AT159" s="117"/>
      <c r="AU159" s="117"/>
      <c r="AV159" s="117"/>
      <c r="AW159" s="117"/>
      <c r="AX159" s="117"/>
      <c r="AY159" s="117"/>
      <c r="AZ159" s="117"/>
    </row>
    <row r="160" spans="1:52" ht="35.1" customHeight="1">
      <c r="A160" s="35"/>
      <c r="B160" s="1611" t="str">
        <f>'GIÁ VLXD THÁNG 9.2023-PL1'!B160</f>
        <v xml:space="preserve">Sơn phủ  ngoại thất Toa 4 Seasons Satin Glo siêu bóng </v>
      </c>
      <c r="C160" s="1597" t="str">
        <f>'GIÁ VLXD THÁNG 9.2023-PL1'!C160</f>
        <v>lít</v>
      </c>
      <c r="D160" s="1595" t="str">
        <f>'GIÁ VLXD THÁNG 9.2023-PL1'!D160</f>
        <v xml:space="preserve">Thùng 05 lít </v>
      </c>
      <c r="E160" s="42">
        <f>'GIÁ VLXD THÁNG 11.2023'!E160</f>
        <v>0</v>
      </c>
      <c r="F160" s="42">
        <f>'GIÁ VLXD THÁNG 11.2023'!F160</f>
        <v>0</v>
      </c>
      <c r="G160" s="42">
        <f>'GIÁ VLXD THÁNG 11.2023'!G160</f>
        <v>0</v>
      </c>
      <c r="H160" s="42">
        <f>'GIÁ VLXD THÁNG 11.2023'!H160</f>
        <v>0</v>
      </c>
      <c r="I160" s="42">
        <f>'GIÁ VLXD THÁNG 11.2023'!I160</f>
        <v>0</v>
      </c>
      <c r="J160" s="42">
        <f>'GIÁ VLXD THÁNG 11.2023'!J160</f>
        <v>0</v>
      </c>
      <c r="K160" s="42">
        <f>'GIÁ VLXD THÁNG 11.2023'!K160</f>
        <v>0</v>
      </c>
      <c r="L160" s="42">
        <f>'GIÁ VLXD THÁNG 11.2023'!L160</f>
        <v>0</v>
      </c>
      <c r="M160" s="42">
        <f>'GIÁ VLXD THÁNG 11.2023'!M160</f>
        <v>0</v>
      </c>
      <c r="N160" s="42">
        <f>'GIÁ VLXD THÁNG 11.2023'!N160</f>
        <v>0</v>
      </c>
      <c r="O160" s="42">
        <f>'GIÁ VLXD THÁNG 11.2023'!O160</f>
        <v>0</v>
      </c>
      <c r="P160" s="42">
        <f>'GIÁ VLXD THÁNG 11.2023'!P160</f>
        <v>0</v>
      </c>
      <c r="Q160" s="42">
        <f>'GIÁ VLXD THÁNG 12.2023'!E160</f>
        <v>0</v>
      </c>
      <c r="R160" s="42">
        <f>'GIÁ VLXD THÁNG 12.2023'!F160</f>
        <v>0</v>
      </c>
      <c r="S160" s="42">
        <f>'GIÁ VLXD THÁNG 12.2023'!G160</f>
        <v>0</v>
      </c>
      <c r="T160" s="42">
        <f>'GIÁ VLXD THÁNG 12.2023'!H160</f>
        <v>0</v>
      </c>
      <c r="U160" s="42">
        <f>'GIÁ VLXD THÁNG 12.2023'!I160</f>
        <v>0</v>
      </c>
      <c r="V160" s="42">
        <f>'GIÁ VLXD THÁNG 12.2023'!J160</f>
        <v>0</v>
      </c>
      <c r="W160" s="42">
        <f>'GIÁ VLXD THÁNG 12.2023'!K160</f>
        <v>0</v>
      </c>
      <c r="X160" s="42">
        <f>'GIÁ VLXD THÁNG 12.2023'!L160</f>
        <v>0</v>
      </c>
      <c r="Y160" s="42">
        <f>'GIÁ VLXD THÁNG 12.2023'!M160</f>
        <v>0</v>
      </c>
      <c r="Z160" s="42">
        <f>'GIÁ VLXD THÁNG 12.2023'!N160</f>
        <v>0</v>
      </c>
      <c r="AA160" s="42">
        <f>'GIÁ VLXD THÁNG 12.2023'!O160</f>
        <v>0</v>
      </c>
      <c r="AB160" s="42">
        <f>'GIÁ VLXD THÁNG 12.2023'!P160</f>
        <v>0</v>
      </c>
      <c r="AC160" s="108">
        <f t="shared" si="28"/>
        <v>0</v>
      </c>
      <c r="AD160" s="109">
        <f t="shared" si="29"/>
        <v>0</v>
      </c>
      <c r="AE160" s="109">
        <f t="shared" si="30"/>
        <v>0</v>
      </c>
      <c r="AF160" s="109">
        <f t="shared" si="31"/>
        <v>0</v>
      </c>
      <c r="AG160" s="109">
        <f t="shared" si="32"/>
        <v>0</v>
      </c>
      <c r="AH160" s="109">
        <f t="shared" si="33"/>
        <v>0</v>
      </c>
      <c r="AI160" s="109">
        <f t="shared" si="34"/>
        <v>0</v>
      </c>
      <c r="AJ160" s="109">
        <f t="shared" si="35"/>
        <v>0</v>
      </c>
      <c r="AK160" s="109">
        <f t="shared" si="36"/>
        <v>0</v>
      </c>
      <c r="AL160" s="109">
        <f t="shared" si="37"/>
        <v>0</v>
      </c>
      <c r="AM160" s="109">
        <f t="shared" si="38"/>
        <v>0</v>
      </c>
      <c r="AN160" s="109">
        <f t="shared" si="39"/>
        <v>0</v>
      </c>
      <c r="AO160" s="117"/>
      <c r="AP160" s="117"/>
      <c r="AQ160" s="117"/>
      <c r="AR160" s="117"/>
      <c r="AS160" s="117"/>
      <c r="AT160" s="117"/>
      <c r="AU160" s="117"/>
      <c r="AV160" s="117"/>
      <c r="AW160" s="117"/>
      <c r="AX160" s="117"/>
      <c r="AY160" s="117"/>
      <c r="AZ160" s="117"/>
    </row>
    <row r="161" spans="1:52" ht="35.1" customHeight="1">
      <c r="A161" s="35"/>
      <c r="B161" s="1611" t="str">
        <f>'GIÁ VLXD THÁNG 9.2023-PL1'!B161</f>
        <v>Sơn phủ ngoài nhà Davosa Stand</v>
      </c>
      <c r="C161" s="1597" t="str">
        <f>'GIÁ VLXD THÁNG 9.2023-PL1'!C161</f>
        <v>kg</v>
      </c>
      <c r="D161" s="1595"/>
      <c r="E161" s="42">
        <f>'GIÁ VLXD THÁNG 11.2023'!E161</f>
        <v>0</v>
      </c>
      <c r="F161" s="42">
        <f>'GIÁ VLXD THÁNG 11.2023'!F161</f>
        <v>0</v>
      </c>
      <c r="G161" s="42">
        <f>'GIÁ VLXD THÁNG 11.2023'!G161</f>
        <v>0</v>
      </c>
      <c r="H161" s="42">
        <f>'GIÁ VLXD THÁNG 11.2023'!H161</f>
        <v>0</v>
      </c>
      <c r="I161" s="42">
        <f>'GIÁ VLXD THÁNG 11.2023'!I161</f>
        <v>0</v>
      </c>
      <c r="J161" s="42">
        <f>'GIÁ VLXD THÁNG 11.2023'!J161</f>
        <v>0</v>
      </c>
      <c r="K161" s="42">
        <f>'GIÁ VLXD THÁNG 11.2023'!K161</f>
        <v>0</v>
      </c>
      <c r="L161" s="42">
        <f>'GIÁ VLXD THÁNG 11.2023'!L161</f>
        <v>0</v>
      </c>
      <c r="M161" s="42">
        <f>'GIÁ VLXD THÁNG 11.2023'!M161</f>
        <v>0</v>
      </c>
      <c r="N161" s="42">
        <f>'GIÁ VLXD THÁNG 11.2023'!N161</f>
        <v>0</v>
      </c>
      <c r="O161" s="42">
        <f>'GIÁ VLXD THÁNG 11.2023'!O161</f>
        <v>0</v>
      </c>
      <c r="P161" s="42">
        <f>'GIÁ VLXD THÁNG 11.2023'!P161</f>
        <v>0</v>
      </c>
      <c r="Q161" s="42">
        <f>'GIÁ VLXD THÁNG 12.2023'!E161</f>
        <v>0</v>
      </c>
      <c r="R161" s="42">
        <f>'GIÁ VLXD THÁNG 12.2023'!F161</f>
        <v>0</v>
      </c>
      <c r="S161" s="42">
        <f>'GIÁ VLXD THÁNG 12.2023'!G161</f>
        <v>0</v>
      </c>
      <c r="T161" s="42">
        <f>'GIÁ VLXD THÁNG 12.2023'!H161</f>
        <v>0</v>
      </c>
      <c r="U161" s="42">
        <f>'GIÁ VLXD THÁNG 12.2023'!I161</f>
        <v>0</v>
      </c>
      <c r="V161" s="42">
        <f>'GIÁ VLXD THÁNG 12.2023'!J161</f>
        <v>0</v>
      </c>
      <c r="W161" s="42">
        <f>'GIÁ VLXD THÁNG 12.2023'!K161</f>
        <v>0</v>
      </c>
      <c r="X161" s="42">
        <f>'GIÁ VLXD THÁNG 12.2023'!L161</f>
        <v>0</v>
      </c>
      <c r="Y161" s="42">
        <f>'GIÁ VLXD THÁNG 12.2023'!M161</f>
        <v>0</v>
      </c>
      <c r="Z161" s="42">
        <f>'GIÁ VLXD THÁNG 12.2023'!N161</f>
        <v>0</v>
      </c>
      <c r="AA161" s="42">
        <f>'GIÁ VLXD THÁNG 12.2023'!O161</f>
        <v>0</v>
      </c>
      <c r="AB161" s="42">
        <f>'GIÁ VLXD THÁNG 12.2023'!P161</f>
        <v>0</v>
      </c>
      <c r="AC161" s="108">
        <f t="shared" si="28"/>
        <v>0</v>
      </c>
      <c r="AD161" s="109">
        <f t="shared" si="29"/>
        <v>0</v>
      </c>
      <c r="AE161" s="109">
        <f t="shared" si="30"/>
        <v>0</v>
      </c>
      <c r="AF161" s="109">
        <f t="shared" si="31"/>
        <v>0</v>
      </c>
      <c r="AG161" s="109">
        <f t="shared" si="32"/>
        <v>0</v>
      </c>
      <c r="AH161" s="109">
        <f t="shared" si="33"/>
        <v>0</v>
      </c>
      <c r="AI161" s="109">
        <f t="shared" si="34"/>
        <v>0</v>
      </c>
      <c r="AJ161" s="109">
        <f t="shared" si="35"/>
        <v>0</v>
      </c>
      <c r="AK161" s="109">
        <f t="shared" si="36"/>
        <v>0</v>
      </c>
      <c r="AL161" s="109">
        <f t="shared" si="37"/>
        <v>0</v>
      </c>
      <c r="AM161" s="109">
        <f t="shared" si="38"/>
        <v>0</v>
      </c>
      <c r="AN161" s="109">
        <f t="shared" si="39"/>
        <v>0</v>
      </c>
      <c r="AO161" s="117"/>
      <c r="AP161" s="117"/>
      <c r="AQ161" s="117"/>
      <c r="AR161" s="117"/>
      <c r="AS161" s="117"/>
      <c r="AT161" s="117"/>
      <c r="AU161" s="117"/>
      <c r="AV161" s="117"/>
      <c r="AW161" s="117"/>
      <c r="AX161" s="117"/>
      <c r="AY161" s="117"/>
      <c r="AZ161" s="117"/>
    </row>
    <row r="162" spans="1:52" ht="35.1" customHeight="1">
      <c r="A162" s="35"/>
      <c r="B162" s="1611" t="str">
        <f>'GIÁ VLXD THÁNG 9.2023-PL1'!B162</f>
        <v>Bột bả Mastic</v>
      </c>
      <c r="C162" s="1597">
        <f>'GIÁ VLXD THÁNG 9.2023-PL1'!C162</f>
        <v>0</v>
      </c>
      <c r="D162" s="1595"/>
      <c r="E162" s="42">
        <f>'GIÁ VLXD THÁNG 11.2023'!E162</f>
        <v>0</v>
      </c>
      <c r="F162" s="42">
        <f>'GIÁ VLXD THÁNG 11.2023'!F162</f>
        <v>0</v>
      </c>
      <c r="G162" s="42">
        <f>'GIÁ VLXD THÁNG 11.2023'!G162</f>
        <v>0</v>
      </c>
      <c r="H162" s="42">
        <f>'GIÁ VLXD THÁNG 11.2023'!H162</f>
        <v>0</v>
      </c>
      <c r="I162" s="42">
        <f>'GIÁ VLXD THÁNG 11.2023'!I162</f>
        <v>0</v>
      </c>
      <c r="J162" s="42">
        <f>'GIÁ VLXD THÁNG 11.2023'!J162</f>
        <v>0</v>
      </c>
      <c r="K162" s="42">
        <f>'GIÁ VLXD THÁNG 11.2023'!K162</f>
        <v>0</v>
      </c>
      <c r="L162" s="42">
        <f>'GIÁ VLXD THÁNG 11.2023'!L162</f>
        <v>0</v>
      </c>
      <c r="M162" s="42">
        <f>'GIÁ VLXD THÁNG 11.2023'!M162</f>
        <v>0</v>
      </c>
      <c r="N162" s="42">
        <f>'GIÁ VLXD THÁNG 11.2023'!N162</f>
        <v>0</v>
      </c>
      <c r="O162" s="42">
        <f>'GIÁ VLXD THÁNG 11.2023'!O162</f>
        <v>0</v>
      </c>
      <c r="P162" s="42">
        <f>'GIÁ VLXD THÁNG 11.2023'!P162</f>
        <v>0</v>
      </c>
      <c r="Q162" s="42">
        <f>'GIÁ VLXD THÁNG 12.2023'!E162</f>
        <v>0</v>
      </c>
      <c r="R162" s="42">
        <f>'GIÁ VLXD THÁNG 12.2023'!F162</f>
        <v>0</v>
      </c>
      <c r="S162" s="42">
        <f>'GIÁ VLXD THÁNG 12.2023'!G162</f>
        <v>0</v>
      </c>
      <c r="T162" s="42">
        <f>'GIÁ VLXD THÁNG 12.2023'!H162</f>
        <v>0</v>
      </c>
      <c r="U162" s="42">
        <f>'GIÁ VLXD THÁNG 12.2023'!I162</f>
        <v>0</v>
      </c>
      <c r="V162" s="42">
        <f>'GIÁ VLXD THÁNG 12.2023'!J162</f>
        <v>0</v>
      </c>
      <c r="W162" s="42">
        <f>'GIÁ VLXD THÁNG 12.2023'!K162</f>
        <v>0</v>
      </c>
      <c r="X162" s="42">
        <f>'GIÁ VLXD THÁNG 12.2023'!L162</f>
        <v>0</v>
      </c>
      <c r="Y162" s="42">
        <f>'GIÁ VLXD THÁNG 12.2023'!M162</f>
        <v>0</v>
      </c>
      <c r="Z162" s="42">
        <f>'GIÁ VLXD THÁNG 12.2023'!N162</f>
        <v>0</v>
      </c>
      <c r="AA162" s="42">
        <f>'GIÁ VLXD THÁNG 12.2023'!O162</f>
        <v>0</v>
      </c>
      <c r="AB162" s="42">
        <f>'GIÁ VLXD THÁNG 12.2023'!P162</f>
        <v>0</v>
      </c>
      <c r="AC162" s="108">
        <f t="shared" si="28"/>
        <v>0</v>
      </c>
      <c r="AD162" s="109">
        <f t="shared" si="29"/>
        <v>0</v>
      </c>
      <c r="AE162" s="109">
        <f t="shared" si="30"/>
        <v>0</v>
      </c>
      <c r="AF162" s="109">
        <f t="shared" si="31"/>
        <v>0</v>
      </c>
      <c r="AG162" s="109">
        <f t="shared" si="32"/>
        <v>0</v>
      </c>
      <c r="AH162" s="109">
        <f t="shared" si="33"/>
        <v>0</v>
      </c>
      <c r="AI162" s="109">
        <f t="shared" si="34"/>
        <v>0</v>
      </c>
      <c r="AJ162" s="109">
        <f t="shared" si="35"/>
        <v>0</v>
      </c>
      <c r="AK162" s="109">
        <f t="shared" si="36"/>
        <v>0</v>
      </c>
      <c r="AL162" s="109">
        <f t="shared" si="37"/>
        <v>0</v>
      </c>
      <c r="AM162" s="109">
        <f t="shared" si="38"/>
        <v>0</v>
      </c>
      <c r="AN162" s="109">
        <f t="shared" si="39"/>
        <v>0</v>
      </c>
      <c r="AO162" s="117"/>
      <c r="AP162" s="117"/>
      <c r="AQ162" s="117"/>
      <c r="AR162" s="117"/>
      <c r="AS162" s="117"/>
      <c r="AT162" s="117"/>
      <c r="AU162" s="117"/>
      <c r="AV162" s="117"/>
      <c r="AW162" s="117"/>
      <c r="AX162" s="117"/>
      <c r="AY162" s="117"/>
      <c r="AZ162" s="117"/>
    </row>
    <row r="163" spans="1:52" ht="35.1" customHeight="1">
      <c r="A163" s="35"/>
      <c r="B163" s="1611" t="str">
        <f>'GIÁ VLXD THÁNG 9.2023-PL1'!B163</f>
        <v>Bột mastic trong nhà</v>
      </c>
      <c r="C163" s="1597" t="str">
        <f>'GIÁ VLXD THÁNG 9.2023-PL1'!C163</f>
        <v>kg</v>
      </c>
      <c r="D163" s="1595"/>
      <c r="E163" s="42">
        <f>'GIÁ VLXD THÁNG 11.2023'!E163</f>
        <v>0</v>
      </c>
      <c r="F163" s="42">
        <f>'GIÁ VLXD THÁNG 11.2023'!F163</f>
        <v>8000</v>
      </c>
      <c r="G163" s="42">
        <f>'GIÁ VLXD THÁNG 11.2023'!G163</f>
        <v>5900</v>
      </c>
      <c r="H163" s="178">
        <v>9075</v>
      </c>
      <c r="J163" s="42">
        <f>'GIÁ VLXD THÁNG 11.2023'!J163</f>
        <v>0</v>
      </c>
      <c r="K163" s="42">
        <f>'GIÁ VLXD THÁNG 11.2023'!K163</f>
        <v>6550</v>
      </c>
      <c r="L163" s="1651">
        <v>6525</v>
      </c>
      <c r="M163" s="42">
        <f>'GIÁ VLXD THÁNG 11.2023'!M163</f>
        <v>0</v>
      </c>
      <c r="N163" s="42">
        <f>'GIÁ VLXD THÁNG 11.2023'!N163</f>
        <v>0</v>
      </c>
      <c r="O163" s="42">
        <f>'GIÁ VLXD THÁNG 11.2023'!O163</f>
        <v>5614</v>
      </c>
      <c r="P163" s="42">
        <f>'GIÁ VLXD THÁNG 11.2023'!P163</f>
        <v>7000</v>
      </c>
      <c r="Q163" s="42">
        <f>'GIÁ VLXD THÁNG 12.2023'!E163</f>
        <v>0</v>
      </c>
      <c r="R163" s="42">
        <f>'GIÁ VLXD THÁNG 12.2023'!F163</f>
        <v>8000</v>
      </c>
      <c r="S163" s="42">
        <f>'GIÁ VLXD THÁNG 12.2023'!G163</f>
        <v>5900</v>
      </c>
      <c r="T163" s="178">
        <v>9075</v>
      </c>
      <c r="U163" s="42">
        <f>'GIÁ VLXD THÁNG 11.2023'!I163</f>
        <v>9091</v>
      </c>
      <c r="V163" s="42">
        <f>'GIÁ VLXD THÁNG 12.2023'!J163</f>
        <v>0</v>
      </c>
      <c r="W163" s="42">
        <f>'GIÁ VLXD THÁNG 12.2023'!K163</f>
        <v>6550</v>
      </c>
      <c r="X163" s="1651">
        <v>6525</v>
      </c>
      <c r="Y163" s="42">
        <f>'GIÁ VLXD THÁNG 12.2023'!M163</f>
        <v>0</v>
      </c>
      <c r="Z163" s="42">
        <f>'GIÁ VLXD THÁNG 12.2023'!N163</f>
        <v>0</v>
      </c>
      <c r="AA163" s="42">
        <f>'GIÁ VLXD THÁNG 12.2023'!O163</f>
        <v>5614</v>
      </c>
      <c r="AB163" s="42">
        <f>'GIÁ VLXD THÁNG 12.2023'!P163</f>
        <v>7000</v>
      </c>
      <c r="AC163" s="108">
        <f t="shared" si="28"/>
        <v>0</v>
      </c>
      <c r="AD163" s="109" t="str">
        <f t="shared" si="29"/>
        <v>-</v>
      </c>
      <c r="AE163" s="109" t="str">
        <f t="shared" si="30"/>
        <v>-</v>
      </c>
      <c r="AF163" s="109" t="str">
        <f t="shared" si="31"/>
        <v>-</v>
      </c>
      <c r="AG163" s="109"/>
      <c r="AH163" s="109">
        <f t="shared" si="33"/>
        <v>0</v>
      </c>
      <c r="AI163" s="109" t="str">
        <f t="shared" si="34"/>
        <v>-</v>
      </c>
      <c r="AJ163" s="109" t="str">
        <f t="shared" si="35"/>
        <v>-</v>
      </c>
      <c r="AK163" s="109">
        <f t="shared" si="36"/>
        <v>0</v>
      </c>
      <c r="AL163" s="109">
        <f t="shared" si="37"/>
        <v>0</v>
      </c>
      <c r="AM163" s="109" t="str">
        <f t="shared" si="38"/>
        <v>-</v>
      </c>
      <c r="AN163" s="109" t="str">
        <f t="shared" si="39"/>
        <v>-</v>
      </c>
      <c r="AO163" s="117"/>
      <c r="AP163" s="117"/>
      <c r="AQ163" s="117"/>
      <c r="AR163" s="117"/>
      <c r="AS163" s="117"/>
      <c r="AT163" s="117"/>
      <c r="AU163" s="117"/>
      <c r="AV163" s="117"/>
      <c r="AW163" s="117"/>
      <c r="AX163" s="117"/>
      <c r="AY163" s="117"/>
      <c r="AZ163" s="117"/>
    </row>
    <row r="164" spans="1:52" ht="30" customHeight="1">
      <c r="A164" s="35"/>
      <c r="B164" s="1611" t="str">
        <f>'GIÁ VLXD THÁNG 9.2023-PL1'!B164</f>
        <v>Bột mastic ngoài nhà</v>
      </c>
      <c r="C164" s="1597" t="str">
        <f>'GIÁ VLXD THÁNG 9.2023-PL1'!C164</f>
        <v>kg</v>
      </c>
      <c r="D164" s="1595"/>
      <c r="E164" s="42">
        <f>'GIÁ VLXD THÁNG 11.2023'!E164</f>
        <v>0</v>
      </c>
      <c r="F164" s="42">
        <f>'GIÁ VLXD THÁNG 11.2023'!F164</f>
        <v>10750</v>
      </c>
      <c r="G164" s="42">
        <f>'GIÁ VLXD THÁNG 11.2023'!G164</f>
        <v>7200</v>
      </c>
      <c r="H164" s="178">
        <v>15730</v>
      </c>
      <c r="J164" s="42">
        <f>'GIÁ VLXD THÁNG 11.2023'!J164</f>
        <v>0</v>
      </c>
      <c r="K164" s="42">
        <f>'GIÁ VLXD THÁNG 11.2023'!K164</f>
        <v>6200</v>
      </c>
      <c r="L164" s="1651">
        <v>7763</v>
      </c>
      <c r="M164" s="42">
        <f>'GIÁ VLXD THÁNG 11.2023'!M164</f>
        <v>0</v>
      </c>
      <c r="N164" s="42">
        <f>'GIÁ VLXD THÁNG 11.2023'!N164</f>
        <v>0</v>
      </c>
      <c r="O164" s="42">
        <f>'GIÁ VLXD THÁNG 11.2023'!O164</f>
        <v>6541</v>
      </c>
      <c r="P164" s="42">
        <f>'GIÁ VLXD THÁNG 11.2023'!P164</f>
        <v>11000</v>
      </c>
      <c r="Q164" s="42">
        <f>'GIÁ VLXD THÁNG 12.2023'!E164</f>
        <v>0</v>
      </c>
      <c r="R164" s="42">
        <f>'GIÁ VLXD THÁNG 12.2023'!F164</f>
        <v>10750</v>
      </c>
      <c r="S164" s="42">
        <f>'GIÁ VLXD THÁNG 12.2023'!G164</f>
        <v>7200</v>
      </c>
      <c r="T164" s="178">
        <v>15730</v>
      </c>
      <c r="U164" s="42">
        <f>'GIÁ VLXD THÁNG 11.2023'!I164</f>
        <v>13636</v>
      </c>
      <c r="V164" s="42">
        <f>'GIÁ VLXD THÁNG 12.2023'!J164</f>
        <v>0</v>
      </c>
      <c r="W164" s="42">
        <f>'GIÁ VLXD THÁNG 12.2023'!K164</f>
        <v>6200</v>
      </c>
      <c r="X164" s="1651">
        <v>7763</v>
      </c>
      <c r="Y164" s="42">
        <f>'GIÁ VLXD THÁNG 12.2023'!M164</f>
        <v>0</v>
      </c>
      <c r="Z164" s="42">
        <f>'GIÁ VLXD THÁNG 12.2023'!N164</f>
        <v>0</v>
      </c>
      <c r="AA164" s="42">
        <f>'GIÁ VLXD THÁNG 12.2023'!O164</f>
        <v>6541</v>
      </c>
      <c r="AB164" s="42">
        <f>'GIÁ VLXD THÁNG 12.2023'!P164</f>
        <v>11000</v>
      </c>
      <c r="AC164" s="108">
        <f t="shared" si="28"/>
        <v>0</v>
      </c>
      <c r="AD164" s="109" t="str">
        <f t="shared" si="29"/>
        <v>-</v>
      </c>
      <c r="AE164" s="109" t="str">
        <f t="shared" si="30"/>
        <v>-</v>
      </c>
      <c r="AF164" s="109" t="str">
        <f t="shared" si="31"/>
        <v>-</v>
      </c>
      <c r="AG164" s="109"/>
      <c r="AH164" s="109">
        <f t="shared" si="33"/>
        <v>0</v>
      </c>
      <c r="AI164" s="109" t="str">
        <f t="shared" si="34"/>
        <v>-</v>
      </c>
      <c r="AJ164" s="109" t="str">
        <f t="shared" si="35"/>
        <v>-</v>
      </c>
      <c r="AK164" s="109">
        <f t="shared" si="36"/>
        <v>0</v>
      </c>
      <c r="AL164" s="109">
        <f t="shared" si="37"/>
        <v>0</v>
      </c>
      <c r="AM164" s="109" t="str">
        <f t="shared" si="38"/>
        <v>-</v>
      </c>
      <c r="AN164" s="109" t="str">
        <f t="shared" si="39"/>
        <v>-</v>
      </c>
      <c r="AO164" s="117"/>
      <c r="AP164" s="117"/>
      <c r="AQ164" s="117"/>
      <c r="AR164" s="117"/>
      <c r="AS164" s="117"/>
      <c r="AT164" s="117"/>
      <c r="AU164" s="117"/>
      <c r="AV164" s="117"/>
      <c r="AW164" s="117"/>
      <c r="AX164" s="117"/>
      <c r="AY164" s="117"/>
      <c r="AZ164" s="117"/>
    </row>
    <row r="165" spans="1:52" s="1636" customFormat="1" ht="30" customHeight="1">
      <c r="A165" s="1633" t="str">
        <f>'GIÁ VLXD THÁNG 9.2023-PL1'!A165</f>
        <v>VII</v>
      </c>
      <c r="B165" s="1634" t="str">
        <f>'GIÁ VLXD THÁNG 9.2023-PL1'!B165</f>
        <v xml:space="preserve">NHÓM NGÓI </v>
      </c>
      <c r="C165" s="1633"/>
      <c r="D165" s="1635"/>
      <c r="E165" s="42">
        <f>'GIÁ VLXD THÁNG 11.2023'!E165</f>
        <v>0</v>
      </c>
      <c r="F165" s="42">
        <f>'GIÁ VLXD THÁNG 11.2023'!F165</f>
        <v>0</v>
      </c>
      <c r="G165" s="42">
        <f>'GIÁ VLXD THÁNG 11.2023'!G165</f>
        <v>0</v>
      </c>
      <c r="H165" s="42">
        <f>'GIÁ VLXD THÁNG 11.2023'!H165</f>
        <v>0</v>
      </c>
      <c r="J165" s="42">
        <f>'GIÁ VLXD THÁNG 11.2023'!J165</f>
        <v>0</v>
      </c>
      <c r="K165" s="42">
        <f>'GIÁ VLXD THÁNG 11.2023'!K165</f>
        <v>0</v>
      </c>
      <c r="L165" s="42">
        <f>'GIÁ VLXD THÁNG 11.2023'!L165</f>
        <v>0</v>
      </c>
      <c r="M165" s="42">
        <f>'GIÁ VLXD THÁNG 11.2023'!M165</f>
        <v>0</v>
      </c>
      <c r="N165" s="42">
        <f>'GIÁ VLXD THÁNG 11.2023'!N165</f>
        <v>0</v>
      </c>
      <c r="O165" s="42">
        <f>'GIÁ VLXD THÁNG 11.2023'!O165</f>
        <v>0</v>
      </c>
      <c r="P165" s="42">
        <f>'GIÁ VLXD THÁNG 11.2023'!P165</f>
        <v>0</v>
      </c>
      <c r="Q165" s="42">
        <f>'GIÁ VLXD THÁNG 12.2023'!E165</f>
        <v>0</v>
      </c>
      <c r="R165" s="42">
        <f>'GIÁ VLXD THÁNG 12.2023'!F165</f>
        <v>0</v>
      </c>
      <c r="S165" s="42">
        <f>'GIÁ VLXD THÁNG 12.2023'!G165</f>
        <v>0</v>
      </c>
      <c r="T165" s="42">
        <f>'GIÁ VLXD THÁNG 12.2023'!H165</f>
        <v>0</v>
      </c>
      <c r="U165" s="42">
        <f>'GIÁ VLXD THÁNG 11.2023'!I165</f>
        <v>0</v>
      </c>
      <c r="V165" s="42">
        <f>'GIÁ VLXD THÁNG 12.2023'!J165</f>
        <v>0</v>
      </c>
      <c r="W165" s="42">
        <f>'GIÁ VLXD THÁNG 12.2023'!K165</f>
        <v>0</v>
      </c>
      <c r="X165" s="42">
        <f>'GIÁ VLXD THÁNG 12.2023'!L165</f>
        <v>0</v>
      </c>
      <c r="Y165" s="42">
        <f>'GIÁ VLXD THÁNG 12.2023'!M165</f>
        <v>0</v>
      </c>
      <c r="Z165" s="42">
        <f>'GIÁ VLXD THÁNG 12.2023'!N165</f>
        <v>0</v>
      </c>
      <c r="AA165" s="42">
        <f>'GIÁ VLXD THÁNG 12.2023'!O165</f>
        <v>0</v>
      </c>
      <c r="AB165" s="42">
        <f>'GIÁ VLXD THÁNG 12.2023'!P165</f>
        <v>0</v>
      </c>
      <c r="AC165" s="1934">
        <f t="shared" si="28"/>
        <v>0</v>
      </c>
      <c r="AD165" s="1935">
        <f t="shared" si="29"/>
        <v>0</v>
      </c>
      <c r="AE165" s="1935">
        <f t="shared" si="30"/>
        <v>0</v>
      </c>
      <c r="AF165" s="1935">
        <f t="shared" si="31"/>
        <v>0</v>
      </c>
      <c r="AG165" s="1935" t="e">
        <f>IF(AND(U165&gt;0,U165=#REF!),"-",#REF!-U165)</f>
        <v>#REF!</v>
      </c>
      <c r="AH165" s="1935">
        <f t="shared" si="33"/>
        <v>0</v>
      </c>
      <c r="AI165" s="1935">
        <f t="shared" si="34"/>
        <v>0</v>
      </c>
      <c r="AJ165" s="1935">
        <f t="shared" si="35"/>
        <v>0</v>
      </c>
      <c r="AK165" s="1935">
        <f t="shared" si="36"/>
        <v>0</v>
      </c>
      <c r="AL165" s="1935">
        <f t="shared" si="37"/>
        <v>0</v>
      </c>
      <c r="AM165" s="1935">
        <f t="shared" si="38"/>
        <v>0</v>
      </c>
      <c r="AN165" s="1936">
        <f t="shared" si="39"/>
        <v>0</v>
      </c>
      <c r="AO165" s="1934"/>
      <c r="AP165" s="1935"/>
      <c r="AQ165" s="1935"/>
      <c r="AR165" s="1935"/>
      <c r="AS165" s="1935"/>
      <c r="AT165" s="1935"/>
      <c r="AU165" s="1935"/>
      <c r="AV165" s="1935"/>
      <c r="AW165" s="1935"/>
      <c r="AX165" s="1935"/>
      <c r="AY165" s="1935"/>
      <c r="AZ165" s="1936"/>
    </row>
    <row r="166" spans="1:52" ht="35.1" customHeight="1">
      <c r="A166" s="35"/>
      <c r="B166" s="1611" t="str">
        <f>'GIÁ VLXD THÁNG 9.2023-PL1'!B166</f>
        <v>Ngói nung (Tuynel)</v>
      </c>
      <c r="C166" s="1597">
        <f>'GIÁ VLXD THÁNG 9.2023-PL1'!C166</f>
        <v>0</v>
      </c>
      <c r="D166" s="1595"/>
      <c r="E166" s="42">
        <f>'GIÁ VLXD THÁNG 11.2023'!E166</f>
        <v>0</v>
      </c>
      <c r="F166" s="42">
        <f>'GIÁ VLXD THÁNG 11.2023'!F166</f>
        <v>0</v>
      </c>
      <c r="G166" s="42">
        <f>'GIÁ VLXD THÁNG 11.2023'!G166</f>
        <v>0</v>
      </c>
      <c r="H166" s="42">
        <f>'GIÁ VLXD THÁNG 11.2023'!H166</f>
        <v>0</v>
      </c>
      <c r="J166" s="42">
        <f>'GIÁ VLXD THÁNG 11.2023'!J166</f>
        <v>0</v>
      </c>
      <c r="K166" s="42">
        <f>'GIÁ VLXD THÁNG 11.2023'!K166</f>
        <v>0</v>
      </c>
      <c r="L166" s="42">
        <f>'GIÁ VLXD THÁNG 11.2023'!L166</f>
        <v>0</v>
      </c>
      <c r="M166" s="42">
        <f>'GIÁ VLXD THÁNG 11.2023'!M166</f>
        <v>0</v>
      </c>
      <c r="N166" s="42">
        <f>'GIÁ VLXD THÁNG 11.2023'!N166</f>
        <v>0</v>
      </c>
      <c r="O166" s="42">
        <f>'GIÁ VLXD THÁNG 11.2023'!O166</f>
        <v>0</v>
      </c>
      <c r="P166" s="42">
        <f>'GIÁ VLXD THÁNG 11.2023'!P166</f>
        <v>0</v>
      </c>
      <c r="Q166" s="42">
        <f>'GIÁ VLXD THÁNG 12.2023'!E166</f>
        <v>0</v>
      </c>
      <c r="R166" s="42">
        <f>'GIÁ VLXD THÁNG 12.2023'!F166</f>
        <v>0</v>
      </c>
      <c r="S166" s="42">
        <f>'GIÁ VLXD THÁNG 12.2023'!G166</f>
        <v>0</v>
      </c>
      <c r="T166" s="42">
        <f>'GIÁ VLXD THÁNG 12.2023'!H166</f>
        <v>0</v>
      </c>
      <c r="U166" s="42">
        <f>'GIÁ VLXD THÁNG 11.2023'!I166</f>
        <v>0</v>
      </c>
      <c r="V166" s="42">
        <f>'GIÁ VLXD THÁNG 12.2023'!J166</f>
        <v>0</v>
      </c>
      <c r="W166" s="42">
        <f>'GIÁ VLXD THÁNG 12.2023'!K166</f>
        <v>0</v>
      </c>
      <c r="X166" s="42">
        <f>'GIÁ VLXD THÁNG 12.2023'!L166</f>
        <v>0</v>
      </c>
      <c r="Y166" s="42">
        <f>'GIÁ VLXD THÁNG 12.2023'!M166</f>
        <v>0</v>
      </c>
      <c r="Z166" s="42">
        <f>'GIÁ VLXD THÁNG 12.2023'!N166</f>
        <v>0</v>
      </c>
      <c r="AA166" s="42">
        <f>'GIÁ VLXD THÁNG 12.2023'!O166</f>
        <v>0</v>
      </c>
      <c r="AB166" s="42">
        <f>'GIÁ VLXD THÁNG 12.2023'!P166</f>
        <v>0</v>
      </c>
      <c r="AC166" s="108">
        <f t="shared" si="28"/>
        <v>0</v>
      </c>
      <c r="AD166" s="109">
        <f t="shared" si="29"/>
        <v>0</v>
      </c>
      <c r="AE166" s="109">
        <f t="shared" si="30"/>
        <v>0</v>
      </c>
      <c r="AF166" s="109">
        <f t="shared" si="31"/>
        <v>0</v>
      </c>
      <c r="AG166" s="109"/>
      <c r="AH166" s="109">
        <f t="shared" si="33"/>
        <v>0</v>
      </c>
      <c r="AI166" s="109">
        <f t="shared" si="34"/>
        <v>0</v>
      </c>
      <c r="AJ166" s="109">
        <f t="shared" si="35"/>
        <v>0</v>
      </c>
      <c r="AK166" s="109">
        <f t="shared" si="36"/>
        <v>0</v>
      </c>
      <c r="AL166" s="109">
        <f t="shared" si="37"/>
        <v>0</v>
      </c>
      <c r="AM166" s="109">
        <f t="shared" si="38"/>
        <v>0</v>
      </c>
      <c r="AN166" s="109">
        <f t="shared" si="39"/>
        <v>0</v>
      </c>
      <c r="AO166" s="117"/>
      <c r="AP166" s="117"/>
      <c r="AQ166" s="117"/>
      <c r="AR166" s="117"/>
      <c r="AS166" s="117"/>
      <c r="AT166" s="117"/>
      <c r="AU166" s="117"/>
      <c r="AV166" s="117"/>
      <c r="AW166" s="117"/>
      <c r="AX166" s="117"/>
      <c r="AY166" s="117"/>
      <c r="AZ166" s="117"/>
    </row>
    <row r="167" spans="1:52" ht="35.1" customHeight="1">
      <c r="A167" s="35"/>
      <c r="B167" s="1611" t="str">
        <f>'GIÁ VLXD THÁNG 9.2023-PL1'!B167</f>
        <v>Ngói lợp (Tuynel)</v>
      </c>
      <c r="C167" s="1597" t="str">
        <f>'GIÁ VLXD THÁNG 9.2023-PL1'!C167</f>
        <v>viên</v>
      </c>
      <c r="D167" s="1595" t="str">
        <f>'GIÁ VLXD THÁNG 9.2023-PL1'!D167</f>
        <v xml:space="preserve"> 22v/m2</v>
      </c>
      <c r="E167" s="42">
        <f>'GIÁ VLXD THÁNG 11.2023'!E167</f>
        <v>0</v>
      </c>
      <c r="F167" s="42">
        <f>'GIÁ VLXD THÁNG 11.2023'!F167</f>
        <v>0</v>
      </c>
      <c r="G167" s="42">
        <f>'GIÁ VLXD THÁNG 11.2023'!G167</f>
        <v>0</v>
      </c>
      <c r="H167" s="42">
        <f>'GIÁ VLXD THÁNG 11.2023'!H167</f>
        <v>14000</v>
      </c>
      <c r="J167" s="42">
        <f>'GIÁ VLXD THÁNG 11.2023'!J167</f>
        <v>0</v>
      </c>
      <c r="K167" s="42">
        <f>'GIÁ VLXD THÁNG 11.2023'!K167</f>
        <v>12000</v>
      </c>
      <c r="L167" s="42">
        <f>'GIÁ VLXD THÁNG 11.2023'!L167</f>
        <v>0</v>
      </c>
      <c r="M167" s="42">
        <f>'GIÁ VLXD THÁNG 11.2023'!M167</f>
        <v>15000</v>
      </c>
      <c r="N167" s="42">
        <f>'GIÁ VLXD THÁNG 11.2023'!N167</f>
        <v>0</v>
      </c>
      <c r="O167" s="42">
        <f>'GIÁ VLXD THÁNG 11.2023'!O167</f>
        <v>12000</v>
      </c>
      <c r="P167" s="42">
        <f>'GIÁ VLXD THÁNG 11.2023'!P167</f>
        <v>0</v>
      </c>
      <c r="Q167" s="42">
        <f>'GIÁ VLXD THÁNG 12.2023'!E167</f>
        <v>0</v>
      </c>
      <c r="R167" s="42">
        <f>'GIÁ VLXD THÁNG 12.2023'!F167</f>
        <v>0</v>
      </c>
      <c r="S167" s="42">
        <f>'GIÁ VLXD THÁNG 12.2023'!G167</f>
        <v>0</v>
      </c>
      <c r="T167" s="42">
        <f>'GIÁ VLXD THÁNG 12.2023'!H167</f>
        <v>14000</v>
      </c>
      <c r="U167" s="1656">
        <v>16000</v>
      </c>
      <c r="V167" s="42">
        <f>'GIÁ VLXD THÁNG 12.2023'!J167</f>
        <v>0</v>
      </c>
      <c r="W167" s="42">
        <f>'GIÁ VLXD THÁNG 12.2023'!K167</f>
        <v>12000</v>
      </c>
      <c r="X167" s="42">
        <f>'GIÁ VLXD THÁNG 12.2023'!L167</f>
        <v>0</v>
      </c>
      <c r="Y167" s="42">
        <f>'GIÁ VLXD THÁNG 12.2023'!M167</f>
        <v>15000</v>
      </c>
      <c r="Z167" s="42">
        <f>'GIÁ VLXD THÁNG 12.2023'!N167</f>
        <v>0</v>
      </c>
      <c r="AA167" s="42">
        <f>'GIÁ VLXD THÁNG 12.2023'!O167</f>
        <v>12000</v>
      </c>
      <c r="AB167" s="42">
        <f>'GIÁ VLXD THÁNG 12.2023'!P167</f>
        <v>0</v>
      </c>
      <c r="AC167" s="108">
        <f t="shared" si="28"/>
        <v>0</v>
      </c>
      <c r="AD167" s="109">
        <f t="shared" si="29"/>
        <v>0</v>
      </c>
      <c r="AE167" s="109">
        <f t="shared" si="30"/>
        <v>0</v>
      </c>
      <c r="AF167" s="109" t="str">
        <f t="shared" si="31"/>
        <v>-</v>
      </c>
      <c r="AG167" s="109"/>
      <c r="AH167" s="109">
        <f t="shared" si="33"/>
        <v>0</v>
      </c>
      <c r="AI167" s="109" t="str">
        <f t="shared" si="34"/>
        <v>-</v>
      </c>
      <c r="AJ167" s="109">
        <f t="shared" si="35"/>
        <v>0</v>
      </c>
      <c r="AK167" s="109" t="str">
        <f t="shared" si="36"/>
        <v>-</v>
      </c>
      <c r="AL167" s="109">
        <f t="shared" si="37"/>
        <v>0</v>
      </c>
      <c r="AM167" s="109" t="str">
        <f t="shared" si="38"/>
        <v>-</v>
      </c>
      <c r="AN167" s="109">
        <f t="shared" si="39"/>
        <v>0</v>
      </c>
      <c r="AO167" s="117"/>
      <c r="AP167" s="117"/>
      <c r="AQ167" s="117"/>
      <c r="AR167" s="117"/>
      <c r="AS167" s="117"/>
      <c r="AT167" s="117"/>
      <c r="AU167" s="117"/>
      <c r="AV167" s="117"/>
      <c r="AW167" s="117"/>
      <c r="AX167" s="117"/>
      <c r="AY167" s="117"/>
      <c r="AZ167" s="117"/>
    </row>
    <row r="168" spans="1:52" ht="35.1" customHeight="1">
      <c r="A168" s="35"/>
      <c r="B168" s="1611" t="str">
        <f>'GIÁ VLXD THÁNG 9.2023-PL1'!B168</f>
        <v>Ngói rìa Mỹ Xuân</v>
      </c>
      <c r="C168" s="1597" t="str">
        <f>'GIÁ VLXD THÁNG 9.2023-PL1'!C168</f>
        <v>viên</v>
      </c>
      <c r="D168" s="1595"/>
      <c r="E168" s="42">
        <f>'GIÁ VLXD THÁNG 11.2023'!E168</f>
        <v>0</v>
      </c>
      <c r="F168" s="42">
        <f>'GIÁ VLXD THÁNG 11.2023'!F168</f>
        <v>0</v>
      </c>
      <c r="G168" s="42">
        <f>'GIÁ VLXD THÁNG 11.2023'!G168</f>
        <v>0</v>
      </c>
      <c r="H168" s="42">
        <f>'GIÁ VLXD THÁNG 11.2023'!H168</f>
        <v>0</v>
      </c>
      <c r="J168" s="42">
        <f>'GIÁ VLXD THÁNG 11.2023'!J168</f>
        <v>0</v>
      </c>
      <c r="K168" s="42">
        <f>'GIÁ VLXD THÁNG 11.2023'!K168</f>
        <v>0</v>
      </c>
      <c r="L168" s="42">
        <f>'GIÁ VLXD THÁNG 11.2023'!L168</f>
        <v>0</v>
      </c>
      <c r="M168" s="42">
        <f>'GIÁ VLXD THÁNG 11.2023'!M168</f>
        <v>27273</v>
      </c>
      <c r="N168" s="42">
        <f>'GIÁ VLXD THÁNG 11.2023'!N168</f>
        <v>0</v>
      </c>
      <c r="O168" s="42">
        <f>'GIÁ VLXD THÁNG 11.2023'!O168</f>
        <v>0</v>
      </c>
      <c r="P168" s="42">
        <f>'GIÁ VLXD THÁNG 11.2023'!P168</f>
        <v>0</v>
      </c>
      <c r="Q168" s="42">
        <f>'GIÁ VLXD THÁNG 12.2023'!E168</f>
        <v>0</v>
      </c>
      <c r="R168" s="42">
        <f>'GIÁ VLXD THÁNG 12.2023'!F168</f>
        <v>0</v>
      </c>
      <c r="S168" s="42">
        <f>'GIÁ VLXD THÁNG 12.2023'!G168</f>
        <v>0</v>
      </c>
      <c r="T168" s="42">
        <f>'GIÁ VLXD THÁNG 12.2023'!H168</f>
        <v>0</v>
      </c>
      <c r="U168" s="42">
        <f>'GIÁ VLXD THÁNG 11.2023'!I168</f>
        <v>0</v>
      </c>
      <c r="V168" s="42">
        <f>'GIÁ VLXD THÁNG 12.2023'!J168</f>
        <v>0</v>
      </c>
      <c r="W168" s="42">
        <f>'GIÁ VLXD THÁNG 12.2023'!K168</f>
        <v>0</v>
      </c>
      <c r="X168" s="42">
        <f>'GIÁ VLXD THÁNG 12.2023'!L168</f>
        <v>0</v>
      </c>
      <c r="Y168" s="42">
        <f>'GIÁ VLXD THÁNG 12.2023'!M168</f>
        <v>27273</v>
      </c>
      <c r="Z168" s="42">
        <f>'GIÁ VLXD THÁNG 12.2023'!N168</f>
        <v>0</v>
      </c>
      <c r="AA168" s="42">
        <f>'GIÁ VLXD THÁNG 12.2023'!O168</f>
        <v>0</v>
      </c>
      <c r="AB168" s="42">
        <f>'GIÁ VLXD THÁNG 12.2023'!P168</f>
        <v>0</v>
      </c>
      <c r="AC168" s="108">
        <f t="shared" si="28"/>
        <v>0</v>
      </c>
      <c r="AD168" s="109">
        <f t="shared" si="29"/>
        <v>0</v>
      </c>
      <c r="AE168" s="109">
        <f t="shared" si="30"/>
        <v>0</v>
      </c>
      <c r="AF168" s="109">
        <f t="shared" si="31"/>
        <v>0</v>
      </c>
      <c r="AG168" s="109"/>
      <c r="AH168" s="109">
        <f t="shared" si="33"/>
        <v>0</v>
      </c>
      <c r="AI168" s="109">
        <f t="shared" si="34"/>
        <v>0</v>
      </c>
      <c r="AJ168" s="109">
        <f t="shared" si="35"/>
        <v>0</v>
      </c>
      <c r="AK168" s="109" t="str">
        <f t="shared" si="36"/>
        <v>-</v>
      </c>
      <c r="AL168" s="109">
        <f t="shared" si="37"/>
        <v>0</v>
      </c>
      <c r="AM168" s="109">
        <f t="shared" si="38"/>
        <v>0</v>
      </c>
      <c r="AN168" s="109">
        <f t="shared" si="39"/>
        <v>0</v>
      </c>
      <c r="AO168" s="117"/>
      <c r="AP168" s="117"/>
      <c r="AQ168" s="117"/>
      <c r="AR168" s="117"/>
      <c r="AS168" s="117"/>
      <c r="AT168" s="117"/>
      <c r="AU168" s="117"/>
      <c r="AV168" s="117"/>
      <c r="AW168" s="117"/>
      <c r="AX168" s="117"/>
      <c r="AY168" s="117"/>
      <c r="AZ168" s="117"/>
    </row>
    <row r="169" spans="1:52" ht="35.1" customHeight="1">
      <c r="A169" s="35"/>
      <c r="B169" s="1611" t="str">
        <f>'GIÁ VLXD THÁNG 9.2023-PL1'!B169</f>
        <v>Ngói nóc Mỹ Xuân</v>
      </c>
      <c r="C169" s="1597" t="str">
        <f>'GIÁ VLXD THÁNG 9.2023-PL1'!C169</f>
        <v>viên</v>
      </c>
      <c r="D169" s="1595"/>
      <c r="E169" s="42">
        <f>'GIÁ VLXD THÁNG 11.2023'!E169</f>
        <v>0</v>
      </c>
      <c r="F169" s="42">
        <f>'GIÁ VLXD THÁNG 11.2023'!F169</f>
        <v>0</v>
      </c>
      <c r="G169" s="42">
        <f>'GIÁ VLXD THÁNG 11.2023'!G169</f>
        <v>0</v>
      </c>
      <c r="H169" s="42">
        <f>'GIÁ VLXD THÁNG 11.2023'!H169</f>
        <v>0</v>
      </c>
      <c r="J169" s="42">
        <f>'GIÁ VLXD THÁNG 11.2023'!J169</f>
        <v>0</v>
      </c>
      <c r="K169" s="42">
        <f>'GIÁ VLXD THÁNG 11.2023'!K169</f>
        <v>0</v>
      </c>
      <c r="L169" s="42">
        <f>'GIÁ VLXD THÁNG 11.2023'!L169</f>
        <v>0</v>
      </c>
      <c r="M169" s="42">
        <f>'GIÁ VLXD THÁNG 11.2023'!M169</f>
        <v>27272.726999999999</v>
      </c>
      <c r="N169" s="42">
        <f>'GIÁ VLXD THÁNG 11.2023'!N169</f>
        <v>0</v>
      </c>
      <c r="O169" s="42">
        <f>'GIÁ VLXD THÁNG 11.2023'!O169</f>
        <v>0</v>
      </c>
      <c r="P169" s="42">
        <f>'GIÁ VLXD THÁNG 11.2023'!P169</f>
        <v>0</v>
      </c>
      <c r="Q169" s="42">
        <f>'GIÁ VLXD THÁNG 12.2023'!E169</f>
        <v>0</v>
      </c>
      <c r="R169" s="42">
        <f>'GIÁ VLXD THÁNG 12.2023'!F169</f>
        <v>0</v>
      </c>
      <c r="S169" s="42">
        <f>'GIÁ VLXD THÁNG 12.2023'!G169</f>
        <v>0</v>
      </c>
      <c r="T169" s="42">
        <f>'GIÁ VLXD THÁNG 12.2023'!H169</f>
        <v>0</v>
      </c>
      <c r="U169" s="42">
        <f>'GIÁ VLXD THÁNG 11.2023'!I169</f>
        <v>0</v>
      </c>
      <c r="V169" s="42">
        <f>'GIÁ VLXD THÁNG 12.2023'!J169</f>
        <v>0</v>
      </c>
      <c r="W169" s="42">
        <f>'GIÁ VLXD THÁNG 12.2023'!K169</f>
        <v>0</v>
      </c>
      <c r="X169" s="42">
        <f>'GIÁ VLXD THÁNG 12.2023'!L169</f>
        <v>0</v>
      </c>
      <c r="Y169" s="42">
        <f>'GIÁ VLXD THÁNG 12.2023'!M169</f>
        <v>27272.726999999999</v>
      </c>
      <c r="Z169" s="42">
        <f>'GIÁ VLXD THÁNG 12.2023'!N169</f>
        <v>0</v>
      </c>
      <c r="AA169" s="42">
        <f>'GIÁ VLXD THÁNG 12.2023'!O169</f>
        <v>0</v>
      </c>
      <c r="AB169" s="42">
        <f>'GIÁ VLXD THÁNG 12.2023'!P169</f>
        <v>0</v>
      </c>
      <c r="AC169" s="108">
        <f t="shared" si="28"/>
        <v>0</v>
      </c>
      <c r="AD169" s="109">
        <f t="shared" si="29"/>
        <v>0</v>
      </c>
      <c r="AE169" s="109">
        <f t="shared" si="30"/>
        <v>0</v>
      </c>
      <c r="AF169" s="109">
        <f t="shared" si="31"/>
        <v>0</v>
      </c>
      <c r="AG169" s="109"/>
      <c r="AH169" s="109">
        <f t="shared" si="33"/>
        <v>0</v>
      </c>
      <c r="AI169" s="109">
        <f t="shared" si="34"/>
        <v>0</v>
      </c>
      <c r="AJ169" s="109">
        <f t="shared" si="35"/>
        <v>0</v>
      </c>
      <c r="AK169" s="109" t="str">
        <f t="shared" si="36"/>
        <v>-</v>
      </c>
      <c r="AL169" s="109">
        <f t="shared" si="37"/>
        <v>0</v>
      </c>
      <c r="AM169" s="109">
        <f t="shared" si="38"/>
        <v>0</v>
      </c>
      <c r="AN169" s="109">
        <f t="shared" si="39"/>
        <v>0</v>
      </c>
      <c r="AO169" s="117"/>
      <c r="AP169" s="117"/>
      <c r="AQ169" s="117"/>
      <c r="AR169" s="117"/>
      <c r="AS169" s="117"/>
      <c r="AT169" s="117"/>
      <c r="AU169" s="117"/>
      <c r="AV169" s="117"/>
      <c r="AW169" s="117"/>
      <c r="AX169" s="117"/>
      <c r="AY169" s="117"/>
      <c r="AZ169" s="117"/>
    </row>
    <row r="170" spans="1:52" ht="35.1" customHeight="1">
      <c r="A170" s="35"/>
      <c r="B170" s="1611" t="str">
        <f>'GIÁ VLXD THÁNG 9.2023-PL1'!B170</f>
        <v>Ngói nóc (Tuynel)</v>
      </c>
      <c r="C170" s="1597" t="str">
        <f>'GIÁ VLXD THÁNG 9.2023-PL1'!C170</f>
        <v>viên</v>
      </c>
      <c r="D170" s="1595"/>
      <c r="E170" s="42">
        <f>'GIÁ VLXD THÁNG 11.2023'!E170</f>
        <v>0</v>
      </c>
      <c r="F170" s="42">
        <f>'GIÁ VLXD THÁNG 11.2023'!F170</f>
        <v>0</v>
      </c>
      <c r="G170" s="42">
        <f>'GIÁ VLXD THÁNG 11.2023'!G170</f>
        <v>0</v>
      </c>
      <c r="H170" s="42">
        <f>'GIÁ VLXD THÁNG 11.2023'!H170</f>
        <v>0</v>
      </c>
      <c r="J170" s="42">
        <f>'GIÁ VLXD THÁNG 11.2023'!J170</f>
        <v>0</v>
      </c>
      <c r="K170" s="42">
        <f>'GIÁ VLXD THÁNG 11.2023'!K170</f>
        <v>22000</v>
      </c>
      <c r="L170" s="42">
        <f>'GIÁ VLXD THÁNG 11.2023'!L170</f>
        <v>0</v>
      </c>
      <c r="M170" s="42">
        <f>'GIÁ VLXD THÁNG 11.2023'!M170</f>
        <v>0</v>
      </c>
      <c r="N170" s="42">
        <f>'GIÁ VLXD THÁNG 11.2023'!N170</f>
        <v>0</v>
      </c>
      <c r="O170" s="42">
        <f>'GIÁ VLXD THÁNG 11.2023'!O170</f>
        <v>23000</v>
      </c>
      <c r="P170" s="42">
        <f>'GIÁ VLXD THÁNG 11.2023'!P170</f>
        <v>28000</v>
      </c>
      <c r="Q170" s="42">
        <f>'GIÁ VLXD THÁNG 12.2023'!E170</f>
        <v>0</v>
      </c>
      <c r="R170" s="42">
        <f>'GIÁ VLXD THÁNG 12.2023'!F170</f>
        <v>0</v>
      </c>
      <c r="S170" s="42">
        <f>'GIÁ VLXD THÁNG 12.2023'!G170</f>
        <v>0</v>
      </c>
      <c r="T170" s="42">
        <f>'GIÁ VLXD THÁNG 12.2023'!H170</f>
        <v>0</v>
      </c>
      <c r="U170" s="42">
        <f>'GIÁ VLXD THÁNG 11.2023'!I170</f>
        <v>30000</v>
      </c>
      <c r="V170" s="42">
        <f>'GIÁ VLXD THÁNG 12.2023'!J170</f>
        <v>0</v>
      </c>
      <c r="W170" s="42">
        <f>'GIÁ VLXD THÁNG 12.2023'!K170</f>
        <v>22000</v>
      </c>
      <c r="X170" s="42">
        <f>'GIÁ VLXD THÁNG 12.2023'!L170</f>
        <v>0</v>
      </c>
      <c r="Y170" s="42">
        <f>'GIÁ VLXD THÁNG 12.2023'!M170</f>
        <v>0</v>
      </c>
      <c r="Z170" s="42">
        <f>'GIÁ VLXD THÁNG 12.2023'!N170</f>
        <v>0</v>
      </c>
      <c r="AA170" s="42">
        <f>'GIÁ VLXD THÁNG 12.2023'!O170</f>
        <v>23000</v>
      </c>
      <c r="AB170" s="42">
        <f>'GIÁ VLXD THÁNG 12.2023'!P170</f>
        <v>28000</v>
      </c>
      <c r="AC170" s="108">
        <f t="shared" si="28"/>
        <v>0</v>
      </c>
      <c r="AD170" s="109">
        <f t="shared" si="29"/>
        <v>0</v>
      </c>
      <c r="AE170" s="109">
        <f t="shared" si="30"/>
        <v>0</v>
      </c>
      <c r="AF170" s="109">
        <f t="shared" si="31"/>
        <v>0</v>
      </c>
      <c r="AG170" s="109"/>
      <c r="AH170" s="109">
        <f t="shared" si="33"/>
        <v>0</v>
      </c>
      <c r="AI170" s="109" t="str">
        <f t="shared" si="34"/>
        <v>-</v>
      </c>
      <c r="AJ170" s="109">
        <f t="shared" si="35"/>
        <v>0</v>
      </c>
      <c r="AK170" s="109">
        <f t="shared" si="36"/>
        <v>0</v>
      </c>
      <c r="AL170" s="109">
        <f t="shared" si="37"/>
        <v>0</v>
      </c>
      <c r="AM170" s="109" t="str">
        <f t="shared" si="38"/>
        <v>-</v>
      </c>
      <c r="AN170" s="109" t="str">
        <f t="shared" si="39"/>
        <v>-</v>
      </c>
      <c r="AO170" s="117"/>
      <c r="AP170" s="117"/>
      <c r="AQ170" s="117"/>
      <c r="AR170" s="117"/>
      <c r="AS170" s="117"/>
      <c r="AT170" s="117"/>
      <c r="AU170" s="117"/>
      <c r="AV170" s="117"/>
      <c r="AW170" s="117"/>
      <c r="AX170" s="117"/>
      <c r="AY170" s="117"/>
      <c r="AZ170" s="117"/>
    </row>
    <row r="171" spans="1:52" ht="35.1" customHeight="1">
      <c r="A171" s="35"/>
      <c r="B171" s="1611" t="str">
        <f>'GIÁ VLXD THÁNG 9.2023-PL1'!B171</f>
        <v>Ngói cuối rìa</v>
      </c>
      <c r="C171" s="1597" t="str">
        <f>'GIÁ VLXD THÁNG 9.2023-PL1'!C171</f>
        <v>viên</v>
      </c>
      <c r="D171" s="1595" t="str">
        <f>'GIÁ VLXD THÁNG 9.2023-PL1'!D171</f>
        <v xml:space="preserve"> 10v/m2</v>
      </c>
      <c r="E171" s="42">
        <f>'GIÁ VLXD THÁNG 11.2023'!E171</f>
        <v>0</v>
      </c>
      <c r="F171" s="42">
        <f>'GIÁ VLXD THÁNG 11.2023'!F171</f>
        <v>0</v>
      </c>
      <c r="G171" s="42">
        <f>'GIÁ VLXD THÁNG 11.2023'!G171</f>
        <v>0</v>
      </c>
      <c r="H171" s="42">
        <f>'GIÁ VLXD THÁNG 11.2023'!H171</f>
        <v>0</v>
      </c>
      <c r="J171" s="42">
        <f>'GIÁ VLXD THÁNG 11.2023'!J171</f>
        <v>0</v>
      </c>
      <c r="K171" s="42">
        <f>'GIÁ VLXD THÁNG 11.2023'!K171</f>
        <v>0</v>
      </c>
      <c r="L171" s="42">
        <f>'GIÁ VLXD THÁNG 11.2023'!L171</f>
        <v>0</v>
      </c>
      <c r="M171" s="42">
        <f>'GIÁ VLXD THÁNG 11.2023'!M171</f>
        <v>37000</v>
      </c>
      <c r="N171" s="42">
        <f>'GIÁ VLXD THÁNG 11.2023'!N171</f>
        <v>0</v>
      </c>
      <c r="O171" s="42">
        <f>'GIÁ VLXD THÁNG 11.2023'!O171</f>
        <v>0</v>
      </c>
      <c r="P171" s="42">
        <f>'GIÁ VLXD THÁNG 11.2023'!P171</f>
        <v>0</v>
      </c>
      <c r="Q171" s="42">
        <f>'GIÁ VLXD THÁNG 12.2023'!E171</f>
        <v>0</v>
      </c>
      <c r="R171" s="42">
        <f>'GIÁ VLXD THÁNG 12.2023'!F171</f>
        <v>0</v>
      </c>
      <c r="S171" s="42">
        <f>'GIÁ VLXD THÁNG 12.2023'!G171</f>
        <v>0</v>
      </c>
      <c r="T171" s="42">
        <f>'GIÁ VLXD THÁNG 12.2023'!H171</f>
        <v>0</v>
      </c>
      <c r="U171" s="42">
        <f>'GIÁ VLXD THÁNG 11.2023'!I171</f>
        <v>0</v>
      </c>
      <c r="V171" s="42">
        <f>'GIÁ VLXD THÁNG 12.2023'!J171</f>
        <v>0</v>
      </c>
      <c r="W171" s="42">
        <f>'GIÁ VLXD THÁNG 12.2023'!K171</f>
        <v>0</v>
      </c>
      <c r="X171" s="42">
        <f>'GIÁ VLXD THÁNG 12.2023'!L171</f>
        <v>0</v>
      </c>
      <c r="Y171" s="42">
        <f>'GIÁ VLXD THÁNG 12.2023'!M171</f>
        <v>37000</v>
      </c>
      <c r="Z171" s="42">
        <f>'GIÁ VLXD THÁNG 12.2023'!N171</f>
        <v>0</v>
      </c>
      <c r="AA171" s="42">
        <f>'GIÁ VLXD THÁNG 12.2023'!O171</f>
        <v>0</v>
      </c>
      <c r="AB171" s="42">
        <f>'GIÁ VLXD THÁNG 12.2023'!P171</f>
        <v>0</v>
      </c>
      <c r="AC171" s="108">
        <f t="shared" si="28"/>
        <v>0</v>
      </c>
      <c r="AD171" s="109">
        <f t="shared" si="29"/>
        <v>0</v>
      </c>
      <c r="AE171" s="109">
        <f t="shared" si="30"/>
        <v>0</v>
      </c>
      <c r="AF171" s="109">
        <f t="shared" si="31"/>
        <v>0</v>
      </c>
      <c r="AG171" s="109"/>
      <c r="AH171" s="109">
        <f t="shared" si="33"/>
        <v>0</v>
      </c>
      <c r="AI171" s="109">
        <f t="shared" si="34"/>
        <v>0</v>
      </c>
      <c r="AJ171" s="109">
        <f t="shared" si="35"/>
        <v>0</v>
      </c>
      <c r="AK171" s="109" t="str">
        <f t="shared" si="36"/>
        <v>-</v>
      </c>
      <c r="AL171" s="109">
        <f t="shared" si="37"/>
        <v>0</v>
      </c>
      <c r="AM171" s="109">
        <f t="shared" si="38"/>
        <v>0</v>
      </c>
      <c r="AN171" s="109">
        <f t="shared" si="39"/>
        <v>0</v>
      </c>
      <c r="AO171" s="117"/>
      <c r="AP171" s="117"/>
      <c r="AQ171" s="117"/>
      <c r="AR171" s="117"/>
      <c r="AS171" s="117"/>
      <c r="AT171" s="117"/>
      <c r="AU171" s="117"/>
      <c r="AV171" s="117"/>
      <c r="AW171" s="117"/>
      <c r="AX171" s="117"/>
      <c r="AY171" s="117"/>
      <c r="AZ171" s="117"/>
    </row>
    <row r="172" spans="1:52" ht="35.1" customHeight="1">
      <c r="A172" s="35"/>
      <c r="B172" s="1611" t="str">
        <f>'GIÁ VLXD THÁNG 9.2023-PL1'!B172</f>
        <v>Ngói cuối nóc</v>
      </c>
      <c r="C172" s="1597" t="str">
        <f>'GIÁ VLXD THÁNG 9.2023-PL1'!C172</f>
        <v>viên</v>
      </c>
      <c r="D172" s="1595"/>
      <c r="E172" s="42">
        <f>'GIÁ VLXD THÁNG 11.2023'!E172</f>
        <v>0</v>
      </c>
      <c r="F172" s="42">
        <f>'GIÁ VLXD THÁNG 11.2023'!F172</f>
        <v>0</v>
      </c>
      <c r="G172" s="42">
        <f>'GIÁ VLXD THÁNG 11.2023'!G172</f>
        <v>0</v>
      </c>
      <c r="H172" s="42">
        <f>'GIÁ VLXD THÁNG 11.2023'!H172</f>
        <v>0</v>
      </c>
      <c r="J172" s="42">
        <f>'GIÁ VLXD THÁNG 11.2023'!J172</f>
        <v>0</v>
      </c>
      <c r="K172" s="42">
        <f>'GIÁ VLXD THÁNG 11.2023'!K172</f>
        <v>0</v>
      </c>
      <c r="L172" s="42">
        <f>'GIÁ VLXD THÁNG 11.2023'!L172</f>
        <v>0</v>
      </c>
      <c r="M172" s="42">
        <f>'GIÁ VLXD THÁNG 11.2023'!M172</f>
        <v>0</v>
      </c>
      <c r="N172" s="42">
        <f>'GIÁ VLXD THÁNG 11.2023'!N172</f>
        <v>0</v>
      </c>
      <c r="O172" s="42">
        <f>'GIÁ VLXD THÁNG 11.2023'!O172</f>
        <v>0</v>
      </c>
      <c r="P172" s="42">
        <f>'GIÁ VLXD THÁNG 11.2023'!P172</f>
        <v>0</v>
      </c>
      <c r="Q172" s="42">
        <f>'GIÁ VLXD THÁNG 12.2023'!E172</f>
        <v>0</v>
      </c>
      <c r="R172" s="42">
        <f>'GIÁ VLXD THÁNG 12.2023'!F172</f>
        <v>0</v>
      </c>
      <c r="S172" s="42">
        <f>'GIÁ VLXD THÁNG 12.2023'!G172</f>
        <v>0</v>
      </c>
      <c r="T172" s="42">
        <f>'GIÁ VLXD THÁNG 12.2023'!H172</f>
        <v>0</v>
      </c>
      <c r="U172" s="42">
        <f>'GIÁ VLXD THÁNG 11.2023'!I172</f>
        <v>0</v>
      </c>
      <c r="V172" s="42">
        <f>'GIÁ VLXD THÁNG 12.2023'!J172</f>
        <v>0</v>
      </c>
      <c r="W172" s="42">
        <f>'GIÁ VLXD THÁNG 12.2023'!K172</f>
        <v>0</v>
      </c>
      <c r="X172" s="42">
        <f>'GIÁ VLXD THÁNG 12.2023'!L172</f>
        <v>0</v>
      </c>
      <c r="Y172" s="42">
        <f>'GIÁ VLXD THÁNG 12.2023'!M172</f>
        <v>0</v>
      </c>
      <c r="Z172" s="42">
        <f>'GIÁ VLXD THÁNG 12.2023'!N172</f>
        <v>0</v>
      </c>
      <c r="AA172" s="42">
        <f>'GIÁ VLXD THÁNG 12.2023'!O172</f>
        <v>0</v>
      </c>
      <c r="AB172" s="42">
        <f>'GIÁ VLXD THÁNG 12.2023'!P172</f>
        <v>0</v>
      </c>
      <c r="AC172" s="108">
        <f t="shared" si="28"/>
        <v>0</v>
      </c>
      <c r="AD172" s="109">
        <f t="shared" si="29"/>
        <v>0</v>
      </c>
      <c r="AE172" s="109">
        <f t="shared" si="30"/>
        <v>0</v>
      </c>
      <c r="AF172" s="109">
        <f t="shared" si="31"/>
        <v>0</v>
      </c>
      <c r="AG172" s="109"/>
      <c r="AH172" s="109">
        <f t="shared" si="33"/>
        <v>0</v>
      </c>
      <c r="AI172" s="109">
        <f t="shared" si="34"/>
        <v>0</v>
      </c>
      <c r="AJ172" s="109">
        <f t="shared" si="35"/>
        <v>0</v>
      </c>
      <c r="AK172" s="109">
        <f t="shared" si="36"/>
        <v>0</v>
      </c>
      <c r="AL172" s="109">
        <f t="shared" si="37"/>
        <v>0</v>
      </c>
      <c r="AM172" s="109">
        <f t="shared" si="38"/>
        <v>0</v>
      </c>
      <c r="AN172" s="109">
        <f t="shared" si="39"/>
        <v>0</v>
      </c>
      <c r="AO172" s="117"/>
      <c r="AP172" s="117"/>
      <c r="AQ172" s="117"/>
      <c r="AR172" s="117"/>
      <c r="AS172" s="117"/>
      <c r="AT172" s="117"/>
      <c r="AU172" s="117"/>
      <c r="AV172" s="117"/>
      <c r="AW172" s="117"/>
      <c r="AX172" s="117"/>
      <c r="AY172" s="117"/>
      <c r="AZ172" s="117"/>
    </row>
    <row r="173" spans="1:52" s="1636" customFormat="1" ht="30" customHeight="1">
      <c r="A173" s="1633" t="str">
        <f>'GIÁ VLXD THÁNG 9.2023-PL1'!A173</f>
        <v>VIII</v>
      </c>
      <c r="B173" s="1634" t="str">
        <f>'GIÁ VLXD THÁNG 9.2023-PL1'!B173</f>
        <v xml:space="preserve"> TÔN LỢP</v>
      </c>
      <c r="C173" s="1633"/>
      <c r="D173" s="1635"/>
      <c r="E173" s="42">
        <f>'GIÁ VLXD THÁNG 11.2023'!E173</f>
        <v>0</v>
      </c>
      <c r="F173" s="42">
        <f>'GIÁ VLXD THÁNG 11.2023'!F173</f>
        <v>0</v>
      </c>
      <c r="G173" s="42">
        <f>'GIÁ VLXD THÁNG 11.2023'!G173</f>
        <v>0</v>
      </c>
      <c r="H173" s="42">
        <f>'GIÁ VLXD THÁNG 11.2023'!H173</f>
        <v>0</v>
      </c>
      <c r="J173" s="42">
        <f>'GIÁ VLXD THÁNG 11.2023'!J173</f>
        <v>0</v>
      </c>
      <c r="K173" s="42">
        <f>'GIÁ VLXD THÁNG 11.2023'!K173</f>
        <v>0</v>
      </c>
      <c r="L173" s="42">
        <f>'GIÁ VLXD THÁNG 11.2023'!L173</f>
        <v>0</v>
      </c>
      <c r="M173" s="42">
        <f>'GIÁ VLXD THÁNG 11.2023'!M173</f>
        <v>0</v>
      </c>
      <c r="N173" s="42">
        <f>'GIÁ VLXD THÁNG 11.2023'!N173</f>
        <v>0</v>
      </c>
      <c r="O173" s="42">
        <f>'GIÁ VLXD THÁNG 11.2023'!O173</f>
        <v>0</v>
      </c>
      <c r="P173" s="42">
        <f>'GIÁ VLXD THÁNG 11.2023'!P173</f>
        <v>0</v>
      </c>
      <c r="Q173" s="42">
        <f>'GIÁ VLXD THÁNG 12.2023'!E173</f>
        <v>0</v>
      </c>
      <c r="R173" s="42">
        <f>'GIÁ VLXD THÁNG 12.2023'!F173</f>
        <v>0</v>
      </c>
      <c r="S173" s="42">
        <f>'GIÁ VLXD THÁNG 12.2023'!G173</f>
        <v>0</v>
      </c>
      <c r="T173" s="42">
        <f>'GIÁ VLXD THÁNG 12.2023'!H173</f>
        <v>0</v>
      </c>
      <c r="U173" s="42">
        <f>'GIÁ VLXD THÁNG 11.2023'!I173</f>
        <v>0</v>
      </c>
      <c r="V173" s="42">
        <f>'GIÁ VLXD THÁNG 12.2023'!J173</f>
        <v>0</v>
      </c>
      <c r="W173" s="42">
        <f>'GIÁ VLXD THÁNG 12.2023'!K173</f>
        <v>0</v>
      </c>
      <c r="X173" s="42">
        <f>'GIÁ VLXD THÁNG 12.2023'!L173</f>
        <v>0</v>
      </c>
      <c r="Y173" s="42">
        <f>'GIÁ VLXD THÁNG 12.2023'!M173</f>
        <v>0</v>
      </c>
      <c r="Z173" s="42">
        <f>'GIÁ VLXD THÁNG 12.2023'!N173</f>
        <v>0</v>
      </c>
      <c r="AA173" s="42">
        <f>'GIÁ VLXD THÁNG 12.2023'!O173</f>
        <v>0</v>
      </c>
      <c r="AB173" s="42">
        <f>'GIÁ VLXD THÁNG 12.2023'!P173</f>
        <v>0</v>
      </c>
      <c r="AC173" s="1934">
        <f t="shared" si="28"/>
        <v>0</v>
      </c>
      <c r="AD173" s="1935">
        <f t="shared" si="29"/>
        <v>0</v>
      </c>
      <c r="AE173" s="1935">
        <f t="shared" si="30"/>
        <v>0</v>
      </c>
      <c r="AF173" s="1935">
        <f t="shared" si="31"/>
        <v>0</v>
      </c>
      <c r="AG173" s="1935" t="e">
        <f>IF(AND(U173&gt;0,U173=#REF!),"-",#REF!-U173)</f>
        <v>#REF!</v>
      </c>
      <c r="AH173" s="1935">
        <f t="shared" si="33"/>
        <v>0</v>
      </c>
      <c r="AI173" s="1935">
        <f t="shared" si="34"/>
        <v>0</v>
      </c>
      <c r="AJ173" s="1935">
        <f t="shared" si="35"/>
        <v>0</v>
      </c>
      <c r="AK173" s="1935">
        <f t="shared" si="36"/>
        <v>0</v>
      </c>
      <c r="AL173" s="1935">
        <f t="shared" si="37"/>
        <v>0</v>
      </c>
      <c r="AM173" s="1935">
        <f t="shared" si="38"/>
        <v>0</v>
      </c>
      <c r="AN173" s="1936">
        <f t="shared" si="39"/>
        <v>0</v>
      </c>
      <c r="AO173" s="1934"/>
      <c r="AP173" s="1935"/>
      <c r="AQ173" s="1935"/>
      <c r="AR173" s="1935"/>
      <c r="AS173" s="1935"/>
      <c r="AT173" s="1935"/>
      <c r="AU173" s="1935"/>
      <c r="AV173" s="1935"/>
      <c r="AW173" s="1935"/>
      <c r="AX173" s="1935"/>
      <c r="AY173" s="1935"/>
      <c r="AZ173" s="1936"/>
    </row>
    <row r="174" spans="1:52" ht="35.1" customHeight="1">
      <c r="A174" s="35"/>
      <c r="B174" s="1611" t="str">
        <f>'GIÁ VLXD THÁNG 9.2023-PL1'!B174</f>
        <v xml:space="preserve">Tôn mạ kẽm Hoa Sen sóng tròn </v>
      </c>
      <c r="C174" s="1597" t="str">
        <f>'GIÁ VLXD THÁNG 9.2023-PL1'!C174</f>
        <v>m2</v>
      </c>
      <c r="D174" s="1595" t="str">
        <f>'GIÁ VLXD THÁNG 9.2023-PL1'!D174</f>
        <v>4.0 zem</v>
      </c>
      <c r="E174" s="42">
        <f>'GIÁ VLXD THÁNG 11.2023'!E174</f>
        <v>0</v>
      </c>
      <c r="F174" s="42">
        <f>'GIÁ VLXD THÁNG 11.2023'!F174</f>
        <v>105000</v>
      </c>
      <c r="G174" s="42">
        <f>'GIÁ VLXD THÁNG 11.2023'!G174</f>
        <v>110000</v>
      </c>
      <c r="H174" s="42">
        <f>'GIÁ VLXD THÁNG 11.2023'!H174</f>
        <v>0</v>
      </c>
      <c r="J174" s="42">
        <f>'GIÁ VLXD THÁNG 11.2023'!J174</f>
        <v>105000</v>
      </c>
      <c r="K174" s="42">
        <f>'GIÁ VLXD THÁNG 11.2023'!K174</f>
        <v>0</v>
      </c>
      <c r="L174" s="42">
        <f>'GIÁ VLXD THÁNG 11.2023'!L174</f>
        <v>0</v>
      </c>
      <c r="M174" s="42">
        <f>'GIÁ VLXD THÁNG 11.2023'!M174</f>
        <v>0</v>
      </c>
      <c r="N174" s="42">
        <f>'GIÁ VLXD THÁNG 11.2023'!N174</f>
        <v>0</v>
      </c>
      <c r="O174" s="42">
        <f>'GIÁ VLXD THÁNG 11.2023'!O174</f>
        <v>0</v>
      </c>
      <c r="P174" s="42">
        <f>'GIÁ VLXD THÁNG 11.2023'!P174</f>
        <v>0</v>
      </c>
      <c r="Q174" s="42">
        <f>'GIÁ VLXD THÁNG 12.2023'!E174</f>
        <v>0</v>
      </c>
      <c r="R174" s="42">
        <f>'GIÁ VLXD THÁNG 12.2023'!F174</f>
        <v>105000</v>
      </c>
      <c r="S174" s="42">
        <f>'GIÁ VLXD THÁNG 12.2023'!G174</f>
        <v>110000</v>
      </c>
      <c r="T174" s="42">
        <f>'GIÁ VLXD THÁNG 12.2023'!H174</f>
        <v>0</v>
      </c>
      <c r="U174" s="42">
        <f>'GIÁ VLXD THÁNG 11.2023'!I174</f>
        <v>0</v>
      </c>
      <c r="V174" s="42">
        <f>'GIÁ VLXD THÁNG 12.2023'!J174</f>
        <v>105000</v>
      </c>
      <c r="W174" s="42">
        <f>'GIÁ VLXD THÁNG 12.2023'!K174</f>
        <v>0</v>
      </c>
      <c r="X174" s="42">
        <f>'GIÁ VLXD THÁNG 12.2023'!L174</f>
        <v>0</v>
      </c>
      <c r="Y174" s="42">
        <f>'GIÁ VLXD THÁNG 12.2023'!M174</f>
        <v>0</v>
      </c>
      <c r="Z174" s="42">
        <f>'GIÁ VLXD THÁNG 12.2023'!N174</f>
        <v>0</v>
      </c>
      <c r="AA174" s="42">
        <f>'GIÁ VLXD THÁNG 12.2023'!O174</f>
        <v>0</v>
      </c>
      <c r="AB174" s="42">
        <f>'GIÁ VLXD THÁNG 12.2023'!P174</f>
        <v>0</v>
      </c>
      <c r="AC174" s="108">
        <f t="shared" si="28"/>
        <v>0</v>
      </c>
      <c r="AD174" s="109" t="str">
        <f t="shared" si="29"/>
        <v>-</v>
      </c>
      <c r="AE174" s="109" t="str">
        <f t="shared" si="30"/>
        <v>-</v>
      </c>
      <c r="AF174" s="109">
        <f t="shared" si="31"/>
        <v>0</v>
      </c>
      <c r="AG174" s="109" t="e">
        <f>IF(AND(U174&gt;0,U174=#REF!),"-",#REF!-U174)</f>
        <v>#REF!</v>
      </c>
      <c r="AH174" s="109" t="str">
        <f t="shared" si="33"/>
        <v>-</v>
      </c>
      <c r="AI174" s="109">
        <f t="shared" si="34"/>
        <v>0</v>
      </c>
      <c r="AJ174" s="109">
        <f t="shared" si="35"/>
        <v>0</v>
      </c>
      <c r="AK174" s="109">
        <f t="shared" si="36"/>
        <v>0</v>
      </c>
      <c r="AL174" s="109">
        <f t="shared" si="37"/>
        <v>0</v>
      </c>
      <c r="AM174" s="109">
        <f t="shared" si="38"/>
        <v>0</v>
      </c>
      <c r="AN174" s="109">
        <f t="shared" si="39"/>
        <v>0</v>
      </c>
      <c r="AO174" s="117"/>
      <c r="AP174" s="117"/>
      <c r="AQ174" s="117"/>
      <c r="AR174" s="117"/>
      <c r="AS174" s="117"/>
      <c r="AT174" s="117"/>
      <c r="AU174" s="117"/>
      <c r="AV174" s="117"/>
      <c r="AW174" s="117"/>
      <c r="AX174" s="117"/>
      <c r="AY174" s="117"/>
      <c r="AZ174" s="117"/>
    </row>
    <row r="175" spans="1:52" ht="35.1" customHeight="1">
      <c r="A175" s="35"/>
      <c r="B175" s="1611" t="str">
        <f>'GIÁ VLXD THÁNG 9.2023-PL1'!B175</f>
        <v xml:space="preserve">Tôn mạ kẽm Hoa Sen sóng vuông </v>
      </c>
      <c r="C175" s="1597" t="str">
        <f>'GIÁ VLXD THÁNG 9.2023-PL1'!C175</f>
        <v>m2</v>
      </c>
      <c r="D175" s="1595" t="str">
        <f>'GIÁ VLXD THÁNG 9.2023-PL1'!D175</f>
        <v>3.0 zem</v>
      </c>
      <c r="E175" s="42">
        <f>'GIÁ VLXD THÁNG 11.2023'!E175</f>
        <v>0</v>
      </c>
      <c r="F175" s="42">
        <f>'GIÁ VLXD THÁNG 11.2023'!F175</f>
        <v>0</v>
      </c>
      <c r="G175" s="42">
        <f>'GIÁ VLXD THÁNG 11.2023'!G175</f>
        <v>0</v>
      </c>
      <c r="H175" s="42">
        <f>'GIÁ VLXD THÁNG 11.2023'!H175</f>
        <v>0</v>
      </c>
      <c r="J175" s="42">
        <f>'GIÁ VLXD THÁNG 11.2023'!J175</f>
        <v>80000</v>
      </c>
      <c r="K175" s="42">
        <f>'GIÁ VLXD THÁNG 11.2023'!K175</f>
        <v>0</v>
      </c>
      <c r="L175" s="42">
        <f>'GIÁ VLXD THÁNG 11.2023'!L175</f>
        <v>0</v>
      </c>
      <c r="M175" s="42">
        <f>'GIÁ VLXD THÁNG 11.2023'!M175</f>
        <v>0</v>
      </c>
      <c r="N175" s="42">
        <f>'GIÁ VLXD THÁNG 11.2023'!N175</f>
        <v>0</v>
      </c>
      <c r="O175" s="42">
        <f>'GIÁ VLXD THÁNG 11.2023'!O175</f>
        <v>0</v>
      </c>
      <c r="P175" s="42">
        <f>'GIÁ VLXD THÁNG 11.2023'!P175</f>
        <v>0</v>
      </c>
      <c r="Q175" s="42">
        <f>'GIÁ VLXD THÁNG 12.2023'!E175</f>
        <v>0</v>
      </c>
      <c r="R175" s="42">
        <f>'GIÁ VLXD THÁNG 12.2023'!F175</f>
        <v>0</v>
      </c>
      <c r="S175" s="42">
        <f>'GIÁ VLXD THÁNG 12.2023'!G175</f>
        <v>0</v>
      </c>
      <c r="T175" s="42">
        <f>'GIÁ VLXD THÁNG 12.2023'!H175</f>
        <v>0</v>
      </c>
      <c r="U175" s="42">
        <f>'GIÁ VLXD THÁNG 11.2023'!I175</f>
        <v>0</v>
      </c>
      <c r="V175" s="42">
        <f>'GIÁ VLXD THÁNG 12.2023'!J175</f>
        <v>80000</v>
      </c>
      <c r="W175" s="42">
        <f>'GIÁ VLXD THÁNG 12.2023'!K175</f>
        <v>0</v>
      </c>
      <c r="X175" s="42">
        <f>'GIÁ VLXD THÁNG 12.2023'!L175</f>
        <v>0</v>
      </c>
      <c r="Y175" s="42">
        <f>'GIÁ VLXD THÁNG 12.2023'!M175</f>
        <v>0</v>
      </c>
      <c r="Z175" s="42">
        <f>'GIÁ VLXD THÁNG 12.2023'!N175</f>
        <v>0</v>
      </c>
      <c r="AA175" s="42">
        <f>'GIÁ VLXD THÁNG 12.2023'!O175</f>
        <v>0</v>
      </c>
      <c r="AB175" s="42">
        <f>'GIÁ VLXD THÁNG 12.2023'!P175</f>
        <v>0</v>
      </c>
      <c r="AC175" s="108">
        <f t="shared" si="28"/>
        <v>0</v>
      </c>
      <c r="AD175" s="109">
        <f t="shared" si="29"/>
        <v>0</v>
      </c>
      <c r="AE175" s="109">
        <f t="shared" si="30"/>
        <v>0</v>
      </c>
      <c r="AF175" s="109">
        <f t="shared" si="31"/>
        <v>0</v>
      </c>
      <c r="AG175" s="109"/>
      <c r="AH175" s="109" t="str">
        <f t="shared" si="33"/>
        <v>-</v>
      </c>
      <c r="AI175" s="109">
        <f t="shared" si="34"/>
        <v>0</v>
      </c>
      <c r="AJ175" s="109">
        <f t="shared" si="35"/>
        <v>0</v>
      </c>
      <c r="AK175" s="109">
        <f t="shared" si="36"/>
        <v>0</v>
      </c>
      <c r="AL175" s="109">
        <f t="shared" si="37"/>
        <v>0</v>
      </c>
      <c r="AM175" s="109">
        <f t="shared" si="38"/>
        <v>0</v>
      </c>
      <c r="AN175" s="109">
        <f t="shared" si="39"/>
        <v>0</v>
      </c>
      <c r="AO175" s="117"/>
      <c r="AP175" s="117"/>
      <c r="AQ175" s="117"/>
      <c r="AR175" s="117"/>
      <c r="AS175" s="117"/>
      <c r="AT175" s="117"/>
      <c r="AU175" s="117"/>
      <c r="AV175" s="117"/>
      <c r="AW175" s="117"/>
      <c r="AX175" s="117"/>
      <c r="AY175" s="117"/>
      <c r="AZ175" s="117"/>
    </row>
    <row r="176" spans="1:52" ht="35.1" customHeight="1">
      <c r="A176" s="35"/>
      <c r="B176" s="1611" t="str">
        <f>'GIÁ VLXD THÁNG 9.2023-PL1'!B176</f>
        <v xml:space="preserve">Tôn mạ kẽm Hoa Sen sóng vuông </v>
      </c>
      <c r="C176" s="1597" t="str">
        <f>'GIÁ VLXD THÁNG 9.2023-PL1'!C176</f>
        <v>m2</v>
      </c>
      <c r="D176" s="1595" t="str">
        <f>'GIÁ VLXD THÁNG 9.2023-PL1'!D176</f>
        <v>3.5 zem</v>
      </c>
      <c r="E176" s="42">
        <f>'GIÁ VLXD THÁNG 11.2023'!E176</f>
        <v>0</v>
      </c>
      <c r="F176" s="42">
        <f>'GIÁ VLXD THÁNG 11.2023'!F176</f>
        <v>0</v>
      </c>
      <c r="G176" s="42">
        <f>'GIÁ VLXD THÁNG 11.2023'!G176</f>
        <v>0</v>
      </c>
      <c r="H176" s="42">
        <f>'GIÁ VLXD THÁNG 11.2023'!H176</f>
        <v>0</v>
      </c>
      <c r="J176" s="42">
        <f>'GIÁ VLXD THÁNG 11.2023'!J176</f>
        <v>95000</v>
      </c>
      <c r="K176" s="42">
        <f>'GIÁ VLXD THÁNG 11.2023'!K176</f>
        <v>0</v>
      </c>
      <c r="L176" s="42">
        <f>'GIÁ VLXD THÁNG 11.2023'!L176</f>
        <v>0</v>
      </c>
      <c r="M176" s="42">
        <f>'GIÁ VLXD THÁNG 11.2023'!M176</f>
        <v>0</v>
      </c>
      <c r="N176" s="42">
        <f>'GIÁ VLXD THÁNG 11.2023'!N176</f>
        <v>0</v>
      </c>
      <c r="O176" s="42">
        <f>'GIÁ VLXD THÁNG 11.2023'!O176</f>
        <v>0</v>
      </c>
      <c r="P176" s="42">
        <f>'GIÁ VLXD THÁNG 11.2023'!P176</f>
        <v>0</v>
      </c>
      <c r="Q176" s="42">
        <f>'GIÁ VLXD THÁNG 12.2023'!E176</f>
        <v>0</v>
      </c>
      <c r="R176" s="42">
        <f>'GIÁ VLXD THÁNG 12.2023'!F176</f>
        <v>0</v>
      </c>
      <c r="S176" s="42">
        <f>'GIÁ VLXD THÁNG 12.2023'!G176</f>
        <v>0</v>
      </c>
      <c r="T176" s="42">
        <f>'GIÁ VLXD THÁNG 12.2023'!H176</f>
        <v>0</v>
      </c>
      <c r="U176" s="42">
        <f>'GIÁ VLXD THÁNG 11.2023'!I176</f>
        <v>0</v>
      </c>
      <c r="V176" s="42">
        <f>'GIÁ VLXD THÁNG 12.2023'!J176</f>
        <v>95000</v>
      </c>
      <c r="W176" s="42">
        <f>'GIÁ VLXD THÁNG 12.2023'!K176</f>
        <v>0</v>
      </c>
      <c r="X176" s="42">
        <f>'GIÁ VLXD THÁNG 12.2023'!L176</f>
        <v>0</v>
      </c>
      <c r="Y176" s="42">
        <f>'GIÁ VLXD THÁNG 12.2023'!M176</f>
        <v>0</v>
      </c>
      <c r="Z176" s="42">
        <f>'GIÁ VLXD THÁNG 12.2023'!N176</f>
        <v>0</v>
      </c>
      <c r="AA176" s="42">
        <f>'GIÁ VLXD THÁNG 12.2023'!O176</f>
        <v>0</v>
      </c>
      <c r="AB176" s="42">
        <f>'GIÁ VLXD THÁNG 12.2023'!P176</f>
        <v>0</v>
      </c>
      <c r="AC176" s="108">
        <f t="shared" si="28"/>
        <v>0</v>
      </c>
      <c r="AD176" s="109">
        <f t="shared" si="29"/>
        <v>0</v>
      </c>
      <c r="AE176" s="109">
        <f t="shared" si="30"/>
        <v>0</v>
      </c>
      <c r="AF176" s="109">
        <f t="shared" si="31"/>
        <v>0</v>
      </c>
      <c r="AG176" s="109"/>
      <c r="AH176" s="109" t="str">
        <f t="shared" si="33"/>
        <v>-</v>
      </c>
      <c r="AI176" s="109">
        <f t="shared" si="34"/>
        <v>0</v>
      </c>
      <c r="AJ176" s="109">
        <f t="shared" si="35"/>
        <v>0</v>
      </c>
      <c r="AK176" s="109">
        <f t="shared" si="36"/>
        <v>0</v>
      </c>
      <c r="AL176" s="109">
        <f t="shared" si="37"/>
        <v>0</v>
      </c>
      <c r="AM176" s="109">
        <f t="shared" si="38"/>
        <v>0</v>
      </c>
      <c r="AN176" s="109">
        <f t="shared" si="39"/>
        <v>0</v>
      </c>
      <c r="AO176" s="117"/>
      <c r="AP176" s="117"/>
      <c r="AQ176" s="117"/>
      <c r="AR176" s="117"/>
      <c r="AS176" s="117"/>
      <c r="AT176" s="117"/>
      <c r="AU176" s="117"/>
      <c r="AV176" s="117"/>
      <c r="AW176" s="117"/>
      <c r="AX176" s="117"/>
      <c r="AY176" s="117"/>
      <c r="AZ176" s="117"/>
    </row>
    <row r="177" spans="1:52" ht="35.1" customHeight="1">
      <c r="A177" s="35"/>
      <c r="B177" s="1611" t="str">
        <f>'GIÁ VLXD THÁNG 9.2023-PL1'!B177</f>
        <v>Tôn mạ kẽm Hoa Sen sóng vuông</v>
      </c>
      <c r="C177" s="1597" t="str">
        <f>'GIÁ VLXD THÁNG 9.2023-PL1'!C177</f>
        <v>m2</v>
      </c>
      <c r="D177" s="1595" t="str">
        <f>'GIÁ VLXD THÁNG 9.2023-PL1'!D177</f>
        <v>4.0 zem</v>
      </c>
      <c r="E177" s="42">
        <f>'GIÁ VLXD THÁNG 11.2023'!E177</f>
        <v>0</v>
      </c>
      <c r="F177" s="42">
        <f>'GIÁ VLXD THÁNG 11.2023'!F177</f>
        <v>105000</v>
      </c>
      <c r="G177" s="42">
        <f>'GIÁ VLXD THÁNG 11.2023'!G177</f>
        <v>110000</v>
      </c>
      <c r="H177" s="42">
        <f>'GIÁ VLXD THÁNG 11.2023'!H177</f>
        <v>125000</v>
      </c>
      <c r="J177" s="42">
        <f>'GIÁ VLXD THÁNG 11.2023'!J177</f>
        <v>105000</v>
      </c>
      <c r="K177" s="42">
        <f>'GIÁ VLXD THÁNG 11.2023'!K177</f>
        <v>0</v>
      </c>
      <c r="L177" s="42">
        <f>'GIÁ VLXD THÁNG 11.2023'!L177</f>
        <v>0</v>
      </c>
      <c r="M177" s="42">
        <f>'GIÁ VLXD THÁNG 11.2023'!M177</f>
        <v>0</v>
      </c>
      <c r="N177" s="42">
        <f>'GIÁ VLXD THÁNG 11.2023'!N177</f>
        <v>0</v>
      </c>
      <c r="O177" s="42">
        <f>'GIÁ VLXD THÁNG 11.2023'!O177</f>
        <v>0</v>
      </c>
      <c r="P177" s="42">
        <f>'GIÁ VLXD THÁNG 11.2023'!P177</f>
        <v>0</v>
      </c>
      <c r="Q177" s="42">
        <f>'GIÁ VLXD THÁNG 12.2023'!E177</f>
        <v>0</v>
      </c>
      <c r="R177" s="42">
        <f>'GIÁ VLXD THÁNG 12.2023'!F177</f>
        <v>105000</v>
      </c>
      <c r="S177" s="42">
        <f>'GIÁ VLXD THÁNG 12.2023'!G177</f>
        <v>110000</v>
      </c>
      <c r="T177" s="42">
        <f>'GIÁ VLXD THÁNG 12.2023'!H177</f>
        <v>125000</v>
      </c>
      <c r="U177" s="42">
        <f>'GIÁ VLXD THÁNG 11.2023'!I177</f>
        <v>0</v>
      </c>
      <c r="V177" s="42">
        <f>'GIÁ VLXD THÁNG 12.2023'!J177</f>
        <v>105000</v>
      </c>
      <c r="W177" s="42">
        <f>'GIÁ VLXD THÁNG 12.2023'!K177</f>
        <v>0</v>
      </c>
      <c r="X177" s="42">
        <f>'GIÁ VLXD THÁNG 12.2023'!L177</f>
        <v>0</v>
      </c>
      <c r="Y177" s="42">
        <f>'GIÁ VLXD THÁNG 12.2023'!M177</f>
        <v>0</v>
      </c>
      <c r="Z177" s="42">
        <f>'GIÁ VLXD THÁNG 12.2023'!N177</f>
        <v>0</v>
      </c>
      <c r="AA177" s="42">
        <f>'GIÁ VLXD THÁNG 12.2023'!O177</f>
        <v>0</v>
      </c>
      <c r="AB177" s="42">
        <f>'GIÁ VLXD THÁNG 12.2023'!P177</f>
        <v>0</v>
      </c>
      <c r="AC177" s="108">
        <f t="shared" si="28"/>
        <v>0</v>
      </c>
      <c r="AD177" s="109" t="str">
        <f t="shared" si="29"/>
        <v>-</v>
      </c>
      <c r="AE177" s="109" t="str">
        <f t="shared" si="30"/>
        <v>-</v>
      </c>
      <c r="AF177" s="109" t="str">
        <f t="shared" si="31"/>
        <v>-</v>
      </c>
      <c r="AG177" s="109"/>
      <c r="AH177" s="109" t="str">
        <f t="shared" si="33"/>
        <v>-</v>
      </c>
      <c r="AI177" s="109">
        <f t="shared" si="34"/>
        <v>0</v>
      </c>
      <c r="AJ177" s="109">
        <f t="shared" si="35"/>
        <v>0</v>
      </c>
      <c r="AK177" s="109">
        <f t="shared" si="36"/>
        <v>0</v>
      </c>
      <c r="AL177" s="109">
        <f t="shared" si="37"/>
        <v>0</v>
      </c>
      <c r="AM177" s="109">
        <f t="shared" si="38"/>
        <v>0</v>
      </c>
      <c r="AN177" s="109">
        <f t="shared" si="39"/>
        <v>0</v>
      </c>
      <c r="AO177" s="117"/>
      <c r="AP177" s="117"/>
      <c r="AQ177" s="117"/>
      <c r="AR177" s="117"/>
      <c r="AS177" s="117"/>
      <c r="AT177" s="117"/>
      <c r="AU177" s="117"/>
      <c r="AV177" s="117"/>
      <c r="AW177" s="117"/>
      <c r="AX177" s="117"/>
      <c r="AY177" s="117"/>
      <c r="AZ177" s="117"/>
    </row>
    <row r="178" spans="1:52" ht="35.1" customHeight="1">
      <c r="A178" s="35"/>
      <c r="B178" s="1611" t="str">
        <f>'GIÁ VLXD THÁNG 9.2023-PL1'!B178</f>
        <v>Tôn mạ kẽm Hoa Sen sóng vuông</v>
      </c>
      <c r="C178" s="1597" t="str">
        <f>'GIÁ VLXD THÁNG 9.2023-PL1'!C178</f>
        <v>m2</v>
      </c>
      <c r="D178" s="1595" t="str">
        <f>'GIÁ VLXD THÁNG 9.2023-PL1'!D178</f>
        <v>4.5 zem</v>
      </c>
      <c r="E178" s="42">
        <f>'GIÁ VLXD THÁNG 11.2023'!E178</f>
        <v>0</v>
      </c>
      <c r="F178" s="42">
        <f>'GIÁ VLXD THÁNG 11.2023'!F178</f>
        <v>0</v>
      </c>
      <c r="G178" s="42">
        <f>'GIÁ VLXD THÁNG 11.2023'!G178</f>
        <v>0</v>
      </c>
      <c r="H178" s="42">
        <f>'GIÁ VLXD THÁNG 11.2023'!H178</f>
        <v>132000</v>
      </c>
      <c r="J178" s="42">
        <f>'GIÁ VLXD THÁNG 11.2023'!J178</f>
        <v>0</v>
      </c>
      <c r="K178" s="42">
        <f>'GIÁ VLXD THÁNG 11.2023'!K178</f>
        <v>0</v>
      </c>
      <c r="L178" s="42">
        <f>'GIÁ VLXD THÁNG 11.2023'!L178</f>
        <v>0</v>
      </c>
      <c r="M178" s="42">
        <f>'GIÁ VLXD THÁNG 11.2023'!M178</f>
        <v>0</v>
      </c>
      <c r="N178" s="42">
        <f>'GIÁ VLXD THÁNG 11.2023'!N178</f>
        <v>0</v>
      </c>
      <c r="O178" s="42">
        <f>'GIÁ VLXD THÁNG 11.2023'!O178</f>
        <v>0</v>
      </c>
      <c r="P178" s="42">
        <f>'GIÁ VLXD THÁNG 11.2023'!P178</f>
        <v>0</v>
      </c>
      <c r="Q178" s="42">
        <f>'GIÁ VLXD THÁNG 12.2023'!E178</f>
        <v>0</v>
      </c>
      <c r="R178" s="42">
        <f>'GIÁ VLXD THÁNG 12.2023'!F178</f>
        <v>0</v>
      </c>
      <c r="S178" s="42">
        <f>'GIÁ VLXD THÁNG 12.2023'!G178</f>
        <v>0</v>
      </c>
      <c r="T178" s="42">
        <f>'GIÁ VLXD THÁNG 12.2023'!H178</f>
        <v>132000</v>
      </c>
      <c r="U178" s="42">
        <f>'GIÁ VLXD THÁNG 11.2023'!I178</f>
        <v>0</v>
      </c>
      <c r="V178" s="42">
        <f>'GIÁ VLXD THÁNG 12.2023'!J178</f>
        <v>0</v>
      </c>
      <c r="W178" s="42">
        <f>'GIÁ VLXD THÁNG 12.2023'!K178</f>
        <v>0</v>
      </c>
      <c r="X178" s="42">
        <f>'GIÁ VLXD THÁNG 12.2023'!L178</f>
        <v>0</v>
      </c>
      <c r="Y178" s="42">
        <f>'GIÁ VLXD THÁNG 12.2023'!M178</f>
        <v>0</v>
      </c>
      <c r="Z178" s="42">
        <f>'GIÁ VLXD THÁNG 12.2023'!N178</f>
        <v>0</v>
      </c>
      <c r="AA178" s="42">
        <f>'GIÁ VLXD THÁNG 12.2023'!O178</f>
        <v>0</v>
      </c>
      <c r="AB178" s="42">
        <f>'GIÁ VLXD THÁNG 12.2023'!P178</f>
        <v>0</v>
      </c>
      <c r="AC178" s="108">
        <f t="shared" si="28"/>
        <v>0</v>
      </c>
      <c r="AD178" s="109">
        <f t="shared" si="29"/>
        <v>0</v>
      </c>
      <c r="AE178" s="109">
        <f t="shared" si="30"/>
        <v>0</v>
      </c>
      <c r="AF178" s="109" t="str">
        <f t="shared" si="31"/>
        <v>-</v>
      </c>
      <c r="AG178" s="109"/>
      <c r="AH178" s="109">
        <f t="shared" si="33"/>
        <v>0</v>
      </c>
      <c r="AI178" s="109">
        <f t="shared" si="34"/>
        <v>0</v>
      </c>
      <c r="AJ178" s="109">
        <f t="shared" si="35"/>
        <v>0</v>
      </c>
      <c r="AK178" s="109">
        <f t="shared" si="36"/>
        <v>0</v>
      </c>
      <c r="AL178" s="109">
        <f t="shared" si="37"/>
        <v>0</v>
      </c>
      <c r="AM178" s="109">
        <f t="shared" si="38"/>
        <v>0</v>
      </c>
      <c r="AN178" s="109">
        <f t="shared" si="39"/>
        <v>0</v>
      </c>
      <c r="AO178" s="117"/>
      <c r="AP178" s="117"/>
      <c r="AQ178" s="117"/>
      <c r="AR178" s="117"/>
      <c r="AS178" s="117"/>
      <c r="AT178" s="117"/>
      <c r="AU178" s="117"/>
      <c r="AV178" s="117"/>
      <c r="AW178" s="117"/>
      <c r="AX178" s="117"/>
      <c r="AY178" s="117"/>
      <c r="AZ178" s="117"/>
    </row>
    <row r="179" spans="1:52" ht="35.1" customHeight="1">
      <c r="A179" s="35"/>
      <c r="B179" s="1611" t="str">
        <f>'GIÁ VLXD THÁNG 9.2023-PL1'!B179</f>
        <v xml:space="preserve">Tôn mạ kẽm Hoa Sen sóng vuông </v>
      </c>
      <c r="C179" s="1597" t="str">
        <f>'GIÁ VLXD THÁNG 9.2023-PL1'!C179</f>
        <v>m2</v>
      </c>
      <c r="D179" s="1595" t="str">
        <f>'GIÁ VLXD THÁNG 9.2023-PL1'!D179</f>
        <v>5.0 zem</v>
      </c>
      <c r="E179" s="42">
        <f>'GIÁ VLXD THÁNG 11.2023'!E179</f>
        <v>0</v>
      </c>
      <c r="F179" s="42">
        <f>'GIÁ VLXD THÁNG 11.2023'!F179</f>
        <v>0</v>
      </c>
      <c r="G179" s="42">
        <f>'GIÁ VLXD THÁNG 11.2023'!G179</f>
        <v>0</v>
      </c>
      <c r="H179" s="42">
        <f>'GIÁ VLXD THÁNG 11.2023'!H179</f>
        <v>142000</v>
      </c>
      <c r="J179" s="42">
        <f>'GIÁ VLXD THÁNG 11.2023'!J179</f>
        <v>0</v>
      </c>
      <c r="K179" s="42">
        <f>'GIÁ VLXD THÁNG 11.2023'!K179</f>
        <v>0</v>
      </c>
      <c r="L179" s="42">
        <f>'GIÁ VLXD THÁNG 11.2023'!L179</f>
        <v>0</v>
      </c>
      <c r="M179" s="42">
        <f>'GIÁ VLXD THÁNG 11.2023'!M179</f>
        <v>0</v>
      </c>
      <c r="N179" s="42">
        <f>'GIÁ VLXD THÁNG 11.2023'!N179</f>
        <v>0</v>
      </c>
      <c r="O179" s="42">
        <f>'GIÁ VLXD THÁNG 11.2023'!O179</f>
        <v>0</v>
      </c>
      <c r="P179" s="42">
        <f>'GIÁ VLXD THÁNG 11.2023'!P179</f>
        <v>0</v>
      </c>
      <c r="Q179" s="42">
        <f>'GIÁ VLXD THÁNG 12.2023'!E179</f>
        <v>0</v>
      </c>
      <c r="R179" s="42">
        <f>'GIÁ VLXD THÁNG 12.2023'!F179</f>
        <v>0</v>
      </c>
      <c r="S179" s="42">
        <f>'GIÁ VLXD THÁNG 12.2023'!G179</f>
        <v>0</v>
      </c>
      <c r="T179" s="42">
        <f>'GIÁ VLXD THÁNG 12.2023'!H179</f>
        <v>142000</v>
      </c>
      <c r="U179" s="42">
        <f>'GIÁ VLXD THÁNG 11.2023'!I179</f>
        <v>0</v>
      </c>
      <c r="V179" s="42">
        <f>'GIÁ VLXD THÁNG 12.2023'!J179</f>
        <v>0</v>
      </c>
      <c r="W179" s="42">
        <f>'GIÁ VLXD THÁNG 12.2023'!K179</f>
        <v>0</v>
      </c>
      <c r="X179" s="42">
        <f>'GIÁ VLXD THÁNG 12.2023'!L179</f>
        <v>0</v>
      </c>
      <c r="Y179" s="42">
        <f>'GIÁ VLXD THÁNG 12.2023'!M179</f>
        <v>0</v>
      </c>
      <c r="Z179" s="42">
        <f>'GIÁ VLXD THÁNG 12.2023'!N179</f>
        <v>0</v>
      </c>
      <c r="AA179" s="42">
        <f>'GIÁ VLXD THÁNG 12.2023'!O179</f>
        <v>0</v>
      </c>
      <c r="AB179" s="42">
        <f>'GIÁ VLXD THÁNG 12.2023'!P179</f>
        <v>0</v>
      </c>
      <c r="AC179" s="108">
        <f t="shared" si="28"/>
        <v>0</v>
      </c>
      <c r="AD179" s="109">
        <f t="shared" si="29"/>
        <v>0</v>
      </c>
      <c r="AE179" s="109">
        <f t="shared" si="30"/>
        <v>0</v>
      </c>
      <c r="AF179" s="109" t="str">
        <f t="shared" si="31"/>
        <v>-</v>
      </c>
      <c r="AG179" s="109"/>
      <c r="AH179" s="109">
        <f t="shared" si="33"/>
        <v>0</v>
      </c>
      <c r="AI179" s="109">
        <f t="shared" si="34"/>
        <v>0</v>
      </c>
      <c r="AJ179" s="109">
        <f t="shared" si="35"/>
        <v>0</v>
      </c>
      <c r="AK179" s="109">
        <f t="shared" si="36"/>
        <v>0</v>
      </c>
      <c r="AL179" s="109">
        <f t="shared" si="37"/>
        <v>0</v>
      </c>
      <c r="AM179" s="109">
        <f t="shared" si="38"/>
        <v>0</v>
      </c>
      <c r="AN179" s="109">
        <f t="shared" si="39"/>
        <v>0</v>
      </c>
      <c r="AO179" s="117"/>
      <c r="AP179" s="117"/>
      <c r="AQ179" s="117"/>
      <c r="AR179" s="117"/>
      <c r="AS179" s="117"/>
      <c r="AT179" s="117"/>
      <c r="AU179" s="117"/>
      <c r="AV179" s="117"/>
      <c r="AW179" s="117"/>
      <c r="AX179" s="117"/>
      <c r="AY179" s="117"/>
      <c r="AZ179" s="117"/>
    </row>
    <row r="180" spans="1:52" ht="35.1" customHeight="1">
      <c r="A180" s="35"/>
      <c r="B180" s="1611" t="str">
        <f>'GIÁ VLXD THÁNG 9.2023-PL1'!B180</f>
        <v xml:space="preserve">Tôn mạ màu Hoa Sen </v>
      </c>
      <c r="C180" s="1597" t="str">
        <f>'GIÁ VLXD THÁNG 9.2023-PL1'!C180</f>
        <v>m2</v>
      </c>
      <c r="D180" s="1595" t="str">
        <f>'GIÁ VLXD THÁNG 9.2023-PL1'!D180</f>
        <v>4.5 zem</v>
      </c>
      <c r="E180" s="42">
        <f>'GIÁ VLXD THÁNG 11.2023'!E180</f>
        <v>0</v>
      </c>
      <c r="F180" s="42">
        <f>'GIÁ VLXD THÁNG 11.2023'!F180</f>
        <v>89300</v>
      </c>
      <c r="G180" s="42">
        <f>'GIÁ VLXD THÁNG 11.2023'!G180</f>
        <v>0</v>
      </c>
      <c r="H180" s="42">
        <f>'GIÁ VLXD THÁNG 11.2023'!H180</f>
        <v>0</v>
      </c>
      <c r="J180" s="42">
        <f>'GIÁ VLXD THÁNG 11.2023'!J180</f>
        <v>0</v>
      </c>
      <c r="K180" s="42">
        <f>'GIÁ VLXD THÁNG 11.2023'!K180</f>
        <v>0</v>
      </c>
      <c r="L180" s="42">
        <f>'GIÁ VLXD THÁNG 11.2023'!L180</f>
        <v>0</v>
      </c>
      <c r="M180" s="42">
        <f>'GIÁ VLXD THÁNG 11.2023'!M180</f>
        <v>0</v>
      </c>
      <c r="N180" s="42">
        <f>'GIÁ VLXD THÁNG 11.2023'!N180</f>
        <v>0</v>
      </c>
      <c r="O180" s="42">
        <f>'GIÁ VLXD THÁNG 11.2023'!O180</f>
        <v>0</v>
      </c>
      <c r="P180" s="42">
        <f>'GIÁ VLXD THÁNG 11.2023'!P180</f>
        <v>0</v>
      </c>
      <c r="Q180" s="42">
        <f>'GIÁ VLXD THÁNG 12.2023'!E180</f>
        <v>0</v>
      </c>
      <c r="R180" s="42">
        <f>'GIÁ VLXD THÁNG 12.2023'!F180</f>
        <v>89300</v>
      </c>
      <c r="S180" s="42">
        <f>'GIÁ VLXD THÁNG 12.2023'!G180</f>
        <v>0</v>
      </c>
      <c r="T180" s="42">
        <f>'GIÁ VLXD THÁNG 12.2023'!H180</f>
        <v>0</v>
      </c>
      <c r="U180" s="42">
        <f>'GIÁ VLXD THÁNG 11.2023'!I180</f>
        <v>0</v>
      </c>
      <c r="V180" s="42">
        <f>'GIÁ VLXD THÁNG 12.2023'!J180</f>
        <v>0</v>
      </c>
      <c r="W180" s="42">
        <f>'GIÁ VLXD THÁNG 12.2023'!K180</f>
        <v>0</v>
      </c>
      <c r="X180" s="42">
        <f>'GIÁ VLXD THÁNG 12.2023'!L180</f>
        <v>0</v>
      </c>
      <c r="Y180" s="42">
        <f>'GIÁ VLXD THÁNG 12.2023'!M180</f>
        <v>0</v>
      </c>
      <c r="Z180" s="42">
        <f>'GIÁ VLXD THÁNG 12.2023'!N180</f>
        <v>0</v>
      </c>
      <c r="AA180" s="42">
        <f>'GIÁ VLXD THÁNG 12.2023'!O180</f>
        <v>0</v>
      </c>
      <c r="AB180" s="42">
        <f>'GIÁ VLXD THÁNG 12.2023'!P180</f>
        <v>0</v>
      </c>
      <c r="AC180" s="108">
        <f t="shared" si="28"/>
        <v>0</v>
      </c>
      <c r="AD180" s="109" t="str">
        <f t="shared" si="29"/>
        <v>-</v>
      </c>
      <c r="AE180" s="109">
        <f t="shared" si="30"/>
        <v>0</v>
      </c>
      <c r="AF180" s="109">
        <f t="shared" si="31"/>
        <v>0</v>
      </c>
      <c r="AG180" s="109"/>
      <c r="AH180" s="109">
        <f t="shared" si="33"/>
        <v>0</v>
      </c>
      <c r="AI180" s="109">
        <f t="shared" si="34"/>
        <v>0</v>
      </c>
      <c r="AJ180" s="109">
        <f t="shared" si="35"/>
        <v>0</v>
      </c>
      <c r="AK180" s="109">
        <f t="shared" si="36"/>
        <v>0</v>
      </c>
      <c r="AL180" s="109">
        <f t="shared" si="37"/>
        <v>0</v>
      </c>
      <c r="AM180" s="109">
        <f t="shared" si="38"/>
        <v>0</v>
      </c>
      <c r="AN180" s="109">
        <f t="shared" si="39"/>
        <v>0</v>
      </c>
      <c r="AO180" s="117"/>
      <c r="AP180" s="117"/>
      <c r="AQ180" s="117"/>
      <c r="AR180" s="117"/>
      <c r="AS180" s="117"/>
      <c r="AT180" s="117"/>
      <c r="AU180" s="117"/>
      <c r="AV180" s="117"/>
      <c r="AW180" s="117"/>
      <c r="AX180" s="117"/>
      <c r="AY180" s="117"/>
      <c r="AZ180" s="117"/>
    </row>
    <row r="181" spans="1:52" ht="35.1" customHeight="1">
      <c r="A181" s="35"/>
      <c r="B181" s="1611" t="str">
        <f>'GIÁ VLXD THÁNG 9.2023-PL1'!B181</f>
        <v xml:space="preserve">Tôn mạ màu Hoa Sen </v>
      </c>
      <c r="C181" s="1597" t="str">
        <f>'GIÁ VLXD THÁNG 9.2023-PL1'!C181</f>
        <v>m2</v>
      </c>
      <c r="D181" s="1595" t="str">
        <f>'GIÁ VLXD THÁNG 9.2023-PL1'!D181</f>
        <v>4.0 zem</v>
      </c>
      <c r="E181" s="42">
        <f>'GIÁ VLXD THÁNG 11.2023'!E181</f>
        <v>0</v>
      </c>
      <c r="F181" s="42">
        <f>'GIÁ VLXD THÁNG 11.2023'!F181</f>
        <v>115000</v>
      </c>
      <c r="G181" s="42">
        <f>'GIÁ VLXD THÁNG 11.2023'!G181</f>
        <v>122000</v>
      </c>
      <c r="H181" s="42">
        <f>'GIÁ VLXD THÁNG 11.2023'!H181</f>
        <v>0</v>
      </c>
      <c r="J181" s="42">
        <f>'GIÁ VLXD THÁNG 11.2023'!J181</f>
        <v>0</v>
      </c>
      <c r="K181" s="42">
        <f>'GIÁ VLXD THÁNG 11.2023'!K181</f>
        <v>120000</v>
      </c>
      <c r="L181" s="42">
        <f>'GIÁ VLXD THÁNG 11.2023'!L181</f>
        <v>0</v>
      </c>
      <c r="M181" s="42">
        <f>'GIÁ VLXD THÁNG 11.2023'!M181</f>
        <v>0</v>
      </c>
      <c r="N181" s="179">
        <v>116600</v>
      </c>
      <c r="O181" s="42">
        <f>'GIÁ VLXD THÁNG 11.2023'!O181</f>
        <v>130000</v>
      </c>
      <c r="P181" s="42">
        <f>'GIÁ VLXD THÁNG 11.2023'!P181</f>
        <v>0</v>
      </c>
      <c r="Q181" s="42">
        <f>'GIÁ VLXD THÁNG 12.2023'!E181</f>
        <v>0</v>
      </c>
      <c r="R181" s="42">
        <f>'GIÁ VLXD THÁNG 12.2023'!F181</f>
        <v>115000</v>
      </c>
      <c r="S181" s="42">
        <f>'GIÁ VLXD THÁNG 12.2023'!G181</f>
        <v>122000</v>
      </c>
      <c r="T181" s="42">
        <f>'GIÁ VLXD THÁNG 12.2023'!H181</f>
        <v>0</v>
      </c>
      <c r="U181" s="42">
        <f>'GIÁ VLXD THÁNG 11.2023'!I181</f>
        <v>0</v>
      </c>
      <c r="V181" s="42">
        <f>'GIÁ VLXD THÁNG 12.2023'!J181</f>
        <v>0</v>
      </c>
      <c r="W181" s="42">
        <f>'GIÁ VLXD THÁNG 12.2023'!K181</f>
        <v>120000</v>
      </c>
      <c r="X181" s="42">
        <f>'GIÁ VLXD THÁNG 12.2023'!L181</f>
        <v>0</v>
      </c>
      <c r="Y181" s="42">
        <f>'GIÁ VLXD THÁNG 12.2023'!M181</f>
        <v>0</v>
      </c>
      <c r="Z181" s="179">
        <v>116600</v>
      </c>
      <c r="AA181" s="42">
        <f>'GIÁ VLXD THÁNG 12.2023'!O181</f>
        <v>130000</v>
      </c>
      <c r="AB181" s="42">
        <f>'GIÁ VLXD THÁNG 12.2023'!P181</f>
        <v>0</v>
      </c>
      <c r="AC181" s="108">
        <f t="shared" si="28"/>
        <v>0</v>
      </c>
      <c r="AD181" s="109" t="str">
        <f t="shared" si="29"/>
        <v>-</v>
      </c>
      <c r="AE181" s="109" t="str">
        <f t="shared" si="30"/>
        <v>-</v>
      </c>
      <c r="AF181" s="109">
        <f t="shared" si="31"/>
        <v>0</v>
      </c>
      <c r="AG181" s="109"/>
      <c r="AH181" s="109">
        <f t="shared" si="33"/>
        <v>0</v>
      </c>
      <c r="AI181" s="109" t="str">
        <f t="shared" si="34"/>
        <v>-</v>
      </c>
      <c r="AJ181" s="109">
        <f t="shared" si="35"/>
        <v>0</v>
      </c>
      <c r="AK181" s="109">
        <f t="shared" si="36"/>
        <v>0</v>
      </c>
      <c r="AL181" s="109" t="str">
        <f t="shared" si="37"/>
        <v>-</v>
      </c>
      <c r="AM181" s="109" t="str">
        <f t="shared" si="38"/>
        <v>-</v>
      </c>
      <c r="AN181" s="109">
        <f t="shared" si="39"/>
        <v>0</v>
      </c>
      <c r="AO181" s="117"/>
      <c r="AP181" s="117"/>
      <c r="AQ181" s="117"/>
      <c r="AR181" s="117"/>
      <c r="AS181" s="117"/>
      <c r="AT181" s="117"/>
      <c r="AU181" s="117"/>
      <c r="AV181" s="117"/>
      <c r="AW181" s="117"/>
      <c r="AX181" s="117"/>
      <c r="AY181" s="117"/>
      <c r="AZ181" s="117"/>
    </row>
    <row r="182" spans="1:52" ht="35.1" customHeight="1">
      <c r="A182" s="35"/>
      <c r="B182" s="1611" t="str">
        <f>'GIÁ VLXD THÁNG 9.2023-PL1'!B182</f>
        <v>Tôn trắng Hoa Sen</v>
      </c>
      <c r="C182" s="1597" t="str">
        <f>'GIÁ VLXD THÁNG 9.2023-PL1'!C182</f>
        <v>m2</v>
      </c>
      <c r="D182" s="1595" t="str">
        <f>'GIÁ VLXD THÁNG 9.2023-PL1'!D182</f>
        <v>4.0 zem</v>
      </c>
      <c r="E182" s="42">
        <f>'GIÁ VLXD THÁNG 11.2023'!E182</f>
        <v>0</v>
      </c>
      <c r="F182" s="42">
        <f>'GIÁ VLXD THÁNG 11.2023'!F182</f>
        <v>88500</v>
      </c>
      <c r="G182" s="42">
        <f>'GIÁ VLXD THÁNG 11.2023'!G182</f>
        <v>0</v>
      </c>
      <c r="H182" s="42">
        <f>'GIÁ VLXD THÁNG 11.2023'!H182</f>
        <v>0</v>
      </c>
      <c r="J182" s="42">
        <f>'GIÁ VLXD THÁNG 11.2023'!J182</f>
        <v>0</v>
      </c>
      <c r="K182" s="42">
        <f>'GIÁ VLXD THÁNG 11.2023'!K182</f>
        <v>0</v>
      </c>
      <c r="L182" s="42">
        <f>'GIÁ VLXD THÁNG 11.2023'!L182</f>
        <v>0</v>
      </c>
      <c r="M182" s="42">
        <f>'GIÁ VLXD THÁNG 11.2023'!M182</f>
        <v>0</v>
      </c>
      <c r="N182" s="179">
        <v>105050</v>
      </c>
      <c r="O182" s="42">
        <f>'GIÁ VLXD THÁNG 11.2023'!O182</f>
        <v>0</v>
      </c>
      <c r="P182" s="42">
        <f>'GIÁ VLXD THÁNG 11.2023'!P182</f>
        <v>0</v>
      </c>
      <c r="Q182" s="42">
        <f>'GIÁ VLXD THÁNG 12.2023'!E182</f>
        <v>0</v>
      </c>
      <c r="R182" s="42">
        <f>'GIÁ VLXD THÁNG 12.2023'!F182</f>
        <v>88500</v>
      </c>
      <c r="S182" s="42">
        <f>'GIÁ VLXD THÁNG 12.2023'!G182</f>
        <v>0</v>
      </c>
      <c r="T182" s="42">
        <f>'GIÁ VLXD THÁNG 12.2023'!H182</f>
        <v>0</v>
      </c>
      <c r="U182" s="42">
        <f>'GIÁ VLXD THÁNG 11.2023'!I182</f>
        <v>0</v>
      </c>
      <c r="V182" s="42">
        <f>'GIÁ VLXD THÁNG 12.2023'!J182</f>
        <v>0</v>
      </c>
      <c r="W182" s="42">
        <f>'GIÁ VLXD THÁNG 12.2023'!K182</f>
        <v>0</v>
      </c>
      <c r="X182" s="42">
        <f>'GIÁ VLXD THÁNG 12.2023'!L182</f>
        <v>0</v>
      </c>
      <c r="Y182" s="42">
        <f>'GIÁ VLXD THÁNG 12.2023'!M182</f>
        <v>0</v>
      </c>
      <c r="Z182" s="179">
        <v>105050</v>
      </c>
      <c r="AA182" s="42">
        <f>'GIÁ VLXD THÁNG 12.2023'!O182</f>
        <v>0</v>
      </c>
      <c r="AB182" s="42">
        <f>'GIÁ VLXD THÁNG 12.2023'!P182</f>
        <v>0</v>
      </c>
      <c r="AC182" s="108">
        <f t="shared" si="28"/>
        <v>0</v>
      </c>
      <c r="AD182" s="109" t="str">
        <f t="shared" si="29"/>
        <v>-</v>
      </c>
      <c r="AE182" s="109">
        <f t="shared" si="30"/>
        <v>0</v>
      </c>
      <c r="AF182" s="109">
        <f t="shared" si="31"/>
        <v>0</v>
      </c>
      <c r="AG182" s="109"/>
      <c r="AH182" s="109">
        <f t="shared" si="33"/>
        <v>0</v>
      </c>
      <c r="AI182" s="109">
        <f t="shared" si="34"/>
        <v>0</v>
      </c>
      <c r="AJ182" s="109">
        <f t="shared" si="35"/>
        <v>0</v>
      </c>
      <c r="AK182" s="109">
        <f t="shared" si="36"/>
        <v>0</v>
      </c>
      <c r="AL182" s="109" t="str">
        <f t="shared" si="37"/>
        <v>-</v>
      </c>
      <c r="AM182" s="109">
        <f t="shared" si="38"/>
        <v>0</v>
      </c>
      <c r="AN182" s="109">
        <f t="shared" si="39"/>
        <v>0</v>
      </c>
      <c r="AO182" s="117"/>
      <c r="AP182" s="117"/>
      <c r="AQ182" s="117"/>
      <c r="AR182" s="117"/>
      <c r="AS182" s="117"/>
      <c r="AT182" s="117"/>
      <c r="AU182" s="117"/>
      <c r="AV182" s="117"/>
      <c r="AW182" s="117"/>
      <c r="AX182" s="117"/>
      <c r="AY182" s="117"/>
      <c r="AZ182" s="117"/>
    </row>
    <row r="183" spans="1:52" ht="35.1" customHeight="1">
      <c r="A183" s="35"/>
      <c r="B183" s="1611" t="str">
        <f>'GIÁ VLXD THÁNG 9.2023-PL1'!B183</f>
        <v xml:space="preserve">Tôn lạnh AZ100 Hoa sen </v>
      </c>
      <c r="C183" s="1597" t="str">
        <f>'GIÁ VLXD THÁNG 9.2023-PL1'!C183</f>
        <v>m2</v>
      </c>
      <c r="D183" s="1595" t="str">
        <f>'GIÁ VLXD THÁNG 9.2023-PL1'!D183</f>
        <v>(khổ 1.2m,dày 0.3m)</v>
      </c>
      <c r="E183" s="42">
        <f>'GIÁ VLXD THÁNG 11.2023'!E183</f>
        <v>0</v>
      </c>
      <c r="F183" s="42">
        <f>'GIÁ VLXD THÁNG 11.2023'!F183</f>
        <v>79000</v>
      </c>
      <c r="G183" s="42">
        <f>'GIÁ VLXD THÁNG 11.2023'!G183</f>
        <v>0</v>
      </c>
      <c r="H183" s="42">
        <f>'GIÁ VLXD THÁNG 11.2023'!H183</f>
        <v>0</v>
      </c>
      <c r="J183" s="42">
        <f>'GIÁ VLXD THÁNG 11.2023'!J183</f>
        <v>0</v>
      </c>
      <c r="K183" s="42">
        <f>'GIÁ VLXD THÁNG 11.2023'!K183</f>
        <v>0</v>
      </c>
      <c r="L183" s="42">
        <f>'GIÁ VLXD THÁNG 11.2023'!L183</f>
        <v>0</v>
      </c>
      <c r="M183" s="42">
        <f>'GIÁ VLXD THÁNG 11.2023'!M183</f>
        <v>0</v>
      </c>
      <c r="N183" s="42">
        <f>'GIÁ VLXD THÁNG 11.2023'!N183</f>
        <v>0</v>
      </c>
      <c r="O183" s="42">
        <f>'GIÁ VLXD THÁNG 11.2023'!O183</f>
        <v>0</v>
      </c>
      <c r="P183" s="42">
        <f>'GIÁ VLXD THÁNG 11.2023'!P183</f>
        <v>0</v>
      </c>
      <c r="Q183" s="42">
        <f>'GIÁ VLXD THÁNG 12.2023'!E183</f>
        <v>0</v>
      </c>
      <c r="R183" s="42">
        <f>'GIÁ VLXD THÁNG 12.2023'!F183</f>
        <v>79000</v>
      </c>
      <c r="S183" s="42">
        <f>'GIÁ VLXD THÁNG 12.2023'!G183</f>
        <v>0</v>
      </c>
      <c r="T183" s="42">
        <f>'GIÁ VLXD THÁNG 12.2023'!H183</f>
        <v>0</v>
      </c>
      <c r="U183" s="42">
        <f>'GIÁ VLXD THÁNG 11.2023'!I183</f>
        <v>85000</v>
      </c>
      <c r="V183" s="42">
        <f>'GIÁ VLXD THÁNG 12.2023'!J183</f>
        <v>0</v>
      </c>
      <c r="W183" s="42">
        <f>'GIÁ VLXD THÁNG 12.2023'!K183</f>
        <v>0</v>
      </c>
      <c r="X183" s="42">
        <f>'GIÁ VLXD THÁNG 12.2023'!L183</f>
        <v>0</v>
      </c>
      <c r="Y183" s="42">
        <f>'GIÁ VLXD THÁNG 12.2023'!M183</f>
        <v>0</v>
      </c>
      <c r="Z183" s="42">
        <f>'GIÁ VLXD THÁNG 12.2023'!N183</f>
        <v>0</v>
      </c>
      <c r="AA183" s="42">
        <f>'GIÁ VLXD THÁNG 12.2023'!O183</f>
        <v>0</v>
      </c>
      <c r="AB183" s="42">
        <f>'GIÁ VLXD THÁNG 12.2023'!P183</f>
        <v>0</v>
      </c>
      <c r="AC183" s="108">
        <f t="shared" si="28"/>
        <v>0</v>
      </c>
      <c r="AD183" s="109" t="str">
        <f t="shared" si="29"/>
        <v>-</v>
      </c>
      <c r="AE183" s="109">
        <f t="shared" si="30"/>
        <v>0</v>
      </c>
      <c r="AF183" s="109">
        <f t="shared" si="31"/>
        <v>0</v>
      </c>
      <c r="AG183" s="109"/>
      <c r="AH183" s="109">
        <f t="shared" si="33"/>
        <v>0</v>
      </c>
      <c r="AI183" s="109">
        <f t="shared" si="34"/>
        <v>0</v>
      </c>
      <c r="AJ183" s="109">
        <f t="shared" si="35"/>
        <v>0</v>
      </c>
      <c r="AK183" s="109">
        <f t="shared" si="36"/>
        <v>0</v>
      </c>
      <c r="AL183" s="109">
        <f t="shared" si="37"/>
        <v>0</v>
      </c>
      <c r="AM183" s="109">
        <f t="shared" si="38"/>
        <v>0</v>
      </c>
      <c r="AN183" s="109">
        <f t="shared" si="39"/>
        <v>0</v>
      </c>
      <c r="AO183" s="117"/>
      <c r="AP183" s="117"/>
      <c r="AQ183" s="117"/>
      <c r="AR183" s="117"/>
      <c r="AS183" s="117"/>
      <c r="AT183" s="117"/>
      <c r="AU183" s="117"/>
      <c r="AV183" s="117"/>
      <c r="AW183" s="117"/>
      <c r="AX183" s="117"/>
      <c r="AY183" s="117"/>
      <c r="AZ183" s="117"/>
    </row>
    <row r="184" spans="1:52" ht="35.1" customHeight="1">
      <c r="A184" s="35"/>
      <c r="B184" s="1611" t="str">
        <f>'GIÁ VLXD THÁNG 9.2023-PL1'!B184</f>
        <v>Tôn lạnh AZ100 Hoa sen</v>
      </c>
      <c r="C184" s="1597" t="str">
        <f>'GIÁ VLXD THÁNG 9.2023-PL1'!C184</f>
        <v>m2</v>
      </c>
      <c r="D184" s="1595" t="str">
        <f>'GIÁ VLXD THÁNG 9.2023-PL1'!D184</f>
        <v xml:space="preserve"> (khổ 1.2m,dày 0.35m)</v>
      </c>
      <c r="E184" s="42">
        <f>'GIÁ VLXD THÁNG 11.2023'!E184</f>
        <v>0</v>
      </c>
      <c r="F184" s="42">
        <f>'GIÁ VLXD THÁNG 11.2023'!F184</f>
        <v>0</v>
      </c>
      <c r="G184" s="42">
        <f>'GIÁ VLXD THÁNG 11.2023'!G184</f>
        <v>0</v>
      </c>
      <c r="H184" s="42">
        <f>'GIÁ VLXD THÁNG 11.2023'!H184</f>
        <v>0</v>
      </c>
      <c r="J184" s="42">
        <f>'GIÁ VLXD THÁNG 11.2023'!J184</f>
        <v>0</v>
      </c>
      <c r="K184" s="42">
        <f>'GIÁ VLXD THÁNG 11.2023'!K184</f>
        <v>0</v>
      </c>
      <c r="L184" s="42">
        <f>'GIÁ VLXD THÁNG 11.2023'!L184</f>
        <v>0</v>
      </c>
      <c r="M184" s="42">
        <f>'GIÁ VLXD THÁNG 11.2023'!M184</f>
        <v>0</v>
      </c>
      <c r="N184" s="42">
        <f>'GIÁ VLXD THÁNG 11.2023'!N184</f>
        <v>0</v>
      </c>
      <c r="O184" s="42">
        <f>'GIÁ VLXD THÁNG 11.2023'!O184</f>
        <v>0</v>
      </c>
      <c r="P184" s="42">
        <f>'GIÁ VLXD THÁNG 11.2023'!P184</f>
        <v>118800</v>
      </c>
      <c r="Q184" s="42">
        <f>'GIÁ VLXD THÁNG 12.2023'!E184</f>
        <v>0</v>
      </c>
      <c r="R184" s="42">
        <f>'GIÁ VLXD THÁNG 12.2023'!F184</f>
        <v>0</v>
      </c>
      <c r="S184" s="42">
        <f>'GIÁ VLXD THÁNG 12.2023'!G184</f>
        <v>0</v>
      </c>
      <c r="T184" s="42">
        <f>'GIÁ VLXD THÁNG 12.2023'!H184</f>
        <v>0</v>
      </c>
      <c r="U184" s="42">
        <f>'GIÁ VLXD THÁNG 11.2023'!I184</f>
        <v>0</v>
      </c>
      <c r="V184" s="42">
        <f>'GIÁ VLXD THÁNG 12.2023'!J184</f>
        <v>0</v>
      </c>
      <c r="W184" s="42">
        <f>'GIÁ VLXD THÁNG 12.2023'!K184</f>
        <v>0</v>
      </c>
      <c r="X184" s="42">
        <f>'GIÁ VLXD THÁNG 12.2023'!L184</f>
        <v>0</v>
      </c>
      <c r="Y184" s="42">
        <f>'GIÁ VLXD THÁNG 12.2023'!M184</f>
        <v>0</v>
      </c>
      <c r="Z184" s="42">
        <f>'GIÁ VLXD THÁNG 12.2023'!N184</f>
        <v>0</v>
      </c>
      <c r="AA184" s="42">
        <f>'GIÁ VLXD THÁNG 12.2023'!O184</f>
        <v>0</v>
      </c>
      <c r="AB184" s="42">
        <f>'GIÁ VLXD THÁNG 12.2023'!P184</f>
        <v>118800</v>
      </c>
      <c r="AC184" s="108">
        <f t="shared" si="28"/>
        <v>0</v>
      </c>
      <c r="AD184" s="109">
        <f t="shared" si="29"/>
        <v>0</v>
      </c>
      <c r="AE184" s="109">
        <f t="shared" si="30"/>
        <v>0</v>
      </c>
      <c r="AF184" s="109">
        <f t="shared" si="31"/>
        <v>0</v>
      </c>
      <c r="AG184" s="109"/>
      <c r="AH184" s="109">
        <f t="shared" si="33"/>
        <v>0</v>
      </c>
      <c r="AI184" s="109">
        <f t="shared" si="34"/>
        <v>0</v>
      </c>
      <c r="AJ184" s="109">
        <f t="shared" si="35"/>
        <v>0</v>
      </c>
      <c r="AK184" s="109">
        <f t="shared" si="36"/>
        <v>0</v>
      </c>
      <c r="AL184" s="109">
        <f t="shared" si="37"/>
        <v>0</v>
      </c>
      <c r="AM184" s="109">
        <f t="shared" si="38"/>
        <v>0</v>
      </c>
      <c r="AN184" s="109" t="str">
        <f t="shared" si="39"/>
        <v>-</v>
      </c>
      <c r="AO184" s="117"/>
      <c r="AP184" s="117"/>
      <c r="AQ184" s="117"/>
      <c r="AR184" s="117"/>
      <c r="AS184" s="117"/>
      <c r="AT184" s="117"/>
      <c r="AU184" s="117"/>
      <c r="AV184" s="117"/>
      <c r="AW184" s="117"/>
      <c r="AX184" s="117"/>
      <c r="AY184" s="117"/>
      <c r="AZ184" s="117"/>
    </row>
    <row r="185" spans="1:52" ht="35.1" customHeight="1">
      <c r="A185" s="35"/>
      <c r="B185" s="1611" t="str">
        <f>'GIÁ VLXD THÁNG 9.2023-PL1'!B185</f>
        <v xml:space="preserve">Tôn lạnh AZ100 Hoa Sen </v>
      </c>
      <c r="C185" s="1597" t="str">
        <f>'GIÁ VLXD THÁNG 9.2023-PL1'!C185</f>
        <v>m2</v>
      </c>
      <c r="D185" s="1595" t="str">
        <f>'GIÁ VLXD THÁNG 9.2023-PL1'!D185</f>
        <v>(khổ 1.2m,dày 0.4m)</v>
      </c>
      <c r="E185" s="42">
        <f>'GIÁ VLXD THÁNG 11.2023'!E185</f>
        <v>0</v>
      </c>
      <c r="F185" s="42">
        <f>'GIÁ VLXD THÁNG 11.2023'!F185</f>
        <v>82000</v>
      </c>
      <c r="G185" s="42">
        <f>'GIÁ VLXD THÁNG 11.2023'!G185</f>
        <v>0</v>
      </c>
      <c r="H185" s="42">
        <f>'GIÁ VLXD THÁNG 11.2023'!H185</f>
        <v>0</v>
      </c>
      <c r="J185" s="42">
        <f>'GIÁ VLXD THÁNG 11.2023'!J185</f>
        <v>0</v>
      </c>
      <c r="K185" s="42">
        <f>'GIÁ VLXD THÁNG 11.2023'!K185</f>
        <v>0</v>
      </c>
      <c r="L185" s="42">
        <f>'GIÁ VLXD THÁNG 11.2023'!L185</f>
        <v>0</v>
      </c>
      <c r="M185" s="42">
        <f>'GIÁ VLXD THÁNG 11.2023'!M185</f>
        <v>0</v>
      </c>
      <c r="N185" s="42">
        <f>'GIÁ VLXD THÁNG 11.2023'!N185</f>
        <v>0</v>
      </c>
      <c r="O185" s="42">
        <f>'GIÁ VLXD THÁNG 11.2023'!O185</f>
        <v>0</v>
      </c>
      <c r="P185" s="42">
        <f>'GIÁ VLXD THÁNG 11.2023'!P185</f>
        <v>129800</v>
      </c>
      <c r="Q185" s="42">
        <f>'GIÁ VLXD THÁNG 12.2023'!E185</f>
        <v>0</v>
      </c>
      <c r="R185" s="42">
        <f>'GIÁ VLXD THÁNG 12.2023'!F185</f>
        <v>82000</v>
      </c>
      <c r="S185" s="42">
        <f>'GIÁ VLXD THÁNG 12.2023'!G185</f>
        <v>0</v>
      </c>
      <c r="T185" s="42">
        <f>'GIÁ VLXD THÁNG 12.2023'!H185</f>
        <v>0</v>
      </c>
      <c r="U185" s="42">
        <f>'GIÁ VLXD THÁNG 11.2023'!I185</f>
        <v>105000</v>
      </c>
      <c r="V185" s="42">
        <f>'GIÁ VLXD THÁNG 12.2023'!J185</f>
        <v>0</v>
      </c>
      <c r="W185" s="42">
        <f>'GIÁ VLXD THÁNG 12.2023'!K185</f>
        <v>0</v>
      </c>
      <c r="X185" s="42">
        <f>'GIÁ VLXD THÁNG 12.2023'!L185</f>
        <v>0</v>
      </c>
      <c r="Y185" s="42">
        <f>'GIÁ VLXD THÁNG 12.2023'!M185</f>
        <v>0</v>
      </c>
      <c r="Z185" s="42">
        <f>'GIÁ VLXD THÁNG 12.2023'!N185</f>
        <v>0</v>
      </c>
      <c r="AA185" s="42">
        <f>'GIÁ VLXD THÁNG 12.2023'!O185</f>
        <v>0</v>
      </c>
      <c r="AB185" s="42">
        <f>'GIÁ VLXD THÁNG 12.2023'!P185</f>
        <v>129800</v>
      </c>
      <c r="AC185" s="108">
        <f t="shared" si="28"/>
        <v>0</v>
      </c>
      <c r="AD185" s="109" t="str">
        <f t="shared" si="29"/>
        <v>-</v>
      </c>
      <c r="AE185" s="109">
        <f t="shared" si="30"/>
        <v>0</v>
      </c>
      <c r="AF185" s="109">
        <f t="shared" si="31"/>
        <v>0</v>
      </c>
      <c r="AG185" s="109"/>
      <c r="AH185" s="109">
        <f t="shared" si="33"/>
        <v>0</v>
      </c>
      <c r="AI185" s="109">
        <f t="shared" si="34"/>
        <v>0</v>
      </c>
      <c r="AJ185" s="109">
        <f t="shared" si="35"/>
        <v>0</v>
      </c>
      <c r="AK185" s="109">
        <f t="shared" si="36"/>
        <v>0</v>
      </c>
      <c r="AL185" s="109">
        <f t="shared" si="37"/>
        <v>0</v>
      </c>
      <c r="AM185" s="109">
        <f t="shared" si="38"/>
        <v>0</v>
      </c>
      <c r="AN185" s="109" t="str">
        <f t="shared" si="39"/>
        <v>-</v>
      </c>
      <c r="AO185" s="117"/>
      <c r="AP185" s="117"/>
      <c r="AQ185" s="117"/>
      <c r="AR185" s="117"/>
      <c r="AS185" s="117"/>
      <c r="AT185" s="117"/>
      <c r="AU185" s="117"/>
      <c r="AV185" s="117"/>
      <c r="AW185" s="117"/>
      <c r="AX185" s="117"/>
      <c r="AY185" s="117"/>
      <c r="AZ185" s="117"/>
    </row>
    <row r="186" spans="1:52" ht="35.1" customHeight="1">
      <c r="A186" s="35"/>
      <c r="B186" s="1611" t="str">
        <f>'GIÁ VLXD THÁNG 9.2023-PL1'!B186</f>
        <v>Tôn lạnh màu Hoa sen</v>
      </c>
      <c r="C186" s="1597" t="str">
        <f>'GIÁ VLXD THÁNG 9.2023-PL1'!C186</f>
        <v>m2</v>
      </c>
      <c r="D186" s="1595" t="str">
        <f>'GIÁ VLXD THÁNG 9.2023-PL1'!D186</f>
        <v xml:space="preserve"> (khổ 1.2m,dày 0.4m)</v>
      </c>
      <c r="E186" s="42">
        <f>'GIÁ VLXD THÁNG 11.2023'!E186</f>
        <v>0</v>
      </c>
      <c r="F186" s="42">
        <f>'GIÁ VLXD THÁNG 11.2023'!F186</f>
        <v>82200</v>
      </c>
      <c r="G186" s="42">
        <f>'GIÁ VLXD THÁNG 11.2023'!G186</f>
        <v>0</v>
      </c>
      <c r="H186" s="42">
        <f>'GIÁ VLXD THÁNG 11.2023'!H186</f>
        <v>0</v>
      </c>
      <c r="J186" s="42">
        <f>'GIÁ VLXD THÁNG 11.2023'!J186</f>
        <v>0</v>
      </c>
      <c r="K186" s="42">
        <f>'GIÁ VLXD THÁNG 11.2023'!K186</f>
        <v>0</v>
      </c>
      <c r="L186" s="42">
        <f>'GIÁ VLXD THÁNG 11.2023'!L186</f>
        <v>0</v>
      </c>
      <c r="M186" s="42">
        <f>'GIÁ VLXD THÁNG 11.2023'!M186</f>
        <v>0</v>
      </c>
      <c r="N186" s="42">
        <f>'GIÁ VLXD THÁNG 11.2023'!N186</f>
        <v>0</v>
      </c>
      <c r="O186" s="42">
        <f>'GIÁ VLXD THÁNG 11.2023'!O186</f>
        <v>0</v>
      </c>
      <c r="P186" s="42">
        <f>'GIÁ VLXD THÁNG 11.2023'!P186</f>
        <v>133100</v>
      </c>
      <c r="Q186" s="42">
        <f>'GIÁ VLXD THÁNG 12.2023'!E186</f>
        <v>0</v>
      </c>
      <c r="R186" s="42">
        <f>'GIÁ VLXD THÁNG 12.2023'!F186</f>
        <v>82200</v>
      </c>
      <c r="S186" s="42">
        <f>'GIÁ VLXD THÁNG 12.2023'!G186</f>
        <v>0</v>
      </c>
      <c r="T186" s="42">
        <f>'GIÁ VLXD THÁNG 12.2023'!H186</f>
        <v>0</v>
      </c>
      <c r="U186" s="42">
        <f>'GIÁ VLXD THÁNG 11.2023'!I186</f>
        <v>115000</v>
      </c>
      <c r="V186" s="42">
        <f>'GIÁ VLXD THÁNG 12.2023'!J186</f>
        <v>0</v>
      </c>
      <c r="W186" s="42">
        <f>'GIÁ VLXD THÁNG 12.2023'!K186</f>
        <v>0</v>
      </c>
      <c r="X186" s="42">
        <f>'GIÁ VLXD THÁNG 12.2023'!L186</f>
        <v>0</v>
      </c>
      <c r="Y186" s="42">
        <f>'GIÁ VLXD THÁNG 12.2023'!M186</f>
        <v>0</v>
      </c>
      <c r="Z186" s="42">
        <f>'GIÁ VLXD THÁNG 12.2023'!N186</f>
        <v>0</v>
      </c>
      <c r="AA186" s="42">
        <f>'GIÁ VLXD THÁNG 12.2023'!O186</f>
        <v>0</v>
      </c>
      <c r="AB186" s="42">
        <f>'GIÁ VLXD THÁNG 12.2023'!P186</f>
        <v>133100</v>
      </c>
      <c r="AC186" s="108">
        <f t="shared" si="28"/>
        <v>0</v>
      </c>
      <c r="AD186" s="109" t="str">
        <f t="shared" si="29"/>
        <v>-</v>
      </c>
      <c r="AE186" s="109">
        <f t="shared" si="30"/>
        <v>0</v>
      </c>
      <c r="AF186" s="109">
        <f t="shared" si="31"/>
        <v>0</v>
      </c>
      <c r="AG186" s="109"/>
      <c r="AH186" s="109">
        <f t="shared" si="33"/>
        <v>0</v>
      </c>
      <c r="AI186" s="109">
        <f t="shared" si="34"/>
        <v>0</v>
      </c>
      <c r="AJ186" s="109">
        <f t="shared" si="35"/>
        <v>0</v>
      </c>
      <c r="AK186" s="109">
        <f t="shared" si="36"/>
        <v>0</v>
      </c>
      <c r="AL186" s="109">
        <f t="shared" si="37"/>
        <v>0</v>
      </c>
      <c r="AM186" s="109">
        <f t="shared" si="38"/>
        <v>0</v>
      </c>
      <c r="AN186" s="109" t="str">
        <f t="shared" si="39"/>
        <v>-</v>
      </c>
      <c r="AO186" s="117"/>
      <c r="AP186" s="117"/>
      <c r="AQ186" s="117"/>
      <c r="AR186" s="117"/>
      <c r="AS186" s="117"/>
      <c r="AT186" s="117"/>
      <c r="AU186" s="117"/>
      <c r="AV186" s="117"/>
      <c r="AW186" s="117"/>
      <c r="AX186" s="117"/>
      <c r="AY186" s="117"/>
      <c r="AZ186" s="117"/>
    </row>
    <row r="187" spans="1:52" ht="35.1" customHeight="1">
      <c r="A187" s="35"/>
      <c r="B187" s="1611" t="str">
        <f>'GIÁ VLXD THÁNG 9.2023-PL1'!B187</f>
        <v>Tôn lạnh màu Hoa sen</v>
      </c>
      <c r="C187" s="1597" t="str">
        <f>'GIÁ VLXD THÁNG 9.2023-PL1'!C187</f>
        <v>m2</v>
      </c>
      <c r="D187" s="1595" t="str">
        <f>'GIÁ VLXD THÁNG 9.2023-PL1'!D187</f>
        <v xml:space="preserve"> (khổ 1.2m,dày 0.45m)</v>
      </c>
      <c r="E187" s="42">
        <f>'GIÁ VLXD THÁNG 11.2023'!E187</f>
        <v>0</v>
      </c>
      <c r="F187" s="42">
        <f>'GIÁ VLXD THÁNG 11.2023'!F187</f>
        <v>0</v>
      </c>
      <c r="G187" s="42">
        <f>'GIÁ VLXD THÁNG 11.2023'!G187</f>
        <v>0</v>
      </c>
      <c r="H187" s="42">
        <f>'GIÁ VLXD THÁNG 11.2023'!H187</f>
        <v>0</v>
      </c>
      <c r="J187" s="42">
        <f>'GIÁ VLXD THÁNG 11.2023'!J187</f>
        <v>0</v>
      </c>
      <c r="K187" s="42">
        <f>'GIÁ VLXD THÁNG 11.2023'!K187</f>
        <v>0</v>
      </c>
      <c r="L187" s="42">
        <f>'GIÁ VLXD THÁNG 11.2023'!L187</f>
        <v>0</v>
      </c>
      <c r="M187" s="42">
        <f>'GIÁ VLXD THÁNG 11.2023'!M187</f>
        <v>0</v>
      </c>
      <c r="N187" s="42">
        <f>'GIÁ VLXD THÁNG 11.2023'!N187</f>
        <v>0</v>
      </c>
      <c r="O187" s="42">
        <f>'GIÁ VLXD THÁNG 11.2023'!O187</f>
        <v>0</v>
      </c>
      <c r="P187" s="42">
        <f>'GIÁ VLXD THÁNG 11.2023'!P187</f>
        <v>149600</v>
      </c>
      <c r="Q187" s="42">
        <f>'GIÁ VLXD THÁNG 12.2023'!E187</f>
        <v>0</v>
      </c>
      <c r="R187" s="42">
        <f>'GIÁ VLXD THÁNG 12.2023'!F187</f>
        <v>0</v>
      </c>
      <c r="S187" s="42">
        <f>'GIÁ VLXD THÁNG 12.2023'!G187</f>
        <v>0</v>
      </c>
      <c r="T187" s="42">
        <f>'GIÁ VLXD THÁNG 12.2023'!H187</f>
        <v>0</v>
      </c>
      <c r="U187" s="42">
        <f>'GIÁ VLXD THÁNG 11.2023'!I187</f>
        <v>128000</v>
      </c>
      <c r="V187" s="42">
        <f>'GIÁ VLXD THÁNG 12.2023'!J187</f>
        <v>0</v>
      </c>
      <c r="W187" s="42">
        <f>'GIÁ VLXD THÁNG 12.2023'!K187</f>
        <v>0</v>
      </c>
      <c r="X187" s="42">
        <f>'GIÁ VLXD THÁNG 12.2023'!L187</f>
        <v>0</v>
      </c>
      <c r="Y187" s="42">
        <f>'GIÁ VLXD THÁNG 12.2023'!M187</f>
        <v>0</v>
      </c>
      <c r="Z187" s="42">
        <f>'GIÁ VLXD THÁNG 12.2023'!N187</f>
        <v>0</v>
      </c>
      <c r="AA187" s="42">
        <f>'GIÁ VLXD THÁNG 12.2023'!O187</f>
        <v>0</v>
      </c>
      <c r="AB187" s="42">
        <f>'GIÁ VLXD THÁNG 12.2023'!P187</f>
        <v>149600</v>
      </c>
      <c r="AC187" s="108">
        <f t="shared" si="28"/>
        <v>0</v>
      </c>
      <c r="AD187" s="109">
        <f t="shared" si="29"/>
        <v>0</v>
      </c>
      <c r="AE187" s="109">
        <f t="shared" si="30"/>
        <v>0</v>
      </c>
      <c r="AF187" s="109">
        <f t="shared" si="31"/>
        <v>0</v>
      </c>
      <c r="AG187" s="109"/>
      <c r="AH187" s="109">
        <f t="shared" si="33"/>
        <v>0</v>
      </c>
      <c r="AI187" s="109">
        <f t="shared" si="34"/>
        <v>0</v>
      </c>
      <c r="AJ187" s="109">
        <f t="shared" si="35"/>
        <v>0</v>
      </c>
      <c r="AK187" s="109">
        <f t="shared" si="36"/>
        <v>0</v>
      </c>
      <c r="AL187" s="109">
        <f t="shared" si="37"/>
        <v>0</v>
      </c>
      <c r="AM187" s="109">
        <f t="shared" si="38"/>
        <v>0</v>
      </c>
      <c r="AN187" s="109" t="str">
        <f t="shared" si="39"/>
        <v>-</v>
      </c>
      <c r="AO187" s="117"/>
      <c r="AP187" s="117"/>
      <c r="AQ187" s="117"/>
      <c r="AR187" s="117"/>
      <c r="AS187" s="117"/>
      <c r="AT187" s="117"/>
      <c r="AU187" s="117"/>
      <c r="AV187" s="117"/>
      <c r="AW187" s="117"/>
      <c r="AX187" s="117"/>
      <c r="AY187" s="117"/>
      <c r="AZ187" s="117"/>
    </row>
    <row r="188" spans="1:52" ht="35.1" customHeight="1">
      <c r="A188" s="35"/>
      <c r="B188" s="1611" t="str">
        <f>'GIÁ VLXD THÁNG 9.2023-PL1'!B188</f>
        <v>Tôn lạnh trắng sữa Hoa Sen</v>
      </c>
      <c r="C188" s="1597" t="str">
        <f>'GIÁ VLXD THÁNG 9.2023-PL1'!C188</f>
        <v>m2</v>
      </c>
      <c r="D188" s="1595" t="str">
        <f>'GIÁ VLXD THÁNG 9.2023-PL1'!D188</f>
        <v xml:space="preserve"> (2.2 zem)</v>
      </c>
      <c r="E188" s="42">
        <f>'GIÁ VLXD THÁNG 11.2023'!E188</f>
        <v>0</v>
      </c>
      <c r="F188" s="42">
        <f>'GIÁ VLXD THÁNG 11.2023'!F188</f>
        <v>0</v>
      </c>
      <c r="G188" s="42">
        <f>'GIÁ VLXD THÁNG 11.2023'!G188</f>
        <v>0</v>
      </c>
      <c r="H188" s="42">
        <f>'GIÁ VLXD THÁNG 11.2023'!H188</f>
        <v>0</v>
      </c>
      <c r="J188" s="42">
        <f>'GIÁ VLXD THÁNG 11.2023'!J188</f>
        <v>0</v>
      </c>
      <c r="K188" s="42">
        <f>'GIÁ VLXD THÁNG 11.2023'!K188</f>
        <v>0</v>
      </c>
      <c r="L188" s="42">
        <f>'GIÁ VLXD THÁNG 11.2023'!L188</f>
        <v>0</v>
      </c>
      <c r="M188" s="42">
        <f>'GIÁ VLXD THÁNG 11.2023'!M188</f>
        <v>0</v>
      </c>
      <c r="N188" s="42">
        <f>'GIÁ VLXD THÁNG 11.2023'!N188</f>
        <v>0</v>
      </c>
      <c r="O188" s="42">
        <f>'GIÁ VLXD THÁNG 11.2023'!O188</f>
        <v>0</v>
      </c>
      <c r="P188" s="42">
        <f>'GIÁ VLXD THÁNG 11.2023'!P188</f>
        <v>0</v>
      </c>
      <c r="Q188" s="42">
        <f>'GIÁ VLXD THÁNG 12.2023'!E188</f>
        <v>0</v>
      </c>
      <c r="R188" s="42">
        <f>'GIÁ VLXD THÁNG 12.2023'!F188</f>
        <v>0</v>
      </c>
      <c r="S188" s="42">
        <f>'GIÁ VLXD THÁNG 12.2023'!G188</f>
        <v>0</v>
      </c>
      <c r="T188" s="42">
        <f>'GIÁ VLXD THÁNG 12.2023'!H188</f>
        <v>0</v>
      </c>
      <c r="U188" s="42">
        <f>'GIÁ VLXD THÁNG 11.2023'!I188</f>
        <v>0</v>
      </c>
      <c r="V188" s="42">
        <f>'GIÁ VLXD THÁNG 12.2023'!J188</f>
        <v>0</v>
      </c>
      <c r="W188" s="42">
        <f>'GIÁ VLXD THÁNG 12.2023'!K188</f>
        <v>0</v>
      </c>
      <c r="X188" s="42">
        <f>'GIÁ VLXD THÁNG 12.2023'!L188</f>
        <v>0</v>
      </c>
      <c r="Y188" s="42">
        <f>'GIÁ VLXD THÁNG 12.2023'!M188</f>
        <v>0</v>
      </c>
      <c r="Z188" s="42">
        <f>'GIÁ VLXD THÁNG 12.2023'!N188</f>
        <v>0</v>
      </c>
      <c r="AA188" s="42">
        <f>'GIÁ VLXD THÁNG 12.2023'!O188</f>
        <v>0</v>
      </c>
      <c r="AB188" s="42">
        <f>'GIÁ VLXD THÁNG 12.2023'!P188</f>
        <v>0</v>
      </c>
      <c r="AC188" s="108">
        <f t="shared" si="28"/>
        <v>0</v>
      </c>
      <c r="AD188" s="109">
        <f t="shared" si="29"/>
        <v>0</v>
      </c>
      <c r="AE188" s="109">
        <f t="shared" si="30"/>
        <v>0</v>
      </c>
      <c r="AF188" s="109">
        <f t="shared" si="31"/>
        <v>0</v>
      </c>
      <c r="AG188" s="109"/>
      <c r="AH188" s="109">
        <f t="shared" si="33"/>
        <v>0</v>
      </c>
      <c r="AI188" s="109">
        <f t="shared" si="34"/>
        <v>0</v>
      </c>
      <c r="AJ188" s="109">
        <f t="shared" si="35"/>
        <v>0</v>
      </c>
      <c r="AK188" s="109">
        <f t="shared" si="36"/>
        <v>0</v>
      </c>
      <c r="AL188" s="109">
        <f t="shared" si="37"/>
        <v>0</v>
      </c>
      <c r="AM188" s="109">
        <f t="shared" si="38"/>
        <v>0</v>
      </c>
      <c r="AN188" s="109">
        <f t="shared" si="39"/>
        <v>0</v>
      </c>
      <c r="AO188" s="117"/>
      <c r="AP188" s="117"/>
      <c r="AQ188" s="117"/>
      <c r="AR188" s="117"/>
      <c r="AS188" s="117"/>
      <c r="AT188" s="117"/>
      <c r="AU188" s="117"/>
      <c r="AV188" s="117"/>
      <c r="AW188" s="117"/>
      <c r="AX188" s="117"/>
      <c r="AY188" s="117"/>
      <c r="AZ188" s="117"/>
    </row>
    <row r="189" spans="1:52" ht="35.1" customHeight="1">
      <c r="A189" s="35"/>
      <c r="B189" s="1611" t="str">
        <f>'GIÁ VLXD THÁNG 9.2023-PL1'!B189</f>
        <v>Tôn ngói Hoa Sen</v>
      </c>
      <c r="C189" s="1597" t="str">
        <f>'GIÁ VLXD THÁNG 9.2023-PL1'!C189</f>
        <v>m2</v>
      </c>
      <c r="D189" s="1595" t="str">
        <f>'GIÁ VLXD THÁNG 9.2023-PL1'!D189</f>
        <v xml:space="preserve"> (khổ 1.2m, dày 0,45mm)</v>
      </c>
      <c r="E189" s="42">
        <f>'GIÁ VLXD THÁNG 11.2023'!E189</f>
        <v>0</v>
      </c>
      <c r="F189" s="42">
        <f>'GIÁ VLXD THÁNG 11.2023'!F189</f>
        <v>0</v>
      </c>
      <c r="G189" s="42">
        <f>'GIÁ VLXD THÁNG 11.2023'!G189</f>
        <v>0</v>
      </c>
      <c r="H189" s="42">
        <f>'GIÁ VLXD THÁNG 11.2023'!H189</f>
        <v>0</v>
      </c>
      <c r="J189" s="42">
        <f>'GIÁ VLXD THÁNG 11.2023'!J189</f>
        <v>0</v>
      </c>
      <c r="K189" s="42">
        <f>'GIÁ VLXD THÁNG 11.2023'!K189</f>
        <v>0</v>
      </c>
      <c r="L189" s="42">
        <f>'GIÁ VLXD THÁNG 11.2023'!L189</f>
        <v>0</v>
      </c>
      <c r="M189" s="42">
        <f>'GIÁ VLXD THÁNG 11.2023'!M189</f>
        <v>0</v>
      </c>
      <c r="N189" s="42">
        <f>'GIÁ VLXD THÁNG 11.2023'!N189</f>
        <v>0</v>
      </c>
      <c r="O189" s="42">
        <f>'GIÁ VLXD THÁNG 11.2023'!O189</f>
        <v>0</v>
      </c>
      <c r="P189" s="42">
        <f>'GIÁ VLXD THÁNG 11.2023'!P189</f>
        <v>0</v>
      </c>
      <c r="Q189" s="42">
        <f>'GIÁ VLXD THÁNG 12.2023'!E189</f>
        <v>0</v>
      </c>
      <c r="R189" s="42">
        <f>'GIÁ VLXD THÁNG 12.2023'!F189</f>
        <v>0</v>
      </c>
      <c r="S189" s="42">
        <f>'GIÁ VLXD THÁNG 12.2023'!G189</f>
        <v>0</v>
      </c>
      <c r="T189" s="42">
        <f>'GIÁ VLXD THÁNG 12.2023'!H189</f>
        <v>0</v>
      </c>
      <c r="U189" s="42">
        <f>'GIÁ VLXD THÁNG 11.2023'!I189</f>
        <v>155000</v>
      </c>
      <c r="V189" s="42">
        <f>'GIÁ VLXD THÁNG 12.2023'!J189</f>
        <v>0</v>
      </c>
      <c r="W189" s="42">
        <f>'GIÁ VLXD THÁNG 12.2023'!K189</f>
        <v>0</v>
      </c>
      <c r="X189" s="42">
        <f>'GIÁ VLXD THÁNG 12.2023'!L189</f>
        <v>0</v>
      </c>
      <c r="Y189" s="42">
        <f>'GIÁ VLXD THÁNG 12.2023'!M189</f>
        <v>0</v>
      </c>
      <c r="Z189" s="42">
        <f>'GIÁ VLXD THÁNG 12.2023'!N189</f>
        <v>0</v>
      </c>
      <c r="AA189" s="42">
        <f>'GIÁ VLXD THÁNG 12.2023'!O189</f>
        <v>0</v>
      </c>
      <c r="AB189" s="42">
        <f>'GIÁ VLXD THÁNG 12.2023'!P189</f>
        <v>0</v>
      </c>
      <c r="AC189" s="108">
        <f t="shared" si="28"/>
        <v>0</v>
      </c>
      <c r="AD189" s="109">
        <f t="shared" si="29"/>
        <v>0</v>
      </c>
      <c r="AE189" s="109">
        <f t="shared" si="30"/>
        <v>0</v>
      </c>
      <c r="AF189" s="109">
        <f t="shared" si="31"/>
        <v>0</v>
      </c>
      <c r="AG189" s="109"/>
      <c r="AH189" s="109">
        <f t="shared" si="33"/>
        <v>0</v>
      </c>
      <c r="AI189" s="109">
        <f t="shared" si="34"/>
        <v>0</v>
      </c>
      <c r="AJ189" s="109">
        <f t="shared" si="35"/>
        <v>0</v>
      </c>
      <c r="AK189" s="109">
        <f t="shared" si="36"/>
        <v>0</v>
      </c>
      <c r="AL189" s="109">
        <f t="shared" si="37"/>
        <v>0</v>
      </c>
      <c r="AM189" s="109">
        <f t="shared" si="38"/>
        <v>0</v>
      </c>
      <c r="AN189" s="109">
        <f t="shared" si="39"/>
        <v>0</v>
      </c>
      <c r="AO189" s="117"/>
      <c r="AP189" s="117"/>
      <c r="AQ189" s="117"/>
      <c r="AR189" s="117"/>
      <c r="AS189" s="117"/>
      <c r="AT189" s="117"/>
      <c r="AU189" s="117"/>
      <c r="AV189" s="117"/>
      <c r="AW189" s="117"/>
      <c r="AX189" s="117"/>
      <c r="AY189" s="117"/>
      <c r="AZ189" s="117"/>
    </row>
    <row r="190" spans="1:52" ht="35.1" customHeight="1">
      <c r="A190" s="35"/>
      <c r="B190" s="1611" t="str">
        <f>'GIÁ VLXD THÁNG 9.2023-PL1'!B190</f>
        <v xml:space="preserve">Tôn ngói Hoa Sen </v>
      </c>
      <c r="C190" s="1597" t="str">
        <f>'GIÁ VLXD THÁNG 9.2023-PL1'!C190</f>
        <v>m2</v>
      </c>
      <c r="D190" s="1595" t="str">
        <f>'GIÁ VLXD THÁNG 9.2023-PL1'!D190</f>
        <v>(khổ 1.2m, dày 0,5mm)</v>
      </c>
      <c r="E190" s="42">
        <f>'GIÁ VLXD THÁNG 11.2023'!E190</f>
        <v>0</v>
      </c>
      <c r="F190" s="42">
        <f>'GIÁ VLXD THÁNG 11.2023'!F190</f>
        <v>0</v>
      </c>
      <c r="G190" s="42">
        <f>'GIÁ VLXD THÁNG 11.2023'!G190</f>
        <v>0</v>
      </c>
      <c r="H190" s="42">
        <f>'GIÁ VLXD THÁNG 11.2023'!H190</f>
        <v>0</v>
      </c>
      <c r="J190" s="42">
        <f>'GIÁ VLXD THÁNG 11.2023'!J190</f>
        <v>0</v>
      </c>
      <c r="K190" s="42">
        <f>'GIÁ VLXD THÁNG 11.2023'!K190</f>
        <v>0</v>
      </c>
      <c r="L190" s="42">
        <f>'GIÁ VLXD THÁNG 11.2023'!L190</f>
        <v>0</v>
      </c>
      <c r="M190" s="42">
        <f>'GIÁ VLXD THÁNG 11.2023'!M190</f>
        <v>0</v>
      </c>
      <c r="N190" s="42">
        <f>'GIÁ VLXD THÁNG 11.2023'!N190</f>
        <v>0</v>
      </c>
      <c r="O190" s="42">
        <f>'GIÁ VLXD THÁNG 11.2023'!O190</f>
        <v>0</v>
      </c>
      <c r="P190" s="42">
        <f>'GIÁ VLXD THÁNG 11.2023'!P190</f>
        <v>0</v>
      </c>
      <c r="Q190" s="42">
        <f>'GIÁ VLXD THÁNG 12.2023'!E190</f>
        <v>0</v>
      </c>
      <c r="R190" s="42">
        <f>'GIÁ VLXD THÁNG 12.2023'!F190</f>
        <v>0</v>
      </c>
      <c r="S190" s="42">
        <f>'GIÁ VLXD THÁNG 12.2023'!G190</f>
        <v>0</v>
      </c>
      <c r="T190" s="42">
        <f>'GIÁ VLXD THÁNG 12.2023'!H190</f>
        <v>0</v>
      </c>
      <c r="U190" s="42">
        <f>'GIÁ VLXD THÁNG 11.2023'!I190</f>
        <v>165000</v>
      </c>
      <c r="V190" s="42">
        <f>'GIÁ VLXD THÁNG 12.2023'!J190</f>
        <v>0</v>
      </c>
      <c r="W190" s="42">
        <f>'GIÁ VLXD THÁNG 12.2023'!K190</f>
        <v>0</v>
      </c>
      <c r="X190" s="42">
        <f>'GIÁ VLXD THÁNG 12.2023'!L190</f>
        <v>0</v>
      </c>
      <c r="Y190" s="42">
        <f>'GIÁ VLXD THÁNG 12.2023'!M190</f>
        <v>0</v>
      </c>
      <c r="Z190" s="42">
        <f>'GIÁ VLXD THÁNG 12.2023'!N190</f>
        <v>0</v>
      </c>
      <c r="AA190" s="42">
        <f>'GIÁ VLXD THÁNG 12.2023'!O190</f>
        <v>0</v>
      </c>
      <c r="AB190" s="42">
        <f>'GIÁ VLXD THÁNG 12.2023'!P190</f>
        <v>0</v>
      </c>
      <c r="AC190" s="108">
        <f t="shared" si="28"/>
        <v>0</v>
      </c>
      <c r="AD190" s="109">
        <f t="shared" si="29"/>
        <v>0</v>
      </c>
      <c r="AE190" s="109">
        <f t="shared" si="30"/>
        <v>0</v>
      </c>
      <c r="AF190" s="109">
        <f t="shared" si="31"/>
        <v>0</v>
      </c>
      <c r="AG190" s="109"/>
      <c r="AH190" s="109">
        <f t="shared" si="33"/>
        <v>0</v>
      </c>
      <c r="AI190" s="109">
        <f t="shared" si="34"/>
        <v>0</v>
      </c>
      <c r="AJ190" s="109">
        <f t="shared" si="35"/>
        <v>0</v>
      </c>
      <c r="AK190" s="109">
        <f t="shared" si="36"/>
        <v>0</v>
      </c>
      <c r="AL190" s="109">
        <f t="shared" si="37"/>
        <v>0</v>
      </c>
      <c r="AM190" s="109">
        <f t="shared" si="38"/>
        <v>0</v>
      </c>
      <c r="AN190" s="109">
        <f t="shared" si="39"/>
        <v>0</v>
      </c>
      <c r="AO190" s="117"/>
      <c r="AP190" s="117"/>
      <c r="AQ190" s="117"/>
      <c r="AR190" s="117"/>
      <c r="AS190" s="117"/>
      <c r="AT190" s="117"/>
      <c r="AU190" s="117"/>
      <c r="AV190" s="117"/>
      <c r="AW190" s="117"/>
      <c r="AX190" s="117"/>
      <c r="AY190" s="117"/>
      <c r="AZ190" s="117"/>
    </row>
    <row r="191" spans="1:52" ht="35.1" customHeight="1">
      <c r="A191" s="35"/>
      <c r="B191" s="1611" t="str">
        <f>'GIÁ VLXD THÁNG 9.2023-PL1'!B191</f>
        <v xml:space="preserve">Tôn mạ kẽm Phương Nam sóng tròn </v>
      </c>
      <c r="C191" s="1597" t="str">
        <f>'GIÁ VLXD THÁNG 9.2023-PL1'!C191</f>
        <v>m2</v>
      </c>
      <c r="D191" s="1595" t="str">
        <f>'GIÁ VLXD THÁNG 9.2023-PL1'!D191</f>
        <v>4.0 zem</v>
      </c>
      <c r="E191" s="42">
        <f>'GIÁ VLXD THÁNG 11.2023'!E191</f>
        <v>0</v>
      </c>
      <c r="F191" s="42">
        <f>'GIÁ VLXD THÁNG 11.2023'!F191</f>
        <v>0</v>
      </c>
      <c r="G191" s="42">
        <f>'GIÁ VLXD THÁNG 11.2023'!G191</f>
        <v>110000</v>
      </c>
      <c r="H191" s="42">
        <f>'GIÁ VLXD THÁNG 11.2023'!H191</f>
        <v>0</v>
      </c>
      <c r="J191" s="42">
        <f>'GIÁ VLXD THÁNG 11.2023'!J191</f>
        <v>0</v>
      </c>
      <c r="K191" s="42">
        <f>'GIÁ VLXD THÁNG 11.2023'!K191</f>
        <v>0</v>
      </c>
      <c r="L191" s="42">
        <f>'GIÁ VLXD THÁNG 11.2023'!L191</f>
        <v>0</v>
      </c>
      <c r="M191" s="42">
        <f>'GIÁ VLXD THÁNG 11.2023'!M191</f>
        <v>0</v>
      </c>
      <c r="N191" s="42">
        <f>'GIÁ VLXD THÁNG 11.2023'!N191</f>
        <v>0</v>
      </c>
      <c r="O191" s="42">
        <f>'GIÁ VLXD THÁNG 11.2023'!O191</f>
        <v>0</v>
      </c>
      <c r="P191" s="42">
        <f>'GIÁ VLXD THÁNG 11.2023'!P191</f>
        <v>0</v>
      </c>
      <c r="Q191" s="42">
        <f>'GIÁ VLXD THÁNG 12.2023'!E191</f>
        <v>0</v>
      </c>
      <c r="R191" s="42">
        <f>'GIÁ VLXD THÁNG 12.2023'!F191</f>
        <v>0</v>
      </c>
      <c r="S191" s="42">
        <f>'GIÁ VLXD THÁNG 12.2023'!G191</f>
        <v>110000</v>
      </c>
      <c r="T191" s="42">
        <f>'GIÁ VLXD THÁNG 12.2023'!H191</f>
        <v>0</v>
      </c>
      <c r="U191" s="42">
        <f>'GIÁ VLXD THÁNG 11.2023'!I191</f>
        <v>0</v>
      </c>
      <c r="V191" s="42">
        <f>'GIÁ VLXD THÁNG 12.2023'!J191</f>
        <v>0</v>
      </c>
      <c r="W191" s="42">
        <f>'GIÁ VLXD THÁNG 12.2023'!K191</f>
        <v>0</v>
      </c>
      <c r="X191" s="42">
        <f>'GIÁ VLXD THÁNG 12.2023'!L191</f>
        <v>0</v>
      </c>
      <c r="Y191" s="42">
        <f>'GIÁ VLXD THÁNG 12.2023'!M191</f>
        <v>0</v>
      </c>
      <c r="Z191" s="42">
        <f>'GIÁ VLXD THÁNG 12.2023'!N191</f>
        <v>0</v>
      </c>
      <c r="AA191" s="42">
        <f>'GIÁ VLXD THÁNG 12.2023'!O191</f>
        <v>0</v>
      </c>
      <c r="AB191" s="42">
        <f>'GIÁ VLXD THÁNG 12.2023'!P191</f>
        <v>0</v>
      </c>
      <c r="AC191" s="108">
        <f t="shared" si="28"/>
        <v>0</v>
      </c>
      <c r="AD191" s="109">
        <f t="shared" si="29"/>
        <v>0</v>
      </c>
      <c r="AE191" s="109" t="str">
        <f t="shared" si="30"/>
        <v>-</v>
      </c>
      <c r="AF191" s="109">
        <f t="shared" si="31"/>
        <v>0</v>
      </c>
      <c r="AG191" s="109"/>
      <c r="AH191" s="109">
        <f t="shared" si="33"/>
        <v>0</v>
      </c>
      <c r="AI191" s="109">
        <f t="shared" si="34"/>
        <v>0</v>
      </c>
      <c r="AJ191" s="109">
        <f t="shared" si="35"/>
        <v>0</v>
      </c>
      <c r="AK191" s="109">
        <f t="shared" si="36"/>
        <v>0</v>
      </c>
      <c r="AL191" s="109">
        <f t="shared" si="37"/>
        <v>0</v>
      </c>
      <c r="AM191" s="109">
        <f t="shared" si="38"/>
        <v>0</v>
      </c>
      <c r="AN191" s="109">
        <f t="shared" si="39"/>
        <v>0</v>
      </c>
      <c r="AO191" s="117"/>
      <c r="AP191" s="117"/>
      <c r="AQ191" s="117"/>
      <c r="AR191" s="117"/>
      <c r="AS191" s="117"/>
      <c r="AT191" s="117"/>
      <c r="AU191" s="117"/>
      <c r="AV191" s="117"/>
      <c r="AW191" s="117"/>
      <c r="AX191" s="117"/>
      <c r="AY191" s="117"/>
      <c r="AZ191" s="117"/>
    </row>
    <row r="192" spans="1:52" ht="35.1" customHeight="1">
      <c r="A192" s="35"/>
      <c r="B192" s="1611" t="str">
        <f>'GIÁ VLXD THÁNG 9.2023-PL1'!B192</f>
        <v>Tôn mạ kẽm Phương Nam sóng vuông</v>
      </c>
      <c r="C192" s="1597" t="str">
        <f>'GIÁ VLXD THÁNG 9.2023-PL1'!C192</f>
        <v>m2</v>
      </c>
      <c r="D192" s="1595" t="str">
        <f>'GIÁ VLXD THÁNG 9.2023-PL1'!D192</f>
        <v>4.0 zem</v>
      </c>
      <c r="E192" s="42">
        <f>'GIÁ VLXD THÁNG 11.2023'!E192</f>
        <v>0</v>
      </c>
      <c r="F192" s="42">
        <f>'GIÁ VLXD THÁNG 11.2023'!F192</f>
        <v>0</v>
      </c>
      <c r="G192" s="42">
        <f>'GIÁ VLXD THÁNG 11.2023'!G192</f>
        <v>110000</v>
      </c>
      <c r="H192" s="42">
        <f>'GIÁ VLXD THÁNG 11.2023'!H192</f>
        <v>0</v>
      </c>
      <c r="J192" s="42">
        <f>'GIÁ VLXD THÁNG 11.2023'!J192</f>
        <v>0</v>
      </c>
      <c r="K192" s="42">
        <f>'GIÁ VLXD THÁNG 11.2023'!K192</f>
        <v>0</v>
      </c>
      <c r="L192" s="42">
        <f>'GIÁ VLXD THÁNG 11.2023'!L192</f>
        <v>0</v>
      </c>
      <c r="M192" s="42">
        <f>'GIÁ VLXD THÁNG 11.2023'!M192</f>
        <v>0</v>
      </c>
      <c r="N192" s="42">
        <f>'GIÁ VLXD THÁNG 11.2023'!N192</f>
        <v>0</v>
      </c>
      <c r="O192" s="42">
        <f>'GIÁ VLXD THÁNG 11.2023'!O192</f>
        <v>0</v>
      </c>
      <c r="P192" s="42">
        <f>'GIÁ VLXD THÁNG 11.2023'!P192</f>
        <v>0</v>
      </c>
      <c r="Q192" s="42">
        <f>'GIÁ VLXD THÁNG 12.2023'!E192</f>
        <v>0</v>
      </c>
      <c r="R192" s="42">
        <f>'GIÁ VLXD THÁNG 12.2023'!F192</f>
        <v>0</v>
      </c>
      <c r="S192" s="42">
        <f>'GIÁ VLXD THÁNG 12.2023'!G192</f>
        <v>110000</v>
      </c>
      <c r="T192" s="42">
        <f>'GIÁ VLXD THÁNG 12.2023'!H192</f>
        <v>0</v>
      </c>
      <c r="U192" s="42">
        <f>'GIÁ VLXD THÁNG 11.2023'!I192</f>
        <v>0</v>
      </c>
      <c r="V192" s="42">
        <f>'GIÁ VLXD THÁNG 12.2023'!J192</f>
        <v>0</v>
      </c>
      <c r="W192" s="42">
        <f>'GIÁ VLXD THÁNG 12.2023'!K192</f>
        <v>0</v>
      </c>
      <c r="X192" s="42">
        <f>'GIÁ VLXD THÁNG 12.2023'!L192</f>
        <v>0</v>
      </c>
      <c r="Y192" s="42">
        <f>'GIÁ VLXD THÁNG 12.2023'!M192</f>
        <v>0</v>
      </c>
      <c r="Z192" s="42">
        <f>'GIÁ VLXD THÁNG 12.2023'!N192</f>
        <v>0</v>
      </c>
      <c r="AA192" s="42">
        <f>'GIÁ VLXD THÁNG 12.2023'!O192</f>
        <v>0</v>
      </c>
      <c r="AB192" s="42">
        <f>'GIÁ VLXD THÁNG 12.2023'!P192</f>
        <v>0</v>
      </c>
      <c r="AC192" s="108">
        <f t="shared" si="28"/>
        <v>0</v>
      </c>
      <c r="AD192" s="109">
        <f t="shared" si="29"/>
        <v>0</v>
      </c>
      <c r="AE192" s="109" t="str">
        <f t="shared" si="30"/>
        <v>-</v>
      </c>
      <c r="AF192" s="109">
        <f t="shared" si="31"/>
        <v>0</v>
      </c>
      <c r="AG192" s="109"/>
      <c r="AH192" s="109">
        <f t="shared" si="33"/>
        <v>0</v>
      </c>
      <c r="AI192" s="109">
        <f t="shared" si="34"/>
        <v>0</v>
      </c>
      <c r="AJ192" s="109">
        <f t="shared" si="35"/>
        <v>0</v>
      </c>
      <c r="AK192" s="109">
        <f t="shared" si="36"/>
        <v>0</v>
      </c>
      <c r="AL192" s="109">
        <f t="shared" si="37"/>
        <v>0</v>
      </c>
      <c r="AM192" s="109">
        <f t="shared" si="38"/>
        <v>0</v>
      </c>
      <c r="AN192" s="109">
        <f t="shared" si="39"/>
        <v>0</v>
      </c>
      <c r="AO192" s="117"/>
      <c r="AP192" s="117"/>
      <c r="AQ192" s="117"/>
      <c r="AR192" s="117"/>
      <c r="AS192" s="117"/>
      <c r="AT192" s="117"/>
      <c r="AU192" s="117"/>
      <c r="AV192" s="117"/>
      <c r="AW192" s="117"/>
      <c r="AX192" s="117"/>
      <c r="AY192" s="117"/>
      <c r="AZ192" s="117"/>
    </row>
    <row r="193" spans="1:52" ht="35.1" customHeight="1">
      <c r="A193" s="35"/>
      <c r="B193" s="1611" t="str">
        <f>'GIÁ VLXD THÁNG 9.2023-PL1'!B193</f>
        <v>Tôn mạ màu Phương Nam</v>
      </c>
      <c r="C193" s="1597" t="str">
        <f>'GIÁ VLXD THÁNG 9.2023-PL1'!C193</f>
        <v>m2</v>
      </c>
      <c r="D193" s="1595" t="str">
        <f>'GIÁ VLXD THÁNG 9.2023-PL1'!D193</f>
        <v>4.0 zem</v>
      </c>
      <c r="E193" s="42">
        <f>'GIÁ VLXD THÁNG 11.2023'!E193</f>
        <v>0</v>
      </c>
      <c r="F193" s="42">
        <f>'GIÁ VLXD THÁNG 11.2023'!F193</f>
        <v>0</v>
      </c>
      <c r="G193" s="42">
        <f>'GIÁ VLXD THÁNG 11.2023'!G193</f>
        <v>115000</v>
      </c>
      <c r="H193" s="42">
        <f>'GIÁ VLXD THÁNG 11.2023'!H193</f>
        <v>0</v>
      </c>
      <c r="J193" s="42">
        <f>'GIÁ VLXD THÁNG 11.2023'!J193</f>
        <v>0</v>
      </c>
      <c r="K193" s="42">
        <f>'GIÁ VLXD THÁNG 11.2023'!K193</f>
        <v>0</v>
      </c>
      <c r="L193" s="42">
        <f>'GIÁ VLXD THÁNG 11.2023'!L193</f>
        <v>0</v>
      </c>
      <c r="M193" s="42">
        <f>'GIÁ VLXD THÁNG 11.2023'!M193</f>
        <v>0</v>
      </c>
      <c r="N193" s="42">
        <f>'GIÁ VLXD THÁNG 11.2023'!N193</f>
        <v>0</v>
      </c>
      <c r="O193" s="42">
        <f>'GIÁ VLXD THÁNG 11.2023'!O193</f>
        <v>0</v>
      </c>
      <c r="P193" s="42">
        <f>'GIÁ VLXD THÁNG 11.2023'!P193</f>
        <v>0</v>
      </c>
      <c r="Q193" s="42">
        <f>'GIÁ VLXD THÁNG 12.2023'!E193</f>
        <v>0</v>
      </c>
      <c r="R193" s="42">
        <f>'GIÁ VLXD THÁNG 12.2023'!F193</f>
        <v>0</v>
      </c>
      <c r="S193" s="42">
        <f>'GIÁ VLXD THÁNG 12.2023'!G193</f>
        <v>115000</v>
      </c>
      <c r="T193" s="42">
        <f>'GIÁ VLXD THÁNG 12.2023'!H193</f>
        <v>0</v>
      </c>
      <c r="U193" s="42">
        <f>'GIÁ VLXD THÁNG 11.2023'!I193</f>
        <v>0</v>
      </c>
      <c r="V193" s="42">
        <f>'GIÁ VLXD THÁNG 12.2023'!J193</f>
        <v>0</v>
      </c>
      <c r="W193" s="42">
        <f>'GIÁ VLXD THÁNG 12.2023'!K193</f>
        <v>0</v>
      </c>
      <c r="X193" s="42">
        <f>'GIÁ VLXD THÁNG 12.2023'!L193</f>
        <v>0</v>
      </c>
      <c r="Y193" s="42">
        <f>'GIÁ VLXD THÁNG 12.2023'!M193</f>
        <v>0</v>
      </c>
      <c r="Z193" s="42">
        <f>'GIÁ VLXD THÁNG 12.2023'!N193</f>
        <v>0</v>
      </c>
      <c r="AA193" s="42">
        <f>'GIÁ VLXD THÁNG 12.2023'!O193</f>
        <v>0</v>
      </c>
      <c r="AB193" s="42">
        <f>'GIÁ VLXD THÁNG 12.2023'!P193</f>
        <v>0</v>
      </c>
      <c r="AC193" s="108">
        <f t="shared" si="28"/>
        <v>0</v>
      </c>
      <c r="AD193" s="109">
        <f t="shared" si="29"/>
        <v>0</v>
      </c>
      <c r="AE193" s="109" t="str">
        <f t="shared" si="30"/>
        <v>-</v>
      </c>
      <c r="AF193" s="109">
        <f t="shared" si="31"/>
        <v>0</v>
      </c>
      <c r="AG193" s="109"/>
      <c r="AH193" s="109">
        <f t="shared" si="33"/>
        <v>0</v>
      </c>
      <c r="AI193" s="109">
        <f t="shared" si="34"/>
        <v>0</v>
      </c>
      <c r="AJ193" s="109">
        <f t="shared" si="35"/>
        <v>0</v>
      </c>
      <c r="AK193" s="109">
        <f t="shared" si="36"/>
        <v>0</v>
      </c>
      <c r="AL193" s="109">
        <f t="shared" si="37"/>
        <v>0</v>
      </c>
      <c r="AM193" s="109">
        <f t="shared" si="38"/>
        <v>0</v>
      </c>
      <c r="AN193" s="109">
        <f t="shared" si="39"/>
        <v>0</v>
      </c>
      <c r="AO193" s="117"/>
      <c r="AP193" s="117"/>
      <c r="AQ193" s="117"/>
      <c r="AR193" s="117"/>
      <c r="AS193" s="117"/>
      <c r="AT193" s="117"/>
      <c r="AU193" s="117"/>
      <c r="AV193" s="117"/>
      <c r="AW193" s="117"/>
      <c r="AX193" s="117"/>
      <c r="AY193" s="117"/>
      <c r="AZ193" s="117"/>
    </row>
    <row r="194" spans="1:52" ht="35.1" customHeight="1">
      <c r="A194" s="35"/>
      <c r="B194" s="1611" t="str">
        <f>'GIÁ VLXD THÁNG 9.2023-PL1'!B194</f>
        <v xml:space="preserve">Tôn mạ kẽm VN posvina sóng vuông </v>
      </c>
      <c r="C194" s="1597" t="str">
        <f>'GIÁ VLXD THÁNG 9.2023-PL1'!C194</f>
        <v>m2</v>
      </c>
      <c r="D194" s="1595" t="str">
        <f>'GIÁ VLXD THÁNG 9.2023-PL1'!D194</f>
        <v>3.0 zem</v>
      </c>
      <c r="E194" s="42">
        <f>'GIÁ VLXD THÁNG 11.2023'!E194</f>
        <v>0</v>
      </c>
      <c r="F194" s="42">
        <f>'GIÁ VLXD THÁNG 11.2023'!F194</f>
        <v>0</v>
      </c>
      <c r="G194" s="42">
        <f>'GIÁ VLXD THÁNG 11.2023'!G194</f>
        <v>0</v>
      </c>
      <c r="H194" s="42">
        <f>'GIÁ VLXD THÁNG 11.2023'!H194</f>
        <v>0</v>
      </c>
      <c r="J194" s="42">
        <f>'GIÁ VLXD THÁNG 11.2023'!J194</f>
        <v>0</v>
      </c>
      <c r="K194" s="42">
        <f>'GIÁ VLXD THÁNG 11.2023'!K194</f>
        <v>0</v>
      </c>
      <c r="L194" s="42">
        <f>'GIÁ VLXD THÁNG 11.2023'!L194</f>
        <v>0</v>
      </c>
      <c r="M194" s="42">
        <f>'GIÁ VLXD THÁNG 11.2023'!M194</f>
        <v>110000</v>
      </c>
      <c r="N194" s="42">
        <f>'GIÁ VLXD THÁNG 11.2023'!N194</f>
        <v>0</v>
      </c>
      <c r="O194" s="42">
        <f>'GIÁ VLXD THÁNG 11.2023'!O194</f>
        <v>0</v>
      </c>
      <c r="P194" s="42">
        <f>'GIÁ VLXD THÁNG 11.2023'!P194</f>
        <v>0</v>
      </c>
      <c r="Q194" s="42">
        <f>'GIÁ VLXD THÁNG 12.2023'!E194</f>
        <v>0</v>
      </c>
      <c r="R194" s="42">
        <f>'GIÁ VLXD THÁNG 12.2023'!F194</f>
        <v>0</v>
      </c>
      <c r="S194" s="42">
        <f>'GIÁ VLXD THÁNG 12.2023'!G194</f>
        <v>0</v>
      </c>
      <c r="T194" s="42">
        <f>'GIÁ VLXD THÁNG 12.2023'!H194</f>
        <v>0</v>
      </c>
      <c r="U194" s="42">
        <f>'GIÁ VLXD THÁNG 11.2023'!I194</f>
        <v>0</v>
      </c>
      <c r="V194" s="42">
        <f>'GIÁ VLXD THÁNG 12.2023'!J194</f>
        <v>0</v>
      </c>
      <c r="W194" s="42">
        <f>'GIÁ VLXD THÁNG 12.2023'!K194</f>
        <v>0</v>
      </c>
      <c r="X194" s="42">
        <f>'GIÁ VLXD THÁNG 12.2023'!L194</f>
        <v>0</v>
      </c>
      <c r="Y194" s="42">
        <f>'GIÁ VLXD THÁNG 12.2023'!M194</f>
        <v>110000</v>
      </c>
      <c r="Z194" s="42">
        <f>'GIÁ VLXD THÁNG 12.2023'!N194</f>
        <v>0</v>
      </c>
      <c r="AA194" s="42">
        <f>'GIÁ VLXD THÁNG 12.2023'!O194</f>
        <v>0</v>
      </c>
      <c r="AB194" s="42">
        <f>'GIÁ VLXD THÁNG 12.2023'!P194</f>
        <v>0</v>
      </c>
      <c r="AC194" s="108">
        <f t="shared" si="28"/>
        <v>0</v>
      </c>
      <c r="AD194" s="109">
        <f t="shared" si="29"/>
        <v>0</v>
      </c>
      <c r="AE194" s="109">
        <f t="shared" si="30"/>
        <v>0</v>
      </c>
      <c r="AF194" s="109">
        <f t="shared" si="31"/>
        <v>0</v>
      </c>
      <c r="AG194" s="109"/>
      <c r="AH194" s="109">
        <f t="shared" si="33"/>
        <v>0</v>
      </c>
      <c r="AI194" s="109">
        <f t="shared" si="34"/>
        <v>0</v>
      </c>
      <c r="AJ194" s="109">
        <f t="shared" si="35"/>
        <v>0</v>
      </c>
      <c r="AK194" s="109" t="str">
        <f t="shared" si="36"/>
        <v>-</v>
      </c>
      <c r="AL194" s="109">
        <f t="shared" si="37"/>
        <v>0</v>
      </c>
      <c r="AM194" s="109">
        <f t="shared" si="38"/>
        <v>0</v>
      </c>
      <c r="AN194" s="109">
        <f t="shared" si="39"/>
        <v>0</v>
      </c>
      <c r="AO194" s="117"/>
      <c r="AP194" s="117"/>
      <c r="AQ194" s="117"/>
      <c r="AR194" s="117"/>
      <c r="AS194" s="117"/>
      <c r="AT194" s="117"/>
      <c r="AU194" s="117"/>
      <c r="AV194" s="117"/>
      <c r="AW194" s="117"/>
      <c r="AX194" s="117"/>
      <c r="AY194" s="117"/>
      <c r="AZ194" s="117"/>
    </row>
    <row r="195" spans="1:52" ht="35.1" customHeight="1">
      <c r="A195" s="35"/>
      <c r="B195" s="1611" t="str">
        <f>'GIÁ VLXD THÁNG 9.2023-PL1'!B195</f>
        <v xml:space="preserve">Tôn mạ kẽm VN posvina sóng vuông </v>
      </c>
      <c r="C195" s="1597" t="str">
        <f>'GIÁ VLXD THÁNG 9.2023-PL1'!C195</f>
        <v>m2</v>
      </c>
      <c r="D195" s="1595" t="str">
        <f>'GIÁ VLXD THÁNG 9.2023-PL1'!D195</f>
        <v>3.5 zem</v>
      </c>
      <c r="E195" s="42">
        <f>'GIÁ VLXD THÁNG 11.2023'!E195</f>
        <v>0</v>
      </c>
      <c r="F195" s="42">
        <f>'GIÁ VLXD THÁNG 11.2023'!F195</f>
        <v>70200</v>
      </c>
      <c r="G195" s="42">
        <f>'GIÁ VLXD THÁNG 11.2023'!G195</f>
        <v>0</v>
      </c>
      <c r="H195" s="42">
        <f>'GIÁ VLXD THÁNG 11.2023'!H195</f>
        <v>0</v>
      </c>
      <c r="J195" s="42">
        <f>'GIÁ VLXD THÁNG 11.2023'!J195</f>
        <v>0</v>
      </c>
      <c r="K195" s="42">
        <f>'GIÁ VLXD THÁNG 11.2023'!K195</f>
        <v>0</v>
      </c>
      <c r="L195" s="42">
        <f>'GIÁ VLXD THÁNG 11.2023'!L195</f>
        <v>0</v>
      </c>
      <c r="M195" s="42">
        <f>'GIÁ VLXD THÁNG 11.2023'!M195</f>
        <v>0</v>
      </c>
      <c r="N195" s="42">
        <f>'GIÁ VLXD THÁNG 11.2023'!N195</f>
        <v>0</v>
      </c>
      <c r="O195" s="42">
        <f>'GIÁ VLXD THÁNG 11.2023'!O195</f>
        <v>0</v>
      </c>
      <c r="P195" s="42">
        <f>'GIÁ VLXD THÁNG 11.2023'!P195</f>
        <v>0</v>
      </c>
      <c r="Q195" s="42">
        <f>'GIÁ VLXD THÁNG 12.2023'!E195</f>
        <v>0</v>
      </c>
      <c r="R195" s="42">
        <f>'GIÁ VLXD THÁNG 12.2023'!F195</f>
        <v>70200</v>
      </c>
      <c r="S195" s="42">
        <f>'GIÁ VLXD THÁNG 12.2023'!G195</f>
        <v>0</v>
      </c>
      <c r="T195" s="42">
        <f>'GIÁ VLXD THÁNG 12.2023'!H195</f>
        <v>0</v>
      </c>
      <c r="U195" s="42">
        <f>'GIÁ VLXD THÁNG 11.2023'!I195</f>
        <v>0</v>
      </c>
      <c r="V195" s="42">
        <f>'GIÁ VLXD THÁNG 12.2023'!J195</f>
        <v>0</v>
      </c>
      <c r="W195" s="42">
        <f>'GIÁ VLXD THÁNG 12.2023'!K195</f>
        <v>0</v>
      </c>
      <c r="X195" s="42">
        <f>'GIÁ VLXD THÁNG 12.2023'!L195</f>
        <v>0</v>
      </c>
      <c r="Y195" s="42">
        <f>'GIÁ VLXD THÁNG 12.2023'!M195</f>
        <v>0</v>
      </c>
      <c r="Z195" s="42">
        <f>'GIÁ VLXD THÁNG 12.2023'!N195</f>
        <v>0</v>
      </c>
      <c r="AA195" s="42">
        <f>'GIÁ VLXD THÁNG 12.2023'!O195</f>
        <v>0</v>
      </c>
      <c r="AB195" s="42">
        <f>'GIÁ VLXD THÁNG 12.2023'!P195</f>
        <v>0</v>
      </c>
      <c r="AC195" s="108">
        <f t="shared" si="28"/>
        <v>0</v>
      </c>
      <c r="AD195" s="109" t="str">
        <f t="shared" si="29"/>
        <v>-</v>
      </c>
      <c r="AE195" s="109">
        <f t="shared" si="30"/>
        <v>0</v>
      </c>
      <c r="AF195" s="109">
        <f t="shared" si="31"/>
        <v>0</v>
      </c>
      <c r="AG195" s="109"/>
      <c r="AH195" s="109">
        <f t="shared" si="33"/>
        <v>0</v>
      </c>
      <c r="AI195" s="109">
        <f t="shared" si="34"/>
        <v>0</v>
      </c>
      <c r="AJ195" s="109">
        <f t="shared" si="35"/>
        <v>0</v>
      </c>
      <c r="AK195" s="109">
        <f t="shared" si="36"/>
        <v>0</v>
      </c>
      <c r="AL195" s="109">
        <f t="shared" si="37"/>
        <v>0</v>
      </c>
      <c r="AM195" s="109">
        <f t="shared" si="38"/>
        <v>0</v>
      </c>
      <c r="AN195" s="109">
        <f t="shared" si="39"/>
        <v>0</v>
      </c>
      <c r="AO195" s="117"/>
      <c r="AP195" s="117"/>
      <c r="AQ195" s="117"/>
      <c r="AR195" s="117"/>
      <c r="AS195" s="117"/>
      <c r="AT195" s="117"/>
      <c r="AU195" s="117"/>
      <c r="AV195" s="117"/>
      <c r="AW195" s="117"/>
      <c r="AX195" s="117"/>
      <c r="AY195" s="117"/>
      <c r="AZ195" s="117"/>
    </row>
    <row r="196" spans="1:52" ht="35.1" customHeight="1">
      <c r="A196" s="35"/>
      <c r="B196" s="1611" t="str">
        <f>'GIÁ VLXD THÁNG 9.2023-PL1'!B196</f>
        <v>Tôn mạ kẽm VN posvina sóng vuông</v>
      </c>
      <c r="C196" s="1597" t="str">
        <f>'GIÁ VLXD THÁNG 9.2023-PL1'!C196</f>
        <v>m2</v>
      </c>
      <c r="D196" s="1595" t="str">
        <f>'GIÁ VLXD THÁNG 9.2023-PL1'!D196</f>
        <v>4.0 zem</v>
      </c>
      <c r="E196" s="42">
        <f>'GIÁ VLXD THÁNG 11.2023'!E196</f>
        <v>0</v>
      </c>
      <c r="F196" s="42">
        <f>'GIÁ VLXD THÁNG 11.2023'!F196</f>
        <v>73500</v>
      </c>
      <c r="G196" s="42">
        <f>'GIÁ VLXD THÁNG 11.2023'!G196</f>
        <v>110000</v>
      </c>
      <c r="H196" s="42">
        <f>'GIÁ VLXD THÁNG 11.2023'!H196</f>
        <v>0</v>
      </c>
      <c r="J196" s="42">
        <f>'GIÁ VLXD THÁNG 11.2023'!J196</f>
        <v>0</v>
      </c>
      <c r="K196" s="42">
        <f>'GIÁ VLXD THÁNG 11.2023'!K196</f>
        <v>130000</v>
      </c>
      <c r="L196" s="42">
        <f>'GIÁ VLXD THÁNG 11.2023'!L196</f>
        <v>125000</v>
      </c>
      <c r="M196" s="42">
        <f>'GIÁ VLXD THÁNG 11.2023'!M196</f>
        <v>123000</v>
      </c>
      <c r="N196" s="42">
        <f>'GIÁ VLXD THÁNG 11.2023'!N196</f>
        <v>0</v>
      </c>
      <c r="O196" s="42">
        <f>'GIÁ VLXD THÁNG 11.2023'!O196</f>
        <v>0</v>
      </c>
      <c r="P196" s="42">
        <f>'GIÁ VLXD THÁNG 11.2023'!P196</f>
        <v>0</v>
      </c>
      <c r="Q196" s="42">
        <f>'GIÁ VLXD THÁNG 12.2023'!E196</f>
        <v>0</v>
      </c>
      <c r="R196" s="42">
        <f>'GIÁ VLXD THÁNG 12.2023'!F196</f>
        <v>73500</v>
      </c>
      <c r="S196" s="42">
        <f>'GIÁ VLXD THÁNG 12.2023'!G196</f>
        <v>110000</v>
      </c>
      <c r="T196" s="42">
        <f>'GIÁ VLXD THÁNG 12.2023'!H196</f>
        <v>0</v>
      </c>
      <c r="U196" s="42">
        <f>'GIÁ VLXD THÁNG 11.2023'!I196</f>
        <v>0</v>
      </c>
      <c r="V196" s="42">
        <f>'GIÁ VLXD THÁNG 12.2023'!J196</f>
        <v>0</v>
      </c>
      <c r="W196" s="42">
        <f>'GIÁ VLXD THÁNG 12.2023'!K196</f>
        <v>130000</v>
      </c>
      <c r="X196" s="42">
        <f>'GIÁ VLXD THÁNG 12.2023'!L196</f>
        <v>125000</v>
      </c>
      <c r="Y196" s="42">
        <f>'GIÁ VLXD THÁNG 12.2023'!M196</f>
        <v>123000</v>
      </c>
      <c r="Z196" s="42">
        <f>'GIÁ VLXD THÁNG 12.2023'!N196</f>
        <v>0</v>
      </c>
      <c r="AA196" s="42">
        <f>'GIÁ VLXD THÁNG 12.2023'!O196</f>
        <v>0</v>
      </c>
      <c r="AB196" s="42">
        <f>'GIÁ VLXD THÁNG 12.2023'!P196</f>
        <v>0</v>
      </c>
      <c r="AC196" s="108">
        <f t="shared" si="28"/>
        <v>0</v>
      </c>
      <c r="AD196" s="109" t="str">
        <f t="shared" si="29"/>
        <v>-</v>
      </c>
      <c r="AE196" s="109" t="str">
        <f t="shared" si="30"/>
        <v>-</v>
      </c>
      <c r="AF196" s="109">
        <f t="shared" si="31"/>
        <v>0</v>
      </c>
      <c r="AG196" s="109"/>
      <c r="AH196" s="109">
        <f t="shared" si="33"/>
        <v>0</v>
      </c>
      <c r="AI196" s="109" t="str">
        <f t="shared" si="34"/>
        <v>-</v>
      </c>
      <c r="AJ196" s="109" t="str">
        <f t="shared" si="35"/>
        <v>-</v>
      </c>
      <c r="AK196" s="109" t="str">
        <f t="shared" si="36"/>
        <v>-</v>
      </c>
      <c r="AL196" s="109">
        <f t="shared" si="37"/>
        <v>0</v>
      </c>
      <c r="AM196" s="109">
        <f t="shared" si="38"/>
        <v>0</v>
      </c>
      <c r="AN196" s="109">
        <f t="shared" si="39"/>
        <v>0</v>
      </c>
      <c r="AO196" s="117"/>
      <c r="AP196" s="117"/>
      <c r="AQ196" s="117"/>
      <c r="AR196" s="117"/>
      <c r="AS196" s="117"/>
      <c r="AT196" s="117"/>
      <c r="AU196" s="117"/>
      <c r="AV196" s="117"/>
      <c r="AW196" s="117"/>
      <c r="AX196" s="117"/>
      <c r="AY196" s="117"/>
      <c r="AZ196" s="117"/>
    </row>
    <row r="197" spans="1:52" ht="35.1" customHeight="1">
      <c r="A197" s="35"/>
      <c r="B197" s="1611" t="str">
        <f>'GIÁ VLXD THÁNG 9.2023-PL1'!B197</f>
        <v xml:space="preserve">Tôn mạ kẽm VN posvina sóng tròn </v>
      </c>
      <c r="C197" s="1597" t="str">
        <f>'GIÁ VLXD THÁNG 9.2023-PL1'!C197</f>
        <v>m2</v>
      </c>
      <c r="D197" s="1595" t="str">
        <f>'GIÁ VLXD THÁNG 9.2023-PL1'!D197</f>
        <v>4.0 zem</v>
      </c>
      <c r="E197" s="42">
        <f>'GIÁ VLXD THÁNG 11.2023'!E197</f>
        <v>0</v>
      </c>
      <c r="F197" s="42">
        <f>'GIÁ VLXD THÁNG 11.2023'!F197</f>
        <v>0</v>
      </c>
      <c r="G197" s="42">
        <f>'GIÁ VLXD THÁNG 11.2023'!G197</f>
        <v>110000</v>
      </c>
      <c r="H197" s="42">
        <f>'GIÁ VLXD THÁNG 11.2023'!H197</f>
        <v>0</v>
      </c>
      <c r="J197" s="42">
        <f>'GIÁ VLXD THÁNG 11.2023'!J197</f>
        <v>0</v>
      </c>
      <c r="K197" s="42">
        <f>'GIÁ VLXD THÁNG 11.2023'!K197</f>
        <v>0</v>
      </c>
      <c r="L197" s="42">
        <f>'GIÁ VLXD THÁNG 11.2023'!L197</f>
        <v>0</v>
      </c>
      <c r="M197" s="42">
        <f>'GIÁ VLXD THÁNG 11.2023'!M197</f>
        <v>0</v>
      </c>
      <c r="N197" s="42">
        <f>'GIÁ VLXD THÁNG 11.2023'!N197</f>
        <v>0</v>
      </c>
      <c r="O197" s="42">
        <f>'GIÁ VLXD THÁNG 11.2023'!O197</f>
        <v>0</v>
      </c>
      <c r="P197" s="42">
        <f>'GIÁ VLXD THÁNG 11.2023'!P197</f>
        <v>0</v>
      </c>
      <c r="Q197" s="42">
        <f>'GIÁ VLXD THÁNG 12.2023'!E197</f>
        <v>0</v>
      </c>
      <c r="R197" s="42">
        <f>'GIÁ VLXD THÁNG 12.2023'!F197</f>
        <v>0</v>
      </c>
      <c r="S197" s="42">
        <f>'GIÁ VLXD THÁNG 12.2023'!G197</f>
        <v>110000</v>
      </c>
      <c r="T197" s="42">
        <f>'GIÁ VLXD THÁNG 12.2023'!H197</f>
        <v>0</v>
      </c>
      <c r="U197" s="42">
        <f>'GIÁ VLXD THÁNG 11.2023'!I197</f>
        <v>0</v>
      </c>
      <c r="V197" s="42">
        <f>'GIÁ VLXD THÁNG 12.2023'!J197</f>
        <v>0</v>
      </c>
      <c r="W197" s="42">
        <f>'GIÁ VLXD THÁNG 12.2023'!K197</f>
        <v>0</v>
      </c>
      <c r="X197" s="42">
        <f>'GIÁ VLXD THÁNG 12.2023'!L197</f>
        <v>0</v>
      </c>
      <c r="Y197" s="42">
        <f>'GIÁ VLXD THÁNG 12.2023'!M197</f>
        <v>0</v>
      </c>
      <c r="Z197" s="42">
        <f>'GIÁ VLXD THÁNG 12.2023'!N197</f>
        <v>0</v>
      </c>
      <c r="AA197" s="42">
        <f>'GIÁ VLXD THÁNG 12.2023'!O197</f>
        <v>0</v>
      </c>
      <c r="AB197" s="42">
        <f>'GIÁ VLXD THÁNG 12.2023'!P197</f>
        <v>0</v>
      </c>
      <c r="AC197" s="108">
        <f t="shared" si="28"/>
        <v>0</v>
      </c>
      <c r="AD197" s="109">
        <f t="shared" si="29"/>
        <v>0</v>
      </c>
      <c r="AE197" s="109" t="str">
        <f t="shared" si="30"/>
        <v>-</v>
      </c>
      <c r="AF197" s="109">
        <f t="shared" si="31"/>
        <v>0</v>
      </c>
      <c r="AG197" s="109"/>
      <c r="AH197" s="109">
        <f t="shared" si="33"/>
        <v>0</v>
      </c>
      <c r="AI197" s="109">
        <f t="shared" si="34"/>
        <v>0</v>
      </c>
      <c r="AJ197" s="109">
        <f t="shared" si="35"/>
        <v>0</v>
      </c>
      <c r="AK197" s="109">
        <f t="shared" si="36"/>
        <v>0</v>
      </c>
      <c r="AL197" s="109">
        <f t="shared" si="37"/>
        <v>0</v>
      </c>
      <c r="AM197" s="109">
        <f t="shared" si="38"/>
        <v>0</v>
      </c>
      <c r="AN197" s="109">
        <f t="shared" si="39"/>
        <v>0</v>
      </c>
      <c r="AO197" s="117"/>
      <c r="AP197" s="117"/>
      <c r="AQ197" s="117"/>
      <c r="AR197" s="117"/>
      <c r="AS197" s="117"/>
      <c r="AT197" s="117"/>
      <c r="AU197" s="117"/>
      <c r="AV197" s="117"/>
      <c r="AW197" s="117"/>
      <c r="AX197" s="117"/>
      <c r="AY197" s="117"/>
      <c r="AZ197" s="117"/>
    </row>
    <row r="198" spans="1:52" ht="35.1" customHeight="1">
      <c r="A198" s="35"/>
      <c r="B198" s="1611" t="str">
        <f>'GIÁ VLXD THÁNG 9.2023-PL1'!B198</f>
        <v xml:space="preserve">Tôn mạ màu VN posvina sóng vuông </v>
      </c>
      <c r="C198" s="1597" t="str">
        <f>'GIÁ VLXD THÁNG 9.2023-PL1'!C198</f>
        <v>m2</v>
      </c>
      <c r="D198" s="1595" t="str">
        <f>'GIÁ VLXD THÁNG 9.2023-PL1'!D198</f>
        <v>4.0 zem</v>
      </c>
      <c r="E198" s="42">
        <f>'GIÁ VLXD THÁNG 11.2023'!E198</f>
        <v>0</v>
      </c>
      <c r="F198" s="42">
        <f>'GIÁ VLXD THÁNG 11.2023'!F198</f>
        <v>0</v>
      </c>
      <c r="G198" s="42">
        <f>'GIÁ VLXD THÁNG 11.2023'!G198</f>
        <v>0</v>
      </c>
      <c r="H198" s="42">
        <f>'GIÁ VLXD THÁNG 11.2023'!H198</f>
        <v>0</v>
      </c>
      <c r="J198" s="42">
        <f>'GIÁ VLXD THÁNG 11.2023'!J198</f>
        <v>0</v>
      </c>
      <c r="K198" s="42">
        <f>'GIÁ VLXD THÁNG 11.2023'!K198</f>
        <v>0</v>
      </c>
      <c r="L198" s="42">
        <f>'GIÁ VLXD THÁNG 11.2023'!L198</f>
        <v>129000</v>
      </c>
      <c r="M198" s="42">
        <f>'GIÁ VLXD THÁNG 11.2023'!M198</f>
        <v>0</v>
      </c>
      <c r="N198" s="42">
        <f>'GIÁ VLXD THÁNG 11.2023'!N198</f>
        <v>0</v>
      </c>
      <c r="O198" s="42">
        <f>'GIÁ VLXD THÁNG 11.2023'!O198</f>
        <v>0</v>
      </c>
      <c r="P198" s="42">
        <f>'GIÁ VLXD THÁNG 11.2023'!P198</f>
        <v>0</v>
      </c>
      <c r="Q198" s="42">
        <f>'GIÁ VLXD THÁNG 12.2023'!E198</f>
        <v>0</v>
      </c>
      <c r="R198" s="42">
        <f>'GIÁ VLXD THÁNG 12.2023'!F198</f>
        <v>0</v>
      </c>
      <c r="S198" s="42">
        <f>'GIÁ VLXD THÁNG 12.2023'!G198</f>
        <v>0</v>
      </c>
      <c r="T198" s="42">
        <f>'GIÁ VLXD THÁNG 12.2023'!H198</f>
        <v>0</v>
      </c>
      <c r="U198" s="42">
        <f>'GIÁ VLXD THÁNG 11.2023'!I198</f>
        <v>0</v>
      </c>
      <c r="V198" s="42">
        <f>'GIÁ VLXD THÁNG 12.2023'!J198</f>
        <v>0</v>
      </c>
      <c r="W198" s="42">
        <f>'GIÁ VLXD THÁNG 12.2023'!K198</f>
        <v>0</v>
      </c>
      <c r="X198" s="42">
        <f>'GIÁ VLXD THÁNG 12.2023'!L198</f>
        <v>129000</v>
      </c>
      <c r="Y198" s="42">
        <f>'GIÁ VLXD THÁNG 12.2023'!M198</f>
        <v>0</v>
      </c>
      <c r="Z198" s="42">
        <f>'GIÁ VLXD THÁNG 12.2023'!N198</f>
        <v>0</v>
      </c>
      <c r="AA198" s="42">
        <f>'GIÁ VLXD THÁNG 12.2023'!O198</f>
        <v>0</v>
      </c>
      <c r="AB198" s="42">
        <f>'GIÁ VLXD THÁNG 12.2023'!P198</f>
        <v>0</v>
      </c>
      <c r="AC198" s="108">
        <f t="shared" si="28"/>
        <v>0</v>
      </c>
      <c r="AD198" s="109">
        <f t="shared" si="29"/>
        <v>0</v>
      </c>
      <c r="AE198" s="109">
        <f t="shared" si="30"/>
        <v>0</v>
      </c>
      <c r="AF198" s="109">
        <f t="shared" si="31"/>
        <v>0</v>
      </c>
      <c r="AG198" s="109"/>
      <c r="AH198" s="109">
        <f t="shared" si="33"/>
        <v>0</v>
      </c>
      <c r="AI198" s="109">
        <f t="shared" si="34"/>
        <v>0</v>
      </c>
      <c r="AJ198" s="109" t="str">
        <f t="shared" si="35"/>
        <v>-</v>
      </c>
      <c r="AK198" s="109">
        <f t="shared" si="36"/>
        <v>0</v>
      </c>
      <c r="AL198" s="109">
        <f t="shared" si="37"/>
        <v>0</v>
      </c>
      <c r="AM198" s="109">
        <f t="shared" si="38"/>
        <v>0</v>
      </c>
      <c r="AN198" s="109">
        <f t="shared" si="39"/>
        <v>0</v>
      </c>
      <c r="AO198" s="117"/>
      <c r="AP198" s="117"/>
      <c r="AQ198" s="117"/>
      <c r="AR198" s="117"/>
      <c r="AS198" s="117"/>
      <c r="AT198" s="117"/>
      <c r="AU198" s="117"/>
      <c r="AV198" s="117"/>
      <c r="AW198" s="117"/>
      <c r="AX198" s="117"/>
      <c r="AY198" s="117"/>
      <c r="AZ198" s="117"/>
    </row>
    <row r="199" spans="1:52" ht="35.1" customHeight="1">
      <c r="A199" s="35"/>
      <c r="B199" s="1611" t="str">
        <f>'GIÁ VLXD THÁNG 9.2023-PL1'!B199</f>
        <v>Tôn mạ màu VN posvina sóng tròn</v>
      </c>
      <c r="C199" s="1597" t="str">
        <f>'GIÁ VLXD THÁNG 9.2023-PL1'!C199</f>
        <v>m2</v>
      </c>
      <c r="D199" s="1595" t="str">
        <f>'GIÁ VLXD THÁNG 9.2023-PL1'!D199</f>
        <v>4.0 zem</v>
      </c>
      <c r="E199" s="42">
        <f>'GIÁ VLXD THÁNG 11.2023'!E199</f>
        <v>0</v>
      </c>
      <c r="F199" s="42">
        <f>'GIÁ VLXD THÁNG 11.2023'!F199</f>
        <v>0</v>
      </c>
      <c r="G199" s="42">
        <f>'GIÁ VLXD THÁNG 11.2023'!G199</f>
        <v>0</v>
      </c>
      <c r="H199" s="42">
        <f>'GIÁ VLXD THÁNG 11.2023'!H199</f>
        <v>0</v>
      </c>
      <c r="J199" s="42">
        <f>'GIÁ VLXD THÁNG 11.2023'!J199</f>
        <v>0</v>
      </c>
      <c r="K199" s="42">
        <f>'GIÁ VLXD THÁNG 11.2023'!K199</f>
        <v>0</v>
      </c>
      <c r="L199" s="42">
        <f>'GIÁ VLXD THÁNG 11.2023'!L199</f>
        <v>0</v>
      </c>
      <c r="M199" s="42">
        <f>'GIÁ VLXD THÁNG 11.2023'!M199</f>
        <v>0</v>
      </c>
      <c r="N199" s="42">
        <f>'GIÁ VLXD THÁNG 11.2023'!N199</f>
        <v>0</v>
      </c>
      <c r="O199" s="42">
        <f>'GIÁ VLXD THÁNG 11.2023'!O199</f>
        <v>0</v>
      </c>
      <c r="P199" s="42">
        <f>'GIÁ VLXD THÁNG 11.2023'!P199</f>
        <v>0</v>
      </c>
      <c r="Q199" s="42">
        <f>'GIÁ VLXD THÁNG 12.2023'!E199</f>
        <v>0</v>
      </c>
      <c r="R199" s="42">
        <f>'GIÁ VLXD THÁNG 12.2023'!F199</f>
        <v>0</v>
      </c>
      <c r="S199" s="42">
        <f>'GIÁ VLXD THÁNG 12.2023'!G199</f>
        <v>0</v>
      </c>
      <c r="T199" s="42">
        <f>'GIÁ VLXD THÁNG 12.2023'!H199</f>
        <v>0</v>
      </c>
      <c r="U199" s="42">
        <f>'GIÁ VLXD THÁNG 11.2023'!I199</f>
        <v>0</v>
      </c>
      <c r="V199" s="42">
        <f>'GIÁ VLXD THÁNG 12.2023'!J199</f>
        <v>0</v>
      </c>
      <c r="W199" s="42">
        <f>'GIÁ VLXD THÁNG 12.2023'!K199</f>
        <v>0</v>
      </c>
      <c r="X199" s="42">
        <f>'GIÁ VLXD THÁNG 12.2023'!L199</f>
        <v>0</v>
      </c>
      <c r="Y199" s="42">
        <f>'GIÁ VLXD THÁNG 12.2023'!M199</f>
        <v>0</v>
      </c>
      <c r="Z199" s="42">
        <f>'GIÁ VLXD THÁNG 12.2023'!N199</f>
        <v>0</v>
      </c>
      <c r="AA199" s="42">
        <f>'GIÁ VLXD THÁNG 12.2023'!O199</f>
        <v>0</v>
      </c>
      <c r="AB199" s="42">
        <f>'GIÁ VLXD THÁNG 12.2023'!P199</f>
        <v>0</v>
      </c>
      <c r="AC199" s="108">
        <f t="shared" si="28"/>
        <v>0</v>
      </c>
      <c r="AD199" s="109">
        <f t="shared" si="29"/>
        <v>0</v>
      </c>
      <c r="AE199" s="109">
        <f t="shared" si="30"/>
        <v>0</v>
      </c>
      <c r="AF199" s="109">
        <f t="shared" si="31"/>
        <v>0</v>
      </c>
      <c r="AG199" s="109"/>
      <c r="AH199" s="109">
        <f t="shared" si="33"/>
        <v>0</v>
      </c>
      <c r="AI199" s="109">
        <f t="shared" si="34"/>
        <v>0</v>
      </c>
      <c r="AJ199" s="109">
        <f t="shared" si="35"/>
        <v>0</v>
      </c>
      <c r="AK199" s="109">
        <f t="shared" si="36"/>
        <v>0</v>
      </c>
      <c r="AL199" s="109">
        <f t="shared" si="37"/>
        <v>0</v>
      </c>
      <c r="AM199" s="109">
        <f t="shared" si="38"/>
        <v>0</v>
      </c>
      <c r="AN199" s="109">
        <f t="shared" si="39"/>
        <v>0</v>
      </c>
      <c r="AO199" s="117"/>
      <c r="AP199" s="117"/>
      <c r="AQ199" s="117"/>
      <c r="AR199" s="117"/>
      <c r="AS199" s="117"/>
      <c r="AT199" s="117"/>
      <c r="AU199" s="117"/>
      <c r="AV199" s="117"/>
      <c r="AW199" s="117"/>
      <c r="AX199" s="117"/>
      <c r="AY199" s="117"/>
      <c r="AZ199" s="117"/>
    </row>
    <row r="200" spans="1:52" ht="35.1" customHeight="1">
      <c r="A200" s="35"/>
      <c r="B200" s="1611" t="str">
        <f>'GIÁ VLXD THÁNG 9.2023-PL1'!B200</f>
        <v xml:space="preserve">Tôn lạnh </v>
      </c>
      <c r="C200" s="1597" t="str">
        <f>'GIÁ VLXD THÁNG 9.2023-PL1'!C200</f>
        <v>m2</v>
      </c>
      <c r="D200" s="1595" t="str">
        <f>'GIÁ VLXD THÁNG 9.2023-PL1'!D200</f>
        <v>3.0 zem</v>
      </c>
      <c r="E200" s="42">
        <f>'GIÁ VLXD THÁNG 11.2023'!E200</f>
        <v>0</v>
      </c>
      <c r="F200" s="42">
        <f>'GIÁ VLXD THÁNG 11.2023'!F200</f>
        <v>0</v>
      </c>
      <c r="G200" s="42">
        <f>'GIÁ VLXD THÁNG 11.2023'!G200</f>
        <v>0</v>
      </c>
      <c r="H200" s="42">
        <f>'GIÁ VLXD THÁNG 11.2023'!H200</f>
        <v>0</v>
      </c>
      <c r="J200" s="42">
        <f>'GIÁ VLXD THÁNG 11.2023'!J200</f>
        <v>80000</v>
      </c>
      <c r="K200" s="42">
        <f>'GIÁ VLXD THÁNG 11.2023'!K200</f>
        <v>0</v>
      </c>
      <c r="L200" s="42">
        <f>'GIÁ VLXD THÁNG 11.2023'!L200</f>
        <v>0</v>
      </c>
      <c r="M200" s="42">
        <f>'GIÁ VLXD THÁNG 11.2023'!M200</f>
        <v>79000</v>
      </c>
      <c r="N200" s="42">
        <f>'GIÁ VLXD THÁNG 11.2023'!N200</f>
        <v>0</v>
      </c>
      <c r="O200" s="42">
        <f>'GIÁ VLXD THÁNG 11.2023'!O200</f>
        <v>0</v>
      </c>
      <c r="P200" s="42">
        <f>'GIÁ VLXD THÁNG 11.2023'!P200</f>
        <v>0</v>
      </c>
      <c r="Q200" s="42">
        <f>'GIÁ VLXD THÁNG 12.2023'!E200</f>
        <v>0</v>
      </c>
      <c r="R200" s="42">
        <f>'GIÁ VLXD THÁNG 12.2023'!F200</f>
        <v>0</v>
      </c>
      <c r="S200" s="42">
        <f>'GIÁ VLXD THÁNG 12.2023'!G200</f>
        <v>0</v>
      </c>
      <c r="T200" s="42">
        <f>'GIÁ VLXD THÁNG 12.2023'!H200</f>
        <v>0</v>
      </c>
      <c r="U200" s="42">
        <f>'GIÁ VLXD THÁNG 11.2023'!I200</f>
        <v>0</v>
      </c>
      <c r="V200" s="42">
        <f>'GIÁ VLXD THÁNG 12.2023'!J200</f>
        <v>80000</v>
      </c>
      <c r="W200" s="42">
        <f>'GIÁ VLXD THÁNG 12.2023'!K200</f>
        <v>0</v>
      </c>
      <c r="X200" s="42">
        <f>'GIÁ VLXD THÁNG 12.2023'!L200</f>
        <v>0</v>
      </c>
      <c r="Y200" s="42">
        <f>'GIÁ VLXD THÁNG 12.2023'!M200</f>
        <v>79000</v>
      </c>
      <c r="Z200" s="42">
        <f>'GIÁ VLXD THÁNG 12.2023'!N200</f>
        <v>0</v>
      </c>
      <c r="AA200" s="42">
        <f>'GIÁ VLXD THÁNG 12.2023'!O200</f>
        <v>0</v>
      </c>
      <c r="AB200" s="42">
        <f>'GIÁ VLXD THÁNG 12.2023'!P200</f>
        <v>0</v>
      </c>
      <c r="AC200" s="108">
        <f t="shared" si="28"/>
        <v>0</v>
      </c>
      <c r="AD200" s="109">
        <f t="shared" si="29"/>
        <v>0</v>
      </c>
      <c r="AE200" s="109">
        <f t="shared" si="30"/>
        <v>0</v>
      </c>
      <c r="AF200" s="109">
        <f t="shared" si="31"/>
        <v>0</v>
      </c>
      <c r="AG200" s="109"/>
      <c r="AH200" s="109" t="str">
        <f t="shared" si="33"/>
        <v>-</v>
      </c>
      <c r="AI200" s="109">
        <f t="shared" si="34"/>
        <v>0</v>
      </c>
      <c r="AJ200" s="109">
        <f t="shared" si="35"/>
        <v>0</v>
      </c>
      <c r="AK200" s="109" t="str">
        <f t="shared" si="36"/>
        <v>-</v>
      </c>
      <c r="AL200" s="109">
        <f t="shared" si="37"/>
        <v>0</v>
      </c>
      <c r="AM200" s="109">
        <f t="shared" si="38"/>
        <v>0</v>
      </c>
      <c r="AN200" s="109">
        <f t="shared" si="39"/>
        <v>0</v>
      </c>
      <c r="AO200" s="117"/>
      <c r="AP200" s="117"/>
      <c r="AQ200" s="117"/>
      <c r="AR200" s="117"/>
      <c r="AS200" s="117"/>
      <c r="AT200" s="117"/>
      <c r="AU200" s="117"/>
      <c r="AV200" s="117"/>
      <c r="AW200" s="117"/>
      <c r="AX200" s="117"/>
      <c r="AY200" s="117"/>
      <c r="AZ200" s="117"/>
    </row>
    <row r="201" spans="1:52" ht="30" customHeight="1">
      <c r="A201" s="35"/>
      <c r="B201" s="1611" t="str">
        <f>'GIÁ VLXD THÁNG 9.2023-PL1'!B201</f>
        <v xml:space="preserve">Tôn lạnh </v>
      </c>
      <c r="C201" s="1597" t="str">
        <f>'GIÁ VLXD THÁNG 9.2023-PL1'!C201</f>
        <v>m2</v>
      </c>
      <c r="D201" s="1595" t="str">
        <f>'GIÁ VLXD THÁNG 9.2023-PL1'!D201</f>
        <v>3.5 zem</v>
      </c>
      <c r="E201" s="42">
        <f>'GIÁ VLXD THÁNG 11.2023'!E201</f>
        <v>0</v>
      </c>
      <c r="F201" s="42">
        <f>'GIÁ VLXD THÁNG 11.2023'!F201</f>
        <v>0</v>
      </c>
      <c r="G201" s="42">
        <f>'GIÁ VLXD THÁNG 11.2023'!G201</f>
        <v>0</v>
      </c>
      <c r="H201" s="42">
        <f>'GIÁ VLXD THÁNG 11.2023'!H201</f>
        <v>0</v>
      </c>
      <c r="J201" s="42">
        <f>'GIÁ VLXD THÁNG 11.2023'!J201</f>
        <v>90000</v>
      </c>
      <c r="K201" s="42">
        <f>'GIÁ VLXD THÁNG 11.2023'!K201</f>
        <v>0</v>
      </c>
      <c r="L201" s="42">
        <f>'GIÁ VLXD THÁNG 11.2023'!L201</f>
        <v>0</v>
      </c>
      <c r="M201" s="42">
        <f>'GIÁ VLXD THÁNG 11.2023'!M201</f>
        <v>0</v>
      </c>
      <c r="N201" s="42">
        <f>'GIÁ VLXD THÁNG 11.2023'!N201</f>
        <v>0</v>
      </c>
      <c r="O201" s="42">
        <f>'GIÁ VLXD THÁNG 11.2023'!O201</f>
        <v>0</v>
      </c>
      <c r="P201" s="42">
        <f>'GIÁ VLXD THÁNG 11.2023'!P201</f>
        <v>0</v>
      </c>
      <c r="Q201" s="42">
        <f>'GIÁ VLXD THÁNG 12.2023'!E201</f>
        <v>0</v>
      </c>
      <c r="R201" s="42">
        <f>'GIÁ VLXD THÁNG 12.2023'!F201</f>
        <v>0</v>
      </c>
      <c r="S201" s="42">
        <f>'GIÁ VLXD THÁNG 12.2023'!G201</f>
        <v>0</v>
      </c>
      <c r="T201" s="42">
        <f>'GIÁ VLXD THÁNG 12.2023'!H201</f>
        <v>0</v>
      </c>
      <c r="U201" s="42">
        <f>'GIÁ VLXD THÁNG 11.2023'!I201</f>
        <v>0</v>
      </c>
      <c r="V201" s="42">
        <f>'GIÁ VLXD THÁNG 12.2023'!J201</f>
        <v>90000</v>
      </c>
      <c r="W201" s="42">
        <f>'GIÁ VLXD THÁNG 12.2023'!K201</f>
        <v>0</v>
      </c>
      <c r="X201" s="42">
        <f>'GIÁ VLXD THÁNG 12.2023'!L201</f>
        <v>0</v>
      </c>
      <c r="Y201" s="42">
        <f>'GIÁ VLXD THÁNG 12.2023'!M201</f>
        <v>0</v>
      </c>
      <c r="Z201" s="42">
        <f>'GIÁ VLXD THÁNG 12.2023'!N201</f>
        <v>0</v>
      </c>
      <c r="AA201" s="42">
        <f>'GIÁ VLXD THÁNG 12.2023'!O201</f>
        <v>0</v>
      </c>
      <c r="AB201" s="42">
        <f>'GIÁ VLXD THÁNG 12.2023'!P201</f>
        <v>0</v>
      </c>
      <c r="AC201" s="108">
        <f t="shared" si="28"/>
        <v>0</v>
      </c>
      <c r="AD201" s="109">
        <f t="shared" si="29"/>
        <v>0</v>
      </c>
      <c r="AE201" s="109">
        <f t="shared" si="30"/>
        <v>0</v>
      </c>
      <c r="AF201" s="109">
        <f t="shared" si="31"/>
        <v>0</v>
      </c>
      <c r="AG201" s="109"/>
      <c r="AH201" s="109" t="str">
        <f t="shared" si="33"/>
        <v>-</v>
      </c>
      <c r="AI201" s="109">
        <f t="shared" si="34"/>
        <v>0</v>
      </c>
      <c r="AJ201" s="109">
        <f t="shared" si="35"/>
        <v>0</v>
      </c>
      <c r="AK201" s="109">
        <f t="shared" si="36"/>
        <v>0</v>
      </c>
      <c r="AL201" s="109">
        <f t="shared" si="37"/>
        <v>0</v>
      </c>
      <c r="AM201" s="109">
        <f t="shared" si="38"/>
        <v>0</v>
      </c>
      <c r="AN201" s="109">
        <f t="shared" si="39"/>
        <v>0</v>
      </c>
      <c r="AO201" s="117"/>
      <c r="AP201" s="117"/>
      <c r="AQ201" s="117"/>
      <c r="AR201" s="117"/>
      <c r="AS201" s="117"/>
      <c r="AT201" s="117"/>
      <c r="AU201" s="117"/>
      <c r="AV201" s="117"/>
      <c r="AW201" s="117"/>
      <c r="AX201" s="117"/>
      <c r="AY201" s="117"/>
      <c r="AZ201" s="117"/>
    </row>
    <row r="202" spans="1:52" ht="30" customHeight="1">
      <c r="A202" s="35"/>
      <c r="B202" s="1611" t="str">
        <f>'GIÁ VLXD THÁNG 9.2023-PL1'!B202</f>
        <v xml:space="preserve">Tôn lạnh </v>
      </c>
      <c r="C202" s="1597" t="str">
        <f>'GIÁ VLXD THÁNG 9.2023-PL1'!C202</f>
        <v>m2</v>
      </c>
      <c r="D202" s="1595" t="str">
        <f>'GIÁ VLXD THÁNG 9.2023-PL1'!D202</f>
        <v>4.0 zem</v>
      </c>
      <c r="E202" s="42">
        <f>'GIÁ VLXD THÁNG 11.2023'!E202</f>
        <v>0</v>
      </c>
      <c r="F202" s="42">
        <f>'GIÁ VLXD THÁNG 11.2023'!F202</f>
        <v>95000</v>
      </c>
      <c r="G202" s="42">
        <f>'GIÁ VLXD THÁNG 11.2023'!G202</f>
        <v>80000</v>
      </c>
      <c r="H202" s="42">
        <f>'GIÁ VLXD THÁNG 11.2023'!H202</f>
        <v>0</v>
      </c>
      <c r="J202" s="42">
        <f>'GIÁ VLXD THÁNG 11.2023'!J202</f>
        <v>0</v>
      </c>
      <c r="K202" s="42">
        <f>'GIÁ VLXD THÁNG 11.2023'!K202</f>
        <v>0</v>
      </c>
      <c r="L202" s="42">
        <f>'GIÁ VLXD THÁNG 11.2023'!L202</f>
        <v>0</v>
      </c>
      <c r="M202" s="42">
        <f>'GIÁ VLXD THÁNG 11.2023'!M202</f>
        <v>0</v>
      </c>
      <c r="N202" s="42">
        <f>'GIÁ VLXD THÁNG 11.2023'!N202</f>
        <v>0</v>
      </c>
      <c r="O202" s="42">
        <f>'GIÁ VLXD THÁNG 11.2023'!O202</f>
        <v>0</v>
      </c>
      <c r="P202" s="42">
        <f>'GIÁ VLXD THÁNG 11.2023'!P202</f>
        <v>0</v>
      </c>
      <c r="Q202" s="42">
        <f>'GIÁ VLXD THÁNG 12.2023'!E202</f>
        <v>0</v>
      </c>
      <c r="R202" s="42">
        <f>'GIÁ VLXD THÁNG 12.2023'!F202</f>
        <v>95000</v>
      </c>
      <c r="S202" s="42">
        <f>'GIÁ VLXD THÁNG 12.2023'!G202</f>
        <v>80000</v>
      </c>
      <c r="T202" s="42">
        <f>'GIÁ VLXD THÁNG 12.2023'!H202</f>
        <v>0</v>
      </c>
      <c r="U202" s="42">
        <f>'GIÁ VLXD THÁNG 11.2023'!I202</f>
        <v>0</v>
      </c>
      <c r="V202" s="42">
        <f>'GIÁ VLXD THÁNG 12.2023'!J202</f>
        <v>0</v>
      </c>
      <c r="W202" s="42">
        <f>'GIÁ VLXD THÁNG 12.2023'!K202</f>
        <v>0</v>
      </c>
      <c r="X202" s="42">
        <f>'GIÁ VLXD THÁNG 12.2023'!L202</f>
        <v>0</v>
      </c>
      <c r="Y202" s="42">
        <f>'GIÁ VLXD THÁNG 12.2023'!M202</f>
        <v>0</v>
      </c>
      <c r="Z202" s="42">
        <f>'GIÁ VLXD THÁNG 12.2023'!N202</f>
        <v>0</v>
      </c>
      <c r="AA202" s="42">
        <f>'GIÁ VLXD THÁNG 12.2023'!O202</f>
        <v>0</v>
      </c>
      <c r="AB202" s="42">
        <f>'GIÁ VLXD THÁNG 12.2023'!P202</f>
        <v>0</v>
      </c>
      <c r="AC202" s="108">
        <f t="shared" ref="AC202:AC232" si="40">IF(AND(E202&gt;0,E202=Q202),"-",Q202-E202)</f>
        <v>0</v>
      </c>
      <c r="AD202" s="109" t="str">
        <f t="shared" ref="AD202:AD232" si="41">IF(AND(F202&gt;0,F202=R202),"-",R202-F202)</f>
        <v>-</v>
      </c>
      <c r="AE202" s="109" t="str">
        <f t="shared" ref="AE202:AE232" si="42">IF(AND(G202&gt;0,G202=S202),"-",S202-G202)</f>
        <v>-</v>
      </c>
      <c r="AF202" s="109">
        <f t="shared" ref="AF202:AF232" si="43">IF(AND(H202&gt;0,H202=T202),"-",T202-H202)</f>
        <v>0</v>
      </c>
      <c r="AG202" s="109"/>
      <c r="AH202" s="109">
        <f t="shared" ref="AH202:AH232" si="44">IF(AND(J202&gt;0,J202=V202),"-",V202-J202)</f>
        <v>0</v>
      </c>
      <c r="AI202" s="109">
        <f t="shared" ref="AI202:AI232" si="45">IF(AND(K202&gt;0,K202=W202),"-",W202-K202)</f>
        <v>0</v>
      </c>
      <c r="AJ202" s="109">
        <f t="shared" ref="AJ202:AJ232" si="46">IF(AND(L202&gt;0,L202=X202),"-",X202-L202)</f>
        <v>0</v>
      </c>
      <c r="AK202" s="109">
        <f t="shared" ref="AK202:AK232" si="47">IF(AND(M202&gt;0,M202=Y202),"-",Y202-M202)</f>
        <v>0</v>
      </c>
      <c r="AL202" s="109">
        <f t="shared" ref="AL202:AL232" si="48">IF(AND(N202&gt;0,N202=Z202),"-",Z202-N202)</f>
        <v>0</v>
      </c>
      <c r="AM202" s="109">
        <f t="shared" ref="AM202:AM232" si="49">IF(AND(O202&gt;0,O202=AA202),"-",AA202-O202)</f>
        <v>0</v>
      </c>
      <c r="AN202" s="109">
        <f t="shared" ref="AN202:AN232" si="50">IF(AND(P202&gt;0,P202=AB202),"-",AB202-P202)</f>
        <v>0</v>
      </c>
      <c r="AO202" s="117"/>
      <c r="AP202" s="117"/>
      <c r="AQ202" s="117"/>
      <c r="AR202" s="117"/>
      <c r="AS202" s="117"/>
      <c r="AT202" s="117"/>
      <c r="AU202" s="117"/>
      <c r="AV202" s="117"/>
      <c r="AW202" s="117"/>
      <c r="AX202" s="117"/>
      <c r="AY202" s="117"/>
      <c r="AZ202" s="117"/>
    </row>
    <row r="203" spans="1:52" ht="30" customHeight="1">
      <c r="A203" s="35"/>
      <c r="B203" s="1611" t="str">
        <f>'GIÁ VLXD THÁNG 9.2023-PL1'!B203</f>
        <v xml:space="preserve">Tôn ngói Ruby </v>
      </c>
      <c r="C203" s="1597" t="str">
        <f>'GIÁ VLXD THÁNG 9.2023-PL1'!C203</f>
        <v>m2</v>
      </c>
      <c r="D203" s="1595" t="str">
        <f>'GIÁ VLXD THÁNG 9.2023-PL1'!D203</f>
        <v>4.5 zem</v>
      </c>
      <c r="E203" s="42">
        <f>'GIÁ VLXD THÁNG 11.2023'!E203</f>
        <v>0</v>
      </c>
      <c r="F203" s="42">
        <f>'GIÁ VLXD THÁNG 11.2023'!F203</f>
        <v>0</v>
      </c>
      <c r="G203" s="42">
        <f>'GIÁ VLXD THÁNG 11.2023'!G203</f>
        <v>0</v>
      </c>
      <c r="H203" s="42">
        <f>'GIÁ VLXD THÁNG 11.2023'!H203</f>
        <v>0</v>
      </c>
      <c r="J203" s="42">
        <f>'GIÁ VLXD THÁNG 11.2023'!J203</f>
        <v>0</v>
      </c>
      <c r="K203" s="42">
        <f>'GIÁ VLXD THÁNG 11.2023'!K203</f>
        <v>0</v>
      </c>
      <c r="L203" s="42">
        <f>'GIÁ VLXD THÁNG 11.2023'!L203</f>
        <v>0</v>
      </c>
      <c r="M203" s="42">
        <f>'GIÁ VLXD THÁNG 11.2023'!M203</f>
        <v>0</v>
      </c>
      <c r="N203" s="42">
        <f>'GIÁ VLXD THÁNG 11.2023'!N203</f>
        <v>0</v>
      </c>
      <c r="O203" s="42">
        <f>'GIÁ VLXD THÁNG 11.2023'!O203</f>
        <v>0</v>
      </c>
      <c r="P203" s="42">
        <f>'GIÁ VLXD THÁNG 11.2023'!P203</f>
        <v>166100</v>
      </c>
      <c r="Q203" s="42">
        <f>'GIÁ VLXD THÁNG 12.2023'!E203</f>
        <v>0</v>
      </c>
      <c r="R203" s="42">
        <f>'GIÁ VLXD THÁNG 12.2023'!F203</f>
        <v>0</v>
      </c>
      <c r="S203" s="42">
        <f>'GIÁ VLXD THÁNG 12.2023'!G203</f>
        <v>0</v>
      </c>
      <c r="T203" s="42">
        <f>'GIÁ VLXD THÁNG 12.2023'!H203</f>
        <v>0</v>
      </c>
      <c r="U203" s="42">
        <f>'GIÁ VLXD THÁNG 11.2023'!I203</f>
        <v>0</v>
      </c>
      <c r="V203" s="42">
        <f>'GIÁ VLXD THÁNG 12.2023'!J203</f>
        <v>0</v>
      </c>
      <c r="W203" s="42">
        <f>'GIÁ VLXD THÁNG 12.2023'!K203</f>
        <v>0</v>
      </c>
      <c r="X203" s="42">
        <f>'GIÁ VLXD THÁNG 12.2023'!L203</f>
        <v>0</v>
      </c>
      <c r="Y203" s="42">
        <f>'GIÁ VLXD THÁNG 12.2023'!M203</f>
        <v>0</v>
      </c>
      <c r="Z203" s="42">
        <f>'GIÁ VLXD THÁNG 12.2023'!N203</f>
        <v>0</v>
      </c>
      <c r="AA203" s="42">
        <f>'GIÁ VLXD THÁNG 12.2023'!O203</f>
        <v>0</v>
      </c>
      <c r="AB203" s="42">
        <f>'GIÁ VLXD THÁNG 12.2023'!P203</f>
        <v>166100</v>
      </c>
      <c r="AC203" s="108">
        <f t="shared" si="40"/>
        <v>0</v>
      </c>
      <c r="AD203" s="109">
        <f t="shared" si="41"/>
        <v>0</v>
      </c>
      <c r="AE203" s="109">
        <f t="shared" si="42"/>
        <v>0</v>
      </c>
      <c r="AF203" s="109">
        <f t="shared" si="43"/>
        <v>0</v>
      </c>
      <c r="AG203" s="109"/>
      <c r="AH203" s="109">
        <f t="shared" si="44"/>
        <v>0</v>
      </c>
      <c r="AI203" s="109">
        <f t="shared" si="45"/>
        <v>0</v>
      </c>
      <c r="AJ203" s="109">
        <f t="shared" si="46"/>
        <v>0</v>
      </c>
      <c r="AK203" s="109">
        <f t="shared" si="47"/>
        <v>0</v>
      </c>
      <c r="AL203" s="109">
        <f t="shared" si="48"/>
        <v>0</v>
      </c>
      <c r="AM203" s="109">
        <f t="shared" si="49"/>
        <v>0</v>
      </c>
      <c r="AN203" s="109" t="str">
        <f t="shared" si="50"/>
        <v>-</v>
      </c>
      <c r="AO203" s="117"/>
      <c r="AP203" s="117"/>
      <c r="AQ203" s="117"/>
      <c r="AR203" s="117"/>
      <c r="AS203" s="117"/>
      <c r="AT203" s="117"/>
      <c r="AU203" s="117"/>
      <c r="AV203" s="117"/>
      <c r="AW203" s="117"/>
      <c r="AX203" s="117"/>
      <c r="AY203" s="117"/>
      <c r="AZ203" s="117"/>
    </row>
    <row r="204" spans="1:52" ht="30" customHeight="1">
      <c r="A204" s="35"/>
      <c r="B204" s="1611" t="str">
        <f>'GIÁ VLXD THÁNG 9.2023-PL1'!B204</f>
        <v>Tôn ngói Ruby</v>
      </c>
      <c r="C204" s="1597" t="str">
        <f>'GIÁ VLXD THÁNG 9.2023-PL1'!C204</f>
        <v>m2</v>
      </c>
      <c r="D204" s="1595" t="str">
        <f>'GIÁ VLXD THÁNG 9.2023-PL1'!D204</f>
        <v>5.0 zem</v>
      </c>
      <c r="E204" s="42">
        <f>'GIÁ VLXD THÁNG 11.2023'!E204</f>
        <v>0</v>
      </c>
      <c r="F204" s="42">
        <f>'GIÁ VLXD THÁNG 11.2023'!F204</f>
        <v>0</v>
      </c>
      <c r="G204" s="42">
        <f>'GIÁ VLXD THÁNG 11.2023'!G204</f>
        <v>0</v>
      </c>
      <c r="H204" s="42">
        <f>'GIÁ VLXD THÁNG 11.2023'!H204</f>
        <v>0</v>
      </c>
      <c r="J204" s="42">
        <f>'GIÁ VLXD THÁNG 11.2023'!J204</f>
        <v>0</v>
      </c>
      <c r="K204" s="42">
        <f>'GIÁ VLXD THÁNG 11.2023'!K204</f>
        <v>0</v>
      </c>
      <c r="L204" s="42">
        <f>'GIÁ VLXD THÁNG 11.2023'!L204</f>
        <v>0</v>
      </c>
      <c r="M204" s="42">
        <f>'GIÁ VLXD THÁNG 11.2023'!M204</f>
        <v>0</v>
      </c>
      <c r="N204" s="42">
        <f>'GIÁ VLXD THÁNG 11.2023'!N204</f>
        <v>0</v>
      </c>
      <c r="O204" s="42">
        <f>'GIÁ VLXD THÁNG 11.2023'!O204</f>
        <v>0</v>
      </c>
      <c r="P204" s="42">
        <f>'GIÁ VLXD THÁNG 11.2023'!P204</f>
        <v>180400</v>
      </c>
      <c r="Q204" s="42">
        <f>'GIÁ VLXD THÁNG 12.2023'!E204</f>
        <v>0</v>
      </c>
      <c r="R204" s="42">
        <f>'GIÁ VLXD THÁNG 12.2023'!F204</f>
        <v>0</v>
      </c>
      <c r="S204" s="42">
        <f>'GIÁ VLXD THÁNG 12.2023'!G204</f>
        <v>0</v>
      </c>
      <c r="T204" s="42">
        <f>'GIÁ VLXD THÁNG 12.2023'!H204</f>
        <v>0</v>
      </c>
      <c r="U204" s="42">
        <f>'GIÁ VLXD THÁNG 11.2023'!I204</f>
        <v>0</v>
      </c>
      <c r="V204" s="42">
        <f>'GIÁ VLXD THÁNG 12.2023'!J204</f>
        <v>0</v>
      </c>
      <c r="W204" s="42">
        <f>'GIÁ VLXD THÁNG 12.2023'!K204</f>
        <v>0</v>
      </c>
      <c r="X204" s="42">
        <f>'GIÁ VLXD THÁNG 12.2023'!L204</f>
        <v>0</v>
      </c>
      <c r="Y204" s="42">
        <f>'GIÁ VLXD THÁNG 12.2023'!M204</f>
        <v>0</v>
      </c>
      <c r="Z204" s="42">
        <f>'GIÁ VLXD THÁNG 12.2023'!N204</f>
        <v>0</v>
      </c>
      <c r="AA204" s="42">
        <f>'GIÁ VLXD THÁNG 12.2023'!O204</f>
        <v>0</v>
      </c>
      <c r="AB204" s="42">
        <f>'GIÁ VLXD THÁNG 12.2023'!P204</f>
        <v>180400</v>
      </c>
      <c r="AC204" s="108">
        <f t="shared" si="40"/>
        <v>0</v>
      </c>
      <c r="AD204" s="109">
        <f t="shared" si="41"/>
        <v>0</v>
      </c>
      <c r="AE204" s="109">
        <f t="shared" si="42"/>
        <v>0</v>
      </c>
      <c r="AF204" s="109">
        <f t="shared" si="43"/>
        <v>0</v>
      </c>
      <c r="AG204" s="109"/>
      <c r="AH204" s="109">
        <f t="shared" si="44"/>
        <v>0</v>
      </c>
      <c r="AI204" s="109">
        <f t="shared" si="45"/>
        <v>0</v>
      </c>
      <c r="AJ204" s="109">
        <f t="shared" si="46"/>
        <v>0</v>
      </c>
      <c r="AK204" s="109">
        <f t="shared" si="47"/>
        <v>0</v>
      </c>
      <c r="AL204" s="109">
        <f t="shared" si="48"/>
        <v>0</v>
      </c>
      <c r="AM204" s="109">
        <f t="shared" si="49"/>
        <v>0</v>
      </c>
      <c r="AN204" s="109" t="str">
        <f t="shared" si="50"/>
        <v>-</v>
      </c>
      <c r="AO204" s="117"/>
      <c r="AP204" s="117"/>
      <c r="AQ204" s="117"/>
      <c r="AR204" s="117"/>
      <c r="AS204" s="117"/>
      <c r="AT204" s="117"/>
      <c r="AU204" s="117"/>
      <c r="AV204" s="117"/>
      <c r="AW204" s="117"/>
      <c r="AX204" s="117"/>
      <c r="AY204" s="117"/>
      <c r="AZ204" s="117"/>
    </row>
    <row r="205" spans="1:52" ht="30" customHeight="1">
      <c r="A205" s="35"/>
      <c r="B205" s="1611" t="str">
        <f>'GIÁ VLXD THÁNG 9.2023-PL1'!B205</f>
        <v xml:space="preserve">Tôn mạ màu </v>
      </c>
      <c r="C205" s="1597" t="str">
        <f>'GIÁ VLXD THÁNG 9.2023-PL1'!C205</f>
        <v>m2</v>
      </c>
      <c r="D205" s="1595" t="str">
        <f>'GIÁ VLXD THÁNG 9.2023-PL1'!D205</f>
        <v>4.0 zem</v>
      </c>
      <c r="E205" s="42">
        <f>'GIÁ VLXD THÁNG 11.2023'!E205</f>
        <v>0</v>
      </c>
      <c r="F205" s="42">
        <f>'GIÁ VLXD THÁNG 11.2023'!F205</f>
        <v>0</v>
      </c>
      <c r="G205" s="42">
        <f>'GIÁ VLXD THÁNG 11.2023'!G205</f>
        <v>120000</v>
      </c>
      <c r="H205" s="42">
        <f>'GIÁ VLXD THÁNG 11.2023'!H205</f>
        <v>0</v>
      </c>
      <c r="J205" s="42">
        <f>'GIÁ VLXD THÁNG 11.2023'!J205</f>
        <v>0</v>
      </c>
      <c r="K205" s="42">
        <f>'GIÁ VLXD THÁNG 11.2023'!K205</f>
        <v>130000</v>
      </c>
      <c r="L205" s="42">
        <f>'GIÁ VLXD THÁNG 11.2023'!L205</f>
        <v>0</v>
      </c>
      <c r="M205" s="42">
        <f>'GIÁ VLXD THÁNG 11.2023'!M205</f>
        <v>0</v>
      </c>
      <c r="N205" s="42">
        <f>'GIÁ VLXD THÁNG 11.2023'!N205</f>
        <v>0</v>
      </c>
      <c r="O205" s="42">
        <f>'GIÁ VLXD THÁNG 11.2023'!O205</f>
        <v>0</v>
      </c>
      <c r="P205" s="42">
        <f>'GIÁ VLXD THÁNG 11.2023'!P205</f>
        <v>0</v>
      </c>
      <c r="Q205" s="42">
        <f>'GIÁ VLXD THÁNG 12.2023'!E205</f>
        <v>0</v>
      </c>
      <c r="R205" s="42">
        <f>'GIÁ VLXD THÁNG 12.2023'!F205</f>
        <v>0</v>
      </c>
      <c r="S205" s="42">
        <f>'GIÁ VLXD THÁNG 12.2023'!G205</f>
        <v>120000</v>
      </c>
      <c r="T205" s="42">
        <f>'GIÁ VLXD THÁNG 12.2023'!H205</f>
        <v>0</v>
      </c>
      <c r="U205" s="42">
        <f>'GIÁ VLXD THÁNG 11.2023'!I205</f>
        <v>0</v>
      </c>
      <c r="V205" s="42">
        <f>'GIÁ VLXD THÁNG 12.2023'!J205</f>
        <v>0</v>
      </c>
      <c r="W205" s="42">
        <f>'GIÁ VLXD THÁNG 12.2023'!K205</f>
        <v>130000</v>
      </c>
      <c r="X205" s="42">
        <f>'GIÁ VLXD THÁNG 12.2023'!L205</f>
        <v>0</v>
      </c>
      <c r="Y205" s="42">
        <f>'GIÁ VLXD THÁNG 12.2023'!M205</f>
        <v>0</v>
      </c>
      <c r="Z205" s="42">
        <f>'GIÁ VLXD THÁNG 12.2023'!N205</f>
        <v>0</v>
      </c>
      <c r="AA205" s="42">
        <f>'GIÁ VLXD THÁNG 12.2023'!O205</f>
        <v>0</v>
      </c>
      <c r="AB205" s="42">
        <f>'GIÁ VLXD THÁNG 12.2023'!P205</f>
        <v>0</v>
      </c>
      <c r="AC205" s="108">
        <f t="shared" si="40"/>
        <v>0</v>
      </c>
      <c r="AD205" s="109">
        <f t="shared" si="41"/>
        <v>0</v>
      </c>
      <c r="AE205" s="109" t="str">
        <f t="shared" si="42"/>
        <v>-</v>
      </c>
      <c r="AF205" s="109">
        <f t="shared" si="43"/>
        <v>0</v>
      </c>
      <c r="AG205" s="109"/>
      <c r="AH205" s="109">
        <f t="shared" si="44"/>
        <v>0</v>
      </c>
      <c r="AI205" s="109" t="str">
        <f t="shared" si="45"/>
        <v>-</v>
      </c>
      <c r="AJ205" s="109">
        <f t="shared" si="46"/>
        <v>0</v>
      </c>
      <c r="AK205" s="109">
        <f t="shared" si="47"/>
        <v>0</v>
      </c>
      <c r="AL205" s="109">
        <f t="shared" si="48"/>
        <v>0</v>
      </c>
      <c r="AM205" s="109">
        <f t="shared" si="49"/>
        <v>0</v>
      </c>
      <c r="AN205" s="109">
        <f t="shared" si="50"/>
        <v>0</v>
      </c>
      <c r="AO205" s="117"/>
      <c r="AP205" s="117"/>
      <c r="AQ205" s="117"/>
      <c r="AR205" s="117"/>
      <c r="AS205" s="117"/>
      <c r="AT205" s="117"/>
      <c r="AU205" s="117"/>
      <c r="AV205" s="117"/>
      <c r="AW205" s="117"/>
      <c r="AX205" s="117"/>
      <c r="AY205" s="117"/>
      <c r="AZ205" s="117"/>
    </row>
    <row r="206" spans="1:52" ht="30" customHeight="1">
      <c r="A206" s="35"/>
      <c r="B206" s="1611" t="str">
        <f>'GIÁ VLXD THÁNG 9.2023-PL1'!B206</f>
        <v>Tôn mạ màu đỏ</v>
      </c>
      <c r="C206" s="1597" t="str">
        <f>'GIÁ VLXD THÁNG 9.2023-PL1'!C206</f>
        <v>m2</v>
      </c>
      <c r="D206" s="1595" t="str">
        <f>'GIÁ VLXD THÁNG 9.2023-PL1'!D206</f>
        <v>4.5 zem</v>
      </c>
      <c r="E206" s="42">
        <f>'GIÁ VLXD THÁNG 11.2023'!E206</f>
        <v>0</v>
      </c>
      <c r="F206" s="42">
        <f>'GIÁ VLXD THÁNG 11.2023'!F206</f>
        <v>0</v>
      </c>
      <c r="G206" s="42">
        <f>'GIÁ VLXD THÁNG 11.2023'!G206</f>
        <v>0</v>
      </c>
      <c r="H206" s="42">
        <f>'GIÁ VLXD THÁNG 11.2023'!H206</f>
        <v>0</v>
      </c>
      <c r="J206" s="42">
        <f>'GIÁ VLXD THÁNG 11.2023'!J206</f>
        <v>0</v>
      </c>
      <c r="K206" s="42">
        <f>'GIÁ VLXD THÁNG 11.2023'!K206</f>
        <v>145000</v>
      </c>
      <c r="L206" s="42">
        <f>'GIÁ VLXD THÁNG 11.2023'!L206</f>
        <v>0</v>
      </c>
      <c r="M206" s="42">
        <f>'GIÁ VLXD THÁNG 11.2023'!M206</f>
        <v>0</v>
      </c>
      <c r="N206" s="42">
        <f>'GIÁ VLXD THÁNG 11.2023'!N206</f>
        <v>0</v>
      </c>
      <c r="O206" s="42">
        <f>'GIÁ VLXD THÁNG 11.2023'!O206</f>
        <v>0</v>
      </c>
      <c r="P206" s="42">
        <f>'GIÁ VLXD THÁNG 11.2023'!P206</f>
        <v>0</v>
      </c>
      <c r="Q206" s="42">
        <f>'GIÁ VLXD THÁNG 12.2023'!E206</f>
        <v>0</v>
      </c>
      <c r="R206" s="42">
        <f>'GIÁ VLXD THÁNG 12.2023'!F206</f>
        <v>0</v>
      </c>
      <c r="S206" s="42">
        <f>'GIÁ VLXD THÁNG 12.2023'!G206</f>
        <v>0</v>
      </c>
      <c r="T206" s="42">
        <f>'GIÁ VLXD THÁNG 12.2023'!H206</f>
        <v>0</v>
      </c>
      <c r="U206" s="42">
        <f>'GIÁ VLXD THÁNG 11.2023'!I206</f>
        <v>0</v>
      </c>
      <c r="V206" s="42">
        <f>'GIÁ VLXD THÁNG 12.2023'!J206</f>
        <v>0</v>
      </c>
      <c r="W206" s="42">
        <f>'GIÁ VLXD THÁNG 12.2023'!K206</f>
        <v>145000</v>
      </c>
      <c r="X206" s="42">
        <f>'GIÁ VLXD THÁNG 12.2023'!L206</f>
        <v>0</v>
      </c>
      <c r="Y206" s="42">
        <f>'GIÁ VLXD THÁNG 12.2023'!M206</f>
        <v>0</v>
      </c>
      <c r="Z206" s="42">
        <f>'GIÁ VLXD THÁNG 12.2023'!N206</f>
        <v>0</v>
      </c>
      <c r="AA206" s="42">
        <f>'GIÁ VLXD THÁNG 12.2023'!O206</f>
        <v>0</v>
      </c>
      <c r="AB206" s="42">
        <f>'GIÁ VLXD THÁNG 12.2023'!P206</f>
        <v>0</v>
      </c>
      <c r="AC206" s="108">
        <f t="shared" si="40"/>
        <v>0</v>
      </c>
      <c r="AD206" s="109">
        <f t="shared" si="41"/>
        <v>0</v>
      </c>
      <c r="AE206" s="109">
        <f t="shared" si="42"/>
        <v>0</v>
      </c>
      <c r="AF206" s="109">
        <f t="shared" si="43"/>
        <v>0</v>
      </c>
      <c r="AG206" s="109"/>
      <c r="AH206" s="109">
        <f t="shared" si="44"/>
        <v>0</v>
      </c>
      <c r="AI206" s="109" t="str">
        <f t="shared" si="45"/>
        <v>-</v>
      </c>
      <c r="AJ206" s="109">
        <f t="shared" si="46"/>
        <v>0</v>
      </c>
      <c r="AK206" s="109">
        <f t="shared" si="47"/>
        <v>0</v>
      </c>
      <c r="AL206" s="109">
        <f t="shared" si="48"/>
        <v>0</v>
      </c>
      <c r="AM206" s="109">
        <f t="shared" si="49"/>
        <v>0</v>
      </c>
      <c r="AN206" s="109">
        <f t="shared" si="50"/>
        <v>0</v>
      </c>
      <c r="AO206" s="117"/>
      <c r="AP206" s="117"/>
      <c r="AQ206" s="117"/>
      <c r="AR206" s="117"/>
      <c r="AS206" s="117"/>
      <c r="AT206" s="117"/>
      <c r="AU206" s="117"/>
      <c r="AV206" s="117"/>
      <c r="AW206" s="117"/>
      <c r="AX206" s="117"/>
      <c r="AY206" s="117"/>
      <c r="AZ206" s="117"/>
    </row>
    <row r="207" spans="1:52" ht="30" customHeight="1">
      <c r="A207" s="35"/>
      <c r="B207" s="1611" t="str">
        <f>'GIÁ VLXD THÁNG 9.2023-PL1'!B207</f>
        <v xml:space="preserve">Tôn lạnh màu </v>
      </c>
      <c r="C207" s="1597" t="str">
        <f>'GIÁ VLXD THÁNG 9.2023-PL1'!C207</f>
        <v>m2</v>
      </c>
      <c r="D207" s="1595" t="str">
        <f>'GIÁ VLXD THÁNG 9.2023-PL1'!D207</f>
        <v>4.0 zem</v>
      </c>
      <c r="E207" s="42">
        <f>'GIÁ VLXD THÁNG 11.2023'!E207</f>
        <v>0</v>
      </c>
      <c r="F207" s="42">
        <f>'GIÁ VLXD THÁNG 11.2023'!F207</f>
        <v>0</v>
      </c>
      <c r="G207" s="42">
        <f>'GIÁ VLXD THÁNG 11.2023'!G207</f>
        <v>0</v>
      </c>
      <c r="H207" s="42">
        <f>'GIÁ VLXD THÁNG 11.2023'!H207</f>
        <v>0</v>
      </c>
      <c r="J207" s="42">
        <f>'GIÁ VLXD THÁNG 11.2023'!J207</f>
        <v>0</v>
      </c>
      <c r="K207" s="42">
        <f>'GIÁ VLXD THÁNG 11.2023'!K207</f>
        <v>0</v>
      </c>
      <c r="L207" s="42">
        <f>'GIÁ VLXD THÁNG 11.2023'!L207</f>
        <v>0</v>
      </c>
      <c r="M207" s="42">
        <f>'GIÁ VLXD THÁNG 11.2023'!M207</f>
        <v>0</v>
      </c>
      <c r="N207" s="42">
        <f>'GIÁ VLXD THÁNG 11.2023'!N207</f>
        <v>0</v>
      </c>
      <c r="O207" s="42">
        <f>'GIÁ VLXD THÁNG 11.2023'!O207</f>
        <v>0</v>
      </c>
      <c r="P207" s="42">
        <f>'GIÁ VLXD THÁNG 11.2023'!P207</f>
        <v>0</v>
      </c>
      <c r="Q207" s="42">
        <f>'GIÁ VLXD THÁNG 12.2023'!E207</f>
        <v>0</v>
      </c>
      <c r="R207" s="42">
        <f>'GIÁ VLXD THÁNG 12.2023'!F207</f>
        <v>0</v>
      </c>
      <c r="S207" s="42">
        <f>'GIÁ VLXD THÁNG 12.2023'!G207</f>
        <v>0</v>
      </c>
      <c r="T207" s="42">
        <f>'GIÁ VLXD THÁNG 12.2023'!H207</f>
        <v>0</v>
      </c>
      <c r="U207" s="42">
        <f>'GIÁ VLXD THÁNG 11.2023'!I207</f>
        <v>0</v>
      </c>
      <c r="V207" s="42">
        <f>'GIÁ VLXD THÁNG 12.2023'!J207</f>
        <v>0</v>
      </c>
      <c r="W207" s="42">
        <f>'GIÁ VLXD THÁNG 12.2023'!K207</f>
        <v>0</v>
      </c>
      <c r="X207" s="42">
        <f>'GIÁ VLXD THÁNG 12.2023'!L207</f>
        <v>0</v>
      </c>
      <c r="Y207" s="42">
        <f>'GIÁ VLXD THÁNG 12.2023'!M207</f>
        <v>0</v>
      </c>
      <c r="Z207" s="42">
        <f>'GIÁ VLXD THÁNG 12.2023'!N207</f>
        <v>0</v>
      </c>
      <c r="AA207" s="42">
        <f>'GIÁ VLXD THÁNG 12.2023'!O207</f>
        <v>0</v>
      </c>
      <c r="AB207" s="42">
        <f>'GIÁ VLXD THÁNG 12.2023'!P207</f>
        <v>0</v>
      </c>
      <c r="AC207" s="108">
        <f t="shared" si="40"/>
        <v>0</v>
      </c>
      <c r="AD207" s="109">
        <f t="shared" si="41"/>
        <v>0</v>
      </c>
      <c r="AE207" s="109">
        <f t="shared" si="42"/>
        <v>0</v>
      </c>
      <c r="AF207" s="109">
        <f t="shared" si="43"/>
        <v>0</v>
      </c>
      <c r="AG207" s="109"/>
      <c r="AH207" s="109">
        <f t="shared" si="44"/>
        <v>0</v>
      </c>
      <c r="AI207" s="109">
        <f t="shared" si="45"/>
        <v>0</v>
      </c>
      <c r="AJ207" s="109">
        <f t="shared" si="46"/>
        <v>0</v>
      </c>
      <c r="AK207" s="109">
        <f t="shared" si="47"/>
        <v>0</v>
      </c>
      <c r="AL207" s="109">
        <f t="shared" si="48"/>
        <v>0</v>
      </c>
      <c r="AM207" s="109">
        <f t="shared" si="49"/>
        <v>0</v>
      </c>
      <c r="AN207" s="109">
        <f t="shared" si="50"/>
        <v>0</v>
      </c>
      <c r="AO207" s="117"/>
      <c r="AP207" s="117"/>
      <c r="AQ207" s="117"/>
      <c r="AR207" s="117"/>
      <c r="AS207" s="117"/>
      <c r="AT207" s="117"/>
      <c r="AU207" s="117"/>
      <c r="AV207" s="117"/>
      <c r="AW207" s="117"/>
      <c r="AX207" s="117"/>
      <c r="AY207" s="117"/>
      <c r="AZ207" s="117"/>
    </row>
    <row r="208" spans="1:52" ht="30" customHeight="1">
      <c r="A208" s="35"/>
      <c r="B208" s="1611" t="str">
        <f>'GIÁ VLXD THÁNG 9.2023-PL1'!B208</f>
        <v>Tôn lạnh màu</v>
      </c>
      <c r="C208" s="1597" t="str">
        <f>'GIÁ VLXD THÁNG 9.2023-PL1'!C208</f>
        <v>m2</v>
      </c>
      <c r="D208" s="1595" t="str">
        <f>'GIÁ VLXD THÁNG 9.2023-PL1'!D208</f>
        <v>4.5 zem</v>
      </c>
      <c r="E208" s="42">
        <f>'GIÁ VLXD THÁNG 11.2023'!E208</f>
        <v>0</v>
      </c>
      <c r="F208" s="42">
        <f>'GIÁ VLXD THÁNG 11.2023'!F208</f>
        <v>0</v>
      </c>
      <c r="G208" s="42">
        <f>'GIÁ VLXD THÁNG 11.2023'!G208</f>
        <v>0</v>
      </c>
      <c r="H208" s="42">
        <f>'GIÁ VLXD THÁNG 11.2023'!H208</f>
        <v>0</v>
      </c>
      <c r="J208" s="42">
        <f>'GIÁ VLXD THÁNG 11.2023'!J208</f>
        <v>0</v>
      </c>
      <c r="K208" s="42">
        <f>'GIÁ VLXD THÁNG 11.2023'!K208</f>
        <v>0</v>
      </c>
      <c r="L208" s="42">
        <f>'GIÁ VLXD THÁNG 11.2023'!L208</f>
        <v>0</v>
      </c>
      <c r="M208" s="42">
        <f>'GIÁ VLXD THÁNG 11.2023'!M208</f>
        <v>0</v>
      </c>
      <c r="N208" s="42">
        <f>'GIÁ VLXD THÁNG 11.2023'!N208</f>
        <v>0</v>
      </c>
      <c r="O208" s="42">
        <f>'GIÁ VLXD THÁNG 11.2023'!O208</f>
        <v>0</v>
      </c>
      <c r="P208" s="42">
        <f>'GIÁ VLXD THÁNG 11.2023'!P208</f>
        <v>0</v>
      </c>
      <c r="Q208" s="42">
        <f>'GIÁ VLXD THÁNG 12.2023'!E208</f>
        <v>0</v>
      </c>
      <c r="R208" s="42">
        <f>'GIÁ VLXD THÁNG 12.2023'!F208</f>
        <v>0</v>
      </c>
      <c r="S208" s="42">
        <f>'GIÁ VLXD THÁNG 12.2023'!G208</f>
        <v>0</v>
      </c>
      <c r="T208" s="42">
        <f>'GIÁ VLXD THÁNG 12.2023'!H208</f>
        <v>0</v>
      </c>
      <c r="U208" s="42">
        <f>'GIÁ VLXD THÁNG 11.2023'!I208</f>
        <v>0</v>
      </c>
      <c r="V208" s="42">
        <f>'GIÁ VLXD THÁNG 12.2023'!J208</f>
        <v>0</v>
      </c>
      <c r="W208" s="42">
        <f>'GIÁ VLXD THÁNG 12.2023'!K208</f>
        <v>0</v>
      </c>
      <c r="X208" s="42">
        <f>'GIÁ VLXD THÁNG 12.2023'!L208</f>
        <v>0</v>
      </c>
      <c r="Y208" s="42">
        <f>'GIÁ VLXD THÁNG 12.2023'!M208</f>
        <v>0</v>
      </c>
      <c r="Z208" s="42">
        <f>'GIÁ VLXD THÁNG 12.2023'!N208</f>
        <v>0</v>
      </c>
      <c r="AA208" s="42">
        <f>'GIÁ VLXD THÁNG 12.2023'!O208</f>
        <v>0</v>
      </c>
      <c r="AB208" s="42">
        <f>'GIÁ VLXD THÁNG 12.2023'!P208</f>
        <v>0</v>
      </c>
      <c r="AC208" s="108">
        <f t="shared" si="40"/>
        <v>0</v>
      </c>
      <c r="AD208" s="109">
        <f t="shared" si="41"/>
        <v>0</v>
      </c>
      <c r="AE208" s="109">
        <f t="shared" si="42"/>
        <v>0</v>
      </c>
      <c r="AF208" s="109">
        <f t="shared" si="43"/>
        <v>0</v>
      </c>
      <c r="AG208" s="109"/>
      <c r="AH208" s="109">
        <f t="shared" si="44"/>
        <v>0</v>
      </c>
      <c r="AI208" s="109">
        <f t="shared" si="45"/>
        <v>0</v>
      </c>
      <c r="AJ208" s="109">
        <f t="shared" si="46"/>
        <v>0</v>
      </c>
      <c r="AK208" s="109">
        <f t="shared" si="47"/>
        <v>0</v>
      </c>
      <c r="AL208" s="109">
        <f t="shared" si="48"/>
        <v>0</v>
      </c>
      <c r="AM208" s="109">
        <f t="shared" si="49"/>
        <v>0</v>
      </c>
      <c r="AN208" s="109">
        <f t="shared" si="50"/>
        <v>0</v>
      </c>
      <c r="AO208" s="117"/>
      <c r="AP208" s="117"/>
      <c r="AQ208" s="117"/>
      <c r="AR208" s="117"/>
      <c r="AS208" s="117"/>
      <c r="AT208" s="117"/>
      <c r="AU208" s="117"/>
      <c r="AV208" s="117"/>
      <c r="AW208" s="117"/>
      <c r="AX208" s="117"/>
      <c r="AY208" s="117"/>
      <c r="AZ208" s="117"/>
    </row>
    <row r="209" spans="1:52" ht="30" customHeight="1">
      <c r="A209" s="35"/>
      <c r="B209" s="1611" t="str">
        <f>'GIÁ VLXD THÁNG 9.2023-PL1'!B209</f>
        <v xml:space="preserve">Tôn mạ màu Đông Á </v>
      </c>
      <c r="C209" s="1597" t="str">
        <f>'GIÁ VLXD THÁNG 9.2023-PL1'!C209</f>
        <v>m2</v>
      </c>
      <c r="D209" s="1595" t="str">
        <f>'GIÁ VLXD THÁNG 9.2023-PL1'!D209</f>
        <v>4.5 zem</v>
      </c>
      <c r="E209" s="42">
        <f>'GIÁ VLXD THÁNG 11.2023'!E209</f>
        <v>0</v>
      </c>
      <c r="F209" s="42">
        <f>'GIÁ VLXD THÁNG 11.2023'!F209</f>
        <v>0</v>
      </c>
      <c r="G209" s="42">
        <f>'GIÁ VLXD THÁNG 11.2023'!G209</f>
        <v>0</v>
      </c>
      <c r="H209" s="42">
        <f>'GIÁ VLXD THÁNG 11.2023'!H209</f>
        <v>0</v>
      </c>
      <c r="J209" s="42">
        <f>'GIÁ VLXD THÁNG 11.2023'!J209</f>
        <v>0</v>
      </c>
      <c r="K209" s="42">
        <f>'GIÁ VLXD THÁNG 11.2023'!K209</f>
        <v>0</v>
      </c>
      <c r="L209" s="42">
        <f>'GIÁ VLXD THÁNG 11.2023'!L209</f>
        <v>0</v>
      </c>
      <c r="M209" s="42">
        <f>'GIÁ VLXD THÁNG 11.2023'!M209</f>
        <v>0</v>
      </c>
      <c r="N209" s="42">
        <f>'GIÁ VLXD THÁNG 11.2023'!N209</f>
        <v>0</v>
      </c>
      <c r="O209" s="42">
        <f>'GIÁ VLXD THÁNG 11.2023'!O209</f>
        <v>0</v>
      </c>
      <c r="P209" s="42">
        <f>'GIÁ VLXD THÁNG 11.2023'!P209</f>
        <v>0</v>
      </c>
      <c r="Q209" s="42">
        <f>'GIÁ VLXD THÁNG 12.2023'!E209</f>
        <v>0</v>
      </c>
      <c r="R209" s="42">
        <f>'GIÁ VLXD THÁNG 12.2023'!F209</f>
        <v>0</v>
      </c>
      <c r="S209" s="42">
        <f>'GIÁ VLXD THÁNG 12.2023'!G209</f>
        <v>0</v>
      </c>
      <c r="T209" s="42">
        <f>'GIÁ VLXD THÁNG 12.2023'!H209</f>
        <v>0</v>
      </c>
      <c r="U209" s="42">
        <f>'GIÁ VLXD THÁNG 11.2023'!I209</f>
        <v>0</v>
      </c>
      <c r="V209" s="42">
        <f>'GIÁ VLXD THÁNG 12.2023'!J209</f>
        <v>0</v>
      </c>
      <c r="W209" s="42">
        <f>'GIÁ VLXD THÁNG 12.2023'!K209</f>
        <v>0</v>
      </c>
      <c r="X209" s="42">
        <f>'GIÁ VLXD THÁNG 12.2023'!L209</f>
        <v>0</v>
      </c>
      <c r="Y209" s="42">
        <f>'GIÁ VLXD THÁNG 12.2023'!M209</f>
        <v>0</v>
      </c>
      <c r="Z209" s="42">
        <f>'GIÁ VLXD THÁNG 12.2023'!N209</f>
        <v>0</v>
      </c>
      <c r="AA209" s="42">
        <f>'GIÁ VLXD THÁNG 12.2023'!O209</f>
        <v>0</v>
      </c>
      <c r="AB209" s="42">
        <f>'GIÁ VLXD THÁNG 12.2023'!P209</f>
        <v>0</v>
      </c>
      <c r="AC209" s="108">
        <f t="shared" si="40"/>
        <v>0</v>
      </c>
      <c r="AD209" s="109">
        <f t="shared" si="41"/>
        <v>0</v>
      </c>
      <c r="AE209" s="109">
        <f t="shared" si="42"/>
        <v>0</v>
      </c>
      <c r="AF209" s="109">
        <f t="shared" si="43"/>
        <v>0</v>
      </c>
      <c r="AG209" s="109"/>
      <c r="AH209" s="109">
        <f t="shared" si="44"/>
        <v>0</v>
      </c>
      <c r="AI209" s="109">
        <f t="shared" si="45"/>
        <v>0</v>
      </c>
      <c r="AJ209" s="109">
        <f t="shared" si="46"/>
        <v>0</v>
      </c>
      <c r="AK209" s="109">
        <f t="shared" si="47"/>
        <v>0</v>
      </c>
      <c r="AL209" s="109">
        <f t="shared" si="48"/>
        <v>0</v>
      </c>
      <c r="AM209" s="109">
        <f t="shared" si="49"/>
        <v>0</v>
      </c>
      <c r="AN209" s="109">
        <f t="shared" si="50"/>
        <v>0</v>
      </c>
      <c r="AO209" s="117"/>
      <c r="AP209" s="117"/>
      <c r="AQ209" s="117"/>
      <c r="AR209" s="117"/>
      <c r="AS209" s="117"/>
      <c r="AT209" s="117"/>
      <c r="AU209" s="117"/>
      <c r="AV209" s="117"/>
      <c r="AW209" s="117"/>
      <c r="AX209" s="117"/>
      <c r="AY209" s="117"/>
      <c r="AZ209" s="117"/>
    </row>
    <row r="210" spans="1:52" ht="30" customHeight="1">
      <c r="A210" s="35"/>
      <c r="B210" s="1611" t="str">
        <f>'GIÁ VLXD THÁNG 9.2023-PL1'!B210</f>
        <v xml:space="preserve">Tôn tráng kẽm Đông Á </v>
      </c>
      <c r="C210" s="1597" t="str">
        <f>'GIÁ VLXD THÁNG 9.2023-PL1'!C210</f>
        <v>m2</v>
      </c>
      <c r="D210" s="1595" t="str">
        <f>'GIÁ VLXD THÁNG 9.2023-PL1'!D210</f>
        <v>4.5 zem</v>
      </c>
      <c r="E210" s="42">
        <f>'GIÁ VLXD THÁNG 11.2023'!E210</f>
        <v>0</v>
      </c>
      <c r="F210" s="42">
        <f>'GIÁ VLXD THÁNG 11.2023'!F210</f>
        <v>91200</v>
      </c>
      <c r="G210" s="42">
        <f>'GIÁ VLXD THÁNG 11.2023'!G210</f>
        <v>0</v>
      </c>
      <c r="H210" s="42">
        <f>'GIÁ VLXD THÁNG 11.2023'!H210</f>
        <v>0</v>
      </c>
      <c r="J210" s="42">
        <f>'GIÁ VLXD THÁNG 11.2023'!J210</f>
        <v>0</v>
      </c>
      <c r="K210" s="42">
        <f>'GIÁ VLXD THÁNG 11.2023'!K210</f>
        <v>0</v>
      </c>
      <c r="L210" s="42">
        <f>'GIÁ VLXD THÁNG 11.2023'!L210</f>
        <v>0</v>
      </c>
      <c r="M210" s="42">
        <f>'GIÁ VLXD THÁNG 11.2023'!M210</f>
        <v>0</v>
      </c>
      <c r="N210" s="42">
        <f>'GIÁ VLXD THÁNG 11.2023'!N210</f>
        <v>0</v>
      </c>
      <c r="O210" s="42">
        <f>'GIÁ VLXD THÁNG 11.2023'!O210</f>
        <v>0</v>
      </c>
      <c r="P210" s="42">
        <f>'GIÁ VLXD THÁNG 11.2023'!P210</f>
        <v>0</v>
      </c>
      <c r="Q210" s="42">
        <f>'GIÁ VLXD THÁNG 12.2023'!E210</f>
        <v>0</v>
      </c>
      <c r="R210" s="42">
        <f>'GIÁ VLXD THÁNG 12.2023'!F210</f>
        <v>91200</v>
      </c>
      <c r="S210" s="42">
        <f>'GIÁ VLXD THÁNG 12.2023'!G210</f>
        <v>0</v>
      </c>
      <c r="T210" s="42">
        <f>'GIÁ VLXD THÁNG 12.2023'!H210</f>
        <v>0</v>
      </c>
      <c r="U210" s="42">
        <f>'GIÁ VLXD THÁNG 11.2023'!I210</f>
        <v>0</v>
      </c>
      <c r="V210" s="42">
        <f>'GIÁ VLXD THÁNG 12.2023'!J210</f>
        <v>0</v>
      </c>
      <c r="W210" s="42">
        <f>'GIÁ VLXD THÁNG 12.2023'!K210</f>
        <v>0</v>
      </c>
      <c r="X210" s="42">
        <f>'GIÁ VLXD THÁNG 12.2023'!L210</f>
        <v>0</v>
      </c>
      <c r="Y210" s="42">
        <f>'GIÁ VLXD THÁNG 12.2023'!M210</f>
        <v>0</v>
      </c>
      <c r="Z210" s="42">
        <f>'GIÁ VLXD THÁNG 12.2023'!N210</f>
        <v>0</v>
      </c>
      <c r="AA210" s="42">
        <f>'GIÁ VLXD THÁNG 12.2023'!O210</f>
        <v>0</v>
      </c>
      <c r="AB210" s="42">
        <f>'GIÁ VLXD THÁNG 12.2023'!P210</f>
        <v>0</v>
      </c>
      <c r="AC210" s="108">
        <f t="shared" si="40"/>
        <v>0</v>
      </c>
      <c r="AD210" s="109" t="str">
        <f t="shared" si="41"/>
        <v>-</v>
      </c>
      <c r="AE210" s="109">
        <f t="shared" si="42"/>
        <v>0</v>
      </c>
      <c r="AF210" s="109">
        <f t="shared" si="43"/>
        <v>0</v>
      </c>
      <c r="AG210" s="109"/>
      <c r="AH210" s="109">
        <f t="shared" si="44"/>
        <v>0</v>
      </c>
      <c r="AI210" s="109">
        <f t="shared" si="45"/>
        <v>0</v>
      </c>
      <c r="AJ210" s="109">
        <f t="shared" si="46"/>
        <v>0</v>
      </c>
      <c r="AK210" s="109">
        <f t="shared" si="47"/>
        <v>0</v>
      </c>
      <c r="AL210" s="109">
        <f t="shared" si="48"/>
        <v>0</v>
      </c>
      <c r="AM210" s="109">
        <f t="shared" si="49"/>
        <v>0</v>
      </c>
      <c r="AN210" s="109">
        <f t="shared" si="50"/>
        <v>0</v>
      </c>
      <c r="AO210" s="117"/>
      <c r="AP210" s="117"/>
      <c r="AQ210" s="117"/>
      <c r="AR210" s="117"/>
      <c r="AS210" s="117"/>
      <c r="AT210" s="117"/>
      <c r="AU210" s="117"/>
      <c r="AV210" s="117"/>
      <c r="AW210" s="117"/>
      <c r="AX210" s="117"/>
      <c r="AY210" s="117"/>
      <c r="AZ210" s="117"/>
    </row>
    <row r="211" spans="1:52" s="1636" customFormat="1" ht="30" customHeight="1">
      <c r="A211" s="1633" t="s">
        <v>1483</v>
      </c>
      <c r="B211" s="1634" t="s">
        <v>1482</v>
      </c>
      <c r="C211" s="1633"/>
      <c r="D211" s="1635"/>
      <c r="E211" s="42">
        <f>'GIÁ VLXD THÁNG 11.2023'!E211</f>
        <v>0</v>
      </c>
      <c r="F211" s="42">
        <f>'GIÁ VLXD THÁNG 11.2023'!F211</f>
        <v>0</v>
      </c>
      <c r="G211" s="42">
        <f>'GIÁ VLXD THÁNG 11.2023'!G211</f>
        <v>0</v>
      </c>
      <c r="H211" s="42">
        <f>'GIÁ VLXD THÁNG 11.2023'!H211</f>
        <v>0</v>
      </c>
      <c r="J211" s="42">
        <f>'GIÁ VLXD THÁNG 11.2023'!J211</f>
        <v>0</v>
      </c>
      <c r="K211" s="42">
        <f>'GIÁ VLXD THÁNG 11.2023'!K211</f>
        <v>0</v>
      </c>
      <c r="L211" s="42">
        <f>'GIÁ VLXD THÁNG 11.2023'!L211</f>
        <v>0</v>
      </c>
      <c r="M211" s="42">
        <f>'GIÁ VLXD THÁNG 11.2023'!M211</f>
        <v>0</v>
      </c>
      <c r="N211" s="42">
        <f>'GIÁ VLXD THÁNG 11.2023'!N211</f>
        <v>0</v>
      </c>
      <c r="O211" s="42">
        <f>'GIÁ VLXD THÁNG 11.2023'!O211</f>
        <v>0</v>
      </c>
      <c r="P211" s="42">
        <f>'GIÁ VLXD THÁNG 11.2023'!P211</f>
        <v>0</v>
      </c>
      <c r="Q211" s="42">
        <f>'GIÁ VLXD THÁNG 12.2023'!E211</f>
        <v>0</v>
      </c>
      <c r="R211" s="42">
        <f>'GIÁ VLXD THÁNG 12.2023'!F211</f>
        <v>0</v>
      </c>
      <c r="S211" s="42">
        <f>'GIÁ VLXD THÁNG 12.2023'!G211</f>
        <v>0</v>
      </c>
      <c r="T211" s="42">
        <f>'GIÁ VLXD THÁNG 12.2023'!H211</f>
        <v>0</v>
      </c>
      <c r="U211" s="42">
        <f>'GIÁ VLXD THÁNG 11.2023'!I211</f>
        <v>0</v>
      </c>
      <c r="V211" s="42">
        <f>'GIÁ VLXD THÁNG 12.2023'!J211</f>
        <v>0</v>
      </c>
      <c r="W211" s="42">
        <f>'GIÁ VLXD THÁNG 12.2023'!K211</f>
        <v>0</v>
      </c>
      <c r="X211" s="42">
        <f>'GIÁ VLXD THÁNG 12.2023'!L211</f>
        <v>0</v>
      </c>
      <c r="Y211" s="42">
        <f>'GIÁ VLXD THÁNG 12.2023'!M211</f>
        <v>0</v>
      </c>
      <c r="Z211" s="42">
        <f>'GIÁ VLXD THÁNG 12.2023'!N211</f>
        <v>0</v>
      </c>
      <c r="AA211" s="42">
        <f>'GIÁ VLXD THÁNG 12.2023'!O211</f>
        <v>0</v>
      </c>
      <c r="AB211" s="42">
        <f>'GIÁ VLXD THÁNG 12.2023'!P211</f>
        <v>0</v>
      </c>
      <c r="AC211" s="1934">
        <f t="shared" si="40"/>
        <v>0</v>
      </c>
      <c r="AD211" s="1935">
        <f t="shared" si="41"/>
        <v>0</v>
      </c>
      <c r="AE211" s="1935">
        <f t="shared" si="42"/>
        <v>0</v>
      </c>
      <c r="AF211" s="1935">
        <f t="shared" si="43"/>
        <v>0</v>
      </c>
      <c r="AG211" s="1935" t="e">
        <f>IF(AND(U211&gt;0,U211=#REF!),"-",#REF!-U211)</f>
        <v>#REF!</v>
      </c>
      <c r="AH211" s="1935">
        <f t="shared" si="44"/>
        <v>0</v>
      </c>
      <c r="AI211" s="1935">
        <f t="shared" si="45"/>
        <v>0</v>
      </c>
      <c r="AJ211" s="1935">
        <f t="shared" si="46"/>
        <v>0</v>
      </c>
      <c r="AK211" s="1935">
        <f t="shared" si="47"/>
        <v>0</v>
      </c>
      <c r="AL211" s="1935">
        <f t="shared" si="48"/>
        <v>0</v>
      </c>
      <c r="AM211" s="1935">
        <f t="shared" si="49"/>
        <v>0</v>
      </c>
      <c r="AN211" s="1936">
        <f t="shared" si="50"/>
        <v>0</v>
      </c>
      <c r="AO211" s="1934"/>
      <c r="AP211" s="1935"/>
      <c r="AQ211" s="1935"/>
      <c r="AR211" s="1935"/>
      <c r="AS211" s="1935"/>
      <c r="AT211" s="1935"/>
      <c r="AU211" s="1935"/>
      <c r="AV211" s="1935"/>
      <c r="AW211" s="1935"/>
      <c r="AX211" s="1935"/>
      <c r="AY211" s="1935"/>
      <c r="AZ211" s="1936"/>
    </row>
    <row r="212" spans="1:52" ht="30" customHeight="1">
      <c r="A212" s="35"/>
      <c r="B212" s="1611" t="str">
        <f>'GIÁ VLXD THÁNG 9.2023-PL1'!B212</f>
        <v>Bồn nước Inox Sơn Hà và Masuno</v>
      </c>
      <c r="C212" s="1597">
        <f>'GIÁ VLXD THÁNG 9.2023-PL1'!C212</f>
        <v>0</v>
      </c>
      <c r="D212" s="1595"/>
      <c r="E212" s="42">
        <f>'GIÁ VLXD THÁNG 11.2023'!E212</f>
        <v>0</v>
      </c>
      <c r="F212" s="42">
        <f>'GIÁ VLXD THÁNG 11.2023'!F212</f>
        <v>0</v>
      </c>
      <c r="G212" s="42">
        <f>'GIÁ VLXD THÁNG 11.2023'!G212</f>
        <v>0</v>
      </c>
      <c r="H212" s="42">
        <f>'GIÁ VLXD THÁNG 11.2023'!H212</f>
        <v>0</v>
      </c>
      <c r="J212" s="42">
        <f>'GIÁ VLXD THÁNG 11.2023'!J212</f>
        <v>0</v>
      </c>
      <c r="K212" s="42">
        <f>'GIÁ VLXD THÁNG 11.2023'!K212</f>
        <v>0</v>
      </c>
      <c r="L212" s="42">
        <f>'GIÁ VLXD THÁNG 11.2023'!L212</f>
        <v>0</v>
      </c>
      <c r="M212" s="42">
        <f>'GIÁ VLXD THÁNG 11.2023'!M212</f>
        <v>0</v>
      </c>
      <c r="N212" s="42">
        <f>'GIÁ VLXD THÁNG 11.2023'!N212</f>
        <v>0</v>
      </c>
      <c r="O212" s="42">
        <f>'GIÁ VLXD THÁNG 11.2023'!O212</f>
        <v>0</v>
      </c>
      <c r="P212" s="42">
        <f>'GIÁ VLXD THÁNG 11.2023'!P212</f>
        <v>0</v>
      </c>
      <c r="Q212" s="42">
        <f>'GIÁ VLXD THÁNG 12.2023'!E212</f>
        <v>0</v>
      </c>
      <c r="R212" s="42">
        <f>'GIÁ VLXD THÁNG 12.2023'!F212</f>
        <v>0</v>
      </c>
      <c r="S212" s="42">
        <f>'GIÁ VLXD THÁNG 12.2023'!G212</f>
        <v>0</v>
      </c>
      <c r="T212" s="42">
        <f>'GIÁ VLXD THÁNG 12.2023'!H212</f>
        <v>0</v>
      </c>
      <c r="U212" s="42">
        <f>'GIÁ VLXD THÁNG 11.2023'!I212</f>
        <v>0</v>
      </c>
      <c r="V212" s="42">
        <f>'GIÁ VLXD THÁNG 12.2023'!J212</f>
        <v>0</v>
      </c>
      <c r="W212" s="42">
        <f>'GIÁ VLXD THÁNG 12.2023'!K212</f>
        <v>0</v>
      </c>
      <c r="X212" s="42">
        <f>'GIÁ VLXD THÁNG 12.2023'!L212</f>
        <v>0</v>
      </c>
      <c r="Y212" s="42">
        <f>'GIÁ VLXD THÁNG 12.2023'!M212</f>
        <v>0</v>
      </c>
      <c r="Z212" s="42">
        <f>'GIÁ VLXD THÁNG 12.2023'!N212</f>
        <v>0</v>
      </c>
      <c r="AA212" s="42">
        <f>'GIÁ VLXD THÁNG 12.2023'!O212</f>
        <v>0</v>
      </c>
      <c r="AB212" s="42">
        <f>'GIÁ VLXD THÁNG 12.2023'!P212</f>
        <v>0</v>
      </c>
      <c r="AC212" s="108">
        <f t="shared" si="40"/>
        <v>0</v>
      </c>
      <c r="AD212" s="109">
        <f t="shared" si="41"/>
        <v>0</v>
      </c>
      <c r="AE212" s="109">
        <f t="shared" si="42"/>
        <v>0</v>
      </c>
      <c r="AF212" s="109">
        <f t="shared" si="43"/>
        <v>0</v>
      </c>
      <c r="AG212" s="109"/>
      <c r="AH212" s="109">
        <f t="shared" si="44"/>
        <v>0</v>
      </c>
      <c r="AI212" s="109">
        <f t="shared" si="45"/>
        <v>0</v>
      </c>
      <c r="AJ212" s="109">
        <f t="shared" si="46"/>
        <v>0</v>
      </c>
      <c r="AK212" s="109">
        <f t="shared" si="47"/>
        <v>0</v>
      </c>
      <c r="AL212" s="109">
        <f t="shared" si="48"/>
        <v>0</v>
      </c>
      <c r="AM212" s="109">
        <f t="shared" si="49"/>
        <v>0</v>
      </c>
      <c r="AN212" s="109">
        <f t="shared" si="50"/>
        <v>0</v>
      </c>
      <c r="AO212" s="117"/>
      <c r="AP212" s="117"/>
      <c r="AQ212" s="117"/>
      <c r="AR212" s="117"/>
      <c r="AS212" s="117"/>
      <c r="AT212" s="117"/>
      <c r="AU212" s="117"/>
      <c r="AV212" s="117"/>
      <c r="AW212" s="117"/>
      <c r="AX212" s="117"/>
      <c r="AY212" s="117"/>
      <c r="AZ212" s="117"/>
    </row>
    <row r="213" spans="1:52" ht="30" customHeight="1">
      <c r="A213" s="35"/>
      <c r="B213" s="1611" t="str">
        <f>'GIÁ VLXD THÁNG 9.2023-PL1'!B213</f>
        <v>Bồn đứng</v>
      </c>
      <c r="C213" s="1597" t="str">
        <f>'GIÁ VLXD THÁNG 9.2023-PL1'!C213</f>
        <v>bồn</v>
      </c>
      <c r="D213" s="1595" t="str">
        <f>'GIÁ VLXD THÁNG 9.2023-PL1'!D213</f>
        <v xml:space="preserve"> Bồn 500 lít</v>
      </c>
      <c r="E213" s="42">
        <f>'GIÁ VLXD THÁNG 11.2023'!E213</f>
        <v>0</v>
      </c>
      <c r="F213" s="42">
        <f>'GIÁ VLXD THÁNG 11.2023'!F213</f>
        <v>0</v>
      </c>
      <c r="G213" s="42">
        <f>'GIÁ VLXD THÁNG 11.2023'!G213</f>
        <v>2200000</v>
      </c>
      <c r="H213" s="42">
        <f>'GIÁ VLXD THÁNG 11.2023'!H213</f>
        <v>0</v>
      </c>
      <c r="J213" s="42">
        <f>'GIÁ VLXD THÁNG 11.2023'!J213</f>
        <v>0</v>
      </c>
      <c r="K213" s="42">
        <f>'GIÁ VLXD THÁNG 11.2023'!K213</f>
        <v>0</v>
      </c>
      <c r="L213" s="42">
        <f>'GIÁ VLXD THÁNG 11.2023'!L213</f>
        <v>0</v>
      </c>
      <c r="M213" s="42">
        <f>'GIÁ VLXD THÁNG 11.2023'!M213</f>
        <v>0</v>
      </c>
      <c r="N213" s="42">
        <f>'GIÁ VLXD THÁNG 11.2023'!N213</f>
        <v>0</v>
      </c>
      <c r="O213" s="42">
        <f>'GIÁ VLXD THÁNG 11.2023'!O213</f>
        <v>0</v>
      </c>
      <c r="P213" s="42">
        <f>'GIÁ VLXD THÁNG 11.2023'!P213</f>
        <v>0</v>
      </c>
      <c r="Q213" s="42">
        <f>'GIÁ VLXD THÁNG 12.2023'!E213</f>
        <v>0</v>
      </c>
      <c r="R213" s="42">
        <f>'GIÁ VLXD THÁNG 12.2023'!F213</f>
        <v>0</v>
      </c>
      <c r="S213" s="42">
        <f>'GIÁ VLXD THÁNG 12.2023'!G213</f>
        <v>2200000</v>
      </c>
      <c r="T213" s="42">
        <f>'GIÁ VLXD THÁNG 12.2023'!H213</f>
        <v>0</v>
      </c>
      <c r="U213" s="42">
        <f>'GIÁ VLXD THÁNG 11.2023'!I213</f>
        <v>0</v>
      </c>
      <c r="V213" s="42">
        <f>'GIÁ VLXD THÁNG 12.2023'!J213</f>
        <v>0</v>
      </c>
      <c r="W213" s="42">
        <f>'GIÁ VLXD THÁNG 12.2023'!K213</f>
        <v>0</v>
      </c>
      <c r="X213" s="42">
        <f>'GIÁ VLXD THÁNG 12.2023'!L213</f>
        <v>0</v>
      </c>
      <c r="Y213" s="42">
        <f>'GIÁ VLXD THÁNG 12.2023'!M213</f>
        <v>0</v>
      </c>
      <c r="Z213" s="42">
        <f>'GIÁ VLXD THÁNG 12.2023'!N213</f>
        <v>0</v>
      </c>
      <c r="AA213" s="42">
        <f>'GIÁ VLXD THÁNG 12.2023'!O213</f>
        <v>0</v>
      </c>
      <c r="AB213" s="42">
        <f>'GIÁ VLXD THÁNG 12.2023'!P213</f>
        <v>0</v>
      </c>
      <c r="AC213" s="108">
        <f t="shared" si="40"/>
        <v>0</v>
      </c>
      <c r="AD213" s="109">
        <f t="shared" si="41"/>
        <v>0</v>
      </c>
      <c r="AE213" s="109" t="str">
        <f t="shared" si="42"/>
        <v>-</v>
      </c>
      <c r="AF213" s="109">
        <f t="shared" si="43"/>
        <v>0</v>
      </c>
      <c r="AG213" s="109"/>
      <c r="AH213" s="109">
        <f t="shared" si="44"/>
        <v>0</v>
      </c>
      <c r="AI213" s="109">
        <f t="shared" si="45"/>
        <v>0</v>
      </c>
      <c r="AJ213" s="109">
        <f t="shared" si="46"/>
        <v>0</v>
      </c>
      <c r="AK213" s="109">
        <f t="shared" si="47"/>
        <v>0</v>
      </c>
      <c r="AL213" s="109">
        <f t="shared" si="48"/>
        <v>0</v>
      </c>
      <c r="AM213" s="109">
        <f t="shared" si="49"/>
        <v>0</v>
      </c>
      <c r="AN213" s="109">
        <f t="shared" si="50"/>
        <v>0</v>
      </c>
      <c r="AO213" s="117"/>
      <c r="AP213" s="117"/>
      <c r="AQ213" s="117"/>
      <c r="AR213" s="117"/>
      <c r="AS213" s="117"/>
      <c r="AT213" s="117"/>
      <c r="AU213" s="117"/>
      <c r="AV213" s="117"/>
      <c r="AW213" s="117"/>
      <c r="AX213" s="117"/>
      <c r="AY213" s="117"/>
      <c r="AZ213" s="117"/>
    </row>
    <row r="214" spans="1:52" ht="30" customHeight="1">
      <c r="A214" s="35"/>
      <c r="B214" s="1611" t="str">
        <f>'GIÁ VLXD THÁNG 9.2023-PL1'!B214</f>
        <v>Bồn đứng 1000 lít</v>
      </c>
      <c r="C214" s="1597" t="str">
        <f>'GIÁ VLXD THÁNG 9.2023-PL1'!C214</f>
        <v>bồn</v>
      </c>
      <c r="D214" s="1595" t="str">
        <f>'GIÁ VLXD THÁNG 9.2023-PL1'!D214</f>
        <v xml:space="preserve"> Bồn 1000 lít</v>
      </c>
      <c r="E214" s="42">
        <f>'GIÁ VLXD THÁNG 11.2023'!E214</f>
        <v>0</v>
      </c>
      <c r="F214" s="42">
        <f>'GIÁ VLXD THÁNG 11.2023'!F214</f>
        <v>0</v>
      </c>
      <c r="G214" s="42">
        <f>'GIÁ VLXD THÁNG 11.2023'!G214</f>
        <v>3000000</v>
      </c>
      <c r="H214" s="42">
        <f>'GIÁ VLXD THÁNG 11.2023'!H214</f>
        <v>0</v>
      </c>
      <c r="J214" s="42">
        <f>'GIÁ VLXD THÁNG 11.2023'!J214</f>
        <v>0</v>
      </c>
      <c r="K214" s="42">
        <f>'GIÁ VLXD THÁNG 11.2023'!K214</f>
        <v>0</v>
      </c>
      <c r="L214" s="42">
        <f>'GIÁ VLXD THÁNG 11.2023'!L214</f>
        <v>0</v>
      </c>
      <c r="M214" s="42">
        <f>'GIÁ VLXD THÁNG 11.2023'!M214</f>
        <v>0</v>
      </c>
      <c r="N214" s="42">
        <f>'GIÁ VLXD THÁNG 11.2023'!N214</f>
        <v>0</v>
      </c>
      <c r="O214" s="42">
        <f>'GIÁ VLXD THÁNG 11.2023'!O214</f>
        <v>0</v>
      </c>
      <c r="P214" s="42">
        <f>'GIÁ VLXD THÁNG 11.2023'!P214</f>
        <v>0</v>
      </c>
      <c r="Q214" s="42">
        <f>'GIÁ VLXD THÁNG 12.2023'!E214</f>
        <v>0</v>
      </c>
      <c r="R214" s="42">
        <f>'GIÁ VLXD THÁNG 12.2023'!F214</f>
        <v>0</v>
      </c>
      <c r="S214" s="42">
        <f>'GIÁ VLXD THÁNG 12.2023'!G214</f>
        <v>3000000</v>
      </c>
      <c r="T214" s="42">
        <f>'GIÁ VLXD THÁNG 12.2023'!H214</f>
        <v>0</v>
      </c>
      <c r="U214" s="42">
        <f>'GIÁ VLXD THÁNG 11.2023'!I214</f>
        <v>0</v>
      </c>
      <c r="V214" s="42">
        <f>'GIÁ VLXD THÁNG 12.2023'!J214</f>
        <v>0</v>
      </c>
      <c r="W214" s="42">
        <f>'GIÁ VLXD THÁNG 12.2023'!K214</f>
        <v>0</v>
      </c>
      <c r="X214" s="42">
        <f>'GIÁ VLXD THÁNG 12.2023'!L214</f>
        <v>0</v>
      </c>
      <c r="Y214" s="42">
        <f>'GIÁ VLXD THÁNG 12.2023'!M214</f>
        <v>0</v>
      </c>
      <c r="Z214" s="42">
        <f>'GIÁ VLXD THÁNG 12.2023'!N214</f>
        <v>0</v>
      </c>
      <c r="AA214" s="42">
        <f>'GIÁ VLXD THÁNG 12.2023'!O214</f>
        <v>0</v>
      </c>
      <c r="AB214" s="42">
        <f>'GIÁ VLXD THÁNG 12.2023'!P214</f>
        <v>0</v>
      </c>
      <c r="AC214" s="108">
        <f t="shared" si="40"/>
        <v>0</v>
      </c>
      <c r="AD214" s="109">
        <f t="shared" si="41"/>
        <v>0</v>
      </c>
      <c r="AE214" s="109" t="str">
        <f t="shared" si="42"/>
        <v>-</v>
      </c>
      <c r="AF214" s="109">
        <f t="shared" si="43"/>
        <v>0</v>
      </c>
      <c r="AG214" s="109"/>
      <c r="AH214" s="109">
        <f t="shared" si="44"/>
        <v>0</v>
      </c>
      <c r="AI214" s="109">
        <f t="shared" si="45"/>
        <v>0</v>
      </c>
      <c r="AJ214" s="109">
        <f t="shared" si="46"/>
        <v>0</v>
      </c>
      <c r="AK214" s="109">
        <f t="shared" si="47"/>
        <v>0</v>
      </c>
      <c r="AL214" s="109">
        <f t="shared" si="48"/>
        <v>0</v>
      </c>
      <c r="AM214" s="109">
        <f t="shared" si="49"/>
        <v>0</v>
      </c>
      <c r="AN214" s="109">
        <f t="shared" si="50"/>
        <v>0</v>
      </c>
      <c r="AO214" s="117"/>
      <c r="AP214" s="117"/>
      <c r="AQ214" s="117"/>
      <c r="AR214" s="117"/>
      <c r="AS214" s="117"/>
      <c r="AT214" s="117"/>
      <c r="AU214" s="117"/>
      <c r="AV214" s="117"/>
      <c r="AW214" s="117"/>
      <c r="AX214" s="117"/>
      <c r="AY214" s="117"/>
      <c r="AZ214" s="117"/>
    </row>
    <row r="215" spans="1:52" ht="30" customHeight="1">
      <c r="A215" s="35"/>
      <c r="B215" s="1611" t="str">
        <f>'GIÁ VLXD THÁNG 9.2023-PL1'!B215</f>
        <v>Bồn đứng 1500 lít</v>
      </c>
      <c r="C215" s="1597" t="str">
        <f>'GIÁ VLXD THÁNG 9.2023-PL1'!C215</f>
        <v>bồn</v>
      </c>
      <c r="D215" s="1595" t="str">
        <f>'GIÁ VLXD THÁNG 9.2023-PL1'!D215</f>
        <v xml:space="preserve"> Bồn 1500 lít</v>
      </c>
      <c r="E215" s="42">
        <f>'GIÁ VLXD THÁNG 11.2023'!E215</f>
        <v>0</v>
      </c>
      <c r="F215" s="42">
        <f>'GIÁ VLXD THÁNG 11.2023'!F215</f>
        <v>0</v>
      </c>
      <c r="G215" s="42">
        <f>'GIÁ VLXD THÁNG 11.2023'!G215</f>
        <v>4100000</v>
      </c>
      <c r="H215" s="42">
        <f>'GIÁ VLXD THÁNG 11.2023'!H215</f>
        <v>0</v>
      </c>
      <c r="J215" s="42">
        <f>'GIÁ VLXD THÁNG 11.2023'!J215</f>
        <v>0</v>
      </c>
      <c r="K215" s="42">
        <f>'GIÁ VLXD THÁNG 11.2023'!K215</f>
        <v>0</v>
      </c>
      <c r="L215" s="42">
        <f>'GIÁ VLXD THÁNG 11.2023'!L215</f>
        <v>0</v>
      </c>
      <c r="M215" s="42">
        <f>'GIÁ VLXD THÁNG 11.2023'!M215</f>
        <v>0</v>
      </c>
      <c r="N215" s="42">
        <f>'GIÁ VLXD THÁNG 11.2023'!N215</f>
        <v>0</v>
      </c>
      <c r="O215" s="42">
        <f>'GIÁ VLXD THÁNG 11.2023'!O215</f>
        <v>0</v>
      </c>
      <c r="P215" s="42">
        <f>'GIÁ VLXD THÁNG 11.2023'!P215</f>
        <v>0</v>
      </c>
      <c r="Q215" s="42">
        <f>'GIÁ VLXD THÁNG 12.2023'!E215</f>
        <v>0</v>
      </c>
      <c r="R215" s="42">
        <f>'GIÁ VLXD THÁNG 12.2023'!F215</f>
        <v>0</v>
      </c>
      <c r="S215" s="42">
        <f>'GIÁ VLXD THÁNG 12.2023'!G215</f>
        <v>4100000</v>
      </c>
      <c r="T215" s="42">
        <f>'GIÁ VLXD THÁNG 12.2023'!H215</f>
        <v>0</v>
      </c>
      <c r="U215" s="42">
        <f>'GIÁ VLXD THÁNG 11.2023'!I215</f>
        <v>0</v>
      </c>
      <c r="V215" s="42">
        <f>'GIÁ VLXD THÁNG 12.2023'!J215</f>
        <v>0</v>
      </c>
      <c r="W215" s="42">
        <f>'GIÁ VLXD THÁNG 12.2023'!K215</f>
        <v>0</v>
      </c>
      <c r="X215" s="42">
        <f>'GIÁ VLXD THÁNG 12.2023'!L215</f>
        <v>0</v>
      </c>
      <c r="Y215" s="42">
        <f>'GIÁ VLXD THÁNG 12.2023'!M215</f>
        <v>0</v>
      </c>
      <c r="Z215" s="42">
        <f>'GIÁ VLXD THÁNG 12.2023'!N215</f>
        <v>0</v>
      </c>
      <c r="AA215" s="42">
        <f>'GIÁ VLXD THÁNG 12.2023'!O215</f>
        <v>0</v>
      </c>
      <c r="AB215" s="42">
        <f>'GIÁ VLXD THÁNG 12.2023'!P215</f>
        <v>0</v>
      </c>
      <c r="AC215" s="108">
        <f t="shared" si="40"/>
        <v>0</v>
      </c>
      <c r="AD215" s="109">
        <f t="shared" si="41"/>
        <v>0</v>
      </c>
      <c r="AE215" s="109" t="str">
        <f t="shared" si="42"/>
        <v>-</v>
      </c>
      <c r="AF215" s="109">
        <f t="shared" si="43"/>
        <v>0</v>
      </c>
      <c r="AG215" s="109"/>
      <c r="AH215" s="109">
        <f t="shared" si="44"/>
        <v>0</v>
      </c>
      <c r="AI215" s="109">
        <f t="shared" si="45"/>
        <v>0</v>
      </c>
      <c r="AJ215" s="109">
        <f t="shared" si="46"/>
        <v>0</v>
      </c>
      <c r="AK215" s="109">
        <f t="shared" si="47"/>
        <v>0</v>
      </c>
      <c r="AL215" s="109">
        <f t="shared" si="48"/>
        <v>0</v>
      </c>
      <c r="AM215" s="109">
        <f t="shared" si="49"/>
        <v>0</v>
      </c>
      <c r="AN215" s="109">
        <f t="shared" si="50"/>
        <v>0</v>
      </c>
      <c r="AO215" s="117"/>
      <c r="AP215" s="117"/>
      <c r="AQ215" s="117"/>
      <c r="AR215" s="117"/>
      <c r="AS215" s="117"/>
      <c r="AT215" s="117"/>
      <c r="AU215" s="117"/>
      <c r="AV215" s="117"/>
      <c r="AW215" s="117"/>
      <c r="AX215" s="117"/>
      <c r="AY215" s="117"/>
      <c r="AZ215" s="117"/>
    </row>
    <row r="216" spans="1:52" ht="30" customHeight="1">
      <c r="A216" s="35"/>
      <c r="B216" s="1611" t="str">
        <f>'GIÁ VLXD THÁNG 9.2023-PL1'!B216</f>
        <v>Bồn đứng 2000 lít</v>
      </c>
      <c r="C216" s="1597" t="str">
        <f>'GIÁ VLXD THÁNG 9.2023-PL1'!C216</f>
        <v>bồn</v>
      </c>
      <c r="D216" s="1595" t="str">
        <f>'GIÁ VLXD THÁNG 9.2023-PL1'!D216</f>
        <v xml:space="preserve"> Bồn 2000 lít</v>
      </c>
      <c r="E216" s="42">
        <f>'GIÁ VLXD THÁNG 11.2023'!E216</f>
        <v>0</v>
      </c>
      <c r="F216" s="42">
        <f>'GIÁ VLXD THÁNG 11.2023'!F216</f>
        <v>0</v>
      </c>
      <c r="G216" s="42">
        <f>'GIÁ VLXD THÁNG 11.2023'!G216</f>
        <v>5300000</v>
      </c>
      <c r="H216" s="42">
        <f>'GIÁ VLXD THÁNG 11.2023'!H216</f>
        <v>0</v>
      </c>
      <c r="J216" s="42">
        <f>'GIÁ VLXD THÁNG 11.2023'!J216</f>
        <v>0</v>
      </c>
      <c r="K216" s="42">
        <f>'GIÁ VLXD THÁNG 11.2023'!K216</f>
        <v>0</v>
      </c>
      <c r="L216" s="42">
        <f>'GIÁ VLXD THÁNG 11.2023'!L216</f>
        <v>0</v>
      </c>
      <c r="M216" s="42">
        <f>'GIÁ VLXD THÁNG 11.2023'!M216</f>
        <v>0</v>
      </c>
      <c r="N216" s="42">
        <f>'GIÁ VLXD THÁNG 11.2023'!N216</f>
        <v>0</v>
      </c>
      <c r="O216" s="42">
        <f>'GIÁ VLXD THÁNG 11.2023'!O216</f>
        <v>0</v>
      </c>
      <c r="P216" s="42">
        <f>'GIÁ VLXD THÁNG 11.2023'!P216</f>
        <v>0</v>
      </c>
      <c r="Q216" s="42">
        <f>'GIÁ VLXD THÁNG 12.2023'!E216</f>
        <v>0</v>
      </c>
      <c r="R216" s="42">
        <f>'GIÁ VLXD THÁNG 12.2023'!F216</f>
        <v>0</v>
      </c>
      <c r="S216" s="42">
        <f>'GIÁ VLXD THÁNG 12.2023'!G216</f>
        <v>5300000</v>
      </c>
      <c r="T216" s="42">
        <f>'GIÁ VLXD THÁNG 12.2023'!H216</f>
        <v>0</v>
      </c>
      <c r="U216" s="42">
        <f>'GIÁ VLXD THÁNG 11.2023'!I216</f>
        <v>0</v>
      </c>
      <c r="V216" s="42">
        <f>'GIÁ VLXD THÁNG 12.2023'!J216</f>
        <v>0</v>
      </c>
      <c r="W216" s="42">
        <f>'GIÁ VLXD THÁNG 12.2023'!K216</f>
        <v>0</v>
      </c>
      <c r="X216" s="42">
        <f>'GIÁ VLXD THÁNG 12.2023'!L216</f>
        <v>0</v>
      </c>
      <c r="Y216" s="42">
        <f>'GIÁ VLXD THÁNG 12.2023'!M216</f>
        <v>0</v>
      </c>
      <c r="Z216" s="42">
        <f>'GIÁ VLXD THÁNG 12.2023'!N216</f>
        <v>0</v>
      </c>
      <c r="AA216" s="42">
        <f>'GIÁ VLXD THÁNG 12.2023'!O216</f>
        <v>0</v>
      </c>
      <c r="AB216" s="42">
        <f>'GIÁ VLXD THÁNG 12.2023'!P216</f>
        <v>0</v>
      </c>
      <c r="AC216" s="108">
        <f t="shared" si="40"/>
        <v>0</v>
      </c>
      <c r="AD216" s="109">
        <f t="shared" si="41"/>
        <v>0</v>
      </c>
      <c r="AE216" s="109" t="str">
        <f t="shared" si="42"/>
        <v>-</v>
      </c>
      <c r="AF216" s="109">
        <f t="shared" si="43"/>
        <v>0</v>
      </c>
      <c r="AG216" s="109"/>
      <c r="AH216" s="109">
        <f t="shared" si="44"/>
        <v>0</v>
      </c>
      <c r="AI216" s="109">
        <f t="shared" si="45"/>
        <v>0</v>
      </c>
      <c r="AJ216" s="109">
        <f t="shared" si="46"/>
        <v>0</v>
      </c>
      <c r="AK216" s="109">
        <f t="shared" si="47"/>
        <v>0</v>
      </c>
      <c r="AL216" s="109">
        <f t="shared" si="48"/>
        <v>0</v>
      </c>
      <c r="AM216" s="109">
        <f t="shared" si="49"/>
        <v>0</v>
      </c>
      <c r="AN216" s="109">
        <f t="shared" si="50"/>
        <v>0</v>
      </c>
      <c r="AO216" s="117"/>
      <c r="AP216" s="117"/>
      <c r="AQ216" s="117"/>
      <c r="AR216" s="117"/>
      <c r="AS216" s="117"/>
      <c r="AT216" s="117"/>
      <c r="AU216" s="117"/>
      <c r="AV216" s="117"/>
      <c r="AW216" s="117"/>
      <c r="AX216" s="117"/>
      <c r="AY216" s="117"/>
      <c r="AZ216" s="117"/>
    </row>
    <row r="217" spans="1:52" ht="30" customHeight="1">
      <c r="A217" s="35"/>
      <c r="B217" s="1611" t="str">
        <f>'GIÁ VLXD THÁNG 9.2023-PL1'!B217</f>
        <v>Bồn nằm 500 lít</v>
      </c>
      <c r="C217" s="1597" t="str">
        <f>'GIÁ VLXD THÁNG 9.2023-PL1'!C217</f>
        <v>bồn</v>
      </c>
      <c r="D217" s="1595" t="str">
        <f>'GIÁ VLXD THÁNG 9.2023-PL1'!D217</f>
        <v xml:space="preserve"> Bồn 500 lít</v>
      </c>
      <c r="E217" s="42">
        <f>'GIÁ VLXD THÁNG 11.2023'!E217</f>
        <v>0</v>
      </c>
      <c r="F217" s="42">
        <f>'GIÁ VLXD THÁNG 11.2023'!F217</f>
        <v>0</v>
      </c>
      <c r="G217" s="42">
        <f>'GIÁ VLXD THÁNG 11.2023'!G217</f>
        <v>2700000</v>
      </c>
      <c r="H217" s="42">
        <f>'GIÁ VLXD THÁNG 11.2023'!H217</f>
        <v>0</v>
      </c>
      <c r="J217" s="42">
        <f>'GIÁ VLXD THÁNG 11.2023'!J217</f>
        <v>0</v>
      </c>
      <c r="K217" s="42">
        <f>'GIÁ VLXD THÁNG 11.2023'!K217</f>
        <v>0</v>
      </c>
      <c r="L217" s="42">
        <f>'GIÁ VLXD THÁNG 11.2023'!L217</f>
        <v>0</v>
      </c>
      <c r="M217" s="42">
        <f>'GIÁ VLXD THÁNG 11.2023'!M217</f>
        <v>0</v>
      </c>
      <c r="N217" s="42">
        <f>'GIÁ VLXD THÁNG 11.2023'!N217</f>
        <v>0</v>
      </c>
      <c r="O217" s="42">
        <f>'GIÁ VLXD THÁNG 11.2023'!O217</f>
        <v>0</v>
      </c>
      <c r="P217" s="42">
        <f>'GIÁ VLXD THÁNG 11.2023'!P217</f>
        <v>0</v>
      </c>
      <c r="Q217" s="42">
        <f>'GIÁ VLXD THÁNG 12.2023'!E217</f>
        <v>0</v>
      </c>
      <c r="R217" s="42">
        <f>'GIÁ VLXD THÁNG 12.2023'!F217</f>
        <v>0</v>
      </c>
      <c r="S217" s="42">
        <f>'GIÁ VLXD THÁNG 12.2023'!G217</f>
        <v>2700000</v>
      </c>
      <c r="T217" s="42">
        <f>'GIÁ VLXD THÁNG 12.2023'!H217</f>
        <v>0</v>
      </c>
      <c r="U217" s="42">
        <f>'GIÁ VLXD THÁNG 11.2023'!I217</f>
        <v>0</v>
      </c>
      <c r="V217" s="42">
        <f>'GIÁ VLXD THÁNG 12.2023'!J217</f>
        <v>0</v>
      </c>
      <c r="W217" s="42">
        <f>'GIÁ VLXD THÁNG 12.2023'!K217</f>
        <v>0</v>
      </c>
      <c r="X217" s="42">
        <f>'GIÁ VLXD THÁNG 12.2023'!L217</f>
        <v>0</v>
      </c>
      <c r="Y217" s="42">
        <f>'GIÁ VLXD THÁNG 12.2023'!M217</f>
        <v>0</v>
      </c>
      <c r="Z217" s="42">
        <f>'GIÁ VLXD THÁNG 12.2023'!N217</f>
        <v>0</v>
      </c>
      <c r="AA217" s="42">
        <f>'GIÁ VLXD THÁNG 12.2023'!O217</f>
        <v>0</v>
      </c>
      <c r="AB217" s="42">
        <f>'GIÁ VLXD THÁNG 12.2023'!P217</f>
        <v>0</v>
      </c>
      <c r="AC217" s="108">
        <f t="shared" si="40"/>
        <v>0</v>
      </c>
      <c r="AD217" s="109">
        <f t="shared" si="41"/>
        <v>0</v>
      </c>
      <c r="AE217" s="109" t="str">
        <f t="shared" si="42"/>
        <v>-</v>
      </c>
      <c r="AF217" s="109">
        <f t="shared" si="43"/>
        <v>0</v>
      </c>
      <c r="AG217" s="109"/>
      <c r="AH217" s="109">
        <f t="shared" si="44"/>
        <v>0</v>
      </c>
      <c r="AI217" s="109">
        <f t="shared" si="45"/>
        <v>0</v>
      </c>
      <c r="AJ217" s="109">
        <f t="shared" si="46"/>
        <v>0</v>
      </c>
      <c r="AK217" s="109">
        <f t="shared" si="47"/>
        <v>0</v>
      </c>
      <c r="AL217" s="109">
        <f t="shared" si="48"/>
        <v>0</v>
      </c>
      <c r="AM217" s="109">
        <f t="shared" si="49"/>
        <v>0</v>
      </c>
      <c r="AN217" s="109">
        <f t="shared" si="50"/>
        <v>0</v>
      </c>
      <c r="AO217" s="117"/>
      <c r="AP217" s="117"/>
      <c r="AQ217" s="117"/>
      <c r="AR217" s="117"/>
      <c r="AS217" s="117"/>
      <c r="AT217" s="117"/>
      <c r="AU217" s="117"/>
      <c r="AV217" s="117"/>
      <c r="AW217" s="117"/>
      <c r="AX217" s="117"/>
      <c r="AY217" s="117"/>
      <c r="AZ217" s="117"/>
    </row>
    <row r="218" spans="1:52" ht="30" customHeight="1">
      <c r="A218" s="35"/>
      <c r="B218" s="1611" t="str">
        <f>'GIÁ VLXD THÁNG 9.2023-PL1'!B218</f>
        <v>Bồn nằm 1000 lít</v>
      </c>
      <c r="C218" s="1597" t="str">
        <f>'GIÁ VLXD THÁNG 9.2023-PL1'!C218</f>
        <v>bồn</v>
      </c>
      <c r="D218" s="1595" t="str">
        <f>'GIÁ VLXD THÁNG 9.2023-PL1'!D218</f>
        <v xml:space="preserve"> Bồn 1000 lít</v>
      </c>
      <c r="E218" s="42">
        <f>'GIÁ VLXD THÁNG 11.2023'!E218</f>
        <v>0</v>
      </c>
      <c r="F218" s="42">
        <f>'GIÁ VLXD THÁNG 11.2023'!F218</f>
        <v>0</v>
      </c>
      <c r="G218" s="42">
        <f>'GIÁ VLXD THÁNG 11.2023'!G218</f>
        <v>4450000</v>
      </c>
      <c r="H218" s="42">
        <f>'GIÁ VLXD THÁNG 11.2023'!H218</f>
        <v>0</v>
      </c>
      <c r="J218" s="42">
        <f>'GIÁ VLXD THÁNG 11.2023'!J218</f>
        <v>0</v>
      </c>
      <c r="K218" s="42">
        <f>'GIÁ VLXD THÁNG 11.2023'!K218</f>
        <v>0</v>
      </c>
      <c r="L218" s="42">
        <f>'GIÁ VLXD THÁNG 11.2023'!L218</f>
        <v>0</v>
      </c>
      <c r="M218" s="42">
        <f>'GIÁ VLXD THÁNG 11.2023'!M218</f>
        <v>0</v>
      </c>
      <c r="N218" s="42">
        <f>'GIÁ VLXD THÁNG 11.2023'!N218</f>
        <v>0</v>
      </c>
      <c r="O218" s="42">
        <f>'GIÁ VLXD THÁNG 11.2023'!O218</f>
        <v>0</v>
      </c>
      <c r="P218" s="42">
        <f>'GIÁ VLXD THÁNG 11.2023'!P218</f>
        <v>0</v>
      </c>
      <c r="Q218" s="42">
        <f>'GIÁ VLXD THÁNG 12.2023'!E218</f>
        <v>0</v>
      </c>
      <c r="R218" s="42">
        <f>'GIÁ VLXD THÁNG 12.2023'!F218</f>
        <v>0</v>
      </c>
      <c r="S218" s="42">
        <f>'GIÁ VLXD THÁNG 12.2023'!G218</f>
        <v>4450000</v>
      </c>
      <c r="T218" s="42">
        <f>'GIÁ VLXD THÁNG 12.2023'!H218</f>
        <v>0</v>
      </c>
      <c r="U218" s="42">
        <f>'GIÁ VLXD THÁNG 11.2023'!I218</f>
        <v>0</v>
      </c>
      <c r="V218" s="42">
        <f>'GIÁ VLXD THÁNG 12.2023'!J218</f>
        <v>0</v>
      </c>
      <c r="W218" s="42">
        <f>'GIÁ VLXD THÁNG 12.2023'!K218</f>
        <v>0</v>
      </c>
      <c r="X218" s="42">
        <f>'GIÁ VLXD THÁNG 12.2023'!L218</f>
        <v>0</v>
      </c>
      <c r="Y218" s="42">
        <f>'GIÁ VLXD THÁNG 12.2023'!M218</f>
        <v>0</v>
      </c>
      <c r="Z218" s="42">
        <f>'GIÁ VLXD THÁNG 12.2023'!N218</f>
        <v>0</v>
      </c>
      <c r="AA218" s="42">
        <f>'GIÁ VLXD THÁNG 12.2023'!O218</f>
        <v>0</v>
      </c>
      <c r="AB218" s="42">
        <f>'GIÁ VLXD THÁNG 12.2023'!P218</f>
        <v>0</v>
      </c>
      <c r="AC218" s="108">
        <f t="shared" si="40"/>
        <v>0</v>
      </c>
      <c r="AD218" s="109">
        <f t="shared" si="41"/>
        <v>0</v>
      </c>
      <c r="AE218" s="109" t="str">
        <f t="shared" si="42"/>
        <v>-</v>
      </c>
      <c r="AF218" s="109">
        <f t="shared" si="43"/>
        <v>0</v>
      </c>
      <c r="AG218" s="109"/>
      <c r="AH218" s="109">
        <f t="shared" si="44"/>
        <v>0</v>
      </c>
      <c r="AI218" s="109">
        <f t="shared" si="45"/>
        <v>0</v>
      </c>
      <c r="AJ218" s="109">
        <f t="shared" si="46"/>
        <v>0</v>
      </c>
      <c r="AK218" s="109">
        <f t="shared" si="47"/>
        <v>0</v>
      </c>
      <c r="AL218" s="109">
        <f t="shared" si="48"/>
        <v>0</v>
      </c>
      <c r="AM218" s="109">
        <f t="shared" si="49"/>
        <v>0</v>
      </c>
      <c r="AN218" s="109">
        <f t="shared" si="50"/>
        <v>0</v>
      </c>
      <c r="AO218" s="117"/>
      <c r="AP218" s="117"/>
      <c r="AQ218" s="117"/>
      <c r="AR218" s="117"/>
      <c r="AS218" s="117"/>
      <c r="AT218" s="117"/>
      <c r="AU218" s="117"/>
      <c r="AV218" s="117"/>
      <c r="AW218" s="117"/>
      <c r="AX218" s="117"/>
      <c r="AY218" s="117"/>
      <c r="AZ218" s="117"/>
    </row>
    <row r="219" spans="1:52" ht="30" customHeight="1">
      <c r="A219" s="35"/>
      <c r="B219" s="1611" t="str">
        <f>'GIÁ VLXD THÁNG 9.2023-PL1'!B219</f>
        <v>Bồn nằm 1500 lít</v>
      </c>
      <c r="C219" s="1597" t="str">
        <f>'GIÁ VLXD THÁNG 9.2023-PL1'!C219</f>
        <v>bồn</v>
      </c>
      <c r="D219" s="1595" t="str">
        <f>'GIÁ VLXD THÁNG 9.2023-PL1'!D219</f>
        <v xml:space="preserve"> Bồn 1500 lít</v>
      </c>
      <c r="E219" s="42">
        <f>'GIÁ VLXD THÁNG 11.2023'!E219</f>
        <v>0</v>
      </c>
      <c r="F219" s="42">
        <f>'GIÁ VLXD THÁNG 11.2023'!F219</f>
        <v>0</v>
      </c>
      <c r="G219" s="42">
        <f>'GIÁ VLXD THÁNG 11.2023'!G219</f>
        <v>6420000</v>
      </c>
      <c r="H219" s="42">
        <f>'GIÁ VLXD THÁNG 11.2023'!H219</f>
        <v>0</v>
      </c>
      <c r="J219" s="42">
        <f>'GIÁ VLXD THÁNG 11.2023'!J219</f>
        <v>0</v>
      </c>
      <c r="K219" s="42">
        <f>'GIÁ VLXD THÁNG 11.2023'!K219</f>
        <v>0</v>
      </c>
      <c r="L219" s="42">
        <f>'GIÁ VLXD THÁNG 11.2023'!L219</f>
        <v>0</v>
      </c>
      <c r="M219" s="42">
        <f>'GIÁ VLXD THÁNG 11.2023'!M219</f>
        <v>0</v>
      </c>
      <c r="N219" s="42">
        <f>'GIÁ VLXD THÁNG 11.2023'!N219</f>
        <v>0</v>
      </c>
      <c r="O219" s="42">
        <f>'GIÁ VLXD THÁNG 11.2023'!O219</f>
        <v>0</v>
      </c>
      <c r="P219" s="42">
        <f>'GIÁ VLXD THÁNG 11.2023'!P219</f>
        <v>0</v>
      </c>
      <c r="Q219" s="42">
        <f>'GIÁ VLXD THÁNG 12.2023'!E219</f>
        <v>0</v>
      </c>
      <c r="R219" s="42">
        <f>'GIÁ VLXD THÁNG 12.2023'!F219</f>
        <v>0</v>
      </c>
      <c r="S219" s="42">
        <f>'GIÁ VLXD THÁNG 12.2023'!G219</f>
        <v>6420000</v>
      </c>
      <c r="T219" s="42">
        <f>'GIÁ VLXD THÁNG 12.2023'!H219</f>
        <v>0</v>
      </c>
      <c r="U219" s="42">
        <f>'GIÁ VLXD THÁNG 11.2023'!I219</f>
        <v>0</v>
      </c>
      <c r="V219" s="42">
        <f>'GIÁ VLXD THÁNG 12.2023'!J219</f>
        <v>0</v>
      </c>
      <c r="W219" s="42">
        <f>'GIÁ VLXD THÁNG 12.2023'!K219</f>
        <v>0</v>
      </c>
      <c r="X219" s="42">
        <f>'GIÁ VLXD THÁNG 12.2023'!L219</f>
        <v>0</v>
      </c>
      <c r="Y219" s="42">
        <f>'GIÁ VLXD THÁNG 12.2023'!M219</f>
        <v>0</v>
      </c>
      <c r="Z219" s="42">
        <f>'GIÁ VLXD THÁNG 12.2023'!N219</f>
        <v>0</v>
      </c>
      <c r="AA219" s="42">
        <f>'GIÁ VLXD THÁNG 12.2023'!O219</f>
        <v>0</v>
      </c>
      <c r="AB219" s="42">
        <f>'GIÁ VLXD THÁNG 12.2023'!P219</f>
        <v>0</v>
      </c>
      <c r="AC219" s="108">
        <f t="shared" si="40"/>
        <v>0</v>
      </c>
      <c r="AD219" s="109">
        <f t="shared" si="41"/>
        <v>0</v>
      </c>
      <c r="AE219" s="109" t="str">
        <f t="shared" si="42"/>
        <v>-</v>
      </c>
      <c r="AF219" s="109">
        <f t="shared" si="43"/>
        <v>0</v>
      </c>
      <c r="AG219" s="109"/>
      <c r="AH219" s="109">
        <f t="shared" si="44"/>
        <v>0</v>
      </c>
      <c r="AI219" s="109">
        <f t="shared" si="45"/>
        <v>0</v>
      </c>
      <c r="AJ219" s="109">
        <f t="shared" si="46"/>
        <v>0</v>
      </c>
      <c r="AK219" s="109">
        <f t="shared" si="47"/>
        <v>0</v>
      </c>
      <c r="AL219" s="109">
        <f t="shared" si="48"/>
        <v>0</v>
      </c>
      <c r="AM219" s="109">
        <f t="shared" si="49"/>
        <v>0</v>
      </c>
      <c r="AN219" s="109">
        <f t="shared" si="50"/>
        <v>0</v>
      </c>
      <c r="AO219" s="117"/>
      <c r="AP219" s="117"/>
      <c r="AQ219" s="117"/>
      <c r="AR219" s="117"/>
      <c r="AS219" s="117"/>
      <c r="AT219" s="117"/>
      <c r="AU219" s="117"/>
      <c r="AV219" s="117"/>
      <c r="AW219" s="117"/>
      <c r="AX219" s="117"/>
      <c r="AY219" s="117"/>
      <c r="AZ219" s="117"/>
    </row>
    <row r="220" spans="1:52" ht="35.1" customHeight="1">
      <c r="A220" s="35"/>
      <c r="B220" s="1611" t="str">
        <f>'GIÁ VLXD THÁNG 9.2023-PL1'!B220</f>
        <v>Bồn nằm 2000 lít</v>
      </c>
      <c r="C220" s="1597" t="str">
        <f>'GIÁ VLXD THÁNG 9.2023-PL1'!C220</f>
        <v>bồn</v>
      </c>
      <c r="D220" s="1595" t="str">
        <f>'GIÁ VLXD THÁNG 9.2023-PL1'!D220</f>
        <v xml:space="preserve"> Bồn 2000 lít</v>
      </c>
      <c r="E220" s="42">
        <f>'GIÁ VLXD THÁNG 11.2023'!E220</f>
        <v>0</v>
      </c>
      <c r="F220" s="42">
        <f>'GIÁ VLXD THÁNG 11.2023'!F220</f>
        <v>0</v>
      </c>
      <c r="G220" s="42">
        <f>'GIÁ VLXD THÁNG 11.2023'!G220</f>
        <v>8350000</v>
      </c>
      <c r="H220" s="42">
        <f>'GIÁ VLXD THÁNG 11.2023'!H220</f>
        <v>0</v>
      </c>
      <c r="J220" s="42">
        <f>'GIÁ VLXD THÁNG 11.2023'!J220</f>
        <v>0</v>
      </c>
      <c r="K220" s="42">
        <f>'GIÁ VLXD THÁNG 11.2023'!K220</f>
        <v>0</v>
      </c>
      <c r="L220" s="42">
        <f>'GIÁ VLXD THÁNG 11.2023'!L220</f>
        <v>0</v>
      </c>
      <c r="M220" s="42">
        <f>'GIÁ VLXD THÁNG 11.2023'!M220</f>
        <v>0</v>
      </c>
      <c r="N220" s="42">
        <f>'GIÁ VLXD THÁNG 11.2023'!N220</f>
        <v>0</v>
      </c>
      <c r="O220" s="42">
        <f>'GIÁ VLXD THÁNG 11.2023'!O220</f>
        <v>0</v>
      </c>
      <c r="P220" s="42">
        <f>'GIÁ VLXD THÁNG 11.2023'!P220</f>
        <v>0</v>
      </c>
      <c r="Q220" s="42">
        <f>'GIÁ VLXD THÁNG 12.2023'!E220</f>
        <v>0</v>
      </c>
      <c r="R220" s="42">
        <f>'GIÁ VLXD THÁNG 12.2023'!F220</f>
        <v>0</v>
      </c>
      <c r="S220" s="42">
        <f>'GIÁ VLXD THÁNG 12.2023'!G220</f>
        <v>8350000</v>
      </c>
      <c r="T220" s="42">
        <f>'GIÁ VLXD THÁNG 12.2023'!H220</f>
        <v>0</v>
      </c>
      <c r="U220" s="42">
        <f>'GIÁ VLXD THÁNG 11.2023'!I220</f>
        <v>0</v>
      </c>
      <c r="V220" s="42">
        <f>'GIÁ VLXD THÁNG 12.2023'!J220</f>
        <v>0</v>
      </c>
      <c r="W220" s="42">
        <f>'GIÁ VLXD THÁNG 12.2023'!K220</f>
        <v>0</v>
      </c>
      <c r="X220" s="42">
        <f>'GIÁ VLXD THÁNG 12.2023'!L220</f>
        <v>0</v>
      </c>
      <c r="Y220" s="42">
        <f>'GIÁ VLXD THÁNG 12.2023'!M220</f>
        <v>0</v>
      </c>
      <c r="Z220" s="42">
        <f>'GIÁ VLXD THÁNG 12.2023'!N220</f>
        <v>0</v>
      </c>
      <c r="AA220" s="42">
        <f>'GIÁ VLXD THÁNG 12.2023'!O220</f>
        <v>0</v>
      </c>
      <c r="AB220" s="42">
        <f>'GIÁ VLXD THÁNG 12.2023'!P220</f>
        <v>0</v>
      </c>
      <c r="AC220" s="108">
        <f t="shared" si="40"/>
        <v>0</v>
      </c>
      <c r="AD220" s="109">
        <f t="shared" si="41"/>
        <v>0</v>
      </c>
      <c r="AE220" s="109" t="str">
        <f t="shared" si="42"/>
        <v>-</v>
      </c>
      <c r="AF220" s="109">
        <f t="shared" si="43"/>
        <v>0</v>
      </c>
      <c r="AG220" s="109"/>
      <c r="AH220" s="109">
        <f t="shared" si="44"/>
        <v>0</v>
      </c>
      <c r="AI220" s="109">
        <f t="shared" si="45"/>
        <v>0</v>
      </c>
      <c r="AJ220" s="109">
        <f t="shared" si="46"/>
        <v>0</v>
      </c>
      <c r="AK220" s="109">
        <f t="shared" si="47"/>
        <v>0</v>
      </c>
      <c r="AL220" s="109">
        <f t="shared" si="48"/>
        <v>0</v>
      </c>
      <c r="AM220" s="109">
        <f t="shared" si="49"/>
        <v>0</v>
      </c>
      <c r="AN220" s="109">
        <f t="shared" si="50"/>
        <v>0</v>
      </c>
      <c r="AO220" s="117"/>
      <c r="AP220" s="117"/>
      <c r="AQ220" s="117"/>
      <c r="AR220" s="117"/>
      <c r="AS220" s="117"/>
      <c r="AT220" s="117"/>
      <c r="AU220" s="117"/>
      <c r="AV220" s="117"/>
      <c r="AW220" s="117"/>
      <c r="AX220" s="117"/>
      <c r="AY220" s="117"/>
      <c r="AZ220" s="117"/>
    </row>
    <row r="221" spans="1:52" ht="35.1" customHeight="1">
      <c r="A221" s="35"/>
      <c r="B221" s="1611" t="str">
        <f>'GIÁ VLXD THÁNG 9.2023-PL1'!B221</f>
        <v>Bồn Inox Tân Á - Đại Thành</v>
      </c>
      <c r="C221" s="1597"/>
      <c r="D221" s="1595"/>
      <c r="E221" s="42">
        <f>'GIÁ VLXD THÁNG 11.2023'!E221</f>
        <v>0</v>
      </c>
      <c r="F221" s="42">
        <f>'GIÁ VLXD THÁNG 11.2023'!F221</f>
        <v>0</v>
      </c>
      <c r="G221" s="42">
        <f>'GIÁ VLXD THÁNG 11.2023'!G221</f>
        <v>0</v>
      </c>
      <c r="H221" s="42">
        <f>'GIÁ VLXD THÁNG 11.2023'!H221</f>
        <v>0</v>
      </c>
      <c r="J221" s="42">
        <f>'GIÁ VLXD THÁNG 11.2023'!J221</f>
        <v>0</v>
      </c>
      <c r="K221" s="42">
        <f>'GIÁ VLXD THÁNG 11.2023'!K221</f>
        <v>0</v>
      </c>
      <c r="L221" s="42">
        <f>'GIÁ VLXD THÁNG 11.2023'!L221</f>
        <v>0</v>
      </c>
      <c r="M221" s="42">
        <f>'GIÁ VLXD THÁNG 11.2023'!M221</f>
        <v>0</v>
      </c>
      <c r="N221" s="42">
        <f>'GIÁ VLXD THÁNG 11.2023'!N221</f>
        <v>0</v>
      </c>
      <c r="O221" s="42">
        <f>'GIÁ VLXD THÁNG 11.2023'!O221</f>
        <v>0</v>
      </c>
      <c r="P221" s="42">
        <f>'GIÁ VLXD THÁNG 11.2023'!P221</f>
        <v>0</v>
      </c>
      <c r="Q221" s="42">
        <f>'GIÁ VLXD THÁNG 12.2023'!E221</f>
        <v>0</v>
      </c>
      <c r="R221" s="42">
        <f>'GIÁ VLXD THÁNG 12.2023'!F221</f>
        <v>0</v>
      </c>
      <c r="S221" s="42">
        <f>'GIÁ VLXD THÁNG 12.2023'!G221</f>
        <v>0</v>
      </c>
      <c r="T221" s="42">
        <f>'GIÁ VLXD THÁNG 12.2023'!H221</f>
        <v>0</v>
      </c>
      <c r="U221" s="42">
        <f>'GIÁ VLXD THÁNG 11.2023'!I221</f>
        <v>0</v>
      </c>
      <c r="V221" s="42">
        <f>'GIÁ VLXD THÁNG 12.2023'!J221</f>
        <v>0</v>
      </c>
      <c r="W221" s="42">
        <f>'GIÁ VLXD THÁNG 12.2023'!K221</f>
        <v>0</v>
      </c>
      <c r="X221" s="42">
        <f>'GIÁ VLXD THÁNG 12.2023'!L221</f>
        <v>0</v>
      </c>
      <c r="Y221" s="42">
        <f>'GIÁ VLXD THÁNG 12.2023'!M221</f>
        <v>0</v>
      </c>
      <c r="Z221" s="42">
        <f>'GIÁ VLXD THÁNG 12.2023'!N221</f>
        <v>0</v>
      </c>
      <c r="AA221" s="42">
        <f>'GIÁ VLXD THÁNG 12.2023'!O221</f>
        <v>0</v>
      </c>
      <c r="AB221" s="42">
        <f>'GIÁ VLXD THÁNG 12.2023'!P221</f>
        <v>0</v>
      </c>
      <c r="AC221" s="108">
        <f t="shared" si="40"/>
        <v>0</v>
      </c>
      <c r="AD221" s="109">
        <f t="shared" si="41"/>
        <v>0</v>
      </c>
      <c r="AE221" s="109">
        <f t="shared" si="42"/>
        <v>0</v>
      </c>
      <c r="AF221" s="109">
        <f t="shared" si="43"/>
        <v>0</v>
      </c>
      <c r="AG221" s="109"/>
      <c r="AH221" s="109">
        <f t="shared" si="44"/>
        <v>0</v>
      </c>
      <c r="AI221" s="109">
        <f t="shared" si="45"/>
        <v>0</v>
      </c>
      <c r="AJ221" s="109">
        <f t="shared" si="46"/>
        <v>0</v>
      </c>
      <c r="AK221" s="109">
        <f t="shared" si="47"/>
        <v>0</v>
      </c>
      <c r="AL221" s="109">
        <f t="shared" si="48"/>
        <v>0</v>
      </c>
      <c r="AM221" s="109">
        <f t="shared" si="49"/>
        <v>0</v>
      </c>
      <c r="AN221" s="109">
        <f t="shared" si="50"/>
        <v>0</v>
      </c>
      <c r="AO221" s="117"/>
      <c r="AP221" s="117"/>
      <c r="AQ221" s="117"/>
      <c r="AR221" s="117"/>
      <c r="AS221" s="117"/>
      <c r="AT221" s="117"/>
      <c r="AU221" s="117"/>
      <c r="AV221" s="117"/>
      <c r="AW221" s="117"/>
      <c r="AX221" s="117"/>
      <c r="AY221" s="117"/>
      <c r="AZ221" s="117"/>
    </row>
    <row r="222" spans="1:52" ht="35.1" customHeight="1">
      <c r="A222" s="35"/>
      <c r="B222" s="1611" t="str">
        <f>'GIÁ VLXD THÁNG 9.2023-PL1'!B222</f>
        <v>Bồn đứng 500 lít</v>
      </c>
      <c r="C222" s="1597" t="str">
        <f>'GIÁ VLXD THÁNG 9.2023-PL1'!C222</f>
        <v>bồn</v>
      </c>
      <c r="D222" s="1595" t="str">
        <f>'GIÁ VLXD THÁNG 9.2023-PL1'!D222</f>
        <v xml:space="preserve"> Bồn 500 lít</v>
      </c>
      <c r="E222" s="42">
        <f>'GIÁ VLXD THÁNG 11.2023'!E222</f>
        <v>0</v>
      </c>
      <c r="F222" s="42">
        <f>'GIÁ VLXD THÁNG 11.2023'!F222</f>
        <v>0</v>
      </c>
      <c r="G222" s="42">
        <f>'GIÁ VLXD THÁNG 11.2023'!G222</f>
        <v>2600000</v>
      </c>
      <c r="H222" s="42">
        <f>'GIÁ VLXD THÁNG 11.2023'!H222</f>
        <v>0</v>
      </c>
      <c r="J222" s="42">
        <f>'GIÁ VLXD THÁNG 11.2023'!J222</f>
        <v>0</v>
      </c>
      <c r="K222" s="42">
        <f>'GIÁ VLXD THÁNG 11.2023'!K222</f>
        <v>0</v>
      </c>
      <c r="L222" s="42">
        <f>'GIÁ VLXD THÁNG 11.2023'!L222</f>
        <v>0</v>
      </c>
      <c r="M222" s="42">
        <f>'GIÁ VLXD THÁNG 11.2023'!M222</f>
        <v>0</v>
      </c>
      <c r="N222" s="42">
        <f>'GIÁ VLXD THÁNG 11.2023'!N222</f>
        <v>0</v>
      </c>
      <c r="O222" s="42">
        <f>'GIÁ VLXD THÁNG 11.2023'!O222</f>
        <v>0</v>
      </c>
      <c r="P222" s="42">
        <f>'GIÁ VLXD THÁNG 11.2023'!P222</f>
        <v>0</v>
      </c>
      <c r="Q222" s="42">
        <f>'GIÁ VLXD THÁNG 12.2023'!E222</f>
        <v>0</v>
      </c>
      <c r="R222" s="42">
        <f>'GIÁ VLXD THÁNG 12.2023'!F222</f>
        <v>0</v>
      </c>
      <c r="S222" s="42">
        <f>'GIÁ VLXD THÁNG 12.2023'!G222</f>
        <v>2600000</v>
      </c>
      <c r="T222" s="42">
        <f>'GIÁ VLXD THÁNG 12.2023'!H222</f>
        <v>0</v>
      </c>
      <c r="U222" s="42">
        <f>'GIÁ VLXD THÁNG 11.2023'!I222</f>
        <v>0</v>
      </c>
      <c r="V222" s="42">
        <f>'GIÁ VLXD THÁNG 12.2023'!J222</f>
        <v>0</v>
      </c>
      <c r="W222" s="42">
        <f>'GIÁ VLXD THÁNG 12.2023'!K222</f>
        <v>0</v>
      </c>
      <c r="X222" s="42">
        <f>'GIÁ VLXD THÁNG 12.2023'!L222</f>
        <v>0</v>
      </c>
      <c r="Y222" s="42">
        <f>'GIÁ VLXD THÁNG 12.2023'!M222</f>
        <v>0</v>
      </c>
      <c r="Z222" s="42">
        <f>'GIÁ VLXD THÁNG 12.2023'!N222</f>
        <v>0</v>
      </c>
      <c r="AA222" s="42">
        <f>'GIÁ VLXD THÁNG 12.2023'!O222</f>
        <v>0</v>
      </c>
      <c r="AB222" s="42">
        <f>'GIÁ VLXD THÁNG 12.2023'!P222</f>
        <v>0</v>
      </c>
      <c r="AC222" s="108">
        <f t="shared" si="40"/>
        <v>0</v>
      </c>
      <c r="AD222" s="109">
        <f t="shared" si="41"/>
        <v>0</v>
      </c>
      <c r="AE222" s="109" t="str">
        <f t="shared" si="42"/>
        <v>-</v>
      </c>
      <c r="AF222" s="109">
        <f t="shared" si="43"/>
        <v>0</v>
      </c>
      <c r="AG222" s="109"/>
      <c r="AH222" s="109">
        <f t="shared" si="44"/>
        <v>0</v>
      </c>
      <c r="AI222" s="109">
        <f t="shared" si="45"/>
        <v>0</v>
      </c>
      <c r="AJ222" s="109">
        <f t="shared" si="46"/>
        <v>0</v>
      </c>
      <c r="AK222" s="109">
        <f t="shared" si="47"/>
        <v>0</v>
      </c>
      <c r="AL222" s="109">
        <f t="shared" si="48"/>
        <v>0</v>
      </c>
      <c r="AM222" s="109">
        <f t="shared" si="49"/>
        <v>0</v>
      </c>
      <c r="AN222" s="109">
        <f t="shared" si="50"/>
        <v>0</v>
      </c>
      <c r="AO222" s="117"/>
      <c r="AP222" s="117"/>
      <c r="AQ222" s="117"/>
      <c r="AR222" s="117"/>
      <c r="AS222" s="117"/>
      <c r="AT222" s="117"/>
      <c r="AU222" s="117"/>
      <c r="AV222" s="117"/>
      <c r="AW222" s="117"/>
      <c r="AX222" s="117"/>
      <c r="AY222" s="117"/>
      <c r="AZ222" s="117"/>
    </row>
    <row r="223" spans="1:52" ht="35.1" customHeight="1">
      <c r="A223" s="35"/>
      <c r="B223" s="1611" t="str">
        <f>'GIÁ VLXD THÁNG 9.2023-PL1'!B223</f>
        <v>Bồn đứng 1000 lít</v>
      </c>
      <c r="C223" s="1597" t="str">
        <f>'GIÁ VLXD THÁNG 9.2023-PL1'!C223</f>
        <v>bồn</v>
      </c>
      <c r="D223" s="1595" t="str">
        <f>'GIÁ VLXD THÁNG 9.2023-PL1'!D223</f>
        <v xml:space="preserve"> Bồn 1000 lít</v>
      </c>
      <c r="E223" s="42">
        <f>'GIÁ VLXD THÁNG 11.2023'!E223</f>
        <v>0</v>
      </c>
      <c r="F223" s="42">
        <f>'GIÁ VLXD THÁNG 11.2023'!F223</f>
        <v>0</v>
      </c>
      <c r="G223" s="42">
        <f>'GIÁ VLXD THÁNG 11.2023'!G223</f>
        <v>3600000</v>
      </c>
      <c r="H223" s="42">
        <f>'GIÁ VLXD THÁNG 11.2023'!H223</f>
        <v>0</v>
      </c>
      <c r="J223" s="42">
        <f>'GIÁ VLXD THÁNG 11.2023'!J223</f>
        <v>0</v>
      </c>
      <c r="K223" s="42">
        <f>'GIÁ VLXD THÁNG 11.2023'!K223</f>
        <v>0</v>
      </c>
      <c r="L223" s="42">
        <f>'GIÁ VLXD THÁNG 11.2023'!L223</f>
        <v>0</v>
      </c>
      <c r="M223" s="42">
        <f>'GIÁ VLXD THÁNG 11.2023'!M223</f>
        <v>0</v>
      </c>
      <c r="N223" s="42">
        <f>'GIÁ VLXD THÁNG 11.2023'!N223</f>
        <v>0</v>
      </c>
      <c r="O223" s="42">
        <f>'GIÁ VLXD THÁNG 11.2023'!O223</f>
        <v>0</v>
      </c>
      <c r="P223" s="42">
        <f>'GIÁ VLXD THÁNG 11.2023'!P223</f>
        <v>0</v>
      </c>
      <c r="Q223" s="42">
        <f>'GIÁ VLXD THÁNG 12.2023'!E223</f>
        <v>0</v>
      </c>
      <c r="R223" s="42">
        <f>'GIÁ VLXD THÁNG 12.2023'!F223</f>
        <v>0</v>
      </c>
      <c r="S223" s="42">
        <f>'GIÁ VLXD THÁNG 12.2023'!G223</f>
        <v>3600000</v>
      </c>
      <c r="T223" s="42">
        <f>'GIÁ VLXD THÁNG 12.2023'!H223</f>
        <v>0</v>
      </c>
      <c r="U223" s="42">
        <f>'GIÁ VLXD THÁNG 11.2023'!I223</f>
        <v>0</v>
      </c>
      <c r="V223" s="42">
        <f>'GIÁ VLXD THÁNG 12.2023'!J223</f>
        <v>0</v>
      </c>
      <c r="W223" s="42">
        <f>'GIÁ VLXD THÁNG 12.2023'!K223</f>
        <v>0</v>
      </c>
      <c r="X223" s="42">
        <f>'GIÁ VLXD THÁNG 12.2023'!L223</f>
        <v>0</v>
      </c>
      <c r="Y223" s="42">
        <f>'GIÁ VLXD THÁNG 12.2023'!M223</f>
        <v>0</v>
      </c>
      <c r="Z223" s="42">
        <f>'GIÁ VLXD THÁNG 12.2023'!N223</f>
        <v>0</v>
      </c>
      <c r="AA223" s="42">
        <f>'GIÁ VLXD THÁNG 12.2023'!O223</f>
        <v>0</v>
      </c>
      <c r="AB223" s="42">
        <f>'GIÁ VLXD THÁNG 12.2023'!P223</f>
        <v>0</v>
      </c>
      <c r="AC223" s="108">
        <f t="shared" si="40"/>
        <v>0</v>
      </c>
      <c r="AD223" s="109">
        <f t="shared" si="41"/>
        <v>0</v>
      </c>
      <c r="AE223" s="109" t="str">
        <f t="shared" si="42"/>
        <v>-</v>
      </c>
      <c r="AF223" s="109">
        <f t="shared" si="43"/>
        <v>0</v>
      </c>
      <c r="AG223" s="109"/>
      <c r="AH223" s="109">
        <f t="shared" si="44"/>
        <v>0</v>
      </c>
      <c r="AI223" s="109">
        <f t="shared" si="45"/>
        <v>0</v>
      </c>
      <c r="AJ223" s="109">
        <f t="shared" si="46"/>
        <v>0</v>
      </c>
      <c r="AK223" s="109">
        <f t="shared" si="47"/>
        <v>0</v>
      </c>
      <c r="AL223" s="109">
        <f t="shared" si="48"/>
        <v>0</v>
      </c>
      <c r="AM223" s="109">
        <f t="shared" si="49"/>
        <v>0</v>
      </c>
      <c r="AN223" s="109">
        <f t="shared" si="50"/>
        <v>0</v>
      </c>
      <c r="AO223" s="117"/>
      <c r="AP223" s="117"/>
      <c r="AQ223" s="117"/>
      <c r="AR223" s="117"/>
      <c r="AS223" s="117"/>
      <c r="AT223" s="117"/>
      <c r="AU223" s="117"/>
      <c r="AV223" s="117"/>
      <c r="AW223" s="117"/>
      <c r="AX223" s="117"/>
      <c r="AY223" s="117"/>
      <c r="AZ223" s="117"/>
    </row>
    <row r="224" spans="1:52">
      <c r="A224" s="35"/>
      <c r="B224" s="1611" t="str">
        <f>'GIÁ VLXD THÁNG 9.2023-PL1'!B224</f>
        <v>Bồn đứng 1500 lít</v>
      </c>
      <c r="C224" s="1597" t="str">
        <f>'GIÁ VLXD THÁNG 9.2023-PL1'!C224</f>
        <v>bồn</v>
      </c>
      <c r="D224" s="1595" t="str">
        <f>'GIÁ VLXD THÁNG 9.2023-PL1'!D224</f>
        <v xml:space="preserve"> Bồn 1500 lít</v>
      </c>
      <c r="E224" s="42">
        <f>'GIÁ VLXD THÁNG 11.2023'!E224</f>
        <v>0</v>
      </c>
      <c r="F224" s="42">
        <f>'GIÁ VLXD THÁNG 11.2023'!F224</f>
        <v>0</v>
      </c>
      <c r="G224" s="42">
        <f>'GIÁ VLXD THÁNG 11.2023'!G224</f>
        <v>4600000</v>
      </c>
      <c r="H224" s="42">
        <f>'GIÁ VLXD THÁNG 11.2023'!H224</f>
        <v>0</v>
      </c>
      <c r="J224" s="42">
        <f>'GIÁ VLXD THÁNG 11.2023'!J224</f>
        <v>0</v>
      </c>
      <c r="K224" s="42">
        <f>'GIÁ VLXD THÁNG 11.2023'!K224</f>
        <v>0</v>
      </c>
      <c r="L224" s="42">
        <f>'GIÁ VLXD THÁNG 11.2023'!L224</f>
        <v>0</v>
      </c>
      <c r="M224" s="42">
        <f>'GIÁ VLXD THÁNG 11.2023'!M224</f>
        <v>0</v>
      </c>
      <c r="N224" s="42">
        <f>'GIÁ VLXD THÁNG 11.2023'!N224</f>
        <v>0</v>
      </c>
      <c r="O224" s="42">
        <f>'GIÁ VLXD THÁNG 11.2023'!O224</f>
        <v>0</v>
      </c>
      <c r="P224" s="42">
        <f>'GIÁ VLXD THÁNG 11.2023'!P224</f>
        <v>0</v>
      </c>
      <c r="Q224" s="42">
        <f>'GIÁ VLXD THÁNG 12.2023'!E224</f>
        <v>0</v>
      </c>
      <c r="R224" s="42">
        <f>'GIÁ VLXD THÁNG 12.2023'!F224</f>
        <v>0</v>
      </c>
      <c r="S224" s="42">
        <f>'GIÁ VLXD THÁNG 12.2023'!G224</f>
        <v>4600000</v>
      </c>
      <c r="T224" s="42">
        <f>'GIÁ VLXD THÁNG 12.2023'!H224</f>
        <v>0</v>
      </c>
      <c r="U224" s="42">
        <f>'GIÁ VLXD THÁNG 11.2023'!I224</f>
        <v>0</v>
      </c>
      <c r="V224" s="42">
        <f>'GIÁ VLXD THÁNG 12.2023'!J224</f>
        <v>0</v>
      </c>
      <c r="W224" s="42">
        <f>'GIÁ VLXD THÁNG 12.2023'!K224</f>
        <v>0</v>
      </c>
      <c r="X224" s="42">
        <f>'GIÁ VLXD THÁNG 12.2023'!L224</f>
        <v>0</v>
      </c>
      <c r="Y224" s="42">
        <f>'GIÁ VLXD THÁNG 12.2023'!M224</f>
        <v>0</v>
      </c>
      <c r="Z224" s="42">
        <f>'GIÁ VLXD THÁNG 12.2023'!N224</f>
        <v>0</v>
      </c>
      <c r="AA224" s="42">
        <f>'GIÁ VLXD THÁNG 12.2023'!O224</f>
        <v>0</v>
      </c>
      <c r="AB224" s="42">
        <f>'GIÁ VLXD THÁNG 12.2023'!P224</f>
        <v>0</v>
      </c>
      <c r="AC224" s="108">
        <f t="shared" si="40"/>
        <v>0</v>
      </c>
      <c r="AD224" s="109">
        <f t="shared" si="41"/>
        <v>0</v>
      </c>
      <c r="AE224" s="109" t="str">
        <f t="shared" si="42"/>
        <v>-</v>
      </c>
      <c r="AF224" s="109">
        <f t="shared" si="43"/>
        <v>0</v>
      </c>
      <c r="AG224" s="109"/>
      <c r="AH224" s="109">
        <f t="shared" si="44"/>
        <v>0</v>
      </c>
      <c r="AI224" s="109">
        <f t="shared" si="45"/>
        <v>0</v>
      </c>
      <c r="AJ224" s="109">
        <f t="shared" si="46"/>
        <v>0</v>
      </c>
      <c r="AK224" s="109">
        <f t="shared" si="47"/>
        <v>0</v>
      </c>
      <c r="AL224" s="109">
        <f t="shared" si="48"/>
        <v>0</v>
      </c>
      <c r="AM224" s="109">
        <f t="shared" si="49"/>
        <v>0</v>
      </c>
      <c r="AN224" s="109">
        <f t="shared" si="50"/>
        <v>0</v>
      </c>
      <c r="AO224" s="117"/>
      <c r="AP224" s="117"/>
      <c r="AQ224" s="117"/>
      <c r="AR224" s="117"/>
      <c r="AS224" s="117"/>
      <c r="AT224" s="117"/>
      <c r="AU224" s="117"/>
      <c r="AV224" s="117"/>
      <c r="AW224" s="117"/>
      <c r="AX224" s="117"/>
      <c r="AY224" s="117"/>
      <c r="AZ224" s="117"/>
    </row>
    <row r="225" spans="1:52">
      <c r="A225" s="35"/>
      <c r="B225" s="1611" t="str">
        <f>'GIÁ VLXD THÁNG 9.2023-PL1'!B225</f>
        <v>Bồn đứng 2000 lít</v>
      </c>
      <c r="C225" s="1597" t="str">
        <f>'GIÁ VLXD THÁNG 9.2023-PL1'!C225</f>
        <v>bồn</v>
      </c>
      <c r="D225" s="1595" t="str">
        <f>'GIÁ VLXD THÁNG 9.2023-PL1'!D225</f>
        <v xml:space="preserve"> Bồn 2000 lít</v>
      </c>
      <c r="E225" s="42">
        <f>'GIÁ VLXD THÁNG 11.2023'!E225</f>
        <v>0</v>
      </c>
      <c r="F225" s="42">
        <f>'GIÁ VLXD THÁNG 11.2023'!F225</f>
        <v>0</v>
      </c>
      <c r="G225" s="42">
        <f>'GIÁ VLXD THÁNG 11.2023'!G225</f>
        <v>5700000</v>
      </c>
      <c r="H225" s="42">
        <f>'GIÁ VLXD THÁNG 11.2023'!H225</f>
        <v>0</v>
      </c>
      <c r="J225" s="42">
        <f>'GIÁ VLXD THÁNG 11.2023'!J225</f>
        <v>0</v>
      </c>
      <c r="K225" s="42">
        <f>'GIÁ VLXD THÁNG 11.2023'!K225</f>
        <v>0</v>
      </c>
      <c r="L225" s="42">
        <f>'GIÁ VLXD THÁNG 11.2023'!L225</f>
        <v>0</v>
      </c>
      <c r="M225" s="42">
        <f>'GIÁ VLXD THÁNG 11.2023'!M225</f>
        <v>0</v>
      </c>
      <c r="N225" s="42">
        <f>'GIÁ VLXD THÁNG 11.2023'!N225</f>
        <v>0</v>
      </c>
      <c r="O225" s="42">
        <f>'GIÁ VLXD THÁNG 11.2023'!O225</f>
        <v>0</v>
      </c>
      <c r="P225" s="42">
        <f>'GIÁ VLXD THÁNG 11.2023'!P225</f>
        <v>0</v>
      </c>
      <c r="Q225" s="42">
        <f>'GIÁ VLXD THÁNG 12.2023'!E225</f>
        <v>0</v>
      </c>
      <c r="R225" s="42">
        <f>'GIÁ VLXD THÁNG 12.2023'!F225</f>
        <v>0</v>
      </c>
      <c r="S225" s="42">
        <f>'GIÁ VLXD THÁNG 12.2023'!G225</f>
        <v>5700000</v>
      </c>
      <c r="T225" s="42">
        <f>'GIÁ VLXD THÁNG 12.2023'!H225</f>
        <v>0</v>
      </c>
      <c r="U225" s="42">
        <f>'GIÁ VLXD THÁNG 11.2023'!I225</f>
        <v>0</v>
      </c>
      <c r="V225" s="42">
        <f>'GIÁ VLXD THÁNG 12.2023'!J225</f>
        <v>0</v>
      </c>
      <c r="W225" s="42">
        <f>'GIÁ VLXD THÁNG 12.2023'!K225</f>
        <v>0</v>
      </c>
      <c r="X225" s="42">
        <f>'GIÁ VLXD THÁNG 12.2023'!L225</f>
        <v>0</v>
      </c>
      <c r="Y225" s="42">
        <f>'GIÁ VLXD THÁNG 12.2023'!M225</f>
        <v>0</v>
      </c>
      <c r="Z225" s="42">
        <f>'GIÁ VLXD THÁNG 12.2023'!N225</f>
        <v>0</v>
      </c>
      <c r="AA225" s="42">
        <f>'GIÁ VLXD THÁNG 12.2023'!O225</f>
        <v>0</v>
      </c>
      <c r="AB225" s="42">
        <f>'GIÁ VLXD THÁNG 12.2023'!P225</f>
        <v>0</v>
      </c>
      <c r="AC225" s="108">
        <f t="shared" si="40"/>
        <v>0</v>
      </c>
      <c r="AD225" s="109">
        <f t="shared" si="41"/>
        <v>0</v>
      </c>
      <c r="AE225" s="109" t="str">
        <f t="shared" si="42"/>
        <v>-</v>
      </c>
      <c r="AF225" s="109">
        <f t="shared" si="43"/>
        <v>0</v>
      </c>
      <c r="AG225" s="109"/>
      <c r="AH225" s="109">
        <f t="shared" si="44"/>
        <v>0</v>
      </c>
      <c r="AI225" s="109">
        <f t="shared" si="45"/>
        <v>0</v>
      </c>
      <c r="AJ225" s="109">
        <f t="shared" si="46"/>
        <v>0</v>
      </c>
      <c r="AK225" s="109">
        <f t="shared" si="47"/>
        <v>0</v>
      </c>
      <c r="AL225" s="109">
        <f t="shared" si="48"/>
        <v>0</v>
      </c>
      <c r="AM225" s="109">
        <f t="shared" si="49"/>
        <v>0</v>
      </c>
      <c r="AN225" s="109">
        <f t="shared" si="50"/>
        <v>0</v>
      </c>
      <c r="AO225" s="117"/>
      <c r="AP225" s="117"/>
      <c r="AQ225" s="117"/>
      <c r="AR225" s="117"/>
      <c r="AS225" s="117"/>
      <c r="AT225" s="117"/>
      <c r="AU225" s="117"/>
      <c r="AV225" s="117"/>
      <c r="AW225" s="117"/>
      <c r="AX225" s="117"/>
      <c r="AY225" s="117"/>
      <c r="AZ225" s="117"/>
    </row>
    <row r="226" spans="1:52">
      <c r="A226" s="35"/>
      <c r="B226" s="1611" t="str">
        <f>'GIÁ VLXD THÁNG 9.2023-PL1'!B226</f>
        <v>Bồn nằm 500 lít</v>
      </c>
      <c r="C226" s="1597" t="str">
        <f>'GIÁ VLXD THÁNG 9.2023-PL1'!C226</f>
        <v>bồn</v>
      </c>
      <c r="D226" s="1595" t="str">
        <f>'GIÁ VLXD THÁNG 9.2023-PL1'!D226</f>
        <v xml:space="preserve"> Bồn 500 lít</v>
      </c>
      <c r="E226" s="42">
        <f>'GIÁ VLXD THÁNG 11.2023'!E226</f>
        <v>0</v>
      </c>
      <c r="F226" s="42">
        <f>'GIÁ VLXD THÁNG 11.2023'!F226</f>
        <v>0</v>
      </c>
      <c r="G226" s="42">
        <f>'GIÁ VLXD THÁNG 11.2023'!G226</f>
        <v>2750000</v>
      </c>
      <c r="H226" s="42">
        <f>'GIÁ VLXD THÁNG 11.2023'!H226</f>
        <v>0</v>
      </c>
      <c r="J226" s="42">
        <f>'GIÁ VLXD THÁNG 11.2023'!J226</f>
        <v>0</v>
      </c>
      <c r="K226" s="42">
        <f>'GIÁ VLXD THÁNG 11.2023'!K226</f>
        <v>0</v>
      </c>
      <c r="L226" s="42">
        <f>'GIÁ VLXD THÁNG 11.2023'!L226</f>
        <v>0</v>
      </c>
      <c r="M226" s="42">
        <f>'GIÁ VLXD THÁNG 11.2023'!M226</f>
        <v>0</v>
      </c>
      <c r="N226" s="42">
        <f>'GIÁ VLXD THÁNG 11.2023'!N226</f>
        <v>0</v>
      </c>
      <c r="O226" s="42">
        <f>'GIÁ VLXD THÁNG 11.2023'!O226</f>
        <v>0</v>
      </c>
      <c r="P226" s="42">
        <f>'GIÁ VLXD THÁNG 11.2023'!P226</f>
        <v>0</v>
      </c>
      <c r="Q226" s="42">
        <f>'GIÁ VLXD THÁNG 12.2023'!E226</f>
        <v>0</v>
      </c>
      <c r="R226" s="42">
        <f>'GIÁ VLXD THÁNG 12.2023'!F226</f>
        <v>0</v>
      </c>
      <c r="S226" s="42">
        <f>'GIÁ VLXD THÁNG 12.2023'!G226</f>
        <v>2750000</v>
      </c>
      <c r="T226" s="42">
        <f>'GIÁ VLXD THÁNG 12.2023'!H226</f>
        <v>0</v>
      </c>
      <c r="U226" s="42">
        <f>'GIÁ VLXD THÁNG 11.2023'!I226</f>
        <v>0</v>
      </c>
      <c r="V226" s="42">
        <f>'GIÁ VLXD THÁNG 12.2023'!J226</f>
        <v>0</v>
      </c>
      <c r="W226" s="42">
        <f>'GIÁ VLXD THÁNG 12.2023'!K226</f>
        <v>0</v>
      </c>
      <c r="X226" s="42">
        <f>'GIÁ VLXD THÁNG 12.2023'!L226</f>
        <v>0</v>
      </c>
      <c r="Y226" s="42">
        <f>'GIÁ VLXD THÁNG 12.2023'!M226</f>
        <v>0</v>
      </c>
      <c r="Z226" s="42">
        <f>'GIÁ VLXD THÁNG 12.2023'!N226</f>
        <v>0</v>
      </c>
      <c r="AA226" s="42">
        <f>'GIÁ VLXD THÁNG 12.2023'!O226</f>
        <v>0</v>
      </c>
      <c r="AB226" s="42">
        <f>'GIÁ VLXD THÁNG 12.2023'!P226</f>
        <v>0</v>
      </c>
      <c r="AC226" s="108">
        <f t="shared" si="40"/>
        <v>0</v>
      </c>
      <c r="AD226" s="109">
        <f t="shared" si="41"/>
        <v>0</v>
      </c>
      <c r="AE226" s="109" t="str">
        <f t="shared" si="42"/>
        <v>-</v>
      </c>
      <c r="AF226" s="109">
        <f t="shared" si="43"/>
        <v>0</v>
      </c>
      <c r="AG226" s="109"/>
      <c r="AH226" s="109">
        <f t="shared" si="44"/>
        <v>0</v>
      </c>
      <c r="AI226" s="109">
        <f t="shared" si="45"/>
        <v>0</v>
      </c>
      <c r="AJ226" s="109">
        <f t="shared" si="46"/>
        <v>0</v>
      </c>
      <c r="AK226" s="109">
        <f t="shared" si="47"/>
        <v>0</v>
      </c>
      <c r="AL226" s="109">
        <f t="shared" si="48"/>
        <v>0</v>
      </c>
      <c r="AM226" s="109">
        <f t="shared" si="49"/>
        <v>0</v>
      </c>
      <c r="AN226" s="109">
        <f t="shared" si="50"/>
        <v>0</v>
      </c>
      <c r="AO226" s="117"/>
      <c r="AP226" s="117"/>
      <c r="AQ226" s="117"/>
      <c r="AR226" s="117"/>
      <c r="AS226" s="117"/>
      <c r="AT226" s="117"/>
      <c r="AU226" s="117"/>
      <c r="AV226" s="117"/>
      <c r="AW226" s="117"/>
      <c r="AX226" s="117"/>
      <c r="AY226" s="117"/>
      <c r="AZ226" s="117"/>
    </row>
    <row r="227" spans="1:52">
      <c r="A227" s="35"/>
      <c r="B227" s="1611" t="str">
        <f>'GIÁ VLXD THÁNG 9.2023-PL1'!B227</f>
        <v>Bồn nằm 1000 lít</v>
      </c>
      <c r="C227" s="1597" t="str">
        <f>'GIÁ VLXD THÁNG 9.2023-PL1'!C227</f>
        <v>bồn</v>
      </c>
      <c r="D227" s="1595" t="str">
        <f>'GIÁ VLXD THÁNG 9.2023-PL1'!D227</f>
        <v xml:space="preserve"> Bồn 1000 lít</v>
      </c>
      <c r="E227" s="42">
        <f>'GIÁ VLXD THÁNG 11.2023'!E227</f>
        <v>0</v>
      </c>
      <c r="F227" s="42">
        <f>'GIÁ VLXD THÁNG 11.2023'!F227</f>
        <v>0</v>
      </c>
      <c r="G227" s="42">
        <f>'GIÁ VLXD THÁNG 11.2023'!G227</f>
        <v>4500000</v>
      </c>
      <c r="H227" s="42">
        <f>'GIÁ VLXD THÁNG 11.2023'!H227</f>
        <v>0</v>
      </c>
      <c r="J227" s="42">
        <f>'GIÁ VLXD THÁNG 11.2023'!J227</f>
        <v>0</v>
      </c>
      <c r="K227" s="42">
        <f>'GIÁ VLXD THÁNG 11.2023'!K227</f>
        <v>0</v>
      </c>
      <c r="L227" s="42">
        <f>'GIÁ VLXD THÁNG 11.2023'!L227</f>
        <v>0</v>
      </c>
      <c r="M227" s="42">
        <f>'GIÁ VLXD THÁNG 11.2023'!M227</f>
        <v>0</v>
      </c>
      <c r="N227" s="42">
        <f>'GIÁ VLXD THÁNG 11.2023'!N227</f>
        <v>0</v>
      </c>
      <c r="O227" s="42">
        <f>'GIÁ VLXD THÁNG 11.2023'!O227</f>
        <v>0</v>
      </c>
      <c r="P227" s="42">
        <f>'GIÁ VLXD THÁNG 11.2023'!P227</f>
        <v>0</v>
      </c>
      <c r="Q227" s="42">
        <f>'GIÁ VLXD THÁNG 12.2023'!E227</f>
        <v>0</v>
      </c>
      <c r="R227" s="42">
        <f>'GIÁ VLXD THÁNG 12.2023'!F227</f>
        <v>0</v>
      </c>
      <c r="S227" s="42">
        <f>'GIÁ VLXD THÁNG 12.2023'!G227</f>
        <v>4500000</v>
      </c>
      <c r="T227" s="42">
        <f>'GIÁ VLXD THÁNG 12.2023'!H227</f>
        <v>0</v>
      </c>
      <c r="U227" s="42">
        <f>'GIÁ VLXD THÁNG 11.2023'!I227</f>
        <v>0</v>
      </c>
      <c r="V227" s="42">
        <f>'GIÁ VLXD THÁNG 12.2023'!J227</f>
        <v>0</v>
      </c>
      <c r="W227" s="42">
        <f>'GIÁ VLXD THÁNG 12.2023'!K227</f>
        <v>0</v>
      </c>
      <c r="X227" s="42">
        <f>'GIÁ VLXD THÁNG 12.2023'!L227</f>
        <v>0</v>
      </c>
      <c r="Y227" s="42">
        <f>'GIÁ VLXD THÁNG 12.2023'!M227</f>
        <v>0</v>
      </c>
      <c r="Z227" s="42">
        <f>'GIÁ VLXD THÁNG 12.2023'!N227</f>
        <v>0</v>
      </c>
      <c r="AA227" s="42">
        <f>'GIÁ VLXD THÁNG 12.2023'!O227</f>
        <v>0</v>
      </c>
      <c r="AB227" s="42">
        <f>'GIÁ VLXD THÁNG 12.2023'!P227</f>
        <v>0</v>
      </c>
      <c r="AC227" s="108">
        <f t="shared" si="40"/>
        <v>0</v>
      </c>
      <c r="AD227" s="109">
        <f t="shared" si="41"/>
        <v>0</v>
      </c>
      <c r="AE227" s="109" t="str">
        <f t="shared" si="42"/>
        <v>-</v>
      </c>
      <c r="AF227" s="109">
        <f t="shared" si="43"/>
        <v>0</v>
      </c>
      <c r="AG227" s="109"/>
      <c r="AH227" s="109">
        <f t="shared" si="44"/>
        <v>0</v>
      </c>
      <c r="AI227" s="109">
        <f t="shared" si="45"/>
        <v>0</v>
      </c>
      <c r="AJ227" s="109">
        <f t="shared" si="46"/>
        <v>0</v>
      </c>
      <c r="AK227" s="109">
        <f t="shared" si="47"/>
        <v>0</v>
      </c>
      <c r="AL227" s="109">
        <f t="shared" si="48"/>
        <v>0</v>
      </c>
      <c r="AM227" s="109">
        <f t="shared" si="49"/>
        <v>0</v>
      </c>
      <c r="AN227" s="109">
        <f t="shared" si="50"/>
        <v>0</v>
      </c>
      <c r="AO227" s="117"/>
      <c r="AP227" s="117"/>
      <c r="AQ227" s="117"/>
      <c r="AR227" s="117"/>
      <c r="AS227" s="117"/>
      <c r="AT227" s="117"/>
      <c r="AU227" s="117"/>
      <c r="AV227" s="117"/>
      <c r="AW227" s="117"/>
      <c r="AX227" s="117"/>
      <c r="AY227" s="117"/>
      <c r="AZ227" s="117"/>
    </row>
    <row r="228" spans="1:52">
      <c r="A228" s="35"/>
      <c r="B228" s="1611" t="str">
        <f>'GIÁ VLXD THÁNG 9.2023-PL1'!B228</f>
        <v>Bồn nằm 1500 lít</v>
      </c>
      <c r="C228" s="1597" t="str">
        <f>'GIÁ VLXD THÁNG 9.2023-PL1'!C228</f>
        <v>bồn</v>
      </c>
      <c r="D228" s="1595" t="str">
        <f>'GIÁ VLXD THÁNG 9.2023-PL1'!D228</f>
        <v xml:space="preserve"> Bồn 1500 lít</v>
      </c>
      <c r="E228" s="42">
        <f>'GIÁ VLXD THÁNG 11.2023'!E228</f>
        <v>0</v>
      </c>
      <c r="F228" s="42">
        <f>'GIÁ VLXD THÁNG 11.2023'!F228</f>
        <v>0</v>
      </c>
      <c r="G228" s="42">
        <f>'GIÁ VLXD THÁNG 11.2023'!G228</f>
        <v>6500000</v>
      </c>
      <c r="H228" s="42">
        <f>'GIÁ VLXD THÁNG 11.2023'!H228</f>
        <v>0</v>
      </c>
      <c r="J228" s="42">
        <f>'GIÁ VLXD THÁNG 11.2023'!J228</f>
        <v>0</v>
      </c>
      <c r="K228" s="42">
        <f>'GIÁ VLXD THÁNG 11.2023'!K228</f>
        <v>0</v>
      </c>
      <c r="L228" s="42">
        <f>'GIÁ VLXD THÁNG 11.2023'!L228</f>
        <v>0</v>
      </c>
      <c r="M228" s="42">
        <f>'GIÁ VLXD THÁNG 11.2023'!M228</f>
        <v>0</v>
      </c>
      <c r="N228" s="42">
        <f>'GIÁ VLXD THÁNG 11.2023'!N228</f>
        <v>0</v>
      </c>
      <c r="O228" s="42">
        <f>'GIÁ VLXD THÁNG 11.2023'!O228</f>
        <v>0</v>
      </c>
      <c r="P228" s="42">
        <f>'GIÁ VLXD THÁNG 11.2023'!P228</f>
        <v>0</v>
      </c>
      <c r="Q228" s="42">
        <f>'GIÁ VLXD THÁNG 12.2023'!E228</f>
        <v>0</v>
      </c>
      <c r="R228" s="42">
        <f>'GIÁ VLXD THÁNG 12.2023'!F228</f>
        <v>0</v>
      </c>
      <c r="S228" s="42">
        <f>'GIÁ VLXD THÁNG 12.2023'!G228</f>
        <v>6500000</v>
      </c>
      <c r="T228" s="42">
        <f>'GIÁ VLXD THÁNG 12.2023'!H228</f>
        <v>0</v>
      </c>
      <c r="U228" s="42">
        <f>'GIÁ VLXD THÁNG 11.2023'!I228</f>
        <v>0</v>
      </c>
      <c r="V228" s="42">
        <f>'GIÁ VLXD THÁNG 12.2023'!J228</f>
        <v>0</v>
      </c>
      <c r="W228" s="42">
        <f>'GIÁ VLXD THÁNG 12.2023'!K228</f>
        <v>0</v>
      </c>
      <c r="X228" s="42">
        <f>'GIÁ VLXD THÁNG 12.2023'!L228</f>
        <v>0</v>
      </c>
      <c r="Y228" s="42">
        <f>'GIÁ VLXD THÁNG 12.2023'!M228</f>
        <v>0</v>
      </c>
      <c r="Z228" s="42">
        <f>'GIÁ VLXD THÁNG 12.2023'!N228</f>
        <v>0</v>
      </c>
      <c r="AA228" s="42">
        <f>'GIÁ VLXD THÁNG 12.2023'!O228</f>
        <v>0</v>
      </c>
      <c r="AB228" s="42">
        <f>'GIÁ VLXD THÁNG 12.2023'!P228</f>
        <v>0</v>
      </c>
      <c r="AC228" s="108">
        <f t="shared" si="40"/>
        <v>0</v>
      </c>
      <c r="AD228" s="109">
        <f t="shared" si="41"/>
        <v>0</v>
      </c>
      <c r="AE228" s="109" t="str">
        <f t="shared" si="42"/>
        <v>-</v>
      </c>
      <c r="AF228" s="109">
        <f t="shared" si="43"/>
        <v>0</v>
      </c>
      <c r="AG228" s="109"/>
      <c r="AH228" s="109">
        <f t="shared" si="44"/>
        <v>0</v>
      </c>
      <c r="AI228" s="109">
        <f t="shared" si="45"/>
        <v>0</v>
      </c>
      <c r="AJ228" s="109">
        <f t="shared" si="46"/>
        <v>0</v>
      </c>
      <c r="AK228" s="109">
        <f t="shared" si="47"/>
        <v>0</v>
      </c>
      <c r="AL228" s="109">
        <f t="shared" si="48"/>
        <v>0</v>
      </c>
      <c r="AM228" s="109">
        <f t="shared" si="49"/>
        <v>0</v>
      </c>
      <c r="AN228" s="109">
        <f t="shared" si="50"/>
        <v>0</v>
      </c>
      <c r="AO228" s="117"/>
      <c r="AP228" s="117"/>
      <c r="AQ228" s="117"/>
      <c r="AR228" s="117"/>
      <c r="AS228" s="117"/>
      <c r="AT228" s="117"/>
      <c r="AU228" s="117"/>
      <c r="AV228" s="117"/>
      <c r="AW228" s="117"/>
      <c r="AX228" s="117"/>
      <c r="AY228" s="117"/>
      <c r="AZ228" s="117"/>
    </row>
    <row r="229" spans="1:52">
      <c r="A229" s="35"/>
      <c r="B229" s="1611" t="str">
        <f>'GIÁ VLXD THÁNG 9.2023-PL1'!B229</f>
        <v>Bồn nằm 2000 lít</v>
      </c>
      <c r="C229" s="1597" t="str">
        <f>'GIÁ VLXD THÁNG 9.2023-PL1'!C229</f>
        <v>bồn</v>
      </c>
      <c r="D229" s="1595" t="str">
        <f>'GIÁ VLXD THÁNG 9.2023-PL1'!D229</f>
        <v xml:space="preserve"> Bồn 2000 lít</v>
      </c>
      <c r="E229" s="42">
        <f>'GIÁ VLXD THÁNG 11.2023'!E229</f>
        <v>0</v>
      </c>
      <c r="F229" s="42">
        <f>'GIÁ VLXD THÁNG 11.2023'!F229</f>
        <v>0</v>
      </c>
      <c r="G229" s="42">
        <f>'GIÁ VLXD THÁNG 11.2023'!G229</f>
        <v>8500000</v>
      </c>
      <c r="H229" s="42">
        <f>'GIÁ VLXD THÁNG 11.2023'!H229</f>
        <v>0</v>
      </c>
      <c r="J229" s="42">
        <f>'GIÁ VLXD THÁNG 11.2023'!J229</f>
        <v>0</v>
      </c>
      <c r="K229" s="42">
        <f>'GIÁ VLXD THÁNG 11.2023'!K229</f>
        <v>0</v>
      </c>
      <c r="L229" s="42">
        <f>'GIÁ VLXD THÁNG 11.2023'!L229</f>
        <v>0</v>
      </c>
      <c r="M229" s="42">
        <f>'GIÁ VLXD THÁNG 11.2023'!M229</f>
        <v>0</v>
      </c>
      <c r="N229" s="42">
        <f>'GIÁ VLXD THÁNG 11.2023'!N229</f>
        <v>0</v>
      </c>
      <c r="O229" s="42">
        <f>'GIÁ VLXD THÁNG 11.2023'!O229</f>
        <v>0</v>
      </c>
      <c r="P229" s="42">
        <f>'GIÁ VLXD THÁNG 11.2023'!P229</f>
        <v>0</v>
      </c>
      <c r="Q229" s="42">
        <f>'GIÁ VLXD THÁNG 12.2023'!E229</f>
        <v>0</v>
      </c>
      <c r="R229" s="42">
        <f>'GIÁ VLXD THÁNG 12.2023'!F229</f>
        <v>0</v>
      </c>
      <c r="S229" s="42">
        <f>'GIÁ VLXD THÁNG 12.2023'!G229</f>
        <v>8500000</v>
      </c>
      <c r="T229" s="42">
        <f>'GIÁ VLXD THÁNG 12.2023'!H229</f>
        <v>0</v>
      </c>
      <c r="U229" s="42">
        <f>'GIÁ VLXD THÁNG 11.2023'!I229</f>
        <v>0</v>
      </c>
      <c r="V229" s="42">
        <f>'GIÁ VLXD THÁNG 12.2023'!J229</f>
        <v>0</v>
      </c>
      <c r="W229" s="42">
        <f>'GIÁ VLXD THÁNG 12.2023'!K229</f>
        <v>0</v>
      </c>
      <c r="X229" s="42">
        <f>'GIÁ VLXD THÁNG 12.2023'!L229</f>
        <v>0</v>
      </c>
      <c r="Y229" s="42">
        <f>'GIÁ VLXD THÁNG 12.2023'!M229</f>
        <v>0</v>
      </c>
      <c r="Z229" s="42">
        <f>'GIÁ VLXD THÁNG 12.2023'!N229</f>
        <v>0</v>
      </c>
      <c r="AA229" s="42">
        <f>'GIÁ VLXD THÁNG 12.2023'!O229</f>
        <v>0</v>
      </c>
      <c r="AB229" s="42">
        <f>'GIÁ VLXD THÁNG 12.2023'!P229</f>
        <v>0</v>
      </c>
      <c r="AC229" s="108">
        <f t="shared" si="40"/>
        <v>0</v>
      </c>
      <c r="AD229" s="109">
        <f t="shared" si="41"/>
        <v>0</v>
      </c>
      <c r="AE229" s="109" t="str">
        <f t="shared" si="42"/>
        <v>-</v>
      </c>
      <c r="AF229" s="109">
        <f t="shared" si="43"/>
        <v>0</v>
      </c>
      <c r="AG229" s="109"/>
      <c r="AH229" s="109">
        <f t="shared" si="44"/>
        <v>0</v>
      </c>
      <c r="AI229" s="109">
        <f t="shared" si="45"/>
        <v>0</v>
      </c>
      <c r="AJ229" s="109">
        <f t="shared" si="46"/>
        <v>0</v>
      </c>
      <c r="AK229" s="109">
        <f t="shared" si="47"/>
        <v>0</v>
      </c>
      <c r="AL229" s="109">
        <f t="shared" si="48"/>
        <v>0</v>
      </c>
      <c r="AM229" s="109">
        <f t="shared" si="49"/>
        <v>0</v>
      </c>
      <c r="AN229" s="109">
        <f t="shared" si="50"/>
        <v>0</v>
      </c>
      <c r="AO229" s="117"/>
      <c r="AP229" s="117"/>
      <c r="AQ229" s="117"/>
      <c r="AR229" s="117"/>
      <c r="AS229" s="117"/>
      <c r="AT229" s="117"/>
      <c r="AU229" s="117"/>
      <c r="AV229" s="117"/>
      <c r="AW229" s="117"/>
      <c r="AX229" s="117"/>
      <c r="AY229" s="117"/>
      <c r="AZ229" s="117"/>
    </row>
    <row r="230" spans="1:52" s="1636" customFormat="1" ht="30" customHeight="1">
      <c r="A230" s="1633" t="str">
        <f>'GIÁ VLXD THÁNG 9.2023-PL1'!A230</f>
        <v>X</v>
      </c>
      <c r="B230" s="1634" t="str">
        <f>'GIÁ VLXD THÁNG 9.2023-PL1'!B230</f>
        <v>VẬT LIỆU GỖ</v>
      </c>
      <c r="C230" s="1633"/>
      <c r="D230" s="1635"/>
      <c r="E230" s="42">
        <f>'GIÁ VLXD THÁNG 11.2023'!E230</f>
        <v>0</v>
      </c>
      <c r="F230" s="42">
        <f>'GIÁ VLXD THÁNG 11.2023'!F230</f>
        <v>0</v>
      </c>
      <c r="G230" s="42">
        <f>'GIÁ VLXD THÁNG 11.2023'!G230</f>
        <v>0</v>
      </c>
      <c r="H230" s="42">
        <f>'GIÁ VLXD THÁNG 11.2023'!H230</f>
        <v>0</v>
      </c>
      <c r="J230" s="42">
        <f>'GIÁ VLXD THÁNG 11.2023'!J230</f>
        <v>0</v>
      </c>
      <c r="K230" s="42">
        <f>'GIÁ VLXD THÁNG 11.2023'!K230</f>
        <v>0</v>
      </c>
      <c r="L230" s="42">
        <f>'GIÁ VLXD THÁNG 11.2023'!L230</f>
        <v>0</v>
      </c>
      <c r="M230" s="42">
        <f>'GIÁ VLXD THÁNG 11.2023'!M230</f>
        <v>0</v>
      </c>
      <c r="N230" s="42">
        <f>'GIÁ VLXD THÁNG 11.2023'!N230</f>
        <v>0</v>
      </c>
      <c r="O230" s="42">
        <f>'GIÁ VLXD THÁNG 11.2023'!O230</f>
        <v>0</v>
      </c>
      <c r="P230" s="42">
        <f>'GIÁ VLXD THÁNG 11.2023'!P230</f>
        <v>0</v>
      </c>
      <c r="Q230" s="42">
        <f>'GIÁ VLXD THÁNG 12.2023'!E230</f>
        <v>0</v>
      </c>
      <c r="R230" s="42">
        <f>'GIÁ VLXD THÁNG 12.2023'!F230</f>
        <v>0</v>
      </c>
      <c r="S230" s="42">
        <f>'GIÁ VLXD THÁNG 12.2023'!G230</f>
        <v>0</v>
      </c>
      <c r="T230" s="42">
        <f>'GIÁ VLXD THÁNG 12.2023'!H230</f>
        <v>0</v>
      </c>
      <c r="U230" s="42">
        <f>'GIÁ VLXD THÁNG 11.2023'!I230</f>
        <v>0</v>
      </c>
      <c r="V230" s="42">
        <f>'GIÁ VLXD THÁNG 12.2023'!J230</f>
        <v>0</v>
      </c>
      <c r="W230" s="42">
        <f>'GIÁ VLXD THÁNG 12.2023'!K230</f>
        <v>0</v>
      </c>
      <c r="X230" s="42">
        <f>'GIÁ VLXD THÁNG 12.2023'!L230</f>
        <v>0</v>
      </c>
      <c r="Y230" s="42">
        <f>'GIÁ VLXD THÁNG 12.2023'!M230</f>
        <v>0</v>
      </c>
      <c r="Z230" s="42">
        <f>'GIÁ VLXD THÁNG 12.2023'!N230</f>
        <v>0</v>
      </c>
      <c r="AA230" s="42">
        <f>'GIÁ VLXD THÁNG 12.2023'!O230</f>
        <v>0</v>
      </c>
      <c r="AB230" s="42">
        <f>'GIÁ VLXD THÁNG 12.2023'!P230</f>
        <v>0</v>
      </c>
      <c r="AC230" s="1934">
        <f t="shared" si="40"/>
        <v>0</v>
      </c>
      <c r="AD230" s="1935">
        <f t="shared" si="41"/>
        <v>0</v>
      </c>
      <c r="AE230" s="1935">
        <f t="shared" si="42"/>
        <v>0</v>
      </c>
      <c r="AF230" s="1935">
        <f t="shared" si="43"/>
        <v>0</v>
      </c>
      <c r="AG230" s="1935" t="e">
        <f>IF(AND(U230&gt;0,U230=#REF!),"-",#REF!-U230)</f>
        <v>#REF!</v>
      </c>
      <c r="AH230" s="1935">
        <f t="shared" si="44"/>
        <v>0</v>
      </c>
      <c r="AI230" s="1935">
        <f t="shared" si="45"/>
        <v>0</v>
      </c>
      <c r="AJ230" s="1935">
        <f t="shared" si="46"/>
        <v>0</v>
      </c>
      <c r="AK230" s="1935">
        <f t="shared" si="47"/>
        <v>0</v>
      </c>
      <c r="AL230" s="1935">
        <f t="shared" si="48"/>
        <v>0</v>
      </c>
      <c r="AM230" s="1935">
        <f t="shared" si="49"/>
        <v>0</v>
      </c>
      <c r="AN230" s="1936">
        <f t="shared" si="50"/>
        <v>0</v>
      </c>
      <c r="AO230" s="1934"/>
      <c r="AP230" s="1935"/>
      <c r="AQ230" s="1935"/>
      <c r="AR230" s="1935"/>
      <c r="AS230" s="1935"/>
      <c r="AT230" s="1935"/>
      <c r="AU230" s="1935"/>
      <c r="AV230" s="1935"/>
      <c r="AW230" s="1935"/>
      <c r="AX230" s="1935"/>
      <c r="AY230" s="1935"/>
      <c r="AZ230" s="1936"/>
    </row>
    <row r="231" spans="1:52">
      <c r="A231" s="35"/>
      <c r="B231" s="1600" t="str">
        <f>'GIÁ VLXD THÁNG 9.2023-PL1'!B231</f>
        <v xml:space="preserve">Gỗ xẻ làm cốp - pha nhóm VII – VIII </v>
      </c>
      <c r="C231" s="1597" t="str">
        <f>'GIÁ VLXD THÁNG 9.2023-PL1'!C231</f>
        <v>m3</v>
      </c>
      <c r="D231" s="1595"/>
      <c r="E231" s="1656">
        <v>7600000</v>
      </c>
      <c r="F231" s="42">
        <f>'GIÁ VLXD THÁNG 11.2023'!F231</f>
        <v>6500000</v>
      </c>
      <c r="G231" s="42">
        <f>'GIÁ VLXD THÁNG 11.2023'!G231</f>
        <v>5900000</v>
      </c>
      <c r="H231" s="42">
        <f>'GIÁ VLXD THÁNG 11.2023'!H231</f>
        <v>0</v>
      </c>
      <c r="J231" s="42">
        <f>'GIÁ VLXD THÁNG 11.2023'!J231</f>
        <v>5600000</v>
      </c>
      <c r="K231" s="42">
        <f>'GIÁ VLXD THÁNG 11.2023'!K231</f>
        <v>6000000</v>
      </c>
      <c r="L231" s="42">
        <f>'GIÁ VLXD THÁNG 11.2023'!L231</f>
        <v>6500000</v>
      </c>
      <c r="M231" s="42">
        <f>'GIÁ VLXD THÁNG 11.2023'!M231</f>
        <v>6000000</v>
      </c>
      <c r="N231" s="42">
        <f>'GIÁ VLXD THÁNG 11.2023'!N231</f>
        <v>5500000</v>
      </c>
      <c r="O231" s="42">
        <f>'GIÁ VLXD THÁNG 11.2023'!O231</f>
        <v>4600000</v>
      </c>
      <c r="P231" s="42">
        <f>'GIÁ VLXD THÁNG 11.2023'!P231</f>
        <v>0</v>
      </c>
      <c r="Q231" s="180">
        <v>7600000</v>
      </c>
      <c r="R231" s="42">
        <f>'GIÁ VLXD THÁNG 12.2023'!F231</f>
        <v>6500000</v>
      </c>
      <c r="S231" s="42">
        <f>'GIÁ VLXD THÁNG 12.2023'!G231</f>
        <v>5900000</v>
      </c>
      <c r="T231" s="42">
        <f>'GIÁ VLXD THÁNG 12.2023'!H231</f>
        <v>0</v>
      </c>
      <c r="U231" s="42">
        <f>'GIÁ VLXD THÁNG 11.2023'!I231</f>
        <v>6500000</v>
      </c>
      <c r="V231" s="42">
        <f>'GIÁ VLXD THÁNG 12.2023'!J231</f>
        <v>5600000</v>
      </c>
      <c r="W231" s="42">
        <f>'GIÁ VLXD THÁNG 12.2023'!K231</f>
        <v>6000000</v>
      </c>
      <c r="X231" s="42">
        <f>'GIÁ VLXD THÁNG 12.2023'!L231</f>
        <v>6500000</v>
      </c>
      <c r="Y231" s="42">
        <f>'GIÁ VLXD THÁNG 12.2023'!M231</f>
        <v>6000000</v>
      </c>
      <c r="Z231" s="42">
        <f>'GIÁ VLXD THÁNG 12.2023'!N231</f>
        <v>5500000</v>
      </c>
      <c r="AA231" s="42">
        <f>'GIÁ VLXD THÁNG 12.2023'!O231</f>
        <v>4600000</v>
      </c>
      <c r="AB231" s="42">
        <f>'GIÁ VLXD THÁNG 12.2023'!P231</f>
        <v>0</v>
      </c>
      <c r="AC231" s="108" t="str">
        <f t="shared" si="40"/>
        <v>-</v>
      </c>
      <c r="AD231" s="109" t="str">
        <f t="shared" si="41"/>
        <v>-</v>
      </c>
      <c r="AE231" s="109" t="str">
        <f t="shared" si="42"/>
        <v>-</v>
      </c>
      <c r="AF231" s="109">
        <f t="shared" si="43"/>
        <v>0</v>
      </c>
      <c r="AG231" s="109"/>
      <c r="AH231" s="109" t="str">
        <f t="shared" si="44"/>
        <v>-</v>
      </c>
      <c r="AI231" s="109" t="str">
        <f t="shared" si="45"/>
        <v>-</v>
      </c>
      <c r="AJ231" s="109" t="str">
        <f t="shared" si="46"/>
        <v>-</v>
      </c>
      <c r="AK231" s="109" t="str">
        <f t="shared" si="47"/>
        <v>-</v>
      </c>
      <c r="AL231" s="109" t="str">
        <f t="shared" si="48"/>
        <v>-</v>
      </c>
      <c r="AM231" s="109" t="str">
        <f t="shared" si="49"/>
        <v>-</v>
      </c>
      <c r="AN231" s="109">
        <f t="shared" si="50"/>
        <v>0</v>
      </c>
      <c r="AO231" s="117"/>
      <c r="AP231" s="117"/>
      <c r="AQ231" s="117"/>
      <c r="AR231" s="117"/>
      <c r="AS231" s="117"/>
      <c r="AT231" s="117"/>
      <c r="AU231" s="117"/>
      <c r="AV231" s="117"/>
      <c r="AW231" s="117"/>
      <c r="AX231" s="117"/>
      <c r="AY231" s="117"/>
      <c r="AZ231" s="117"/>
    </row>
    <row r="232" spans="1:52">
      <c r="A232" s="35"/>
      <c r="B232" s="1600" t="str">
        <f>'GIÁ VLXD THÁNG 9.2023-PL1'!B232</f>
        <v>Gỗ xẻ làm cấu kiện – trang trí nội thất nhóm 4</v>
      </c>
      <c r="C232" s="1597" t="str">
        <f>'GIÁ VLXD THÁNG 9.2023-PL1'!C232</f>
        <v>m3</v>
      </c>
      <c r="D232" s="1595"/>
      <c r="E232" s="42">
        <f>'GIÁ VLXD THÁNG 11.2023'!E232</f>
        <v>0</v>
      </c>
      <c r="F232" s="42">
        <f>'GIÁ VLXD THÁNG 11.2023'!F232</f>
        <v>6500000</v>
      </c>
      <c r="G232" s="42">
        <f>'GIÁ VLXD THÁNG 11.2023'!G232</f>
        <v>6600000</v>
      </c>
      <c r="H232" s="42">
        <f>'GIÁ VLXD THÁNG 11.2023'!H232</f>
        <v>7000000</v>
      </c>
      <c r="J232" s="42">
        <f>'GIÁ VLXD THÁNG 11.2023'!J232</f>
        <v>6400000</v>
      </c>
      <c r="K232" s="42">
        <f>'GIÁ VLXD THÁNG 11.2023'!K232</f>
        <v>6300000</v>
      </c>
      <c r="L232" s="42">
        <f>'GIÁ VLXD THÁNG 11.2023'!L232</f>
        <v>0</v>
      </c>
      <c r="M232" s="42">
        <f>'GIÁ VLXD THÁNG 11.2023'!M232</f>
        <v>6000000</v>
      </c>
      <c r="N232" s="42">
        <f>'GIÁ VLXD THÁNG 11.2023'!N232</f>
        <v>0</v>
      </c>
      <c r="O232" s="42">
        <f>'GIÁ VLXD THÁNG 11.2023'!O232</f>
        <v>0</v>
      </c>
      <c r="P232" s="42">
        <f>'GIÁ VLXD THÁNG 11.2023'!P232</f>
        <v>0</v>
      </c>
      <c r="Q232" s="42">
        <f>'GIÁ VLXD THÁNG 12.2023'!E232</f>
        <v>0</v>
      </c>
      <c r="R232" s="42">
        <f>'GIÁ VLXD THÁNG 12.2023'!F232</f>
        <v>6500000</v>
      </c>
      <c r="S232" s="42">
        <f>'GIÁ VLXD THÁNG 12.2023'!G232</f>
        <v>6600000</v>
      </c>
      <c r="T232" s="42">
        <f>'GIÁ VLXD THÁNG 12.2023'!H232</f>
        <v>7000000</v>
      </c>
      <c r="U232" s="42">
        <f>'GIÁ VLXD THÁNG 11.2023'!I232</f>
        <v>0</v>
      </c>
      <c r="V232" s="42">
        <f>'GIÁ VLXD THÁNG 12.2023'!J232</f>
        <v>6400000</v>
      </c>
      <c r="W232" s="42">
        <f>'GIÁ VLXD THÁNG 12.2023'!K232</f>
        <v>6300000</v>
      </c>
      <c r="X232" s="42">
        <f>'GIÁ VLXD THÁNG 12.2023'!L232</f>
        <v>0</v>
      </c>
      <c r="Y232" s="42">
        <f>'GIÁ VLXD THÁNG 12.2023'!M232</f>
        <v>6000000</v>
      </c>
      <c r="Z232" s="42">
        <f>'GIÁ VLXD THÁNG 12.2023'!N232</f>
        <v>0</v>
      </c>
      <c r="AA232" s="42">
        <f>'GIÁ VLXD THÁNG 12.2023'!O232</f>
        <v>0</v>
      </c>
      <c r="AB232" s="42">
        <f>'GIÁ VLXD THÁNG 12.2023'!P232</f>
        <v>0</v>
      </c>
      <c r="AC232" s="108">
        <f t="shared" si="40"/>
        <v>0</v>
      </c>
      <c r="AD232" s="109" t="str">
        <f t="shared" si="41"/>
        <v>-</v>
      </c>
      <c r="AE232" s="109" t="str">
        <f t="shared" si="42"/>
        <v>-</v>
      </c>
      <c r="AF232" s="109" t="str">
        <f t="shared" si="43"/>
        <v>-</v>
      </c>
      <c r="AG232" s="109"/>
      <c r="AH232" s="109" t="str">
        <f t="shared" si="44"/>
        <v>-</v>
      </c>
      <c r="AI232" s="109" t="str">
        <f t="shared" si="45"/>
        <v>-</v>
      </c>
      <c r="AJ232" s="109">
        <f t="shared" si="46"/>
        <v>0</v>
      </c>
      <c r="AK232" s="109" t="str">
        <f t="shared" si="47"/>
        <v>-</v>
      </c>
      <c r="AL232" s="109">
        <f t="shared" si="48"/>
        <v>0</v>
      </c>
      <c r="AM232" s="109">
        <f t="shared" si="49"/>
        <v>0</v>
      </c>
      <c r="AN232" s="109">
        <f t="shared" si="50"/>
        <v>0</v>
      </c>
      <c r="AO232" s="117"/>
      <c r="AP232" s="117"/>
      <c r="AQ232" s="117"/>
      <c r="AR232" s="117"/>
      <c r="AS232" s="117"/>
      <c r="AT232" s="117"/>
      <c r="AU232" s="117"/>
      <c r="AV232" s="117"/>
      <c r="AW232" s="117"/>
      <c r="AX232" s="117"/>
      <c r="AY232" s="117"/>
      <c r="AZ232" s="117"/>
    </row>
    <row r="233" spans="1:52">
      <c r="A233" s="35"/>
      <c r="B233" s="1600" t="str">
        <f>'GIÁ VLXD THÁNG 9.2023-PL1'!B233</f>
        <v xml:space="preserve">Gỗ xẻ làm cấu kiện – trang trí nội thất nhóm 3 </v>
      </c>
      <c r="C233" s="1597" t="str">
        <f>'GIÁ VLXD THÁNG 9.2023-PL1'!C233</f>
        <v>m3</v>
      </c>
      <c r="D233" s="1595"/>
      <c r="E233" s="42">
        <f>'GIÁ VLXD THÁNG 11.2023'!E233</f>
        <v>0</v>
      </c>
      <c r="F233" s="42">
        <f>'GIÁ VLXD THÁNG 11.2023'!F233</f>
        <v>0</v>
      </c>
      <c r="G233" s="42">
        <f>'GIÁ VLXD THÁNG 11.2023'!G233</f>
        <v>9200000</v>
      </c>
      <c r="H233" s="42">
        <f>'GIÁ VLXD THÁNG 11.2023'!H233</f>
        <v>7000000</v>
      </c>
      <c r="J233" s="42">
        <f>'GIÁ VLXD THÁNG 11.2023'!J233</f>
        <v>9200000</v>
      </c>
      <c r="K233" s="42">
        <f>'GIÁ VLXD THÁNG 11.2023'!K233</f>
        <v>0</v>
      </c>
      <c r="L233" s="42">
        <f>'GIÁ VLXD THÁNG 11.2023'!L233</f>
        <v>0</v>
      </c>
      <c r="M233" s="42">
        <f>'GIÁ VLXD THÁNG 11.2023'!M233</f>
        <v>0</v>
      </c>
      <c r="N233" s="42">
        <f>'GIÁ VLXD THÁNG 11.2023'!N233</f>
        <v>0</v>
      </c>
      <c r="O233" s="42">
        <f>'GIÁ VLXD THÁNG 11.2023'!O233</f>
        <v>0</v>
      </c>
      <c r="P233" s="42">
        <f>'GIÁ VLXD THÁNG 11.2023'!P233</f>
        <v>0</v>
      </c>
      <c r="Q233" s="42">
        <f>'GIÁ VLXD THÁNG 12.2023'!E233</f>
        <v>0</v>
      </c>
      <c r="R233" s="42">
        <f>'GIÁ VLXD THÁNG 12.2023'!F233</f>
        <v>0</v>
      </c>
      <c r="S233" s="42">
        <f>'GIÁ VLXD THÁNG 12.2023'!G233</f>
        <v>9200000</v>
      </c>
      <c r="T233" s="42">
        <f>'GIÁ VLXD THÁNG 12.2023'!H233</f>
        <v>7000000</v>
      </c>
      <c r="U233" s="42">
        <f>'GIÁ VLXD THÁNG 11.2023'!I233</f>
        <v>0</v>
      </c>
      <c r="V233" s="42">
        <f>'GIÁ VLXD THÁNG 12.2023'!J233</f>
        <v>9200000</v>
      </c>
      <c r="W233" s="42">
        <f>'GIÁ VLXD THÁNG 12.2023'!K233</f>
        <v>0</v>
      </c>
      <c r="X233" s="42">
        <f>'GIÁ VLXD THÁNG 12.2023'!L233</f>
        <v>0</v>
      </c>
      <c r="Y233" s="42">
        <f>'GIÁ VLXD THÁNG 12.2023'!M233</f>
        <v>0</v>
      </c>
      <c r="Z233" s="42">
        <f>'GIÁ VLXD THÁNG 12.2023'!N233</f>
        <v>0</v>
      </c>
      <c r="AA233" s="42">
        <f>'GIÁ VLXD THÁNG 12.2023'!O233</f>
        <v>0</v>
      </c>
      <c r="AB233" s="42">
        <f>'GIÁ VLXD THÁNG 12.2023'!P233</f>
        <v>0</v>
      </c>
      <c r="AC233" s="108"/>
      <c r="AD233" s="109"/>
      <c r="AE233" s="109"/>
      <c r="AF233" s="109"/>
      <c r="AG233" s="109"/>
      <c r="AH233" s="109"/>
      <c r="AI233" s="109"/>
      <c r="AJ233" s="109"/>
      <c r="AK233" s="109"/>
      <c r="AL233" s="109"/>
      <c r="AM233" s="109"/>
      <c r="AN233" s="109"/>
      <c r="AO233" s="117"/>
      <c r="AP233" s="117"/>
      <c r="AQ233" s="117"/>
      <c r="AR233" s="117"/>
      <c r="AS233" s="117"/>
      <c r="AT233" s="117"/>
      <c r="AU233" s="117"/>
      <c r="AV233" s="117"/>
      <c r="AW233" s="117"/>
      <c r="AX233" s="117"/>
      <c r="AY233" s="117"/>
      <c r="AZ233" s="117"/>
    </row>
    <row r="234" spans="1:52">
      <c r="B234" s="1582"/>
      <c r="C234" s="1582"/>
      <c r="D234" s="1624"/>
    </row>
    <row r="235" spans="1:52">
      <c r="B235" s="1582"/>
      <c r="C235" s="1582"/>
      <c r="D235" s="1624"/>
    </row>
    <row r="236" spans="1:52">
      <c r="B236" s="1582"/>
      <c r="C236" s="1582"/>
      <c r="D236" s="1624"/>
    </row>
  </sheetData>
  <autoFilter ref="A5:AZ232"/>
  <mergeCells count="31">
    <mergeCell ref="AC230:AN230"/>
    <mergeCell ref="AO230:AZ230"/>
    <mergeCell ref="AC173:AN173"/>
    <mergeCell ref="AO173:AZ173"/>
    <mergeCell ref="AC211:AN211"/>
    <mergeCell ref="AO211:AZ211"/>
    <mergeCell ref="AO126:AZ126"/>
    <mergeCell ref="AC165:AN165"/>
    <mergeCell ref="AO165:AZ165"/>
    <mergeCell ref="AC126:AN126"/>
    <mergeCell ref="AO38:AZ38"/>
    <mergeCell ref="AC51:AN51"/>
    <mergeCell ref="AO51:AZ51"/>
    <mergeCell ref="AC38:AN38"/>
    <mergeCell ref="AO17:AZ17"/>
    <mergeCell ref="AC23:AN23"/>
    <mergeCell ref="AO23:AZ23"/>
    <mergeCell ref="AC17:AN17"/>
    <mergeCell ref="A5:A6"/>
    <mergeCell ref="B5:B6"/>
    <mergeCell ref="C5:C6"/>
    <mergeCell ref="D5:D6"/>
    <mergeCell ref="AC5:AN5"/>
    <mergeCell ref="AO5:AZ5"/>
    <mergeCell ref="AC8:AN8"/>
    <mergeCell ref="AO8:AZ8"/>
    <mergeCell ref="B1:P1"/>
    <mergeCell ref="B2:P2"/>
    <mergeCell ref="B3:P3"/>
    <mergeCell ref="E5:P5"/>
    <mergeCell ref="Q5:AB5"/>
  </mergeCells>
  <pageMargins left="0.7" right="0.7" top="0.75" bottom="0.75" header="0.3" footer="0.3"/>
  <pageSetup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Q19:R20"/>
  <sheetViews>
    <sheetView workbookViewId="0">
      <selection activeCell="R20" sqref="R20"/>
    </sheetView>
  </sheetViews>
  <sheetFormatPr defaultRowHeight="15"/>
  <sheetData>
    <row r="19" spans="17:18">
      <c r="Q19">
        <v>500</v>
      </c>
      <c r="R19">
        <v>530</v>
      </c>
    </row>
    <row r="20" spans="17:18">
      <c r="R20" s="1666">
        <f>(R19-Q19)/R19</f>
        <v>5.6603773584905662E-2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Q223"/>
  <sheetViews>
    <sheetView topLeftCell="B1" zoomScale="80" zoomScaleNormal="80" workbookViewId="0">
      <selection activeCell="L11" sqref="L11"/>
    </sheetView>
  </sheetViews>
  <sheetFormatPr defaultColWidth="9.140625" defaultRowHeight="15"/>
  <cols>
    <col min="1" max="1" width="5.7109375" style="655" customWidth="1"/>
    <col min="2" max="2" width="32.85546875" style="656" customWidth="1"/>
    <col min="3" max="3" width="9.28515625" style="657" customWidth="1"/>
    <col min="4" max="4" width="18.42578125" style="658" customWidth="1"/>
    <col min="5" max="6" width="12.85546875" style="655" customWidth="1"/>
    <col min="7" max="8" width="13.140625" style="659" customWidth="1"/>
    <col min="9" max="9" width="12.85546875" style="659" customWidth="1"/>
    <col min="10" max="10" width="14.28515625" style="661" customWidth="1"/>
    <col min="11" max="11" width="12.42578125" style="657" customWidth="1"/>
    <col min="12" max="12" width="11.85546875" style="663" customWidth="1"/>
    <col min="13" max="13" width="13.28515625" style="659" customWidth="1"/>
    <col min="14" max="14" width="13" style="659" customWidth="1"/>
    <col min="15" max="15" width="12.28515625" style="659" customWidth="1"/>
    <col min="16" max="16" width="11.85546875" style="657" customWidth="1"/>
    <col min="17" max="17" width="17.140625" style="655" customWidth="1"/>
    <col min="18" max="16384" width="9.140625" style="655"/>
  </cols>
  <sheetData>
    <row r="1" spans="1:17" ht="18.75">
      <c r="A1" s="664"/>
      <c r="B1" s="1739" t="s">
        <v>1149</v>
      </c>
      <c r="C1" s="1739"/>
      <c r="D1" s="1739"/>
      <c r="E1" s="1739"/>
      <c r="F1" s="1739"/>
      <c r="G1" s="1739"/>
      <c r="H1" s="1739"/>
      <c r="I1" s="1739"/>
      <c r="J1" s="1739"/>
      <c r="K1" s="1739"/>
      <c r="L1" s="1739"/>
      <c r="M1" s="1739"/>
      <c r="N1" s="1739"/>
      <c r="O1" s="1739"/>
      <c r="P1" s="1739"/>
      <c r="Q1" s="1739"/>
    </row>
    <row r="2" spans="1:17" ht="24.75" customHeight="1">
      <c r="A2" s="665"/>
      <c r="B2" s="1740" t="s">
        <v>1397</v>
      </c>
      <c r="C2" s="1740"/>
      <c r="D2" s="1740"/>
      <c r="E2" s="1740"/>
      <c r="F2" s="1740"/>
      <c r="G2" s="1740"/>
      <c r="H2" s="1740"/>
      <c r="I2" s="1740"/>
      <c r="J2" s="1740"/>
      <c r="K2" s="1740"/>
      <c r="L2" s="1740"/>
      <c r="M2" s="1740"/>
      <c r="N2" s="1740"/>
      <c r="O2" s="1740"/>
      <c r="P2" s="1740"/>
      <c r="Q2" s="1740"/>
    </row>
    <row r="3" spans="1:17" ht="17.25">
      <c r="A3" s="665"/>
      <c r="B3" s="1741" t="s">
        <v>1398</v>
      </c>
      <c r="C3" s="1741"/>
      <c r="D3" s="1741"/>
      <c r="E3" s="1741"/>
      <c r="F3" s="1741"/>
      <c r="G3" s="1741"/>
      <c r="H3" s="1741"/>
      <c r="I3" s="1741"/>
      <c r="J3" s="1741"/>
      <c r="K3" s="1741"/>
      <c r="L3" s="1741"/>
      <c r="M3" s="1741"/>
      <c r="N3" s="1741"/>
      <c r="O3" s="1741"/>
      <c r="P3" s="1741"/>
      <c r="Q3" s="1741"/>
    </row>
    <row r="4" spans="1:17" ht="18.75">
      <c r="A4" s="665"/>
      <c r="B4" s="666"/>
      <c r="C4" s="667"/>
      <c r="D4" s="668"/>
      <c r="E4" s="669"/>
      <c r="F4" s="669"/>
      <c r="G4" s="670"/>
      <c r="H4" s="670"/>
      <c r="I4" s="670"/>
      <c r="J4" s="808"/>
      <c r="K4" s="667"/>
      <c r="L4" s="810"/>
      <c r="M4" s="670"/>
      <c r="N4" s="670"/>
      <c r="O4" s="670"/>
      <c r="P4" s="667"/>
      <c r="Q4" s="669"/>
    </row>
    <row r="5" spans="1:17" ht="69.95" customHeight="1">
      <c r="A5" s="1754" t="s">
        <v>1152</v>
      </c>
      <c r="B5" s="1755" t="s">
        <v>1153</v>
      </c>
      <c r="C5" s="1747" t="s">
        <v>1154</v>
      </c>
      <c r="D5" s="1757" t="s">
        <v>1155</v>
      </c>
      <c r="E5" s="1742" t="s">
        <v>1156</v>
      </c>
      <c r="F5" s="1743"/>
      <c r="G5" s="1743"/>
      <c r="H5" s="1743"/>
      <c r="I5" s="1743"/>
      <c r="J5" s="1743"/>
      <c r="K5" s="1743"/>
      <c r="L5" s="1743"/>
      <c r="M5" s="1743"/>
      <c r="N5" s="1743"/>
      <c r="O5" s="1743"/>
      <c r="P5" s="1743"/>
      <c r="Q5" s="1747" t="s">
        <v>10</v>
      </c>
    </row>
    <row r="6" spans="1:17" ht="69.95" customHeight="1">
      <c r="A6" s="1754"/>
      <c r="B6" s="1756"/>
      <c r="C6" s="1748"/>
      <c r="D6" s="1758"/>
      <c r="E6" s="1346" t="s">
        <v>1157</v>
      </c>
      <c r="F6" s="674" t="s">
        <v>1158</v>
      </c>
      <c r="G6" s="675" t="s">
        <v>1159</v>
      </c>
      <c r="H6" s="676" t="s">
        <v>1160</v>
      </c>
      <c r="I6" s="675" t="s">
        <v>1161</v>
      </c>
      <c r="J6" s="676" t="s">
        <v>1162</v>
      </c>
      <c r="K6" s="676" t="s">
        <v>1163</v>
      </c>
      <c r="L6" s="676" t="s">
        <v>1164</v>
      </c>
      <c r="M6" s="676" t="s">
        <v>1165</v>
      </c>
      <c r="N6" s="676" t="s">
        <v>1166</v>
      </c>
      <c r="O6" s="676" t="s">
        <v>1167</v>
      </c>
      <c r="P6" s="811" t="s">
        <v>1168</v>
      </c>
      <c r="Q6" s="1748"/>
    </row>
    <row r="7" spans="1:17">
      <c r="A7" s="1028"/>
      <c r="B7" s="1029" t="s">
        <v>1169</v>
      </c>
      <c r="C7" s="812" t="s">
        <v>1170</v>
      </c>
      <c r="D7" s="1029" t="s">
        <v>1171</v>
      </c>
      <c r="E7" s="682">
        <v>1</v>
      </c>
      <c r="F7" s="681">
        <v>2</v>
      </c>
      <c r="G7" s="682">
        <v>3</v>
      </c>
      <c r="H7" s="681">
        <v>4</v>
      </c>
      <c r="I7" s="682">
        <v>5</v>
      </c>
      <c r="J7" s="1148">
        <v>6</v>
      </c>
      <c r="K7" s="812">
        <v>7</v>
      </c>
      <c r="L7" s="1148">
        <v>8</v>
      </c>
      <c r="M7" s="682">
        <v>9</v>
      </c>
      <c r="N7" s="681">
        <v>10</v>
      </c>
      <c r="O7" s="682">
        <v>11</v>
      </c>
      <c r="P7" s="812">
        <v>12</v>
      </c>
      <c r="Q7" s="682"/>
    </row>
    <row r="8" spans="1:17" ht="30" customHeight="1">
      <c r="A8" s="394" t="s">
        <v>1172</v>
      </c>
      <c r="B8" s="1031" t="s">
        <v>1173</v>
      </c>
      <c r="C8" s="396"/>
      <c r="E8" s="1744" t="s">
        <v>1174</v>
      </c>
      <c r="F8" s="1745"/>
      <c r="G8" s="1745"/>
      <c r="H8" s="1745"/>
      <c r="I8" s="1745"/>
      <c r="J8" s="1745"/>
      <c r="K8" s="1745"/>
      <c r="L8" s="1745"/>
      <c r="M8" s="1745"/>
      <c r="N8" s="1745"/>
      <c r="O8" s="1745"/>
      <c r="P8" s="1746"/>
      <c r="Q8" s="1195"/>
    </row>
    <row r="9" spans="1:17" ht="39.950000000000003" customHeight="1">
      <c r="A9" s="1032">
        <v>1</v>
      </c>
      <c r="B9" s="1033" t="s">
        <v>1175</v>
      </c>
      <c r="C9" s="1034" t="s">
        <v>15</v>
      </c>
      <c r="D9" s="1035" t="s">
        <v>1176</v>
      </c>
      <c r="E9" s="1037">
        <v>2000000</v>
      </c>
      <c r="F9" s="1037">
        <v>1900000</v>
      </c>
      <c r="G9" s="1036">
        <v>2200000</v>
      </c>
      <c r="H9" s="1036">
        <v>2000000</v>
      </c>
      <c r="I9" s="1037">
        <v>2000000</v>
      </c>
      <c r="J9" s="1036">
        <v>2200000</v>
      </c>
      <c r="K9" s="1037">
        <v>2200000</v>
      </c>
      <c r="L9" s="1036">
        <v>2000000</v>
      </c>
      <c r="M9" s="1037">
        <v>2181000</v>
      </c>
      <c r="N9" s="1037">
        <v>1960000</v>
      </c>
      <c r="O9" s="1036">
        <v>2040000</v>
      </c>
      <c r="P9" s="1328">
        <v>2120000</v>
      </c>
      <c r="Q9" s="1768" t="s">
        <v>1177</v>
      </c>
    </row>
    <row r="10" spans="1:17" ht="39.950000000000003" customHeight="1">
      <c r="A10" s="1032">
        <v>2</v>
      </c>
      <c r="B10" s="1039" t="s">
        <v>1178</v>
      </c>
      <c r="C10" s="1040" t="s">
        <v>15</v>
      </c>
      <c r="D10" s="1041" t="s">
        <v>1176</v>
      </c>
      <c r="E10" s="1037">
        <v>1890909</v>
      </c>
      <c r="F10" s="1037"/>
      <c r="G10" s="1043"/>
      <c r="H10" s="1043"/>
      <c r="I10" s="1043"/>
      <c r="J10" s="1150"/>
      <c r="K10" s="1043"/>
      <c r="L10" s="1150"/>
      <c r="M10" s="1043"/>
      <c r="N10" s="1043"/>
      <c r="O10" s="1043"/>
      <c r="P10" s="1151"/>
      <c r="Q10" s="1769"/>
    </row>
    <row r="11" spans="1:17" ht="39.950000000000003" customHeight="1">
      <c r="A11" s="1032">
        <v>3</v>
      </c>
      <c r="B11" s="1044" t="s">
        <v>1179</v>
      </c>
      <c r="C11" s="1040" t="s">
        <v>15</v>
      </c>
      <c r="D11" s="1041" t="s">
        <v>1176</v>
      </c>
      <c r="E11" s="1347">
        <v>1981818</v>
      </c>
      <c r="F11" s="1037">
        <v>1750000</v>
      </c>
      <c r="G11" s="1036">
        <v>2200000</v>
      </c>
      <c r="H11" s="1037"/>
      <c r="I11" s="1037">
        <v>1909091</v>
      </c>
      <c r="J11" s="1036">
        <v>2100000</v>
      </c>
      <c r="K11" s="1037"/>
      <c r="L11" s="1036">
        <v>1900000</v>
      </c>
      <c r="M11" s="1036">
        <v>2018519</v>
      </c>
      <c r="N11" s="1037">
        <v>1940000</v>
      </c>
      <c r="O11" s="1036">
        <f>O9</f>
        <v>2040000</v>
      </c>
      <c r="P11" s="1328">
        <v>2100000</v>
      </c>
      <c r="Q11" s="1769"/>
    </row>
    <row r="12" spans="1:17" ht="39.950000000000003" customHeight="1">
      <c r="A12" s="1032">
        <v>4</v>
      </c>
      <c r="B12" s="1046" t="s">
        <v>1180</v>
      </c>
      <c r="C12" s="1040" t="s">
        <v>15</v>
      </c>
      <c r="D12" s="1041" t="s">
        <v>1176</v>
      </c>
      <c r="E12" s="1347">
        <v>1981818</v>
      </c>
      <c r="F12" s="693">
        <v>2160000</v>
      </c>
      <c r="G12" s="1036">
        <v>2200000</v>
      </c>
      <c r="H12" s="1043"/>
      <c r="I12" s="1043"/>
      <c r="J12" s="1329">
        <v>2100000</v>
      </c>
      <c r="K12" s="1043"/>
      <c r="L12" s="1150"/>
      <c r="M12" s="1043"/>
      <c r="N12" s="1043"/>
      <c r="O12" s="1043"/>
      <c r="P12" s="1151"/>
      <c r="Q12" s="1769"/>
    </row>
    <row r="13" spans="1:17" ht="39.950000000000003" customHeight="1">
      <c r="A13" s="1032">
        <v>5</v>
      </c>
      <c r="B13" s="1047" t="s">
        <v>1181</v>
      </c>
      <c r="C13" s="1048" t="s">
        <v>15</v>
      </c>
      <c r="D13" s="1049" t="s">
        <v>1176</v>
      </c>
      <c r="E13" s="1348">
        <v>1960784</v>
      </c>
      <c r="F13" s="1043"/>
      <c r="G13" s="1152">
        <v>2100000</v>
      </c>
      <c r="H13" s="1052"/>
      <c r="I13" s="1052">
        <v>1818182</v>
      </c>
      <c r="J13" s="1153"/>
      <c r="K13" s="1052"/>
      <c r="L13" s="1153"/>
      <c r="M13" s="1152">
        <v>1870370</v>
      </c>
      <c r="N13" s="1052"/>
      <c r="O13" s="1152">
        <v>1940000</v>
      </c>
      <c r="P13" s="1330">
        <v>2040000</v>
      </c>
      <c r="Q13" s="1769"/>
    </row>
    <row r="14" spans="1:17" ht="39.950000000000003" customHeight="1">
      <c r="A14" s="1032">
        <v>6</v>
      </c>
      <c r="B14" s="1047" t="s">
        <v>1182</v>
      </c>
      <c r="C14" s="1048" t="s">
        <v>15</v>
      </c>
      <c r="D14" s="1049" t="s">
        <v>1176</v>
      </c>
      <c r="E14" s="1053"/>
      <c r="F14" s="1054"/>
      <c r="G14" s="1054"/>
      <c r="H14" s="1054"/>
      <c r="I14" s="1054"/>
      <c r="J14" s="1155"/>
      <c r="K14" s="1054">
        <v>1900000</v>
      </c>
      <c r="L14" s="1155"/>
      <c r="M14" s="1157">
        <v>1851852</v>
      </c>
      <c r="N14" s="1054"/>
      <c r="O14" s="1157">
        <f>O13</f>
        <v>1940000</v>
      </c>
      <c r="P14" s="1156"/>
      <c r="Q14" s="1769"/>
    </row>
    <row r="15" spans="1:17" ht="39.950000000000003" customHeight="1">
      <c r="A15" s="1032"/>
      <c r="B15" s="1047" t="s">
        <v>1399</v>
      </c>
      <c r="C15" s="1048" t="s">
        <v>15</v>
      </c>
      <c r="D15" s="1049"/>
      <c r="E15" s="1053"/>
      <c r="F15" s="1054"/>
      <c r="G15" s="1054"/>
      <c r="H15" s="1054"/>
      <c r="I15" s="1054"/>
      <c r="J15" s="1155"/>
      <c r="K15" s="1054"/>
      <c r="L15" s="1155"/>
      <c r="M15" s="1157">
        <v>1900000</v>
      </c>
      <c r="N15" s="1054"/>
      <c r="O15" s="1157"/>
      <c r="P15" s="1156"/>
      <c r="Q15" s="1769"/>
    </row>
    <row r="16" spans="1:17" ht="39.950000000000003" customHeight="1">
      <c r="A16" s="1032">
        <v>7</v>
      </c>
      <c r="B16" s="1056" t="s">
        <v>1183</v>
      </c>
      <c r="C16" s="1048" t="s">
        <v>15</v>
      </c>
      <c r="D16" s="1049" t="s">
        <v>1176</v>
      </c>
      <c r="E16" s="1053"/>
      <c r="F16" s="1054"/>
      <c r="G16" s="1054"/>
      <c r="H16" s="1157">
        <v>1860000</v>
      </c>
      <c r="I16" s="1054"/>
      <c r="J16" s="1155">
        <v>2120000</v>
      </c>
      <c r="K16" s="1054"/>
      <c r="L16" s="1155"/>
      <c r="M16" s="1054"/>
      <c r="N16" s="1054"/>
      <c r="O16" s="1157">
        <f>O13</f>
        <v>1940000</v>
      </c>
      <c r="P16" s="1054"/>
      <c r="Q16" s="1770"/>
    </row>
    <row r="17" spans="1:17" ht="34.5" customHeight="1">
      <c r="A17" s="394" t="s">
        <v>1184</v>
      </c>
      <c r="B17" s="1057" t="s">
        <v>1185</v>
      </c>
      <c r="C17" s="1058"/>
      <c r="D17" s="1059"/>
      <c r="E17" s="1060"/>
      <c r="F17" s="713"/>
      <c r="G17" s="714"/>
      <c r="H17" s="714"/>
      <c r="I17" s="714"/>
      <c r="J17" s="1158"/>
      <c r="K17" s="818"/>
      <c r="L17" s="1159"/>
      <c r="M17" s="714"/>
      <c r="N17" s="714"/>
      <c r="O17" s="714"/>
      <c r="P17" s="818"/>
      <c r="Q17" s="764"/>
    </row>
    <row r="18" spans="1:17" ht="23.25" customHeight="1">
      <c r="A18" s="1062"/>
      <c r="B18" s="1759" t="s">
        <v>1186</v>
      </c>
      <c r="C18" s="1760"/>
      <c r="D18" s="1063"/>
      <c r="E18" s="1761"/>
      <c r="F18" s="1762"/>
      <c r="G18" s="1762"/>
      <c r="H18" s="1762"/>
      <c r="I18" s="1762"/>
      <c r="J18" s="1762"/>
      <c r="K18" s="1762"/>
      <c r="L18" s="1762"/>
      <c r="M18" s="1762"/>
      <c r="N18" s="1762"/>
      <c r="O18" s="1762"/>
      <c r="P18" s="1762"/>
      <c r="Q18" s="1196"/>
    </row>
    <row r="19" spans="1:17" ht="30" customHeight="1">
      <c r="A19" s="1032">
        <v>1</v>
      </c>
      <c r="B19" s="1064" t="s">
        <v>1187</v>
      </c>
      <c r="C19" s="426" t="s">
        <v>1188</v>
      </c>
      <c r="D19" s="1065"/>
      <c r="E19" s="1349">
        <v>450000</v>
      </c>
      <c r="F19" s="1161">
        <v>445000</v>
      </c>
      <c r="G19" s="1319">
        <v>380000</v>
      </c>
      <c r="H19" s="1319">
        <v>380000</v>
      </c>
      <c r="I19" s="1161">
        <v>400000</v>
      </c>
      <c r="J19" s="1160">
        <v>550000</v>
      </c>
      <c r="K19" s="1160">
        <v>420000</v>
      </c>
      <c r="L19" s="1160">
        <v>450000</v>
      </c>
      <c r="M19" s="1161">
        <v>450000</v>
      </c>
      <c r="N19" s="1161">
        <v>350000</v>
      </c>
      <c r="O19" s="1161">
        <v>360000</v>
      </c>
      <c r="P19" s="1331">
        <v>350000</v>
      </c>
      <c r="Q19" s="1771" t="s">
        <v>1177</v>
      </c>
    </row>
    <row r="20" spans="1:17" ht="30" customHeight="1">
      <c r="A20" s="1070">
        <v>2</v>
      </c>
      <c r="B20" s="1071" t="s">
        <v>1189</v>
      </c>
      <c r="C20" s="410" t="s">
        <v>1188</v>
      </c>
      <c r="D20" s="1065"/>
      <c r="E20" s="1350">
        <v>510000</v>
      </c>
      <c r="F20" s="1165">
        <v>425000</v>
      </c>
      <c r="G20" s="1160">
        <v>380000</v>
      </c>
      <c r="H20" s="728"/>
      <c r="I20" s="1076">
        <v>400000</v>
      </c>
      <c r="J20" s="1163">
        <v>500000</v>
      </c>
      <c r="K20" s="1320">
        <f>K19</f>
        <v>420000</v>
      </c>
      <c r="L20" s="1164"/>
      <c r="M20" s="1165"/>
      <c r="N20" s="1166"/>
      <c r="O20" s="1165">
        <v>355000</v>
      </c>
      <c r="P20" s="1333"/>
      <c r="Q20" s="1771"/>
    </row>
    <row r="21" spans="1:17" ht="30" customHeight="1">
      <c r="A21" s="1032">
        <v>3</v>
      </c>
      <c r="B21" s="1074" t="s">
        <v>1190</v>
      </c>
      <c r="C21" s="426" t="s">
        <v>1188</v>
      </c>
      <c r="D21" s="1065"/>
      <c r="E21" s="1075"/>
      <c r="F21" s="1076"/>
      <c r="G21" s="1163">
        <v>300000</v>
      </c>
      <c r="H21" s="731"/>
      <c r="I21" s="1076"/>
      <c r="J21" s="1168"/>
      <c r="K21" s="1076"/>
      <c r="L21" s="1169"/>
      <c r="M21" s="1076"/>
      <c r="N21" s="731"/>
      <c r="O21" s="1076"/>
      <c r="P21" s="1170"/>
      <c r="Q21" s="1771"/>
    </row>
    <row r="22" spans="1:17" ht="39.950000000000003" customHeight="1">
      <c r="A22" s="394" t="s">
        <v>1191</v>
      </c>
      <c r="B22" s="1078" t="s">
        <v>1192</v>
      </c>
      <c r="C22" s="736"/>
      <c r="D22" s="1079"/>
      <c r="E22" s="736"/>
      <c r="F22" s="736"/>
      <c r="G22" s="736"/>
      <c r="H22" s="736"/>
      <c r="I22" s="736"/>
      <c r="J22" s="1158"/>
      <c r="K22" s="829"/>
      <c r="L22" s="1171"/>
      <c r="M22" s="736"/>
      <c r="N22" s="714"/>
      <c r="O22" s="736"/>
      <c r="P22" s="829"/>
      <c r="Q22" s="1197"/>
    </row>
    <row r="23" spans="1:17" ht="39.950000000000003" customHeight="1">
      <c r="A23" s="1023"/>
      <c r="B23" s="1763" t="s">
        <v>1193</v>
      </c>
      <c r="C23" s="1764"/>
      <c r="D23" s="836"/>
      <c r="E23" s="1765"/>
      <c r="F23" s="1765"/>
      <c r="G23" s="1765"/>
      <c r="H23" s="1765"/>
      <c r="I23" s="1765"/>
      <c r="J23" s="1765"/>
      <c r="K23" s="1765"/>
      <c r="L23" s="1765"/>
      <c r="M23" s="1765"/>
      <c r="N23" s="1765"/>
      <c r="O23" s="1765"/>
      <c r="P23" s="1766"/>
      <c r="Q23" s="764"/>
    </row>
    <row r="24" spans="1:17" ht="39.950000000000003" customHeight="1">
      <c r="A24" s="1081">
        <v>1</v>
      </c>
      <c r="B24" s="1074" t="s">
        <v>1194</v>
      </c>
      <c r="C24" s="1065" t="s">
        <v>152</v>
      </c>
      <c r="D24" s="1065" t="s">
        <v>1195</v>
      </c>
      <c r="E24" s="1351">
        <v>1955</v>
      </c>
      <c r="F24" s="746">
        <v>2350</v>
      </c>
      <c r="G24" s="1321">
        <v>1600</v>
      </c>
      <c r="H24" s="1084">
        <v>1800</v>
      </c>
      <c r="I24" s="1172"/>
      <c r="J24" s="1334">
        <v>2000</v>
      </c>
      <c r="K24" s="1334">
        <v>1610</v>
      </c>
      <c r="L24" s="1163">
        <v>1600</v>
      </c>
      <c r="M24" s="1172">
        <v>1980</v>
      </c>
      <c r="N24" s="1172"/>
      <c r="O24" s="1172">
        <v>1500</v>
      </c>
      <c r="P24" s="1173"/>
      <c r="Q24" s="1772" t="s">
        <v>1177</v>
      </c>
    </row>
    <row r="25" spans="1:17" ht="39.950000000000003" customHeight="1">
      <c r="A25" s="1085">
        <v>2</v>
      </c>
      <c r="B25" s="1071" t="s">
        <v>1196</v>
      </c>
      <c r="C25" s="1086" t="s">
        <v>152</v>
      </c>
      <c r="D25" s="1087" t="s">
        <v>1197</v>
      </c>
      <c r="E25" s="1088"/>
      <c r="F25" s="1173"/>
      <c r="G25" s="1321">
        <v>1600</v>
      </c>
      <c r="H25" s="1084">
        <v>1800</v>
      </c>
      <c r="I25" s="1354">
        <v>1500</v>
      </c>
      <c r="J25" s="1334">
        <v>2000</v>
      </c>
      <c r="K25" s="1355"/>
      <c r="L25" s="1175"/>
      <c r="M25" s="1172"/>
      <c r="N25" s="1172"/>
      <c r="O25" s="1172"/>
      <c r="P25" s="1173"/>
      <c r="Q25" s="1773"/>
    </row>
    <row r="26" spans="1:17" ht="39.950000000000003" customHeight="1">
      <c r="A26" s="1081">
        <v>3</v>
      </c>
      <c r="B26" s="1091" t="s">
        <v>1198</v>
      </c>
      <c r="C26" s="1065" t="s">
        <v>152</v>
      </c>
      <c r="D26" s="1065" t="s">
        <v>1199</v>
      </c>
      <c r="E26" s="1092"/>
      <c r="F26" s="1093">
        <v>1500</v>
      </c>
      <c r="G26" s="1176">
        <v>1000</v>
      </c>
      <c r="H26" s="1322">
        <v>1600</v>
      </c>
      <c r="I26" s="1093">
        <v>1200</v>
      </c>
      <c r="J26" s="1356">
        <v>1200</v>
      </c>
      <c r="K26" s="1176">
        <v>1123</v>
      </c>
      <c r="L26" s="1176">
        <v>1300</v>
      </c>
      <c r="M26" s="1093"/>
      <c r="N26" s="1093"/>
      <c r="O26" s="1093">
        <v>1200</v>
      </c>
      <c r="P26" s="1093"/>
      <c r="Q26" s="1773"/>
    </row>
    <row r="27" spans="1:17" ht="39.950000000000003" customHeight="1">
      <c r="A27" s="1096">
        <v>4</v>
      </c>
      <c r="B27" s="1097" t="s">
        <v>1200</v>
      </c>
      <c r="C27" s="1098" t="s">
        <v>152</v>
      </c>
      <c r="D27" s="1099" t="s">
        <v>1201</v>
      </c>
      <c r="E27" s="1352"/>
      <c r="F27" s="1101">
        <v>1200</v>
      </c>
      <c r="G27" s="1324">
        <v>1100</v>
      </c>
      <c r="H27" s="1325">
        <v>1200</v>
      </c>
      <c r="I27" s="1177"/>
      <c r="J27" s="1178"/>
      <c r="K27" s="1324">
        <v>995</v>
      </c>
      <c r="L27" s="1178"/>
      <c r="M27" s="1180"/>
      <c r="N27" s="1180"/>
      <c r="O27" s="1180"/>
      <c r="P27" s="1181"/>
      <c r="Q27" s="1774"/>
    </row>
    <row r="28" spans="1:17" ht="39.950000000000003" customHeight="1">
      <c r="A28" s="1023"/>
      <c r="B28" s="1763" t="s">
        <v>1202</v>
      </c>
      <c r="C28" s="1767"/>
      <c r="D28" s="836"/>
      <c r="E28" s="760"/>
      <c r="F28" s="760"/>
      <c r="G28" s="761"/>
      <c r="H28" s="761"/>
      <c r="I28" s="761"/>
      <c r="J28" s="1182"/>
      <c r="K28" s="835"/>
      <c r="L28" s="1183"/>
      <c r="M28" s="761"/>
      <c r="N28" s="761"/>
      <c r="O28" s="761"/>
      <c r="P28" s="837"/>
      <c r="Q28" s="1198"/>
    </row>
    <row r="29" spans="1:17" ht="39.950000000000003" customHeight="1">
      <c r="A29" s="1105">
        <v>1</v>
      </c>
      <c r="B29" s="1106" t="s">
        <v>1203</v>
      </c>
      <c r="C29" s="947" t="s">
        <v>152</v>
      </c>
      <c r="D29" s="1065" t="s">
        <v>1204</v>
      </c>
      <c r="E29" s="764"/>
      <c r="F29" s="764"/>
      <c r="G29" s="1111"/>
      <c r="H29" s="1111"/>
      <c r="I29" s="1111"/>
      <c r="J29" s="1184"/>
      <c r="K29" s="1111"/>
      <c r="L29" s="1184"/>
      <c r="M29" s="1111"/>
      <c r="N29" s="1111"/>
      <c r="O29" s="1076">
        <v>1510</v>
      </c>
      <c r="P29" s="1111"/>
      <c r="Q29" s="1768" t="s">
        <v>1205</v>
      </c>
    </row>
    <row r="30" spans="1:17" ht="39.950000000000003" customHeight="1">
      <c r="A30" s="1105">
        <v>2</v>
      </c>
      <c r="B30" s="1106" t="s">
        <v>1206</v>
      </c>
      <c r="C30" s="947" t="s">
        <v>152</v>
      </c>
      <c r="D30" s="1098" t="s">
        <v>1207</v>
      </c>
      <c r="E30" s="767"/>
      <c r="F30" s="767"/>
      <c r="G30" s="1109"/>
      <c r="H30" s="1109"/>
      <c r="I30" s="1109">
        <v>1485</v>
      </c>
      <c r="J30" s="1186">
        <v>2000</v>
      </c>
      <c r="K30" s="1109"/>
      <c r="L30" s="1186"/>
      <c r="M30" s="1109"/>
      <c r="N30" s="1109"/>
      <c r="O30" s="1076"/>
      <c r="P30" s="1109"/>
      <c r="Q30" s="1769"/>
    </row>
    <row r="31" spans="1:17" ht="39.950000000000003" customHeight="1">
      <c r="A31" s="1105">
        <v>3</v>
      </c>
      <c r="B31" s="1106" t="s">
        <v>1208</v>
      </c>
      <c r="C31" s="947" t="s">
        <v>152</v>
      </c>
      <c r="D31" s="1098" t="s">
        <v>1209</v>
      </c>
      <c r="E31" s="1110">
        <v>2000</v>
      </c>
      <c r="F31" s="1110"/>
      <c r="G31" s="1109"/>
      <c r="H31" s="1109"/>
      <c r="I31" s="1109">
        <v>2178</v>
      </c>
      <c r="J31" s="1186"/>
      <c r="K31" s="1109">
        <v>1800</v>
      </c>
      <c r="L31" s="1186"/>
      <c r="M31" s="1109"/>
      <c r="N31" s="1109"/>
      <c r="O31" s="1076"/>
      <c r="P31" s="1109"/>
      <c r="Q31" s="1769"/>
    </row>
    <row r="32" spans="1:17" ht="39.950000000000003" customHeight="1">
      <c r="A32" s="1105">
        <v>4</v>
      </c>
      <c r="B32" s="1106" t="s">
        <v>1210</v>
      </c>
      <c r="C32" s="947" t="s">
        <v>152</v>
      </c>
      <c r="D32" s="1065" t="s">
        <v>1211</v>
      </c>
      <c r="E32" s="1075"/>
      <c r="F32" s="770">
        <v>1950</v>
      </c>
      <c r="G32" s="1076"/>
      <c r="H32" s="1353"/>
      <c r="I32" s="1076"/>
      <c r="J32" s="1187"/>
      <c r="K32" s="1076"/>
      <c r="L32" s="1187"/>
      <c r="M32" s="1163">
        <v>1363</v>
      </c>
      <c r="N32" s="1076"/>
      <c r="O32" s="1076">
        <v>1650</v>
      </c>
      <c r="P32" s="1163">
        <v>1972</v>
      </c>
      <c r="Q32" s="1769"/>
    </row>
    <row r="33" spans="1:17" ht="39.950000000000003" customHeight="1">
      <c r="A33" s="1105">
        <v>5</v>
      </c>
      <c r="B33" s="1106" t="s">
        <v>1212</v>
      </c>
      <c r="C33" s="947" t="s">
        <v>152</v>
      </c>
      <c r="D33" s="1065" t="s">
        <v>1213</v>
      </c>
      <c r="E33" s="1075"/>
      <c r="F33" s="1075"/>
      <c r="G33" s="1076"/>
      <c r="H33" s="1076"/>
      <c r="I33" s="1076"/>
      <c r="J33" s="1187"/>
      <c r="K33" s="1076"/>
      <c r="L33" s="1187"/>
      <c r="M33" s="1076"/>
      <c r="N33" s="1076"/>
      <c r="O33" s="1076">
        <v>2360</v>
      </c>
      <c r="P33" s="1163">
        <v>3170</v>
      </c>
      <c r="Q33" s="1769"/>
    </row>
    <row r="34" spans="1:17" ht="39.950000000000003" customHeight="1">
      <c r="A34" s="1105">
        <v>6</v>
      </c>
      <c r="B34" s="1106" t="s">
        <v>1214</v>
      </c>
      <c r="C34" s="947" t="s">
        <v>152</v>
      </c>
      <c r="D34" s="1065" t="s">
        <v>1215</v>
      </c>
      <c r="E34" s="1075"/>
      <c r="F34" s="1075"/>
      <c r="G34" s="1076"/>
      <c r="H34" s="1076"/>
      <c r="I34" s="1076">
        <v>6270</v>
      </c>
      <c r="J34" s="1187">
        <v>6000</v>
      </c>
      <c r="K34" s="1076"/>
      <c r="L34" s="1187"/>
      <c r="M34" s="1076"/>
      <c r="N34" s="1076"/>
      <c r="O34" s="1076">
        <v>8892</v>
      </c>
      <c r="P34" s="1163">
        <v>11628</v>
      </c>
      <c r="Q34" s="1769"/>
    </row>
    <row r="35" spans="1:17" ht="39.950000000000003" customHeight="1">
      <c r="A35" s="1105">
        <v>7</v>
      </c>
      <c r="B35" s="1106" t="s">
        <v>1216</v>
      </c>
      <c r="C35" s="947" t="s">
        <v>152</v>
      </c>
      <c r="D35" s="1065" t="s">
        <v>1217</v>
      </c>
      <c r="E35" s="1075"/>
      <c r="F35" s="1075"/>
      <c r="G35" s="1076"/>
      <c r="H35" s="1076"/>
      <c r="I35" s="1076">
        <v>12650</v>
      </c>
      <c r="J35" s="1187"/>
      <c r="K35" s="1076"/>
      <c r="L35" s="1187"/>
      <c r="M35" s="1076"/>
      <c r="N35" s="1076"/>
      <c r="O35" s="1076"/>
      <c r="P35" s="1163">
        <v>18755</v>
      </c>
      <c r="Q35" s="1769"/>
    </row>
    <row r="36" spans="1:17" ht="39.950000000000003" customHeight="1">
      <c r="A36" s="1105">
        <v>8</v>
      </c>
      <c r="B36" s="1106" t="s">
        <v>1218</v>
      </c>
      <c r="C36" s="947" t="s">
        <v>152</v>
      </c>
      <c r="D36" s="1065" t="s">
        <v>1219</v>
      </c>
      <c r="E36" s="1075"/>
      <c r="F36" s="1075"/>
      <c r="G36" s="1076"/>
      <c r="H36" s="1076"/>
      <c r="I36" s="1076"/>
      <c r="J36" s="1187"/>
      <c r="K36" s="1076"/>
      <c r="L36" s="1187"/>
      <c r="M36" s="1076"/>
      <c r="N36" s="1076"/>
      <c r="O36" s="1076">
        <v>15392</v>
      </c>
      <c r="P36" s="1076"/>
      <c r="Q36" s="1770"/>
    </row>
    <row r="37" spans="1:17" ht="35.1" customHeight="1">
      <c r="A37" s="394" t="s">
        <v>1220</v>
      </c>
      <c r="B37" s="1112" t="s">
        <v>1221</v>
      </c>
      <c r="C37" s="775"/>
      <c r="D37" s="1113"/>
      <c r="E37" s="775"/>
      <c r="F37" s="775"/>
      <c r="G37" s="775"/>
      <c r="H37" s="775"/>
      <c r="I37" s="775"/>
      <c r="J37" s="1188"/>
      <c r="K37" s="840"/>
      <c r="L37" s="1189"/>
      <c r="M37" s="775"/>
      <c r="N37" s="839"/>
      <c r="O37" s="775"/>
      <c r="P37" s="840"/>
      <c r="Q37" s="1199"/>
    </row>
    <row r="38" spans="1:17" ht="35.1" customHeight="1">
      <c r="A38" s="1105">
        <v>1</v>
      </c>
      <c r="B38" s="1115" t="s">
        <v>1222</v>
      </c>
      <c r="C38" s="947" t="s">
        <v>152</v>
      </c>
      <c r="D38" s="1065" t="s">
        <v>1223</v>
      </c>
      <c r="E38" s="707">
        <v>6300</v>
      </c>
      <c r="F38" s="707">
        <v>5500</v>
      </c>
      <c r="G38" s="800">
        <v>8500</v>
      </c>
      <c r="H38" s="800">
        <v>5000</v>
      </c>
      <c r="I38" s="707">
        <v>5500</v>
      </c>
      <c r="J38" s="1190">
        <v>7500</v>
      </c>
      <c r="K38" s="707">
        <v>4500</v>
      </c>
      <c r="L38" s="1190">
        <v>4200</v>
      </c>
      <c r="M38" s="800">
        <v>4000</v>
      </c>
      <c r="N38" s="707">
        <v>6500</v>
      </c>
      <c r="O38" s="707">
        <v>8200</v>
      </c>
      <c r="P38" s="817">
        <v>10300</v>
      </c>
      <c r="Q38" s="1768" t="s">
        <v>1224</v>
      </c>
    </row>
    <row r="39" spans="1:17" ht="35.1" customHeight="1">
      <c r="A39" s="1105">
        <v>2</v>
      </c>
      <c r="B39" s="1117" t="s">
        <v>1225</v>
      </c>
      <c r="C39" s="947" t="s">
        <v>1226</v>
      </c>
      <c r="D39" s="1065" t="s">
        <v>1227</v>
      </c>
      <c r="E39" s="707">
        <v>400000</v>
      </c>
      <c r="F39" s="707"/>
      <c r="G39" s="800">
        <v>310000</v>
      </c>
      <c r="H39" s="800">
        <v>370000</v>
      </c>
      <c r="I39" s="707">
        <v>254545</v>
      </c>
      <c r="J39" s="1190">
        <v>290000</v>
      </c>
      <c r="K39" s="800">
        <v>310000</v>
      </c>
      <c r="L39" s="1190"/>
      <c r="M39" s="707">
        <v>330000</v>
      </c>
      <c r="N39" s="707"/>
      <c r="O39" s="707"/>
      <c r="P39" s="817"/>
      <c r="Q39" s="1769"/>
    </row>
    <row r="40" spans="1:17" ht="35.1" customHeight="1">
      <c r="A40" s="1105">
        <v>3</v>
      </c>
      <c r="B40" s="1117" t="s">
        <v>1228</v>
      </c>
      <c r="C40" s="947" t="s">
        <v>1226</v>
      </c>
      <c r="D40" s="1065" t="s">
        <v>1229</v>
      </c>
      <c r="E40" s="707"/>
      <c r="F40" s="707"/>
      <c r="G40" s="707"/>
      <c r="H40" s="707"/>
      <c r="I40" s="707">
        <v>227273</v>
      </c>
      <c r="J40" s="1190"/>
      <c r="K40" s="707"/>
      <c r="L40" s="1190"/>
      <c r="M40" s="707"/>
      <c r="N40" s="707"/>
      <c r="O40" s="707"/>
      <c r="P40" s="817"/>
      <c r="Q40" s="1769"/>
    </row>
    <row r="41" spans="1:17" ht="35.1" customHeight="1">
      <c r="A41" s="1105">
        <v>4</v>
      </c>
      <c r="B41" s="1117" t="s">
        <v>1230</v>
      </c>
      <c r="C41" s="947" t="s">
        <v>1226</v>
      </c>
      <c r="D41" s="1065"/>
      <c r="E41" s="707"/>
      <c r="F41" s="707"/>
      <c r="G41" s="800">
        <v>300000</v>
      </c>
      <c r="H41" s="707"/>
      <c r="I41" s="707"/>
      <c r="J41" s="1190">
        <v>330000</v>
      </c>
      <c r="K41" s="707"/>
      <c r="L41" s="1190"/>
      <c r="M41" s="707">
        <v>320000</v>
      </c>
      <c r="N41" s="707"/>
      <c r="O41" s="707"/>
      <c r="P41" s="817"/>
      <c r="Q41" s="1769"/>
    </row>
    <row r="42" spans="1:17" ht="35.1" customHeight="1">
      <c r="A42" s="1105">
        <v>5</v>
      </c>
      <c r="B42" s="1118" t="s">
        <v>1231</v>
      </c>
      <c r="C42" s="947" t="s">
        <v>1226</v>
      </c>
      <c r="D42" s="1065" t="s">
        <v>1232</v>
      </c>
      <c r="E42" s="707">
        <v>500000</v>
      </c>
      <c r="F42" s="707">
        <v>445000</v>
      </c>
      <c r="G42" s="800">
        <v>400000</v>
      </c>
      <c r="H42" s="800">
        <v>350000</v>
      </c>
      <c r="I42" s="707">
        <v>318182</v>
      </c>
      <c r="J42" s="800">
        <v>550000</v>
      </c>
      <c r="K42" s="707">
        <v>380000</v>
      </c>
      <c r="L42" s="800">
        <v>470000</v>
      </c>
      <c r="M42" s="707">
        <v>470000</v>
      </c>
      <c r="N42" s="707">
        <v>370000</v>
      </c>
      <c r="O42" s="800">
        <v>500000</v>
      </c>
      <c r="P42" s="817">
        <v>570000</v>
      </c>
      <c r="Q42" s="1769"/>
    </row>
    <row r="43" spans="1:17" ht="35.1" customHeight="1">
      <c r="A43" s="1105">
        <v>6</v>
      </c>
      <c r="B43" s="1118" t="s">
        <v>1233</v>
      </c>
      <c r="C43" s="947" t="s">
        <v>1226</v>
      </c>
      <c r="D43" s="1098" t="s">
        <v>1234</v>
      </c>
      <c r="E43" s="781"/>
      <c r="F43" s="781"/>
      <c r="G43" s="800">
        <v>400000</v>
      </c>
      <c r="H43" s="842">
        <v>280000</v>
      </c>
      <c r="I43" s="781">
        <v>290909</v>
      </c>
      <c r="J43" s="800">
        <v>530000</v>
      </c>
      <c r="K43" s="781"/>
      <c r="L43" s="1191"/>
      <c r="M43" s="781">
        <v>400000</v>
      </c>
      <c r="N43" s="781"/>
      <c r="O43" s="781"/>
      <c r="P43" s="843"/>
      <c r="Q43" s="1769"/>
    </row>
    <row r="44" spans="1:17" ht="35.1" customHeight="1">
      <c r="A44" s="1105">
        <v>7</v>
      </c>
      <c r="B44" s="1119" t="s">
        <v>1235</v>
      </c>
      <c r="C44" s="1120" t="s">
        <v>1226</v>
      </c>
      <c r="D44" s="1098" t="s">
        <v>1236</v>
      </c>
      <c r="E44" s="781">
        <v>400000</v>
      </c>
      <c r="F44" s="842">
        <v>412000</v>
      </c>
      <c r="G44" s="842">
        <v>330000</v>
      </c>
      <c r="H44" s="842">
        <v>280000</v>
      </c>
      <c r="I44" s="842">
        <v>272727</v>
      </c>
      <c r="J44" s="1191">
        <v>350000</v>
      </c>
      <c r="K44" s="781">
        <v>270000</v>
      </c>
      <c r="L44" s="842">
        <v>370000</v>
      </c>
      <c r="M44" s="781">
        <v>360000</v>
      </c>
      <c r="N44" s="781"/>
      <c r="O44" s="842">
        <v>460000</v>
      </c>
      <c r="P44" s="843">
        <v>530000</v>
      </c>
      <c r="Q44" s="1769"/>
    </row>
    <row r="45" spans="1:17" ht="35.1" customHeight="1">
      <c r="A45" s="1105">
        <v>8</v>
      </c>
      <c r="B45" s="1122" t="s">
        <v>1237</v>
      </c>
      <c r="C45" s="1123" t="s">
        <v>1226</v>
      </c>
      <c r="D45" s="1124" t="s">
        <v>1238</v>
      </c>
      <c r="E45" s="781">
        <v>450000</v>
      </c>
      <c r="F45" s="842">
        <v>412000</v>
      </c>
      <c r="G45" s="1192">
        <v>330000</v>
      </c>
      <c r="H45" s="842">
        <v>260000</v>
      </c>
      <c r="I45" s="1192">
        <f>I44</f>
        <v>272727</v>
      </c>
      <c r="J45" s="1231">
        <f>J44</f>
        <v>350000</v>
      </c>
      <c r="K45" s="705"/>
      <c r="L45" s="842">
        <v>370000</v>
      </c>
      <c r="M45" s="705">
        <v>360000</v>
      </c>
      <c r="N45" s="705"/>
      <c r="O45" s="705"/>
      <c r="P45" s="846"/>
      <c r="Q45" s="1769"/>
    </row>
    <row r="46" spans="1:17" ht="30.75" customHeight="1">
      <c r="A46" s="1125"/>
      <c r="B46" s="1126" t="s">
        <v>1239</v>
      </c>
      <c r="C46" s="947"/>
      <c r="D46" s="1127"/>
      <c r="E46" s="1128"/>
      <c r="F46" s="1129"/>
      <c r="G46" s="736"/>
      <c r="H46" s="736"/>
      <c r="I46" s="736"/>
      <c r="J46" s="1158"/>
      <c r="K46" s="829"/>
      <c r="L46" s="1193"/>
      <c r="M46" s="736"/>
      <c r="N46" s="714"/>
      <c r="O46" s="736"/>
      <c r="P46" s="848"/>
      <c r="Q46" s="1769"/>
    </row>
    <row r="47" spans="1:17" ht="30.75" customHeight="1">
      <c r="A47" s="1125">
        <v>1</v>
      </c>
      <c r="B47" s="1130" t="s">
        <v>1240</v>
      </c>
      <c r="C47" s="947" t="s">
        <v>1226</v>
      </c>
      <c r="D47" s="1065" t="s">
        <v>1241</v>
      </c>
      <c r="E47" s="764"/>
      <c r="F47" s="1131"/>
      <c r="G47" s="764"/>
      <c r="H47" s="764"/>
      <c r="I47" s="764"/>
      <c r="J47" s="1194"/>
      <c r="K47" s="850"/>
      <c r="L47" s="1190"/>
      <c r="M47" s="764"/>
      <c r="N47" s="849"/>
      <c r="O47" s="707">
        <v>400000</v>
      </c>
      <c r="P47" s="850"/>
      <c r="Q47" s="1769"/>
    </row>
    <row r="48" spans="1:17" ht="30.75" customHeight="1">
      <c r="A48" s="1125">
        <v>2</v>
      </c>
      <c r="B48" s="1130" t="s">
        <v>1242</v>
      </c>
      <c r="C48" s="947" t="s">
        <v>1226</v>
      </c>
      <c r="D48" s="1065" t="s">
        <v>1243</v>
      </c>
      <c r="E48" s="764"/>
      <c r="F48" s="764"/>
      <c r="G48" s="764"/>
      <c r="H48" s="764"/>
      <c r="I48" s="764"/>
      <c r="J48" s="1194"/>
      <c r="K48" s="850"/>
      <c r="L48" s="1190"/>
      <c r="M48" s="764"/>
      <c r="N48" s="849"/>
      <c r="O48" s="707">
        <v>400000</v>
      </c>
      <c r="P48" s="850"/>
      <c r="Q48" s="1769"/>
    </row>
    <row r="49" spans="1:17" ht="30.75" customHeight="1">
      <c r="A49" s="1125">
        <v>3</v>
      </c>
      <c r="B49" s="1130" t="s">
        <v>1244</v>
      </c>
      <c r="C49" s="947" t="s">
        <v>1226</v>
      </c>
      <c r="D49" s="1065" t="s">
        <v>1245</v>
      </c>
      <c r="E49" s="764"/>
      <c r="F49" s="764"/>
      <c r="G49" s="764"/>
      <c r="H49" s="764"/>
      <c r="I49" s="764"/>
      <c r="J49" s="1194"/>
      <c r="K49" s="850"/>
      <c r="L49" s="1190"/>
      <c r="M49" s="764"/>
      <c r="N49" s="849"/>
      <c r="O49" s="707">
        <v>400000</v>
      </c>
      <c r="P49" s="850"/>
      <c r="Q49" s="1775"/>
    </row>
    <row r="50" spans="1:17" ht="39.950000000000003" customHeight="1">
      <c r="A50" s="551" t="s">
        <v>1246</v>
      </c>
      <c r="B50" s="1057" t="s">
        <v>1247</v>
      </c>
      <c r="C50" s="1133"/>
      <c r="D50" s="837"/>
      <c r="E50" s="1749"/>
      <c r="F50" s="1749"/>
      <c r="G50" s="1749"/>
      <c r="H50" s="1749"/>
      <c r="I50" s="1749"/>
      <c r="J50" s="1749"/>
      <c r="K50" s="1749"/>
      <c r="L50" s="1749"/>
      <c r="M50" s="1749"/>
      <c r="N50" s="1749"/>
      <c r="O50" s="1749"/>
      <c r="P50" s="1749"/>
      <c r="Q50" s="1200"/>
    </row>
    <row r="51" spans="1:17" ht="39.950000000000003" customHeight="1">
      <c r="A51" s="1134"/>
      <c r="B51" s="1135" t="s">
        <v>70</v>
      </c>
      <c r="C51" s="947"/>
      <c r="D51" s="1065"/>
      <c r="E51" s="796"/>
      <c r="F51" s="796"/>
      <c r="G51" s="707"/>
      <c r="H51" s="707"/>
      <c r="I51" s="707"/>
      <c r="J51" s="1190"/>
      <c r="K51" s="707"/>
      <c r="L51" s="1190"/>
      <c r="M51" s="707"/>
      <c r="N51" s="707"/>
      <c r="O51" s="707"/>
      <c r="P51" s="817"/>
      <c r="Q51" s="1771" t="s">
        <v>1177</v>
      </c>
    </row>
    <row r="52" spans="1:17" ht="39.950000000000003" customHeight="1">
      <c r="A52" s="1105">
        <v>1</v>
      </c>
      <c r="B52" s="1136" t="s">
        <v>54</v>
      </c>
      <c r="C52" s="1137" t="s">
        <v>419</v>
      </c>
      <c r="D52" s="1138" t="s">
        <v>1248</v>
      </c>
      <c r="E52" s="805"/>
      <c r="F52" s="800">
        <v>22900</v>
      </c>
      <c r="G52" s="800">
        <v>22600</v>
      </c>
      <c r="H52" s="707">
        <v>22100</v>
      </c>
      <c r="I52" s="707"/>
      <c r="J52" s="1190"/>
      <c r="K52" s="707">
        <v>25000</v>
      </c>
      <c r="L52" s="800">
        <v>22800</v>
      </c>
      <c r="M52" s="707">
        <v>22800</v>
      </c>
      <c r="N52" s="707">
        <v>21500</v>
      </c>
      <c r="O52" s="800">
        <v>23000</v>
      </c>
      <c r="P52" s="841">
        <v>23500</v>
      </c>
      <c r="Q52" s="1771"/>
    </row>
    <row r="53" spans="1:17" ht="39.950000000000003" customHeight="1">
      <c r="A53" s="1105">
        <v>2</v>
      </c>
      <c r="B53" s="1136" t="s">
        <v>58</v>
      </c>
      <c r="C53" s="1137" t="s">
        <v>419</v>
      </c>
      <c r="D53" s="1139" t="s">
        <v>16</v>
      </c>
      <c r="E53" s="805"/>
      <c r="F53" s="800">
        <f>F52</f>
        <v>22900</v>
      </c>
      <c r="G53" s="707">
        <f>G52</f>
        <v>22600</v>
      </c>
      <c r="H53" s="707">
        <f>H52</f>
        <v>22100</v>
      </c>
      <c r="I53" s="707"/>
      <c r="J53" s="1190"/>
      <c r="K53" s="707">
        <f>K52</f>
        <v>25000</v>
      </c>
      <c r="L53" s="800">
        <f>L52</f>
        <v>22800</v>
      </c>
      <c r="M53" s="707">
        <v>22800</v>
      </c>
      <c r="N53" s="707">
        <f>N52</f>
        <v>21500</v>
      </c>
      <c r="O53" s="800">
        <f>O52</f>
        <v>23000</v>
      </c>
      <c r="P53" s="841">
        <f>P52</f>
        <v>23500</v>
      </c>
      <c r="Q53" s="1771"/>
    </row>
    <row r="54" spans="1:17" ht="39.950000000000003" customHeight="1">
      <c r="A54" s="1105">
        <v>3</v>
      </c>
      <c r="B54" s="1136" t="s">
        <v>59</v>
      </c>
      <c r="C54" s="1137" t="s">
        <v>1249</v>
      </c>
      <c r="D54" s="1139" t="s">
        <v>16</v>
      </c>
      <c r="E54" s="805"/>
      <c r="F54" s="800">
        <v>155300</v>
      </c>
      <c r="G54" s="800">
        <v>155200</v>
      </c>
      <c r="H54" s="707">
        <v>152000</v>
      </c>
      <c r="I54" s="707"/>
      <c r="J54" s="1190"/>
      <c r="K54" s="707">
        <v>135000</v>
      </c>
      <c r="L54" s="800">
        <v>153000</v>
      </c>
      <c r="M54" s="707">
        <v>152000</v>
      </c>
      <c r="N54" s="707">
        <v>155000</v>
      </c>
      <c r="O54" s="800">
        <v>160000</v>
      </c>
      <c r="P54" s="800">
        <v>163000</v>
      </c>
      <c r="Q54" s="1771"/>
    </row>
    <row r="55" spans="1:17" ht="39.950000000000003" customHeight="1">
      <c r="A55" s="1105">
        <v>4</v>
      </c>
      <c r="B55" s="1140" t="s">
        <v>83</v>
      </c>
      <c r="C55" s="1137" t="s">
        <v>1249</v>
      </c>
      <c r="D55" s="1139" t="s">
        <v>16</v>
      </c>
      <c r="E55" s="805"/>
      <c r="F55" s="800">
        <v>222100</v>
      </c>
      <c r="G55" s="800">
        <v>222000</v>
      </c>
      <c r="H55" s="800">
        <v>218000</v>
      </c>
      <c r="I55" s="707"/>
      <c r="J55" s="1190"/>
      <c r="K55" s="707">
        <v>210000</v>
      </c>
      <c r="L55" s="800">
        <v>220000</v>
      </c>
      <c r="M55" s="707">
        <v>217000</v>
      </c>
      <c r="N55" s="707">
        <v>220000</v>
      </c>
      <c r="O55" s="800">
        <v>225000</v>
      </c>
      <c r="P55" s="841">
        <v>227000</v>
      </c>
      <c r="Q55" s="1771"/>
    </row>
    <row r="56" spans="1:17" ht="39.950000000000003" customHeight="1">
      <c r="A56" s="1105">
        <v>5</v>
      </c>
      <c r="B56" s="1140" t="s">
        <v>84</v>
      </c>
      <c r="C56" s="1137" t="s">
        <v>1249</v>
      </c>
      <c r="D56" s="1139" t="s">
        <v>16</v>
      </c>
      <c r="E56" s="805"/>
      <c r="F56" s="800">
        <v>305800</v>
      </c>
      <c r="G56" s="800">
        <v>302000</v>
      </c>
      <c r="H56" s="800">
        <v>297000</v>
      </c>
      <c r="I56" s="707"/>
      <c r="J56" s="1190"/>
      <c r="K56" s="707">
        <v>290000</v>
      </c>
      <c r="L56" s="800">
        <v>300000</v>
      </c>
      <c r="M56" s="707">
        <v>295000</v>
      </c>
      <c r="N56" s="707">
        <v>297000</v>
      </c>
      <c r="O56" s="800">
        <v>300000</v>
      </c>
      <c r="P56" s="841">
        <v>307000</v>
      </c>
      <c r="Q56" s="1771"/>
    </row>
    <row r="57" spans="1:17" ht="39.950000000000003" customHeight="1">
      <c r="A57" s="1105">
        <v>6</v>
      </c>
      <c r="B57" s="1140" t="s">
        <v>90</v>
      </c>
      <c r="C57" s="1137" t="s">
        <v>1249</v>
      </c>
      <c r="D57" s="1139" t="s">
        <v>16</v>
      </c>
      <c r="E57" s="805"/>
      <c r="F57" s="800">
        <v>396300</v>
      </c>
      <c r="G57" s="800">
        <v>395000</v>
      </c>
      <c r="H57" s="800">
        <v>388000</v>
      </c>
      <c r="I57" s="707"/>
      <c r="J57" s="1190"/>
      <c r="K57" s="707">
        <v>360000</v>
      </c>
      <c r="L57" s="800">
        <v>390000</v>
      </c>
      <c r="M57" s="707">
        <v>386000</v>
      </c>
      <c r="N57" s="707">
        <v>396000</v>
      </c>
      <c r="O57" s="800">
        <v>390000</v>
      </c>
      <c r="P57" s="841">
        <v>395000</v>
      </c>
      <c r="Q57" s="1771"/>
    </row>
    <row r="58" spans="1:17" ht="39.950000000000003" customHeight="1">
      <c r="A58" s="1105">
        <v>7</v>
      </c>
      <c r="B58" s="1140" t="s">
        <v>91</v>
      </c>
      <c r="C58" s="1137" t="s">
        <v>1249</v>
      </c>
      <c r="D58" s="1139" t="s">
        <v>16</v>
      </c>
      <c r="E58" s="805"/>
      <c r="F58" s="800">
        <v>498700</v>
      </c>
      <c r="G58" s="800">
        <v>490000</v>
      </c>
      <c r="H58" s="800">
        <v>491000</v>
      </c>
      <c r="I58" s="707"/>
      <c r="J58" s="1190"/>
      <c r="K58" s="800">
        <v>459000</v>
      </c>
      <c r="L58" s="800">
        <v>495000</v>
      </c>
      <c r="M58" s="707">
        <v>488500</v>
      </c>
      <c r="N58" s="707">
        <v>502000</v>
      </c>
      <c r="O58" s="800">
        <v>480000</v>
      </c>
      <c r="P58" s="841">
        <v>499000</v>
      </c>
      <c r="Q58" s="1771"/>
    </row>
    <row r="59" spans="1:17" ht="39.950000000000003" customHeight="1">
      <c r="A59" s="1105">
        <v>8</v>
      </c>
      <c r="B59" s="1140" t="s">
        <v>92</v>
      </c>
      <c r="C59" s="1137" t="s">
        <v>1249</v>
      </c>
      <c r="D59" s="1139" t="s">
        <v>16</v>
      </c>
      <c r="E59" s="805"/>
      <c r="F59" s="800">
        <v>626100</v>
      </c>
      <c r="G59" s="800">
        <v>616000</v>
      </c>
      <c r="H59" s="800">
        <v>606000</v>
      </c>
      <c r="I59" s="707"/>
      <c r="J59" s="1190"/>
      <c r="K59" s="707"/>
      <c r="L59" s="1190"/>
      <c r="M59" s="707">
        <v>603000</v>
      </c>
      <c r="N59" s="707"/>
      <c r="O59" s="707"/>
      <c r="P59" s="707"/>
      <c r="Q59" s="1771"/>
    </row>
    <row r="60" spans="1:17" ht="39.950000000000003" customHeight="1">
      <c r="A60" s="1105">
        <v>9</v>
      </c>
      <c r="B60" s="1140" t="s">
        <v>93</v>
      </c>
      <c r="C60" s="1137" t="s">
        <v>1249</v>
      </c>
      <c r="D60" s="1141" t="s">
        <v>16</v>
      </c>
      <c r="E60" s="805"/>
      <c r="F60" s="800">
        <v>746900</v>
      </c>
      <c r="G60" s="800">
        <v>745000</v>
      </c>
      <c r="H60" s="707"/>
      <c r="I60" s="707"/>
      <c r="J60" s="1190"/>
      <c r="K60" s="707"/>
      <c r="L60" s="1190"/>
      <c r="M60" s="707">
        <v>729000</v>
      </c>
      <c r="N60" s="707"/>
      <c r="O60" s="707"/>
      <c r="P60" s="707"/>
      <c r="Q60" s="1771"/>
    </row>
    <row r="61" spans="1:17" ht="39.950000000000003" customHeight="1">
      <c r="A61" s="1134"/>
      <c r="B61" s="1142" t="s">
        <v>80</v>
      </c>
      <c r="C61" s="947"/>
      <c r="D61" s="1065"/>
      <c r="E61" s="805"/>
      <c r="F61" s="805"/>
      <c r="G61" s="707"/>
      <c r="H61" s="707"/>
      <c r="I61" s="707"/>
      <c r="J61" s="1190"/>
      <c r="K61" s="707"/>
      <c r="L61" s="1190"/>
      <c r="M61" s="707"/>
      <c r="N61" s="707"/>
      <c r="O61" s="707"/>
      <c r="P61" s="707"/>
      <c r="Q61" s="1201"/>
    </row>
    <row r="62" spans="1:17" ht="39.950000000000003" customHeight="1">
      <c r="A62" s="1105">
        <v>1</v>
      </c>
      <c r="B62" s="1143" t="s">
        <v>54</v>
      </c>
      <c r="C62" s="1137" t="s">
        <v>419</v>
      </c>
      <c r="D62" s="1138" t="s">
        <v>1248</v>
      </c>
      <c r="E62" s="707">
        <v>20000</v>
      </c>
      <c r="F62" s="800">
        <v>22300</v>
      </c>
      <c r="G62" s="800">
        <v>21500</v>
      </c>
      <c r="H62" s="800">
        <v>21300</v>
      </c>
      <c r="I62" s="707">
        <v>20000</v>
      </c>
      <c r="J62" s="1190">
        <v>23000</v>
      </c>
      <c r="K62" s="707"/>
      <c r="L62" s="1190"/>
      <c r="M62" s="707"/>
      <c r="N62" s="707"/>
      <c r="O62" s="707"/>
      <c r="P62" s="817"/>
      <c r="Q62" s="1768" t="s">
        <v>1177</v>
      </c>
    </row>
    <row r="63" spans="1:17" ht="39.950000000000003" customHeight="1">
      <c r="A63" s="1105">
        <v>2</v>
      </c>
      <c r="B63" s="1143" t="s">
        <v>58</v>
      </c>
      <c r="C63" s="1137" t="s">
        <v>419</v>
      </c>
      <c r="D63" s="1141" t="s">
        <v>16</v>
      </c>
      <c r="E63" s="707">
        <v>20000</v>
      </c>
      <c r="F63" s="800">
        <f>F62</f>
        <v>22300</v>
      </c>
      <c r="G63" s="707">
        <f>G62</f>
        <v>21500</v>
      </c>
      <c r="H63" s="800">
        <f>H62</f>
        <v>21300</v>
      </c>
      <c r="I63" s="707">
        <f>I62</f>
        <v>20000</v>
      </c>
      <c r="J63" s="1190">
        <f>J62</f>
        <v>23000</v>
      </c>
      <c r="K63" s="707"/>
      <c r="L63" s="1190"/>
      <c r="M63" s="707"/>
      <c r="N63" s="707"/>
      <c r="O63" s="707"/>
      <c r="P63" s="817"/>
      <c r="Q63" s="1769"/>
    </row>
    <row r="64" spans="1:17" ht="39.950000000000003" customHeight="1">
      <c r="A64" s="1105">
        <v>3</v>
      </c>
      <c r="B64" s="1143" t="s">
        <v>59</v>
      </c>
      <c r="C64" s="1137" t="s">
        <v>1249</v>
      </c>
      <c r="D64" s="1141" t="s">
        <v>16</v>
      </c>
      <c r="E64" s="707">
        <v>140909</v>
      </c>
      <c r="F64" s="800">
        <v>143100</v>
      </c>
      <c r="G64" s="800">
        <v>149000</v>
      </c>
      <c r="H64" s="800">
        <v>133000</v>
      </c>
      <c r="I64" s="800">
        <v>125455</v>
      </c>
      <c r="J64" s="1190">
        <v>150000</v>
      </c>
      <c r="K64" s="707"/>
      <c r="L64" s="1190"/>
      <c r="M64" s="707"/>
      <c r="N64" s="707"/>
      <c r="O64" s="707"/>
      <c r="P64" s="817"/>
      <c r="Q64" s="1769"/>
    </row>
    <row r="65" spans="1:17" ht="39.950000000000003" customHeight="1">
      <c r="A65" s="1105">
        <v>4</v>
      </c>
      <c r="B65" s="1143" t="s">
        <v>83</v>
      </c>
      <c r="C65" s="1137" t="s">
        <v>1249</v>
      </c>
      <c r="D65" s="1141" t="s">
        <v>16</v>
      </c>
      <c r="E65" s="707">
        <v>200000</v>
      </c>
      <c r="F65" s="800">
        <v>204100</v>
      </c>
      <c r="G65" s="800">
        <v>214000</v>
      </c>
      <c r="H65" s="800">
        <v>207000</v>
      </c>
      <c r="I65" s="707">
        <v>198182</v>
      </c>
      <c r="J65" s="1190">
        <v>230000</v>
      </c>
      <c r="K65" s="707"/>
      <c r="L65" s="1190"/>
      <c r="M65" s="707"/>
      <c r="N65" s="707"/>
      <c r="O65" s="707"/>
      <c r="P65" s="817"/>
      <c r="Q65" s="1769"/>
    </row>
    <row r="66" spans="1:17" ht="39.950000000000003" customHeight="1">
      <c r="A66" s="1105">
        <v>5</v>
      </c>
      <c r="B66" s="1143" t="s">
        <v>84</v>
      </c>
      <c r="C66" s="1137" t="s">
        <v>1249</v>
      </c>
      <c r="D66" s="1141" t="s">
        <v>16</v>
      </c>
      <c r="E66" s="707">
        <v>272727</v>
      </c>
      <c r="F66" s="800">
        <v>278200</v>
      </c>
      <c r="G66" s="800">
        <v>291000</v>
      </c>
      <c r="H66" s="800">
        <v>285000</v>
      </c>
      <c r="I66" s="707">
        <v>263636</v>
      </c>
      <c r="J66" s="1190">
        <v>310000</v>
      </c>
      <c r="K66" s="707"/>
      <c r="L66" s="1190"/>
      <c r="M66" s="707"/>
      <c r="N66" s="707"/>
      <c r="O66" s="707"/>
      <c r="P66" s="817"/>
      <c r="Q66" s="1769"/>
    </row>
    <row r="67" spans="1:17" ht="39.950000000000003" customHeight="1">
      <c r="A67" s="1105">
        <v>6</v>
      </c>
      <c r="B67" s="1143" t="s">
        <v>85</v>
      </c>
      <c r="C67" s="1137" t="s">
        <v>1249</v>
      </c>
      <c r="D67" s="1141" t="s">
        <v>16</v>
      </c>
      <c r="E67" s="707">
        <v>355455</v>
      </c>
      <c r="F67" s="800">
        <v>356100</v>
      </c>
      <c r="G67" s="800">
        <v>380000</v>
      </c>
      <c r="H67" s="800">
        <v>375000</v>
      </c>
      <c r="I67" s="707">
        <v>350000</v>
      </c>
      <c r="J67" s="1190">
        <v>380000</v>
      </c>
      <c r="K67" s="707"/>
      <c r="L67" s="1190"/>
      <c r="M67" s="707"/>
      <c r="N67" s="707"/>
      <c r="O67" s="707"/>
      <c r="P67" s="817"/>
      <c r="Q67" s="1769"/>
    </row>
    <row r="68" spans="1:17" ht="39.950000000000003" customHeight="1">
      <c r="A68" s="1105">
        <v>7</v>
      </c>
      <c r="B68" s="1143" t="s">
        <v>86</v>
      </c>
      <c r="C68" s="1137" t="s">
        <v>1249</v>
      </c>
      <c r="D68" s="1141" t="s">
        <v>16</v>
      </c>
      <c r="E68" s="707">
        <v>450000</v>
      </c>
      <c r="F68" s="800">
        <v>456900</v>
      </c>
      <c r="G68" s="800">
        <v>480000</v>
      </c>
      <c r="H68" s="800">
        <v>468000</v>
      </c>
      <c r="I68" s="707">
        <v>445455</v>
      </c>
      <c r="J68" s="1190">
        <v>495000</v>
      </c>
      <c r="K68" s="707"/>
      <c r="L68" s="1190"/>
      <c r="M68" s="707"/>
      <c r="N68" s="707"/>
      <c r="O68" s="707"/>
      <c r="P68" s="817"/>
      <c r="Q68" s="1769"/>
    </row>
    <row r="69" spans="1:17" ht="39.950000000000003" customHeight="1">
      <c r="A69" s="1105">
        <v>8</v>
      </c>
      <c r="B69" s="1143" t="s">
        <v>87</v>
      </c>
      <c r="C69" s="1137" t="s">
        <v>1249</v>
      </c>
      <c r="D69" s="1141" t="s">
        <v>16</v>
      </c>
      <c r="E69" s="707">
        <v>559091</v>
      </c>
      <c r="F69" s="800">
        <v>576500</v>
      </c>
      <c r="G69" s="800">
        <v>596000</v>
      </c>
      <c r="H69" s="800">
        <v>577000</v>
      </c>
      <c r="I69" s="707"/>
      <c r="J69" s="1190">
        <v>540000</v>
      </c>
      <c r="K69" s="707"/>
      <c r="L69" s="1190"/>
      <c r="M69" s="707"/>
      <c r="N69" s="707"/>
      <c r="O69" s="707"/>
      <c r="P69" s="817"/>
      <c r="Q69" s="1769"/>
    </row>
    <row r="70" spans="1:17" ht="39.950000000000003" customHeight="1">
      <c r="A70" s="1105">
        <v>9</v>
      </c>
      <c r="B70" s="1202" t="s">
        <v>88</v>
      </c>
      <c r="C70" s="1203" t="s">
        <v>1249</v>
      </c>
      <c r="D70" s="1141" t="s">
        <v>16</v>
      </c>
      <c r="E70" s="707">
        <v>677273</v>
      </c>
      <c r="F70" s="800">
        <v>686900</v>
      </c>
      <c r="G70" s="800">
        <v>736000</v>
      </c>
      <c r="H70" s="707"/>
      <c r="I70" s="707"/>
      <c r="J70" s="1190">
        <v>670000</v>
      </c>
      <c r="K70" s="707"/>
      <c r="L70" s="1190"/>
      <c r="M70" s="707"/>
      <c r="N70" s="707"/>
      <c r="O70" s="707"/>
      <c r="P70" s="817"/>
      <c r="Q70" s="1770"/>
    </row>
    <row r="71" spans="1:17" ht="39.950000000000003" customHeight="1">
      <c r="A71" s="1204"/>
      <c r="B71" s="1205" t="s">
        <v>1250</v>
      </c>
      <c r="C71" s="1120"/>
      <c r="D71" s="1124"/>
      <c r="E71" s="863"/>
      <c r="F71" s="863"/>
      <c r="G71" s="863"/>
      <c r="H71" s="863"/>
      <c r="I71" s="863"/>
      <c r="J71" s="1230"/>
      <c r="K71" s="863"/>
      <c r="L71" s="1230"/>
      <c r="M71" s="863"/>
      <c r="N71" s="863"/>
      <c r="O71" s="863"/>
      <c r="P71" s="888"/>
      <c r="Q71" s="1768" t="s">
        <v>1177</v>
      </c>
    </row>
    <row r="72" spans="1:17" ht="39.950000000000003" customHeight="1">
      <c r="A72" s="1125">
        <v>1</v>
      </c>
      <c r="B72" s="1207" t="s">
        <v>1251</v>
      </c>
      <c r="C72" s="1137" t="s">
        <v>419</v>
      </c>
      <c r="D72" s="1138" t="s">
        <v>1248</v>
      </c>
      <c r="E72" s="705"/>
      <c r="F72" s="705"/>
      <c r="G72" s="705"/>
      <c r="H72" s="705"/>
      <c r="I72" s="705"/>
      <c r="J72" s="1231"/>
      <c r="K72" s="705"/>
      <c r="L72" s="1192">
        <v>21000</v>
      </c>
      <c r="M72" s="705"/>
      <c r="N72" s="705"/>
      <c r="O72" s="705"/>
      <c r="P72" s="846"/>
      <c r="Q72" s="1769"/>
    </row>
    <row r="73" spans="1:17" ht="39.950000000000003" customHeight="1">
      <c r="A73" s="1125">
        <v>2</v>
      </c>
      <c r="B73" s="1207" t="s">
        <v>1252</v>
      </c>
      <c r="C73" s="1137" t="s">
        <v>419</v>
      </c>
      <c r="D73" s="1141" t="s">
        <v>16</v>
      </c>
      <c r="E73" s="705"/>
      <c r="F73" s="705"/>
      <c r="G73" s="705"/>
      <c r="H73" s="705"/>
      <c r="I73" s="705"/>
      <c r="J73" s="1231"/>
      <c r="K73" s="705"/>
      <c r="L73" s="1192">
        <f>L72</f>
        <v>21000</v>
      </c>
      <c r="M73" s="705"/>
      <c r="N73" s="705"/>
      <c r="O73" s="705"/>
      <c r="P73" s="846"/>
      <c r="Q73" s="1769"/>
    </row>
    <row r="74" spans="1:17" ht="39.950000000000003" customHeight="1">
      <c r="A74" s="1125">
        <v>3</v>
      </c>
      <c r="B74" s="1209" t="s">
        <v>89</v>
      </c>
      <c r="C74" s="1210" t="s">
        <v>1249</v>
      </c>
      <c r="D74" s="1141" t="s">
        <v>16</v>
      </c>
      <c r="E74" s="705"/>
      <c r="F74" s="705"/>
      <c r="G74" s="705"/>
      <c r="H74" s="705"/>
      <c r="I74" s="705"/>
      <c r="J74" s="1231"/>
      <c r="K74" s="705"/>
      <c r="L74" s="1192">
        <v>130000</v>
      </c>
      <c r="M74" s="705"/>
      <c r="N74" s="705"/>
      <c r="O74" s="705"/>
      <c r="P74" s="846"/>
      <c r="Q74" s="1769"/>
    </row>
    <row r="75" spans="1:17" ht="39.950000000000003" customHeight="1">
      <c r="A75" s="1125">
        <v>4</v>
      </c>
      <c r="B75" s="1211" t="s">
        <v>1253</v>
      </c>
      <c r="C75" s="1212" t="s">
        <v>1249</v>
      </c>
      <c r="D75" s="1141" t="s">
        <v>16</v>
      </c>
      <c r="E75" s="707"/>
      <c r="F75" s="707"/>
      <c r="G75" s="707"/>
      <c r="H75" s="707"/>
      <c r="I75" s="707"/>
      <c r="J75" s="1190"/>
      <c r="K75" s="707"/>
      <c r="L75" s="800">
        <v>200000</v>
      </c>
      <c r="M75" s="707"/>
      <c r="N75" s="707"/>
      <c r="O75" s="707"/>
      <c r="P75" s="817"/>
      <c r="Q75" s="1769"/>
    </row>
    <row r="76" spans="1:17" ht="39.950000000000003" customHeight="1">
      <c r="A76" s="1125">
        <v>5</v>
      </c>
      <c r="B76" s="1213" t="s">
        <v>1254</v>
      </c>
      <c r="C76" s="1214" t="s">
        <v>1249</v>
      </c>
      <c r="D76" s="1141" t="s">
        <v>16</v>
      </c>
      <c r="E76" s="863"/>
      <c r="F76" s="863"/>
      <c r="G76" s="863"/>
      <c r="H76" s="863"/>
      <c r="I76" s="863"/>
      <c r="J76" s="1230"/>
      <c r="K76" s="863"/>
      <c r="L76" s="1335">
        <v>277000</v>
      </c>
      <c r="M76" s="863"/>
      <c r="N76" s="863"/>
      <c r="O76" s="863"/>
      <c r="P76" s="888"/>
      <c r="Q76" s="1769"/>
    </row>
    <row r="77" spans="1:17" ht="39.950000000000003" customHeight="1">
      <c r="A77" s="1125">
        <v>6</v>
      </c>
      <c r="B77" s="1215" t="s">
        <v>1255</v>
      </c>
      <c r="C77" s="1137" t="s">
        <v>1249</v>
      </c>
      <c r="D77" s="1141" t="s">
        <v>16</v>
      </c>
      <c r="E77" s="705"/>
      <c r="F77" s="705"/>
      <c r="G77" s="705"/>
      <c r="H77" s="705"/>
      <c r="I77" s="705"/>
      <c r="J77" s="1231"/>
      <c r="K77" s="705"/>
      <c r="L77" s="1192">
        <v>360000</v>
      </c>
      <c r="M77" s="705"/>
      <c r="N77" s="705"/>
      <c r="O77" s="705"/>
      <c r="P77" s="846"/>
      <c r="Q77" s="1769"/>
    </row>
    <row r="78" spans="1:17" ht="39.950000000000003" customHeight="1">
      <c r="A78" s="1125">
        <v>7</v>
      </c>
      <c r="B78" s="1215" t="s">
        <v>1256</v>
      </c>
      <c r="C78" s="1137" t="s">
        <v>1249</v>
      </c>
      <c r="D78" s="1141" t="s">
        <v>16</v>
      </c>
      <c r="E78" s="705"/>
      <c r="F78" s="705"/>
      <c r="G78" s="705"/>
      <c r="H78" s="705"/>
      <c r="I78" s="705"/>
      <c r="J78" s="1231"/>
      <c r="K78" s="705"/>
      <c r="L78" s="1192">
        <v>465000</v>
      </c>
      <c r="M78" s="705"/>
      <c r="N78" s="705"/>
      <c r="O78" s="705"/>
      <c r="P78" s="846"/>
      <c r="Q78" s="1770"/>
    </row>
    <row r="79" spans="1:17" ht="39.950000000000003" customHeight="1">
      <c r="A79" s="1216"/>
      <c r="B79" s="1217" t="s">
        <v>1257</v>
      </c>
      <c r="C79" s="947"/>
      <c r="D79" s="1065"/>
      <c r="E79" s="707"/>
      <c r="F79" s="707"/>
      <c r="G79" s="707"/>
      <c r="H79" s="707"/>
      <c r="I79" s="707"/>
      <c r="J79" s="1190"/>
      <c r="K79" s="707"/>
      <c r="L79" s="1190"/>
      <c r="M79" s="707"/>
      <c r="N79" s="707"/>
      <c r="O79" s="707"/>
      <c r="P79" s="707"/>
      <c r="Q79" s="1776" t="s">
        <v>1177</v>
      </c>
    </row>
    <row r="80" spans="1:17" ht="30">
      <c r="A80" s="1216"/>
      <c r="B80" s="1218" t="s">
        <v>1258</v>
      </c>
      <c r="C80" s="1210" t="s">
        <v>1249</v>
      </c>
      <c r="D80" s="1065" t="s">
        <v>1259</v>
      </c>
      <c r="E80" s="707"/>
      <c r="F80" s="707"/>
      <c r="G80" s="707"/>
      <c r="H80" s="707"/>
      <c r="I80" s="707">
        <v>50000</v>
      </c>
      <c r="J80" s="1190"/>
      <c r="K80" s="707"/>
      <c r="L80" s="1190"/>
      <c r="M80" s="707"/>
      <c r="N80" s="707"/>
      <c r="O80" s="707"/>
      <c r="P80" s="707"/>
      <c r="Q80" s="1777"/>
    </row>
    <row r="81" spans="1:17" ht="30">
      <c r="A81" s="1216"/>
      <c r="B81" s="1218" t="s">
        <v>1258</v>
      </c>
      <c r="C81" s="1210" t="s">
        <v>1249</v>
      </c>
      <c r="D81" s="1065" t="s">
        <v>1260</v>
      </c>
      <c r="E81" s="707"/>
      <c r="F81" s="707"/>
      <c r="G81" s="707"/>
      <c r="H81" s="707"/>
      <c r="I81" s="707">
        <v>59000</v>
      </c>
      <c r="J81" s="1190"/>
      <c r="K81" s="707"/>
      <c r="L81" s="1190"/>
      <c r="M81" s="707"/>
      <c r="N81" s="707"/>
      <c r="O81" s="707"/>
      <c r="P81" s="707"/>
      <c r="Q81" s="1777"/>
    </row>
    <row r="82" spans="1:17" ht="30">
      <c r="A82" s="1216"/>
      <c r="B82" s="1218" t="s">
        <v>1258</v>
      </c>
      <c r="C82" s="1210" t="s">
        <v>1249</v>
      </c>
      <c r="D82" s="1065" t="s">
        <v>1261</v>
      </c>
      <c r="E82" s="707"/>
      <c r="F82" s="707"/>
      <c r="G82" s="707"/>
      <c r="H82" s="707"/>
      <c r="I82" s="707">
        <v>70000</v>
      </c>
      <c r="J82" s="1190"/>
      <c r="K82" s="707"/>
      <c r="L82" s="1190"/>
      <c r="M82" s="707"/>
      <c r="N82" s="707"/>
      <c r="O82" s="707"/>
      <c r="P82" s="707"/>
      <c r="Q82" s="1777"/>
    </row>
    <row r="83" spans="1:17" ht="30">
      <c r="A83" s="1216"/>
      <c r="B83" s="1218" t="s">
        <v>1258</v>
      </c>
      <c r="C83" s="1210" t="s">
        <v>1249</v>
      </c>
      <c r="D83" s="1065" t="s">
        <v>1262</v>
      </c>
      <c r="E83" s="707"/>
      <c r="F83" s="707"/>
      <c r="G83" s="707"/>
      <c r="H83" s="707"/>
      <c r="I83" s="707">
        <v>78000</v>
      </c>
      <c r="J83" s="1190"/>
      <c r="K83" s="707"/>
      <c r="L83" s="1190"/>
      <c r="M83" s="707"/>
      <c r="N83" s="707"/>
      <c r="O83" s="707"/>
      <c r="P83" s="707"/>
      <c r="Q83" s="1777"/>
    </row>
    <row r="84" spans="1:17" ht="30">
      <c r="A84" s="1216"/>
      <c r="B84" s="1218" t="s">
        <v>1258</v>
      </c>
      <c r="C84" s="1210" t="s">
        <v>1249</v>
      </c>
      <c r="D84" s="1065" t="s">
        <v>1263</v>
      </c>
      <c r="E84" s="707"/>
      <c r="F84" s="707"/>
      <c r="G84" s="707"/>
      <c r="H84" s="707"/>
      <c r="I84" s="707">
        <v>80000</v>
      </c>
      <c r="J84" s="1190"/>
      <c r="K84" s="707"/>
      <c r="L84" s="1190"/>
      <c r="M84" s="707"/>
      <c r="N84" s="707"/>
      <c r="O84" s="707"/>
      <c r="P84" s="707"/>
      <c r="Q84" s="1777"/>
    </row>
    <row r="85" spans="1:17" ht="30">
      <c r="A85" s="1216"/>
      <c r="B85" s="1218" t="s">
        <v>1258</v>
      </c>
      <c r="C85" s="1210" t="s">
        <v>1249</v>
      </c>
      <c r="D85" s="1065" t="s">
        <v>1264</v>
      </c>
      <c r="E85" s="707"/>
      <c r="F85" s="707"/>
      <c r="G85" s="707"/>
      <c r="H85" s="707"/>
      <c r="I85" s="707">
        <v>100000</v>
      </c>
      <c r="J85" s="1190"/>
      <c r="K85" s="707"/>
      <c r="L85" s="1190"/>
      <c r="M85" s="707"/>
      <c r="N85" s="707"/>
      <c r="O85" s="707"/>
      <c r="P85" s="707"/>
      <c r="Q85" s="1777"/>
    </row>
    <row r="86" spans="1:17" ht="30">
      <c r="A86" s="1216"/>
      <c r="B86" s="1218" t="s">
        <v>1258</v>
      </c>
      <c r="C86" s="1210" t="s">
        <v>1249</v>
      </c>
      <c r="D86" s="1065" t="s">
        <v>1265</v>
      </c>
      <c r="E86" s="707"/>
      <c r="F86" s="707"/>
      <c r="G86" s="707"/>
      <c r="H86" s="707"/>
      <c r="I86" s="707">
        <v>115000</v>
      </c>
      <c r="J86" s="1190"/>
      <c r="K86" s="707"/>
      <c r="L86" s="1190"/>
      <c r="M86" s="707"/>
      <c r="N86" s="707"/>
      <c r="O86" s="707"/>
      <c r="P86" s="707"/>
      <c r="Q86" s="1777"/>
    </row>
    <row r="87" spans="1:17" ht="30">
      <c r="A87" s="1216"/>
      <c r="B87" s="1218" t="s">
        <v>1258</v>
      </c>
      <c r="C87" s="1210" t="s">
        <v>1249</v>
      </c>
      <c r="D87" s="1065" t="s">
        <v>1266</v>
      </c>
      <c r="E87" s="707"/>
      <c r="F87" s="707"/>
      <c r="G87" s="707"/>
      <c r="H87" s="707"/>
      <c r="I87" s="707">
        <v>100000</v>
      </c>
      <c r="J87" s="1190"/>
      <c r="K87" s="707"/>
      <c r="L87" s="1190"/>
      <c r="M87" s="707"/>
      <c r="N87" s="707"/>
      <c r="O87" s="707"/>
      <c r="P87" s="707"/>
      <c r="Q87" s="1777"/>
    </row>
    <row r="88" spans="1:17" ht="30">
      <c r="A88" s="1216"/>
      <c r="B88" s="1218" t="s">
        <v>1258</v>
      </c>
      <c r="C88" s="1210" t="s">
        <v>1249</v>
      </c>
      <c r="D88" s="1065" t="s">
        <v>1267</v>
      </c>
      <c r="E88" s="707"/>
      <c r="F88" s="707"/>
      <c r="G88" s="707"/>
      <c r="H88" s="707"/>
      <c r="I88" s="707">
        <v>105000</v>
      </c>
      <c r="J88" s="1190"/>
      <c r="K88" s="707"/>
      <c r="L88" s="1190"/>
      <c r="M88" s="707"/>
      <c r="N88" s="707"/>
      <c r="O88" s="707"/>
      <c r="P88" s="707"/>
      <c r="Q88" s="1777"/>
    </row>
    <row r="89" spans="1:17" ht="30">
      <c r="A89" s="1216"/>
      <c r="B89" s="1218" t="s">
        <v>1258</v>
      </c>
      <c r="C89" s="1210" t="s">
        <v>1249</v>
      </c>
      <c r="D89" s="1065" t="s">
        <v>1268</v>
      </c>
      <c r="E89" s="707"/>
      <c r="F89" s="707"/>
      <c r="G89" s="707"/>
      <c r="H89" s="707"/>
      <c r="I89" s="707">
        <v>138000</v>
      </c>
      <c r="J89" s="1190"/>
      <c r="K89" s="707"/>
      <c r="L89" s="1190"/>
      <c r="M89" s="707"/>
      <c r="N89" s="707"/>
      <c r="O89" s="707"/>
      <c r="P89" s="707"/>
      <c r="Q89" s="1777"/>
    </row>
    <row r="90" spans="1:17" ht="30">
      <c r="A90" s="1216"/>
      <c r="B90" s="1218" t="s">
        <v>1258</v>
      </c>
      <c r="C90" s="1210" t="s">
        <v>1249</v>
      </c>
      <c r="D90" s="1065" t="s">
        <v>1269</v>
      </c>
      <c r="E90" s="707"/>
      <c r="F90" s="707"/>
      <c r="G90" s="707"/>
      <c r="H90" s="707"/>
      <c r="I90" s="707">
        <v>145000</v>
      </c>
      <c r="J90" s="1190"/>
      <c r="K90" s="707"/>
      <c r="L90" s="1190"/>
      <c r="M90" s="707"/>
      <c r="N90" s="707"/>
      <c r="O90" s="707"/>
      <c r="P90" s="707"/>
      <c r="Q90" s="1777"/>
    </row>
    <row r="91" spans="1:17" ht="30">
      <c r="A91" s="1216"/>
      <c r="B91" s="1218" t="s">
        <v>1258</v>
      </c>
      <c r="C91" s="1210" t="s">
        <v>1249</v>
      </c>
      <c r="D91" s="1065" t="s">
        <v>1270</v>
      </c>
      <c r="E91" s="707"/>
      <c r="F91" s="707"/>
      <c r="G91" s="707"/>
      <c r="H91" s="707"/>
      <c r="I91" s="707">
        <v>165000</v>
      </c>
      <c r="J91" s="1190"/>
      <c r="K91" s="707"/>
      <c r="L91" s="1190"/>
      <c r="M91" s="707"/>
      <c r="N91" s="707"/>
      <c r="O91" s="707"/>
      <c r="P91" s="707"/>
      <c r="Q91" s="1777"/>
    </row>
    <row r="92" spans="1:17" ht="30">
      <c r="A92" s="1216"/>
      <c r="B92" s="1218" t="s">
        <v>1258</v>
      </c>
      <c r="C92" s="1210" t="s">
        <v>1249</v>
      </c>
      <c r="D92" s="1065" t="s">
        <v>1271</v>
      </c>
      <c r="E92" s="707"/>
      <c r="F92" s="707"/>
      <c r="G92" s="707"/>
      <c r="H92" s="707"/>
      <c r="I92" s="707">
        <v>176000</v>
      </c>
      <c r="J92" s="1190"/>
      <c r="K92" s="707"/>
      <c r="L92" s="1190"/>
      <c r="M92" s="707"/>
      <c r="N92" s="707"/>
      <c r="O92" s="707"/>
      <c r="P92" s="707"/>
      <c r="Q92" s="1777"/>
    </row>
    <row r="93" spans="1:17" ht="30">
      <c r="A93" s="1216"/>
      <c r="B93" s="1218" t="s">
        <v>1258</v>
      </c>
      <c r="C93" s="1210" t="s">
        <v>1249</v>
      </c>
      <c r="D93" s="1065" t="s">
        <v>1272</v>
      </c>
      <c r="E93" s="707"/>
      <c r="F93" s="707"/>
      <c r="G93" s="707"/>
      <c r="H93" s="707"/>
      <c r="I93" s="707">
        <v>207000</v>
      </c>
      <c r="J93" s="1190"/>
      <c r="K93" s="707"/>
      <c r="L93" s="1190"/>
      <c r="M93" s="707"/>
      <c r="N93" s="707"/>
      <c r="O93" s="707"/>
      <c r="P93" s="707"/>
      <c r="Q93" s="1777"/>
    </row>
    <row r="94" spans="1:17" ht="30">
      <c r="A94" s="1216"/>
      <c r="B94" s="1218" t="s">
        <v>1258</v>
      </c>
      <c r="C94" s="1210" t="s">
        <v>1249</v>
      </c>
      <c r="D94" s="1065" t="s">
        <v>1273</v>
      </c>
      <c r="E94" s="707"/>
      <c r="F94" s="707"/>
      <c r="G94" s="707"/>
      <c r="H94" s="707"/>
      <c r="I94" s="707">
        <v>208000</v>
      </c>
      <c r="J94" s="1190"/>
      <c r="K94" s="707"/>
      <c r="L94" s="1190"/>
      <c r="M94" s="707"/>
      <c r="N94" s="707"/>
      <c r="O94" s="707"/>
      <c r="P94" s="707"/>
      <c r="Q94" s="1777"/>
    </row>
    <row r="95" spans="1:17" ht="30">
      <c r="A95" s="1216"/>
      <c r="B95" s="1218" t="s">
        <v>1258</v>
      </c>
      <c r="C95" s="1210" t="s">
        <v>1249</v>
      </c>
      <c r="D95" s="1065" t="s">
        <v>1274</v>
      </c>
      <c r="E95" s="707"/>
      <c r="F95" s="707"/>
      <c r="G95" s="707"/>
      <c r="H95" s="707"/>
      <c r="I95" s="707">
        <v>222000</v>
      </c>
      <c r="J95" s="1190"/>
      <c r="K95" s="707"/>
      <c r="L95" s="1190"/>
      <c r="M95" s="707"/>
      <c r="N95" s="707"/>
      <c r="O95" s="707"/>
      <c r="P95" s="707"/>
      <c r="Q95" s="1777"/>
    </row>
    <row r="96" spans="1:17" ht="30">
      <c r="A96" s="1216"/>
      <c r="B96" s="1218" t="s">
        <v>1258</v>
      </c>
      <c r="C96" s="1210" t="s">
        <v>1249</v>
      </c>
      <c r="D96" s="1065" t="s">
        <v>1275</v>
      </c>
      <c r="E96" s="707"/>
      <c r="F96" s="707"/>
      <c r="G96" s="707"/>
      <c r="H96" s="707"/>
      <c r="I96" s="707">
        <v>260000</v>
      </c>
      <c r="J96" s="1190"/>
      <c r="K96" s="707"/>
      <c r="L96" s="1190"/>
      <c r="M96" s="707"/>
      <c r="N96" s="707"/>
      <c r="O96" s="707"/>
      <c r="P96" s="707"/>
      <c r="Q96" s="1777"/>
    </row>
    <row r="97" spans="1:17" ht="30">
      <c r="A97" s="1216"/>
      <c r="B97" s="1218" t="s">
        <v>1258</v>
      </c>
      <c r="C97" s="1210" t="s">
        <v>1249</v>
      </c>
      <c r="D97" s="1065" t="s">
        <v>1276</v>
      </c>
      <c r="E97" s="707"/>
      <c r="F97" s="707"/>
      <c r="G97" s="707"/>
      <c r="H97" s="707"/>
      <c r="I97" s="707">
        <v>160000</v>
      </c>
      <c r="J97" s="1190"/>
      <c r="K97" s="707"/>
      <c r="L97" s="1190"/>
      <c r="M97" s="707"/>
      <c r="N97" s="707"/>
      <c r="O97" s="707"/>
      <c r="P97" s="707"/>
      <c r="Q97" s="1777"/>
    </row>
    <row r="98" spans="1:17" ht="30">
      <c r="A98" s="1216"/>
      <c r="B98" s="1218" t="s">
        <v>1258</v>
      </c>
      <c r="C98" s="1219" t="s">
        <v>1249</v>
      </c>
      <c r="D98" s="1065" t="s">
        <v>1277</v>
      </c>
      <c r="E98" s="707"/>
      <c r="F98" s="707"/>
      <c r="G98" s="707"/>
      <c r="H98" s="707"/>
      <c r="I98" s="707">
        <v>175000</v>
      </c>
      <c r="J98" s="1190"/>
      <c r="K98" s="707"/>
      <c r="L98" s="1190"/>
      <c r="M98" s="707"/>
      <c r="N98" s="707"/>
      <c r="O98" s="707"/>
      <c r="P98" s="707"/>
      <c r="Q98" s="1777"/>
    </row>
    <row r="99" spans="1:17" ht="30">
      <c r="A99" s="1216"/>
      <c r="B99" s="1218" t="s">
        <v>1258</v>
      </c>
      <c r="C99" s="1219" t="s">
        <v>1249</v>
      </c>
      <c r="D99" s="1065" t="s">
        <v>1278</v>
      </c>
      <c r="E99" s="707"/>
      <c r="F99" s="707"/>
      <c r="G99" s="707"/>
      <c r="H99" s="707"/>
      <c r="I99" s="707">
        <v>205000</v>
      </c>
      <c r="J99" s="1190"/>
      <c r="K99" s="707"/>
      <c r="L99" s="1190"/>
      <c r="M99" s="707"/>
      <c r="N99" s="800">
        <v>339000</v>
      </c>
      <c r="O99" s="707"/>
      <c r="P99" s="707"/>
      <c r="Q99" s="1777"/>
    </row>
    <row r="100" spans="1:17" ht="30">
      <c r="A100" s="1216"/>
      <c r="B100" s="1218" t="s">
        <v>1258</v>
      </c>
      <c r="C100" s="1219" t="s">
        <v>1249</v>
      </c>
      <c r="D100" s="1065" t="s">
        <v>1279</v>
      </c>
      <c r="E100" s="707"/>
      <c r="F100" s="707"/>
      <c r="G100" s="707"/>
      <c r="H100" s="707"/>
      <c r="I100" s="707">
        <v>245000</v>
      </c>
      <c r="J100" s="1190"/>
      <c r="K100" s="707"/>
      <c r="L100" s="1190"/>
      <c r="M100" s="707"/>
      <c r="N100" s="707"/>
      <c r="O100" s="707"/>
      <c r="P100" s="707"/>
      <c r="Q100" s="1777"/>
    </row>
    <row r="101" spans="1:17" ht="30">
      <c r="A101" s="1216"/>
      <c r="B101" s="1218" t="s">
        <v>1258</v>
      </c>
      <c r="C101" s="1219" t="s">
        <v>1249</v>
      </c>
      <c r="D101" s="1065" t="s">
        <v>1280</v>
      </c>
      <c r="E101" s="707"/>
      <c r="F101" s="707"/>
      <c r="G101" s="707"/>
      <c r="H101" s="707"/>
      <c r="I101" s="707">
        <v>270000</v>
      </c>
      <c r="J101" s="1190"/>
      <c r="K101" s="707"/>
      <c r="L101" s="1190"/>
      <c r="M101" s="707"/>
      <c r="N101" s="707"/>
      <c r="O101" s="707"/>
      <c r="P101" s="707"/>
      <c r="Q101" s="1777"/>
    </row>
    <row r="102" spans="1:17" ht="30">
      <c r="A102" s="1216"/>
      <c r="B102" s="1218" t="s">
        <v>1258</v>
      </c>
      <c r="C102" s="1219" t="s">
        <v>1249</v>
      </c>
      <c r="D102" s="1065" t="s">
        <v>1281</v>
      </c>
      <c r="E102" s="707"/>
      <c r="F102" s="707"/>
      <c r="G102" s="707"/>
      <c r="H102" s="707"/>
      <c r="I102" s="707">
        <v>315000</v>
      </c>
      <c r="J102" s="1190"/>
      <c r="K102" s="707"/>
      <c r="L102" s="1190"/>
      <c r="M102" s="707"/>
      <c r="N102" s="707"/>
      <c r="O102" s="707"/>
      <c r="P102" s="707"/>
      <c r="Q102" s="1777"/>
    </row>
    <row r="103" spans="1:17" ht="30">
      <c r="A103" s="1216"/>
      <c r="B103" s="1218" t="s">
        <v>1258</v>
      </c>
      <c r="C103" s="1219" t="s">
        <v>1249</v>
      </c>
      <c r="D103" s="1065" t="s">
        <v>1282</v>
      </c>
      <c r="E103" s="707"/>
      <c r="F103" s="707"/>
      <c r="G103" s="707"/>
      <c r="H103" s="707"/>
      <c r="I103" s="707">
        <v>420000</v>
      </c>
      <c r="J103" s="1190"/>
      <c r="K103" s="707"/>
      <c r="L103" s="1190"/>
      <c r="M103" s="707"/>
      <c r="N103" s="707"/>
      <c r="O103" s="707"/>
      <c r="P103" s="707"/>
      <c r="Q103" s="1777"/>
    </row>
    <row r="104" spans="1:17" ht="30">
      <c r="A104" s="1216"/>
      <c r="B104" s="1218" t="s">
        <v>1258</v>
      </c>
      <c r="C104" s="1219" t="s">
        <v>1249</v>
      </c>
      <c r="D104" s="1065" t="s">
        <v>1283</v>
      </c>
      <c r="E104" s="707"/>
      <c r="F104" s="707"/>
      <c r="G104" s="707"/>
      <c r="H104" s="707"/>
      <c r="I104" s="707">
        <v>215000</v>
      </c>
      <c r="J104" s="1190"/>
      <c r="K104" s="707"/>
      <c r="L104" s="1190"/>
      <c r="M104" s="707"/>
      <c r="N104" s="707"/>
      <c r="O104" s="707"/>
      <c r="P104" s="707"/>
      <c r="Q104" s="1777"/>
    </row>
    <row r="105" spans="1:17" ht="30">
      <c r="A105" s="1216"/>
      <c r="B105" s="1218" t="s">
        <v>1258</v>
      </c>
      <c r="C105" s="1219" t="s">
        <v>1249</v>
      </c>
      <c r="D105" s="1065" t="s">
        <v>1284</v>
      </c>
      <c r="E105" s="707"/>
      <c r="F105" s="707"/>
      <c r="G105" s="707"/>
      <c r="H105" s="707"/>
      <c r="I105" s="707">
        <v>240000</v>
      </c>
      <c r="J105" s="1190"/>
      <c r="K105" s="707"/>
      <c r="L105" s="1190"/>
      <c r="M105" s="707"/>
      <c r="N105" s="707"/>
      <c r="O105" s="707"/>
      <c r="P105" s="707"/>
      <c r="Q105" s="1777"/>
    </row>
    <row r="106" spans="1:17" ht="30">
      <c r="A106" s="1216"/>
      <c r="B106" s="1218" t="s">
        <v>1258</v>
      </c>
      <c r="C106" s="1219" t="s">
        <v>1249</v>
      </c>
      <c r="D106" s="1065" t="s">
        <v>1285</v>
      </c>
      <c r="E106" s="707"/>
      <c r="F106" s="707"/>
      <c r="G106" s="707"/>
      <c r="H106" s="707"/>
      <c r="I106" s="707">
        <v>275000</v>
      </c>
      <c r="J106" s="1190"/>
      <c r="K106" s="707"/>
      <c r="L106" s="1190"/>
      <c r="M106" s="707"/>
      <c r="N106" s="707"/>
      <c r="O106" s="707"/>
      <c r="P106" s="707"/>
      <c r="Q106" s="1777"/>
    </row>
    <row r="107" spans="1:17" ht="30">
      <c r="A107" s="1216"/>
      <c r="B107" s="1218" t="s">
        <v>1258</v>
      </c>
      <c r="C107" s="1219" t="s">
        <v>1249</v>
      </c>
      <c r="D107" s="1065" t="s">
        <v>1286</v>
      </c>
      <c r="E107" s="707"/>
      <c r="F107" s="707"/>
      <c r="G107" s="707"/>
      <c r="H107" s="707"/>
      <c r="I107" s="707">
        <v>360000</v>
      </c>
      <c r="J107" s="1190"/>
      <c r="K107" s="707"/>
      <c r="L107" s="1190"/>
      <c r="M107" s="707"/>
      <c r="N107" s="707"/>
      <c r="O107" s="707"/>
      <c r="P107" s="707"/>
      <c r="Q107" s="1777"/>
    </row>
    <row r="108" spans="1:17" ht="30">
      <c r="A108" s="1216"/>
      <c r="B108" s="1218" t="s">
        <v>1258</v>
      </c>
      <c r="C108" s="1219" t="s">
        <v>1249</v>
      </c>
      <c r="D108" s="1065" t="s">
        <v>1287</v>
      </c>
      <c r="E108" s="707"/>
      <c r="F108" s="707"/>
      <c r="G108" s="707"/>
      <c r="H108" s="707"/>
      <c r="I108" s="707">
        <v>420000</v>
      </c>
      <c r="J108" s="1190"/>
      <c r="K108" s="707"/>
      <c r="L108" s="1190"/>
      <c r="M108" s="707"/>
      <c r="N108" s="800">
        <v>456000</v>
      </c>
      <c r="O108" s="707"/>
      <c r="P108" s="707"/>
      <c r="Q108" s="1777"/>
    </row>
    <row r="109" spans="1:17" ht="30">
      <c r="A109" s="1216"/>
      <c r="B109" s="1218" t="s">
        <v>1258</v>
      </c>
      <c r="C109" s="1219" t="s">
        <v>1249</v>
      </c>
      <c r="D109" s="1065" t="s">
        <v>1288</v>
      </c>
      <c r="E109" s="707"/>
      <c r="F109" s="707"/>
      <c r="G109" s="707"/>
      <c r="H109" s="707"/>
      <c r="I109" s="707">
        <v>350000</v>
      </c>
      <c r="J109" s="1190"/>
      <c r="K109" s="707"/>
      <c r="L109" s="1190"/>
      <c r="M109" s="707"/>
      <c r="N109" s="707"/>
      <c r="O109" s="707"/>
      <c r="P109" s="707"/>
      <c r="Q109" s="1777"/>
    </row>
    <row r="110" spans="1:17" ht="30">
      <c r="A110" s="1216"/>
      <c r="B110" s="1218" t="s">
        <v>1258</v>
      </c>
      <c r="C110" s="1219" t="s">
        <v>1249</v>
      </c>
      <c r="D110" s="1065" t="s">
        <v>1289</v>
      </c>
      <c r="E110" s="707"/>
      <c r="F110" s="707"/>
      <c r="G110" s="707"/>
      <c r="H110" s="707"/>
      <c r="I110" s="707">
        <v>448000</v>
      </c>
      <c r="J110" s="1190"/>
      <c r="K110" s="707"/>
      <c r="L110" s="1190"/>
      <c r="M110" s="707"/>
      <c r="N110" s="707"/>
      <c r="O110" s="707"/>
      <c r="P110" s="707"/>
      <c r="Q110" s="1777"/>
    </row>
    <row r="111" spans="1:17" ht="30">
      <c r="A111" s="1216"/>
      <c r="B111" s="1218" t="s">
        <v>1258</v>
      </c>
      <c r="C111" s="1219" t="s">
        <v>1249</v>
      </c>
      <c r="D111" s="1065" t="s">
        <v>1290</v>
      </c>
      <c r="E111" s="707"/>
      <c r="F111" s="707"/>
      <c r="G111" s="707"/>
      <c r="H111" s="707"/>
      <c r="I111" s="707">
        <v>535000</v>
      </c>
      <c r="J111" s="1190"/>
      <c r="K111" s="707"/>
      <c r="L111" s="1190"/>
      <c r="M111" s="707"/>
      <c r="N111" s="800">
        <v>573000</v>
      </c>
      <c r="O111" s="707"/>
      <c r="P111" s="707"/>
      <c r="Q111" s="1777"/>
    </row>
    <row r="112" spans="1:17" ht="30">
      <c r="A112" s="1216"/>
      <c r="B112" s="1218" t="s">
        <v>1258</v>
      </c>
      <c r="C112" s="1219" t="s">
        <v>1249</v>
      </c>
      <c r="D112" s="1065" t="s">
        <v>1291</v>
      </c>
      <c r="E112" s="707"/>
      <c r="F112" s="707"/>
      <c r="G112" s="707"/>
      <c r="H112" s="707"/>
      <c r="I112" s="707"/>
      <c r="J112" s="1190"/>
      <c r="K112" s="707"/>
      <c r="L112" s="1190"/>
      <c r="M112" s="707"/>
      <c r="N112" s="800">
        <v>731000</v>
      </c>
      <c r="O112" s="707"/>
      <c r="P112" s="707"/>
      <c r="Q112" s="1777"/>
    </row>
    <row r="113" spans="1:17" ht="30">
      <c r="A113" s="1216"/>
      <c r="B113" s="1218" t="s">
        <v>1258</v>
      </c>
      <c r="C113" s="1219" t="s">
        <v>1249</v>
      </c>
      <c r="D113" s="1065" t="s">
        <v>1292</v>
      </c>
      <c r="E113" s="707"/>
      <c r="F113" s="707"/>
      <c r="G113" s="707"/>
      <c r="H113" s="707"/>
      <c r="I113" s="707">
        <v>535000</v>
      </c>
      <c r="J113" s="1190"/>
      <c r="K113" s="707"/>
      <c r="L113" s="1190"/>
      <c r="M113" s="707"/>
      <c r="N113" s="707"/>
      <c r="O113" s="707"/>
      <c r="P113" s="889"/>
      <c r="Q113" s="1777"/>
    </row>
    <row r="114" spans="1:17" ht="30">
      <c r="A114" s="1216"/>
      <c r="B114" s="1218" t="s">
        <v>1258</v>
      </c>
      <c r="C114" s="947" t="s">
        <v>1249</v>
      </c>
      <c r="D114" s="1065" t="s">
        <v>1293</v>
      </c>
      <c r="E114" s="707"/>
      <c r="F114" s="707"/>
      <c r="G114" s="707"/>
      <c r="H114" s="707"/>
      <c r="I114" s="707">
        <v>635000</v>
      </c>
      <c r="J114" s="1190"/>
      <c r="K114" s="707"/>
      <c r="L114" s="1190"/>
      <c r="M114" s="707"/>
      <c r="N114" s="707"/>
      <c r="O114" s="707"/>
      <c r="P114" s="707"/>
      <c r="Q114" s="1777"/>
    </row>
    <row r="115" spans="1:17" ht="30">
      <c r="B115" s="1218" t="s">
        <v>1258</v>
      </c>
      <c r="C115" s="1120" t="s">
        <v>1249</v>
      </c>
      <c r="D115" s="1098" t="s">
        <v>1294</v>
      </c>
      <c r="E115" s="767"/>
      <c r="F115" s="767"/>
      <c r="G115" s="875"/>
      <c r="H115" s="875"/>
      <c r="I115" s="781">
        <v>636000</v>
      </c>
      <c r="J115" s="1232"/>
      <c r="K115" s="890"/>
      <c r="L115" s="1233"/>
      <c r="M115" s="875"/>
      <c r="N115" s="875"/>
      <c r="O115" s="875"/>
      <c r="P115" s="891"/>
      <c r="Q115" s="1778"/>
    </row>
    <row r="116" spans="1:17" ht="35.1" customHeight="1">
      <c r="A116" s="551" t="s">
        <v>1295</v>
      </c>
      <c r="B116" s="1057" t="s">
        <v>1296</v>
      </c>
      <c r="C116" s="1120"/>
      <c r="D116" s="1098"/>
      <c r="E116" s="878"/>
      <c r="F116" s="878"/>
      <c r="G116" s="849"/>
      <c r="H116" s="849"/>
      <c r="I116" s="707"/>
      <c r="J116" s="1194"/>
      <c r="K116" s="892"/>
      <c r="L116" s="1234"/>
      <c r="M116" s="849"/>
      <c r="N116" s="849"/>
      <c r="O116" s="849"/>
      <c r="P116" s="893"/>
      <c r="Q116" s="1776" t="s">
        <v>1177</v>
      </c>
    </row>
    <row r="117" spans="1:17" ht="35.1" customHeight="1">
      <c r="B117" s="1222" t="s">
        <v>1297</v>
      </c>
      <c r="C117" s="947"/>
      <c r="D117" s="1065"/>
      <c r="E117" s="805"/>
      <c r="F117" s="805"/>
      <c r="G117" s="707"/>
      <c r="H117" s="707"/>
      <c r="I117" s="707"/>
      <c r="J117" s="1190"/>
      <c r="K117" s="707"/>
      <c r="L117" s="1190"/>
      <c r="M117" s="707"/>
      <c r="N117" s="707"/>
      <c r="O117" s="707"/>
      <c r="P117" s="817"/>
      <c r="Q117" s="1777"/>
    </row>
    <row r="118" spans="1:17" ht="35.1" customHeight="1">
      <c r="A118" s="1134"/>
      <c r="B118" s="1223" t="s">
        <v>1298</v>
      </c>
      <c r="C118" s="1224" t="s">
        <v>1004</v>
      </c>
      <c r="D118" s="1225" t="s">
        <v>1299</v>
      </c>
      <c r="E118" s="884"/>
      <c r="F118" s="884">
        <v>152647</v>
      </c>
      <c r="G118" s="884"/>
      <c r="H118" s="884"/>
      <c r="I118" s="886"/>
      <c r="J118" s="1235"/>
      <c r="K118" s="884"/>
      <c r="L118" s="1236"/>
      <c r="M118" s="886"/>
      <c r="N118" s="886"/>
      <c r="O118" s="886"/>
      <c r="P118" s="894"/>
      <c r="Q118" s="1777"/>
    </row>
    <row r="119" spans="1:17" ht="35.1" customHeight="1">
      <c r="A119" s="1134"/>
      <c r="B119" s="1223" t="s">
        <v>1300</v>
      </c>
      <c r="C119" s="1224" t="s">
        <v>1004</v>
      </c>
      <c r="D119" s="1225" t="s">
        <v>1299</v>
      </c>
      <c r="E119" s="1227"/>
      <c r="F119" s="886"/>
      <c r="G119" s="886"/>
      <c r="H119" s="886"/>
      <c r="I119" s="886"/>
      <c r="J119" s="1235"/>
      <c r="K119" s="884"/>
      <c r="L119" s="1236"/>
      <c r="M119" s="886"/>
      <c r="N119" s="886"/>
      <c r="O119" s="886"/>
      <c r="P119" s="894"/>
      <c r="Q119" s="1777"/>
    </row>
    <row r="120" spans="1:17" ht="35.1" customHeight="1">
      <c r="A120" s="1134"/>
      <c r="B120" s="1223" t="s">
        <v>1301</v>
      </c>
      <c r="C120" s="1224" t="s">
        <v>1004</v>
      </c>
      <c r="D120" s="1225" t="s">
        <v>1302</v>
      </c>
      <c r="E120" s="1229"/>
      <c r="F120" s="886"/>
      <c r="G120" s="886"/>
      <c r="H120" s="886"/>
      <c r="I120" s="886"/>
      <c r="J120" s="1235"/>
      <c r="K120" s="884"/>
      <c r="L120" s="1236"/>
      <c r="M120" s="886"/>
      <c r="N120" s="886"/>
      <c r="O120" s="955">
        <v>70097</v>
      </c>
      <c r="P120" s="894"/>
      <c r="Q120" s="1777"/>
    </row>
    <row r="121" spans="1:17" ht="35.1" customHeight="1">
      <c r="A121" s="1134"/>
      <c r="B121" s="1223" t="s">
        <v>1303</v>
      </c>
      <c r="C121" s="1224" t="s">
        <v>1004</v>
      </c>
      <c r="D121" s="1225" t="s">
        <v>1304</v>
      </c>
      <c r="E121" s="1229"/>
      <c r="F121" s="886"/>
      <c r="G121" s="886"/>
      <c r="H121" s="886"/>
      <c r="I121" s="886"/>
      <c r="J121" s="1235"/>
      <c r="K121" s="884"/>
      <c r="L121" s="1236">
        <v>42777</v>
      </c>
      <c r="M121" s="849"/>
      <c r="N121" s="886"/>
      <c r="O121" s="886"/>
      <c r="P121" s="894"/>
      <c r="Q121" s="1777"/>
    </row>
    <row r="122" spans="1:17" ht="35.1" customHeight="1">
      <c r="A122" s="1134"/>
      <c r="B122" s="1223" t="s">
        <v>1305</v>
      </c>
      <c r="C122" s="1224" t="s">
        <v>1004</v>
      </c>
      <c r="D122" s="1225" t="s">
        <v>1302</v>
      </c>
      <c r="E122" s="1229"/>
      <c r="F122" s="886"/>
      <c r="G122" s="886"/>
      <c r="H122" s="886"/>
      <c r="I122" s="886"/>
      <c r="J122" s="1235"/>
      <c r="K122" s="884"/>
      <c r="L122" s="1236"/>
      <c r="M122" s="849"/>
      <c r="N122" s="886"/>
      <c r="O122" s="955">
        <v>82972</v>
      </c>
      <c r="P122" s="894"/>
      <c r="Q122" s="1777"/>
    </row>
    <row r="123" spans="1:17" ht="35.1" customHeight="1">
      <c r="A123" s="1134"/>
      <c r="B123" s="1223" t="s">
        <v>1306</v>
      </c>
      <c r="C123" s="1224" t="s">
        <v>1004</v>
      </c>
      <c r="D123" s="1225" t="s">
        <v>1302</v>
      </c>
      <c r="E123" s="1229"/>
      <c r="F123" s="886"/>
      <c r="G123" s="955">
        <v>83300</v>
      </c>
      <c r="H123" s="955">
        <v>160000</v>
      </c>
      <c r="I123" s="886"/>
      <c r="J123" s="1235"/>
      <c r="K123" s="884">
        <v>80200</v>
      </c>
      <c r="L123" s="1236"/>
      <c r="M123" s="849"/>
      <c r="N123" s="886"/>
      <c r="O123" s="886"/>
      <c r="P123" s="894"/>
      <c r="Q123" s="1777"/>
    </row>
    <row r="124" spans="1:17" ht="35.1" customHeight="1">
      <c r="A124" s="1134"/>
      <c r="B124" s="1223" t="s">
        <v>1307</v>
      </c>
      <c r="C124" s="1224" t="s">
        <v>1004</v>
      </c>
      <c r="D124" s="1225" t="s">
        <v>1302</v>
      </c>
      <c r="E124" s="1229"/>
      <c r="F124" s="886"/>
      <c r="G124" s="884"/>
      <c r="H124" s="884"/>
      <c r="I124" s="886"/>
      <c r="J124" s="1235"/>
      <c r="K124" s="884">
        <v>64000</v>
      </c>
      <c r="L124" s="1236"/>
      <c r="M124" s="849"/>
      <c r="N124" s="886"/>
      <c r="O124" s="886"/>
      <c r="P124" s="894"/>
      <c r="Q124" s="1777"/>
    </row>
    <row r="125" spans="1:17" ht="35.1" customHeight="1">
      <c r="A125" s="1134"/>
      <c r="B125" s="1223" t="s">
        <v>1308</v>
      </c>
      <c r="C125" s="1224" t="s">
        <v>1004</v>
      </c>
      <c r="D125" s="1225" t="s">
        <v>1302</v>
      </c>
      <c r="E125" s="1229"/>
      <c r="F125" s="886"/>
      <c r="G125" s="955">
        <v>88900</v>
      </c>
      <c r="H125" s="886"/>
      <c r="I125" s="886"/>
      <c r="J125" s="1235"/>
      <c r="K125" s="884"/>
      <c r="L125" s="1236"/>
      <c r="M125" s="849"/>
      <c r="N125" s="886"/>
      <c r="O125" s="886"/>
      <c r="P125" s="894">
        <v>60000</v>
      </c>
      <c r="Q125" s="1777"/>
    </row>
    <row r="126" spans="1:17" ht="35.1" customHeight="1">
      <c r="A126" s="1134"/>
      <c r="B126" s="1223" t="s">
        <v>1309</v>
      </c>
      <c r="C126" s="1224" t="s">
        <v>419</v>
      </c>
      <c r="D126" s="1225"/>
      <c r="E126" s="1229"/>
      <c r="F126" s="886"/>
      <c r="G126" s="884"/>
      <c r="H126" s="886"/>
      <c r="I126" s="886"/>
      <c r="J126" s="1235"/>
      <c r="K126" s="884"/>
      <c r="L126" s="1236"/>
      <c r="M126" s="886"/>
      <c r="N126" s="886"/>
      <c r="O126" s="886"/>
      <c r="P126" s="894"/>
      <c r="Q126" s="1777"/>
    </row>
    <row r="127" spans="1:17" ht="35.1" customHeight="1">
      <c r="A127" s="1134"/>
      <c r="B127" s="1223" t="s">
        <v>1310</v>
      </c>
      <c r="C127" s="1224" t="s">
        <v>1004</v>
      </c>
      <c r="D127" s="1225"/>
      <c r="E127" s="1229"/>
      <c r="F127" s="886"/>
      <c r="G127" s="884"/>
      <c r="H127" s="886"/>
      <c r="I127" s="886"/>
      <c r="J127" s="1235"/>
      <c r="K127" s="884">
        <v>72100</v>
      </c>
      <c r="L127" s="1236"/>
      <c r="M127" s="886"/>
      <c r="N127" s="886"/>
      <c r="O127" s="886"/>
      <c r="P127" s="894"/>
      <c r="Q127" s="1777"/>
    </row>
    <row r="128" spans="1:17" ht="35.1" customHeight="1">
      <c r="A128" s="1134"/>
      <c r="B128" s="1223" t="s">
        <v>1311</v>
      </c>
      <c r="C128" s="1224" t="s">
        <v>1004</v>
      </c>
      <c r="D128" s="1225"/>
      <c r="E128" s="1229"/>
      <c r="F128" s="886"/>
      <c r="G128" s="884"/>
      <c r="H128" s="886"/>
      <c r="I128" s="886"/>
      <c r="J128" s="1235"/>
      <c r="K128" s="884">
        <v>62450</v>
      </c>
      <c r="L128" s="1236"/>
      <c r="M128" s="886"/>
      <c r="N128" s="886"/>
      <c r="O128" s="886"/>
      <c r="P128" s="894"/>
      <c r="Q128" s="1777"/>
    </row>
    <row r="129" spans="1:17" ht="35.1" customHeight="1">
      <c r="A129" s="1134"/>
      <c r="B129" s="1223" t="s">
        <v>1312</v>
      </c>
      <c r="C129" s="1224" t="s">
        <v>1004</v>
      </c>
      <c r="D129" s="1225" t="s">
        <v>1302</v>
      </c>
      <c r="E129" s="1229"/>
      <c r="F129" s="886"/>
      <c r="G129" s="886"/>
      <c r="H129" s="886"/>
      <c r="I129" s="886"/>
      <c r="J129" s="955">
        <v>135055</v>
      </c>
      <c r="K129" s="884"/>
      <c r="L129" s="1236"/>
      <c r="M129" s="849"/>
      <c r="N129" s="886"/>
      <c r="O129" s="886"/>
      <c r="P129" s="894"/>
      <c r="Q129" s="1777"/>
    </row>
    <row r="130" spans="1:17" ht="35.1" customHeight="1">
      <c r="A130" s="1134"/>
      <c r="B130" s="1223" t="s">
        <v>1313</v>
      </c>
      <c r="C130" s="1224" t="s">
        <v>1004</v>
      </c>
      <c r="D130" s="1225" t="s">
        <v>1314</v>
      </c>
      <c r="E130" s="1237"/>
      <c r="F130" s="884"/>
      <c r="G130" s="884"/>
      <c r="H130" s="884"/>
      <c r="I130" s="884"/>
      <c r="J130" s="955">
        <v>263333</v>
      </c>
      <c r="K130" s="884"/>
      <c r="L130" s="1236"/>
      <c r="M130" s="849"/>
      <c r="N130" s="886"/>
      <c r="O130" s="886"/>
      <c r="P130" s="894"/>
      <c r="Q130" s="1777"/>
    </row>
    <row r="131" spans="1:17" ht="35.1" customHeight="1">
      <c r="A131" s="1134"/>
      <c r="B131" s="1223" t="s">
        <v>1315</v>
      </c>
      <c r="C131" s="1224" t="s">
        <v>1004</v>
      </c>
      <c r="D131" s="1225" t="s">
        <v>1316</v>
      </c>
      <c r="E131" s="1237"/>
      <c r="F131" s="884"/>
      <c r="G131" s="884"/>
      <c r="H131" s="884"/>
      <c r="I131" s="884"/>
      <c r="J131" s="1236"/>
      <c r="K131" s="884"/>
      <c r="L131" s="1236"/>
      <c r="M131" s="849"/>
      <c r="N131" s="886"/>
      <c r="O131" s="886"/>
      <c r="P131" s="894"/>
      <c r="Q131" s="1777"/>
    </row>
    <row r="132" spans="1:17" ht="35.1" customHeight="1">
      <c r="A132" s="1134"/>
      <c r="B132" s="1223" t="s">
        <v>1317</v>
      </c>
      <c r="C132" s="1224" t="s">
        <v>1004</v>
      </c>
      <c r="D132" s="1225" t="s">
        <v>1318</v>
      </c>
      <c r="E132" s="1237"/>
      <c r="F132" s="884"/>
      <c r="G132" s="884"/>
      <c r="H132" s="884"/>
      <c r="I132" s="884"/>
      <c r="J132" s="1236"/>
      <c r="K132" s="884"/>
      <c r="L132" s="1236"/>
      <c r="M132" s="849"/>
      <c r="N132" s="886"/>
      <c r="O132" s="886"/>
      <c r="P132" s="894"/>
      <c r="Q132" s="1777"/>
    </row>
    <row r="133" spans="1:17" ht="35.1" customHeight="1">
      <c r="A133" s="1134"/>
      <c r="B133" s="1238" t="s">
        <v>1319</v>
      </c>
      <c r="C133" s="892"/>
      <c r="D133" s="1239"/>
      <c r="E133" s="878"/>
      <c r="F133" s="849"/>
      <c r="G133" s="849"/>
      <c r="H133" s="849"/>
      <c r="I133" s="849"/>
      <c r="J133" s="1194"/>
      <c r="K133" s="892"/>
      <c r="L133" s="1234"/>
      <c r="M133" s="886"/>
      <c r="N133" s="849"/>
      <c r="O133" s="849"/>
      <c r="P133" s="893"/>
      <c r="Q133" s="1777"/>
    </row>
    <row r="134" spans="1:17" ht="35.1" customHeight="1">
      <c r="A134" s="1105"/>
      <c r="B134" s="1223" t="s">
        <v>1320</v>
      </c>
      <c r="C134" s="1224" t="s">
        <v>1004</v>
      </c>
      <c r="D134" s="1225" t="s">
        <v>1302</v>
      </c>
      <c r="E134" s="1237"/>
      <c r="F134" s="884"/>
      <c r="G134" s="955">
        <v>102800</v>
      </c>
      <c r="H134" s="955">
        <v>180000</v>
      </c>
      <c r="I134" s="884"/>
      <c r="J134" s="1236"/>
      <c r="K134" s="884">
        <v>70500</v>
      </c>
      <c r="L134" s="1236"/>
      <c r="M134" s="899"/>
      <c r="N134" s="884"/>
      <c r="O134" s="884"/>
      <c r="P134" s="894"/>
      <c r="Q134" s="1777"/>
    </row>
    <row r="135" spans="1:17" ht="35.1" customHeight="1">
      <c r="A135" s="1105"/>
      <c r="B135" s="1223" t="s">
        <v>1321</v>
      </c>
      <c r="C135" s="1224" t="s">
        <v>1004</v>
      </c>
      <c r="D135" s="1225" t="s">
        <v>1302</v>
      </c>
      <c r="E135" s="1229"/>
      <c r="F135" s="884"/>
      <c r="G135" s="955">
        <v>133300</v>
      </c>
      <c r="H135" s="886"/>
      <c r="I135" s="886"/>
      <c r="J135" s="1235"/>
      <c r="K135" s="884">
        <v>71500</v>
      </c>
      <c r="L135" s="1236"/>
      <c r="M135" s="900"/>
      <c r="N135" s="886"/>
      <c r="O135" s="886"/>
      <c r="P135" s="894"/>
      <c r="Q135" s="1777"/>
    </row>
    <row r="136" spans="1:17" ht="35.1" customHeight="1">
      <c r="A136" s="1105"/>
      <c r="B136" s="1223" t="s">
        <v>1322</v>
      </c>
      <c r="C136" s="1224" t="s">
        <v>1004</v>
      </c>
      <c r="D136" s="1225" t="s">
        <v>1299</v>
      </c>
      <c r="E136" s="1227"/>
      <c r="F136" s="884">
        <v>152647</v>
      </c>
      <c r="G136" s="884"/>
      <c r="H136" s="886"/>
      <c r="I136" s="886"/>
      <c r="J136" s="1235"/>
      <c r="K136" s="884"/>
      <c r="L136" s="1236"/>
      <c r="M136" s="900"/>
      <c r="N136" s="886"/>
      <c r="O136" s="886"/>
      <c r="P136" s="894"/>
      <c r="Q136" s="1777"/>
    </row>
    <row r="137" spans="1:17" ht="35.1" customHeight="1">
      <c r="A137" s="1105"/>
      <c r="B137" s="1223" t="s">
        <v>1323</v>
      </c>
      <c r="C137" s="1224" t="s">
        <v>1004</v>
      </c>
      <c r="D137" s="1225" t="s">
        <v>1299</v>
      </c>
      <c r="E137" s="1227"/>
      <c r="F137" s="899"/>
      <c r="G137" s="900"/>
      <c r="H137" s="900"/>
      <c r="I137" s="900"/>
      <c r="J137" s="1274"/>
      <c r="K137" s="899"/>
      <c r="L137" s="1275"/>
      <c r="M137" s="900"/>
      <c r="N137" s="900"/>
      <c r="O137" s="900"/>
      <c r="P137" s="946"/>
      <c r="Q137" s="1777"/>
    </row>
    <row r="138" spans="1:17" ht="35.1" customHeight="1">
      <c r="A138" s="1105"/>
      <c r="B138" s="1223" t="s">
        <v>1324</v>
      </c>
      <c r="C138" s="1224" t="s">
        <v>1004</v>
      </c>
      <c r="D138" s="1225" t="s">
        <v>1302</v>
      </c>
      <c r="E138" s="1241"/>
      <c r="F138" s="900"/>
      <c r="G138" s="900"/>
      <c r="H138" s="900"/>
      <c r="I138" s="900"/>
      <c r="J138" s="1274"/>
      <c r="K138" s="899"/>
      <c r="L138" s="1275"/>
      <c r="M138" s="900"/>
      <c r="N138" s="900"/>
      <c r="O138" s="1276">
        <v>98422</v>
      </c>
      <c r="P138" s="946"/>
      <c r="Q138" s="1777"/>
    </row>
    <row r="139" spans="1:17" ht="35.1" customHeight="1">
      <c r="A139" s="1105"/>
      <c r="B139" s="1223" t="s">
        <v>1325</v>
      </c>
      <c r="C139" s="1224" t="s">
        <v>1004</v>
      </c>
      <c r="D139" s="1225" t="s">
        <v>1304</v>
      </c>
      <c r="E139" s="1241"/>
      <c r="F139" s="900"/>
      <c r="G139" s="900"/>
      <c r="H139" s="900"/>
      <c r="I139" s="900"/>
      <c r="J139" s="1274"/>
      <c r="K139" s="899"/>
      <c r="L139" s="1275">
        <v>86111</v>
      </c>
      <c r="N139" s="900"/>
      <c r="O139" s="900"/>
      <c r="P139" s="946"/>
      <c r="Q139" s="1777"/>
    </row>
    <row r="140" spans="1:17" ht="35.1" customHeight="1">
      <c r="A140" s="1105"/>
      <c r="B140" s="1242" t="s">
        <v>1326</v>
      </c>
      <c r="C140" s="1224" t="s">
        <v>1004</v>
      </c>
      <c r="D140" s="1225" t="s">
        <v>1302</v>
      </c>
      <c r="E140" s="1241"/>
      <c r="F140" s="900"/>
      <c r="G140" s="900"/>
      <c r="H140" s="900"/>
      <c r="I140" s="900"/>
      <c r="J140" s="1274"/>
      <c r="K140" s="899"/>
      <c r="L140" s="1275"/>
      <c r="M140" s="907"/>
      <c r="N140" s="900"/>
      <c r="O140" s="1276">
        <v>129322</v>
      </c>
      <c r="P140" s="946"/>
      <c r="Q140" s="1777"/>
    </row>
    <row r="141" spans="1:17" ht="35.1" customHeight="1">
      <c r="A141" s="1105"/>
      <c r="B141" s="1243" t="s">
        <v>1327</v>
      </c>
      <c r="C141" s="1224" t="s">
        <v>1004</v>
      </c>
      <c r="D141" s="1225" t="s">
        <v>1302</v>
      </c>
      <c r="E141" s="1241"/>
      <c r="F141" s="900"/>
      <c r="G141" s="900"/>
      <c r="H141" s="900"/>
      <c r="I141" s="900"/>
      <c r="J141" s="1274"/>
      <c r="K141" s="899"/>
      <c r="L141" s="1275"/>
      <c r="M141" s="907"/>
      <c r="N141" s="900"/>
      <c r="O141" s="1276">
        <v>82972</v>
      </c>
      <c r="P141" s="946"/>
      <c r="Q141" s="1777"/>
    </row>
    <row r="142" spans="1:17" ht="35.1" customHeight="1">
      <c r="A142" s="1105"/>
      <c r="B142" s="1223" t="s">
        <v>1328</v>
      </c>
      <c r="C142" s="1224" t="s">
        <v>1004</v>
      </c>
      <c r="D142" s="1225" t="s">
        <v>1302</v>
      </c>
      <c r="E142" s="1241"/>
      <c r="F142" s="900"/>
      <c r="G142" s="1276">
        <v>105600</v>
      </c>
      <c r="H142" s="900"/>
      <c r="I142" s="900"/>
      <c r="J142" s="1274"/>
      <c r="K142" s="899"/>
      <c r="L142" s="1275"/>
      <c r="M142" s="907"/>
      <c r="N142" s="900"/>
      <c r="O142" s="900"/>
      <c r="P142" s="946">
        <v>92600</v>
      </c>
      <c r="Q142" s="1777"/>
    </row>
    <row r="143" spans="1:17" ht="35.1" customHeight="1">
      <c r="A143" s="1105"/>
      <c r="B143" s="1223" t="s">
        <v>1329</v>
      </c>
      <c r="C143" s="1224" t="s">
        <v>1004</v>
      </c>
      <c r="D143" s="1225" t="s">
        <v>1302</v>
      </c>
      <c r="E143" s="1241"/>
      <c r="F143" s="900"/>
      <c r="G143" s="1276">
        <v>130600</v>
      </c>
      <c r="H143" s="900"/>
      <c r="I143" s="900"/>
      <c r="J143" s="1274"/>
      <c r="K143" s="899"/>
      <c r="L143" s="1275"/>
      <c r="M143" s="907"/>
      <c r="N143" s="900"/>
      <c r="O143" s="900"/>
      <c r="P143" s="946"/>
      <c r="Q143" s="1777"/>
    </row>
    <row r="144" spans="1:17" ht="35.1" customHeight="1">
      <c r="A144" s="1105"/>
      <c r="B144" s="1223" t="s">
        <v>1309</v>
      </c>
      <c r="C144" s="1224" t="s">
        <v>419</v>
      </c>
      <c r="D144" s="1225"/>
      <c r="E144" s="1241"/>
      <c r="F144" s="900"/>
      <c r="G144" s="899"/>
      <c r="H144" s="900"/>
      <c r="I144" s="900"/>
      <c r="J144" s="1274"/>
      <c r="K144" s="899"/>
      <c r="L144" s="1275"/>
      <c r="M144" s="899"/>
      <c r="N144" s="900"/>
      <c r="O144" s="900"/>
      <c r="P144" s="946"/>
      <c r="Q144" s="1777"/>
    </row>
    <row r="145" spans="1:17" ht="35.1" customHeight="1">
      <c r="A145" s="1105"/>
      <c r="B145" s="1223" t="s">
        <v>925</v>
      </c>
      <c r="C145" s="1224" t="s">
        <v>1004</v>
      </c>
      <c r="D145" s="1225"/>
      <c r="E145" s="1241"/>
      <c r="F145" s="900"/>
      <c r="G145" s="899"/>
      <c r="H145" s="900"/>
      <c r="I145" s="900"/>
      <c r="J145" s="1274"/>
      <c r="K145" s="899">
        <v>80100</v>
      </c>
      <c r="L145" s="1275"/>
      <c r="M145" s="899"/>
      <c r="N145" s="900"/>
      <c r="O145" s="900"/>
      <c r="P145" s="946"/>
      <c r="Q145" s="1777"/>
    </row>
    <row r="146" spans="1:17" ht="35.1" customHeight="1">
      <c r="A146" s="1105"/>
      <c r="B146" s="1223" t="s">
        <v>926</v>
      </c>
      <c r="C146" s="1224" t="s">
        <v>1004</v>
      </c>
      <c r="D146" s="1225"/>
      <c r="E146" s="1241"/>
      <c r="F146" s="900"/>
      <c r="G146" s="899"/>
      <c r="H146" s="900"/>
      <c r="I146" s="900"/>
      <c r="J146" s="1274"/>
      <c r="K146" s="899">
        <v>72000</v>
      </c>
      <c r="L146" s="1275"/>
      <c r="M146" s="899"/>
      <c r="N146" s="900"/>
      <c r="O146" s="900"/>
      <c r="P146" s="946"/>
      <c r="Q146" s="1777"/>
    </row>
    <row r="147" spans="1:17" ht="35.1" customHeight="1">
      <c r="A147" s="1105"/>
      <c r="B147" s="1223" t="s">
        <v>1330</v>
      </c>
      <c r="C147" s="1224" t="s">
        <v>1004</v>
      </c>
      <c r="D147" s="1225" t="s">
        <v>1302</v>
      </c>
      <c r="E147" s="1245"/>
      <c r="F147" s="899"/>
      <c r="G147" s="899"/>
      <c r="H147" s="899"/>
      <c r="I147" s="899"/>
      <c r="J147" s="1276">
        <v>185111</v>
      </c>
      <c r="K147" s="899"/>
      <c r="L147" s="1275"/>
      <c r="M147" s="947"/>
      <c r="N147" s="899"/>
      <c r="O147" s="899"/>
      <c r="P147" s="946"/>
      <c r="Q147" s="1777"/>
    </row>
    <row r="148" spans="1:17" ht="35.1" customHeight="1">
      <c r="A148" s="1105"/>
      <c r="B148" s="1223" t="s">
        <v>1331</v>
      </c>
      <c r="C148" s="1224" t="s">
        <v>1004</v>
      </c>
      <c r="D148" s="1225" t="s">
        <v>1302</v>
      </c>
      <c r="E148" s="1241"/>
      <c r="F148" s="900"/>
      <c r="G148" s="900"/>
      <c r="H148" s="900"/>
      <c r="I148" s="900"/>
      <c r="J148" s="1276">
        <v>224611</v>
      </c>
      <c r="K148" s="899"/>
      <c r="L148" s="1275"/>
      <c r="M148" s="907"/>
      <c r="N148" s="900"/>
      <c r="O148" s="900"/>
      <c r="P148" s="946"/>
      <c r="Q148" s="1777"/>
    </row>
    <row r="149" spans="1:17" ht="35.1" customHeight="1">
      <c r="A149" s="1105"/>
      <c r="B149" s="1223" t="s">
        <v>1331</v>
      </c>
      <c r="C149" s="1224" t="s">
        <v>1004</v>
      </c>
      <c r="D149" s="1225" t="s">
        <v>1332</v>
      </c>
      <c r="E149" s="1241"/>
      <c r="F149" s="900"/>
      <c r="G149" s="900"/>
      <c r="H149" s="900"/>
      <c r="I149" s="900"/>
      <c r="J149" s="1276">
        <v>245600</v>
      </c>
      <c r="K149" s="899"/>
      <c r="L149" s="1275"/>
      <c r="M149" s="907"/>
      <c r="N149" s="900"/>
      <c r="O149" s="900"/>
      <c r="P149" s="946"/>
      <c r="Q149" s="1777"/>
    </row>
    <row r="150" spans="1:17" ht="35.1" customHeight="1">
      <c r="A150" s="1105"/>
      <c r="B150" s="1247" t="s">
        <v>1333</v>
      </c>
      <c r="C150" s="947"/>
      <c r="D150" s="1065"/>
      <c r="E150" s="1134"/>
      <c r="F150" s="907"/>
      <c r="G150" s="907"/>
      <c r="H150" s="907"/>
      <c r="I150" s="907"/>
      <c r="J150" s="1277"/>
      <c r="K150" s="947"/>
      <c r="L150" s="1278"/>
      <c r="M150" s="900"/>
      <c r="N150" s="907"/>
      <c r="O150" s="907"/>
      <c r="P150" s="948"/>
      <c r="Q150" s="1777"/>
    </row>
    <row r="151" spans="1:17" ht="35.1" customHeight="1">
      <c r="A151" s="1134"/>
      <c r="B151" s="1223" t="s">
        <v>1334</v>
      </c>
      <c r="C151" s="947" t="s">
        <v>419</v>
      </c>
      <c r="D151" s="1065"/>
      <c r="E151" s="1241"/>
      <c r="F151" s="899">
        <v>8000</v>
      </c>
      <c r="G151" s="1276">
        <v>5500</v>
      </c>
      <c r="H151" s="1276">
        <v>9000</v>
      </c>
      <c r="I151" s="899">
        <v>9091</v>
      </c>
      <c r="J151" s="1276">
        <v>9975</v>
      </c>
      <c r="K151" s="899">
        <v>6550</v>
      </c>
      <c r="L151" s="1275">
        <v>4625</v>
      </c>
      <c r="M151" s="899"/>
      <c r="N151" s="899"/>
      <c r="O151" s="1276">
        <v>5614</v>
      </c>
      <c r="P151" s="946">
        <v>7000</v>
      </c>
      <c r="Q151" s="1777"/>
    </row>
    <row r="152" spans="1:17" ht="35.1" customHeight="1">
      <c r="A152" s="1105"/>
      <c r="B152" s="1223" t="s">
        <v>1335</v>
      </c>
      <c r="C152" s="947" t="s">
        <v>419</v>
      </c>
      <c r="D152" s="1065"/>
      <c r="E152" s="1241"/>
      <c r="F152" s="899">
        <v>10750</v>
      </c>
      <c r="G152" s="1276">
        <v>6100</v>
      </c>
      <c r="H152" s="1357">
        <v>12000</v>
      </c>
      <c r="I152" s="899">
        <v>13636</v>
      </c>
      <c r="J152" s="1275"/>
      <c r="K152" s="899">
        <v>6200</v>
      </c>
      <c r="L152" s="1275">
        <v>5500</v>
      </c>
      <c r="M152" s="899"/>
      <c r="N152" s="899"/>
      <c r="O152" s="1276">
        <v>6541</v>
      </c>
      <c r="P152" s="946">
        <v>11000</v>
      </c>
      <c r="Q152" s="1778"/>
    </row>
    <row r="153" spans="1:17" ht="35.25" customHeight="1">
      <c r="A153" s="1062" t="s">
        <v>1336</v>
      </c>
      <c r="B153" s="1238" t="s">
        <v>1337</v>
      </c>
      <c r="C153" s="952"/>
      <c r="D153" s="1063"/>
      <c r="E153" s="911"/>
      <c r="F153" s="911"/>
      <c r="G153" s="912"/>
      <c r="H153" s="912"/>
      <c r="I153" s="949"/>
      <c r="J153" s="1279"/>
      <c r="K153" s="951"/>
      <c r="L153" s="1280"/>
      <c r="M153" s="953"/>
      <c r="N153" s="953"/>
      <c r="O153" s="912"/>
      <c r="P153" s="949"/>
      <c r="Q153" s="1776" t="s">
        <v>1177</v>
      </c>
    </row>
    <row r="154" spans="1:17" ht="35.1" customHeight="1">
      <c r="A154" s="764"/>
      <c r="B154" s="1750" t="s">
        <v>1338</v>
      </c>
      <c r="C154" s="1751"/>
      <c r="D154" s="1250"/>
      <c r="E154" s="915"/>
      <c r="F154" s="915"/>
      <c r="G154" s="916"/>
      <c r="H154" s="916"/>
      <c r="I154" s="916"/>
      <c r="J154" s="1281"/>
      <c r="K154" s="916"/>
      <c r="L154" s="1281"/>
      <c r="M154" s="916"/>
      <c r="N154" s="916"/>
      <c r="O154" s="916"/>
      <c r="P154" s="954"/>
      <c r="Q154" s="1777"/>
    </row>
    <row r="155" spans="1:17" ht="35.1" customHeight="1">
      <c r="A155" s="1105"/>
      <c r="B155" s="1136" t="s">
        <v>1339</v>
      </c>
      <c r="C155" s="1137" t="s">
        <v>152</v>
      </c>
      <c r="D155" s="1139" t="s">
        <v>1340</v>
      </c>
      <c r="E155" s="884">
        <v>15000</v>
      </c>
      <c r="F155" s="884"/>
      <c r="G155" s="884"/>
      <c r="H155" s="955">
        <v>9000</v>
      </c>
      <c r="I155" s="884">
        <v>16000</v>
      </c>
      <c r="J155" s="1236"/>
      <c r="K155" s="884">
        <v>12000</v>
      </c>
      <c r="L155" s="1236"/>
      <c r="M155" s="884">
        <v>15000</v>
      </c>
      <c r="N155" s="884"/>
      <c r="O155" s="955">
        <v>12800</v>
      </c>
      <c r="P155" s="894">
        <v>12200</v>
      </c>
      <c r="Q155" s="1777"/>
    </row>
    <row r="156" spans="1:17" ht="35.1" customHeight="1">
      <c r="A156" s="1252"/>
      <c r="B156" s="1136" t="s">
        <v>491</v>
      </c>
      <c r="C156" s="1137" t="s">
        <v>152</v>
      </c>
      <c r="D156" s="1139"/>
      <c r="E156" s="884">
        <v>28000</v>
      </c>
      <c r="F156" s="884"/>
      <c r="G156" s="884"/>
      <c r="H156" s="884"/>
      <c r="I156" s="884"/>
      <c r="J156" s="1236"/>
      <c r="K156" s="884"/>
      <c r="L156" s="1236"/>
      <c r="M156" s="884">
        <v>27273</v>
      </c>
      <c r="N156" s="884"/>
      <c r="O156" s="884"/>
      <c r="P156" s="894"/>
      <c r="Q156" s="1777"/>
    </row>
    <row r="157" spans="1:17" ht="35.1" customHeight="1">
      <c r="A157" s="1105"/>
      <c r="B157" s="1136" t="s">
        <v>397</v>
      </c>
      <c r="C157" s="1137" t="s">
        <v>152</v>
      </c>
      <c r="D157" s="1139"/>
      <c r="E157" s="884">
        <v>28000</v>
      </c>
      <c r="F157" s="884"/>
      <c r="G157" s="884"/>
      <c r="H157" s="884"/>
      <c r="I157" s="884">
        <v>30000</v>
      </c>
      <c r="J157" s="1236"/>
      <c r="K157" s="884">
        <v>22000</v>
      </c>
      <c r="L157" s="1236"/>
      <c r="M157" s="884">
        <v>27273</v>
      </c>
      <c r="N157" s="884"/>
      <c r="O157" s="884">
        <v>23000</v>
      </c>
      <c r="P157" s="894">
        <v>22000</v>
      </c>
      <c r="Q157" s="1777"/>
    </row>
    <row r="158" spans="1:17" ht="35.1" customHeight="1">
      <c r="A158" s="1252"/>
      <c r="B158" s="1253" t="s">
        <v>492</v>
      </c>
      <c r="C158" s="1137" t="s">
        <v>152</v>
      </c>
      <c r="D158" s="1139"/>
      <c r="E158" s="884">
        <v>41000</v>
      </c>
      <c r="F158" s="884"/>
      <c r="G158" s="884"/>
      <c r="H158" s="884"/>
      <c r="I158" s="884"/>
      <c r="J158" s="1236"/>
      <c r="K158" s="884"/>
      <c r="L158" s="1236"/>
      <c r="M158" s="884">
        <v>37000</v>
      </c>
      <c r="N158" s="884"/>
      <c r="O158" s="884"/>
      <c r="P158" s="894"/>
      <c r="Q158" s="1777"/>
    </row>
    <row r="159" spans="1:17" ht="35.1" customHeight="1">
      <c r="B159" s="1091" t="s">
        <v>412</v>
      </c>
      <c r="C159" s="1254" t="s">
        <v>152</v>
      </c>
      <c r="D159" s="1141"/>
      <c r="E159" s="884">
        <v>47000</v>
      </c>
      <c r="F159" s="884"/>
      <c r="G159" s="764"/>
      <c r="H159" s="764"/>
      <c r="I159" s="764"/>
      <c r="J159" s="1194"/>
      <c r="K159" s="850"/>
      <c r="L159" s="1282"/>
      <c r="M159" s="764"/>
      <c r="N159" s="849"/>
      <c r="O159" s="764"/>
      <c r="P159" s="850"/>
      <c r="Q159" s="1778"/>
    </row>
    <row r="160" spans="1:17" ht="30" customHeight="1">
      <c r="A160" s="1062" t="s">
        <v>1341</v>
      </c>
      <c r="B160" s="1222" t="s">
        <v>1342</v>
      </c>
      <c r="C160" s="958"/>
      <c r="D160" s="836"/>
      <c r="E160" s="921"/>
      <c r="F160" s="921"/>
      <c r="G160" s="922"/>
      <c r="H160" s="922"/>
      <c r="I160" s="922"/>
      <c r="J160" s="1283"/>
      <c r="K160" s="957"/>
      <c r="L160" s="1284"/>
      <c r="M160" s="922"/>
      <c r="N160" s="922"/>
      <c r="O160" s="922"/>
      <c r="P160" s="958"/>
      <c r="Q160" s="1768" t="s">
        <v>1177</v>
      </c>
    </row>
    <row r="161" spans="1:17" ht="35.1" customHeight="1">
      <c r="B161" s="1044" t="s">
        <v>1343</v>
      </c>
      <c r="C161" s="947" t="s">
        <v>1344</v>
      </c>
      <c r="D161" s="1065" t="s">
        <v>1345</v>
      </c>
      <c r="E161" s="1256"/>
      <c r="F161" s="924">
        <v>103000</v>
      </c>
      <c r="G161" s="1002">
        <v>120000</v>
      </c>
      <c r="H161" s="924"/>
      <c r="I161" s="934"/>
      <c r="J161" s="1285">
        <v>105000</v>
      </c>
      <c r="K161" s="924"/>
      <c r="L161" s="1285"/>
      <c r="M161" s="924"/>
      <c r="N161" s="924"/>
      <c r="O161" s="924"/>
      <c r="P161" s="959"/>
      <c r="Q161" s="1769"/>
    </row>
    <row r="162" spans="1:17" ht="35.1" customHeight="1">
      <c r="A162" s="1258"/>
      <c r="B162" s="1259" t="s">
        <v>1346</v>
      </c>
      <c r="C162" s="947" t="s">
        <v>1344</v>
      </c>
      <c r="D162" s="1065" t="s">
        <v>1347</v>
      </c>
      <c r="E162" s="1256"/>
      <c r="F162" s="924"/>
      <c r="G162" s="924"/>
      <c r="H162" s="924"/>
      <c r="I162" s="934"/>
      <c r="J162" s="1285">
        <v>85000</v>
      </c>
      <c r="K162" s="924"/>
      <c r="L162" s="1285"/>
      <c r="M162" s="924"/>
      <c r="N162" s="924"/>
      <c r="O162" s="924"/>
      <c r="P162" s="959"/>
      <c r="Q162" s="1769"/>
    </row>
    <row r="163" spans="1:17" ht="35.1" customHeight="1">
      <c r="A163" s="1258"/>
      <c r="B163" s="1143" t="s">
        <v>1346</v>
      </c>
      <c r="C163" s="947" t="s">
        <v>1344</v>
      </c>
      <c r="D163" s="1065" t="s">
        <v>1348</v>
      </c>
      <c r="E163" s="1256"/>
      <c r="F163" s="924"/>
      <c r="G163" s="924"/>
      <c r="H163" s="924"/>
      <c r="I163" s="934"/>
      <c r="J163" s="1285">
        <v>95000</v>
      </c>
      <c r="K163" s="924"/>
      <c r="L163" s="1285"/>
      <c r="M163" s="924"/>
      <c r="N163" s="924"/>
      <c r="O163" s="924"/>
      <c r="P163" s="959"/>
      <c r="Q163" s="1769"/>
    </row>
    <row r="164" spans="1:17" ht="35.1" customHeight="1">
      <c r="A164" s="1105"/>
      <c r="B164" s="1143" t="s">
        <v>1349</v>
      </c>
      <c r="C164" s="947" t="s">
        <v>1344</v>
      </c>
      <c r="D164" s="1065" t="s">
        <v>1345</v>
      </c>
      <c r="E164" s="1256"/>
      <c r="F164" s="924">
        <v>103000</v>
      </c>
      <c r="G164" s="1002">
        <v>120000</v>
      </c>
      <c r="H164" s="924">
        <v>125000</v>
      </c>
      <c r="I164" s="934"/>
      <c r="J164" s="1285">
        <f>J161</f>
        <v>105000</v>
      </c>
      <c r="K164" s="924"/>
      <c r="L164" s="1285"/>
      <c r="M164" s="924"/>
      <c r="N164" s="924"/>
      <c r="O164" s="924"/>
      <c r="P164" s="959"/>
      <c r="Q164" s="1769"/>
    </row>
    <row r="165" spans="1:17" ht="35.1" customHeight="1">
      <c r="A165" s="1070"/>
      <c r="B165" s="1260" t="s">
        <v>1349</v>
      </c>
      <c r="C165" s="1123" t="s">
        <v>1344</v>
      </c>
      <c r="D165" s="1065" t="s">
        <v>1350</v>
      </c>
      <c r="E165" s="1261"/>
      <c r="F165" s="928"/>
      <c r="G165" s="928"/>
      <c r="H165" s="928">
        <v>132000</v>
      </c>
      <c r="I165" s="960"/>
      <c r="J165" s="1286"/>
      <c r="K165" s="928"/>
      <c r="L165" s="1287"/>
      <c r="M165" s="928"/>
      <c r="N165" s="928"/>
      <c r="O165" s="924"/>
      <c r="P165" s="961"/>
      <c r="Q165" s="1769"/>
    </row>
    <row r="166" spans="1:17" ht="35.1" customHeight="1">
      <c r="A166" s="1070"/>
      <c r="B166" s="1260" t="s">
        <v>1346</v>
      </c>
      <c r="C166" s="1123" t="s">
        <v>1344</v>
      </c>
      <c r="D166" s="1065" t="s">
        <v>1351</v>
      </c>
      <c r="E166" s="1261"/>
      <c r="F166" s="928"/>
      <c r="G166" s="928"/>
      <c r="H166" s="928">
        <v>139000</v>
      </c>
      <c r="I166" s="960"/>
      <c r="J166" s="1286"/>
      <c r="K166" s="928"/>
      <c r="L166" s="1287"/>
      <c r="M166" s="928"/>
      <c r="N166" s="928"/>
      <c r="O166" s="962"/>
      <c r="P166" s="961"/>
      <c r="Q166" s="1769"/>
    </row>
    <row r="167" spans="1:17" ht="35.1" customHeight="1">
      <c r="A167" s="1105"/>
      <c r="B167" s="1263" t="s">
        <v>1352</v>
      </c>
      <c r="C167" s="947" t="s">
        <v>1344</v>
      </c>
      <c r="D167" s="1065" t="s">
        <v>1350</v>
      </c>
      <c r="E167" s="1264"/>
      <c r="F167" s="924">
        <v>89300</v>
      </c>
      <c r="G167" s="849"/>
      <c r="H167" s="924"/>
      <c r="I167" s="934"/>
      <c r="J167" s="1288"/>
      <c r="K167" s="924"/>
      <c r="L167" s="1285"/>
      <c r="M167" s="924"/>
      <c r="N167" s="924"/>
      <c r="O167" s="818"/>
      <c r="P167" s="959"/>
      <c r="Q167" s="1769"/>
    </row>
    <row r="168" spans="1:17" ht="35.1" customHeight="1">
      <c r="A168" s="1252"/>
      <c r="B168" s="1259" t="s">
        <v>1352</v>
      </c>
      <c r="C168" s="1120" t="s">
        <v>1344</v>
      </c>
      <c r="D168" s="1065" t="s">
        <v>1345</v>
      </c>
      <c r="E168" s="1265">
        <v>135000</v>
      </c>
      <c r="F168" s="932">
        <v>91500</v>
      </c>
      <c r="G168" s="1002">
        <v>132000</v>
      </c>
      <c r="H168" s="932"/>
      <c r="I168" s="963"/>
      <c r="J168" s="1289"/>
      <c r="K168" s="1290">
        <v>120000</v>
      </c>
      <c r="L168" s="1290">
        <v>121400</v>
      </c>
      <c r="M168" s="932"/>
      <c r="N168" s="932">
        <v>127000</v>
      </c>
      <c r="O168" s="1290">
        <v>135000</v>
      </c>
      <c r="P168" s="964"/>
      <c r="Q168" s="1769"/>
    </row>
    <row r="169" spans="1:17" ht="35.1" customHeight="1">
      <c r="A169" s="1105"/>
      <c r="B169" s="1143" t="s">
        <v>1353</v>
      </c>
      <c r="C169" s="947" t="s">
        <v>1344</v>
      </c>
      <c r="D169" s="1065" t="s">
        <v>1345</v>
      </c>
      <c r="E169" s="1256"/>
      <c r="F169" s="924">
        <v>88500</v>
      </c>
      <c r="G169" s="934"/>
      <c r="H169" s="934"/>
      <c r="I169" s="934"/>
      <c r="J169" s="1288"/>
      <c r="K169" s="924"/>
      <c r="L169" s="1285"/>
      <c r="M169" s="924"/>
      <c r="N169" s="924">
        <v>125000</v>
      </c>
      <c r="O169" s="924"/>
      <c r="P169" s="959"/>
      <c r="Q169" s="1769"/>
    </row>
    <row r="170" spans="1:17" ht="35.1" customHeight="1">
      <c r="A170" s="1105"/>
      <c r="B170" s="1143" t="s">
        <v>1354</v>
      </c>
      <c r="C170" s="947" t="s">
        <v>1344</v>
      </c>
      <c r="D170" s="1065" t="s">
        <v>1355</v>
      </c>
      <c r="E170" s="1256"/>
      <c r="F170" s="924">
        <v>79000</v>
      </c>
      <c r="G170" s="934"/>
      <c r="H170" s="934"/>
      <c r="I170" s="924">
        <v>85000</v>
      </c>
      <c r="J170" s="1288"/>
      <c r="K170" s="924"/>
      <c r="L170" s="1285"/>
      <c r="M170" s="934"/>
      <c r="N170" s="934"/>
      <c r="O170" s="934"/>
      <c r="P170" s="959"/>
      <c r="Q170" s="1769"/>
    </row>
    <row r="171" spans="1:17" ht="35.1" customHeight="1">
      <c r="A171" s="1105"/>
      <c r="B171" s="1143" t="s">
        <v>1356</v>
      </c>
      <c r="C171" s="947" t="s">
        <v>1344</v>
      </c>
      <c r="D171" s="1065" t="s">
        <v>1357</v>
      </c>
      <c r="E171" s="1256"/>
      <c r="F171" s="924"/>
      <c r="G171" s="934"/>
      <c r="H171" s="934"/>
      <c r="I171" s="924"/>
      <c r="J171" s="1288"/>
      <c r="K171" s="924"/>
      <c r="L171" s="1285"/>
      <c r="M171" s="934"/>
      <c r="N171" s="934"/>
      <c r="O171" s="934"/>
      <c r="P171" s="959">
        <v>118800</v>
      </c>
      <c r="Q171" s="1769"/>
    </row>
    <row r="172" spans="1:17" ht="35.1" customHeight="1">
      <c r="A172" s="1105"/>
      <c r="B172" s="1143" t="s">
        <v>1358</v>
      </c>
      <c r="C172" s="947" t="s">
        <v>1344</v>
      </c>
      <c r="D172" s="1065" t="s">
        <v>1359</v>
      </c>
      <c r="E172" s="1256"/>
      <c r="F172" s="924">
        <v>82000</v>
      </c>
      <c r="G172" s="934"/>
      <c r="H172" s="934"/>
      <c r="I172" s="924">
        <v>105000</v>
      </c>
      <c r="J172" s="1288"/>
      <c r="K172" s="924"/>
      <c r="L172" s="1285"/>
      <c r="M172" s="934"/>
      <c r="N172" s="934"/>
      <c r="O172" s="934"/>
      <c r="P172" s="959">
        <v>129800</v>
      </c>
      <c r="Q172" s="1769"/>
    </row>
    <row r="173" spans="1:17" ht="35.1" customHeight="1">
      <c r="A173" s="1105"/>
      <c r="B173" s="1143" t="s">
        <v>1360</v>
      </c>
      <c r="C173" s="947" t="s">
        <v>1344</v>
      </c>
      <c r="D173" s="1065" t="s">
        <v>1361</v>
      </c>
      <c r="E173" s="1256"/>
      <c r="F173" s="924">
        <v>82200</v>
      </c>
      <c r="G173" s="934"/>
      <c r="H173" s="934"/>
      <c r="I173" s="924"/>
      <c r="J173" s="1288"/>
      <c r="K173" s="924"/>
      <c r="L173" s="1285"/>
      <c r="M173" s="934"/>
      <c r="N173" s="934"/>
      <c r="O173" s="934"/>
      <c r="P173" s="959">
        <v>133100</v>
      </c>
      <c r="Q173" s="1769"/>
    </row>
    <row r="174" spans="1:17" ht="35.1" customHeight="1">
      <c r="A174" s="1105"/>
      <c r="B174" s="1143" t="s">
        <v>1360</v>
      </c>
      <c r="C174" s="947" t="s">
        <v>1344</v>
      </c>
      <c r="D174" s="1065" t="s">
        <v>1362</v>
      </c>
      <c r="E174" s="1256"/>
      <c r="F174" s="934"/>
      <c r="G174" s="934"/>
      <c r="H174" s="934"/>
      <c r="I174" s="924"/>
      <c r="J174" s="1288"/>
      <c r="K174" s="924"/>
      <c r="L174" s="1285"/>
      <c r="M174" s="934"/>
      <c r="N174" s="934"/>
      <c r="O174" s="934"/>
      <c r="P174" s="959">
        <v>149600</v>
      </c>
      <c r="Q174" s="1769"/>
    </row>
    <row r="175" spans="1:17" ht="35.1" customHeight="1">
      <c r="A175" s="1105"/>
      <c r="B175" s="1260" t="s">
        <v>1363</v>
      </c>
      <c r="C175" s="947" t="s">
        <v>1344</v>
      </c>
      <c r="D175" s="1065" t="s">
        <v>1364</v>
      </c>
      <c r="E175" s="1256"/>
      <c r="F175" s="934"/>
      <c r="G175" s="934"/>
      <c r="H175" s="934"/>
      <c r="I175" s="934"/>
      <c r="J175" s="1288"/>
      <c r="K175" s="924"/>
      <c r="L175" s="1285"/>
      <c r="M175" s="934"/>
      <c r="N175" s="924">
        <v>75000</v>
      </c>
      <c r="O175" s="934"/>
      <c r="P175" s="959"/>
      <c r="Q175" s="1769"/>
    </row>
    <row r="176" spans="1:17" ht="35.1" customHeight="1">
      <c r="A176" s="1105"/>
      <c r="B176" s="1267" t="s">
        <v>1365</v>
      </c>
      <c r="C176" s="947" t="s">
        <v>1344</v>
      </c>
      <c r="D176" s="835" t="s">
        <v>1366</v>
      </c>
      <c r="E176" s="1268"/>
      <c r="F176" s="934"/>
      <c r="G176" s="938"/>
      <c r="H176" s="938"/>
      <c r="I176" s="967"/>
      <c r="J176" s="1291"/>
      <c r="K176" s="967"/>
      <c r="L176" s="1292"/>
      <c r="M176" s="938"/>
      <c r="N176" s="938"/>
      <c r="O176" s="938"/>
      <c r="P176" s="968"/>
      <c r="Q176" s="1769"/>
    </row>
    <row r="177" spans="1:17" ht="35.1" customHeight="1">
      <c r="A177" s="1105"/>
      <c r="B177" s="1267" t="s">
        <v>1367</v>
      </c>
      <c r="C177" s="947" t="s">
        <v>1344</v>
      </c>
      <c r="D177" s="1065" t="s">
        <v>1368</v>
      </c>
      <c r="E177" s="1270"/>
      <c r="F177" s="849"/>
      <c r="G177" s="940"/>
      <c r="H177" s="940"/>
      <c r="I177" s="1020"/>
      <c r="J177" s="1293"/>
      <c r="K177" s="970"/>
      <c r="L177" s="1294"/>
      <c r="M177" s="940"/>
      <c r="N177" s="940"/>
      <c r="O177" s="940"/>
      <c r="P177" s="971"/>
      <c r="Q177" s="1769"/>
    </row>
    <row r="178" spans="1:17" ht="35.1" customHeight="1">
      <c r="A178" s="1105"/>
      <c r="B178" s="1143" t="s">
        <v>1369</v>
      </c>
      <c r="C178" s="947" t="s">
        <v>1344</v>
      </c>
      <c r="D178" s="1065" t="s">
        <v>1345</v>
      </c>
      <c r="E178" s="1256"/>
      <c r="F178" s="934"/>
      <c r="G178" s="1002">
        <v>113000</v>
      </c>
      <c r="I178" s="934"/>
      <c r="J178" s="1288"/>
      <c r="K178" s="924"/>
      <c r="L178" s="1285"/>
      <c r="M178" s="934"/>
      <c r="N178" s="934"/>
      <c r="O178" s="934"/>
      <c r="P178" s="959"/>
      <c r="Q178" s="1769"/>
    </row>
    <row r="179" spans="1:17" ht="35.1" customHeight="1">
      <c r="A179" s="1105"/>
      <c r="B179" s="1143" t="s">
        <v>1370</v>
      </c>
      <c r="C179" s="947" t="s">
        <v>1344</v>
      </c>
      <c r="D179" s="1065" t="s">
        <v>1345</v>
      </c>
      <c r="E179" s="1256"/>
      <c r="F179" s="934"/>
      <c r="G179" s="1002">
        <v>113000</v>
      </c>
      <c r="H179" s="934"/>
      <c r="I179" s="934"/>
      <c r="J179" s="1288"/>
      <c r="K179" s="924"/>
      <c r="L179" s="1285"/>
      <c r="M179" s="934"/>
      <c r="N179" s="934"/>
      <c r="O179" s="934"/>
      <c r="P179" s="959"/>
      <c r="Q179" s="1769"/>
    </row>
    <row r="180" spans="1:17" ht="35.1" customHeight="1">
      <c r="A180" s="1105"/>
      <c r="B180" s="1143" t="s">
        <v>1371</v>
      </c>
      <c r="C180" s="947" t="s">
        <v>1344</v>
      </c>
      <c r="D180" s="1065" t="s">
        <v>1345</v>
      </c>
      <c r="E180" s="1256"/>
      <c r="F180" s="934"/>
      <c r="G180" s="1002">
        <v>120000</v>
      </c>
      <c r="H180" s="934"/>
      <c r="I180" s="934"/>
      <c r="J180" s="1288"/>
      <c r="K180" s="924"/>
      <c r="L180" s="1285"/>
      <c r="M180" s="934"/>
      <c r="N180" s="934"/>
      <c r="O180" s="934"/>
      <c r="P180" s="959"/>
      <c r="Q180" s="1769"/>
    </row>
    <row r="181" spans="1:17" ht="35.1" customHeight="1">
      <c r="A181" s="1105"/>
      <c r="B181" s="1143" t="s">
        <v>1372</v>
      </c>
      <c r="C181" s="947" t="s">
        <v>1344</v>
      </c>
      <c r="D181" s="1065" t="s">
        <v>1347</v>
      </c>
      <c r="E181" s="962">
        <v>93000</v>
      </c>
      <c r="F181" s="934"/>
      <c r="G181" s="849"/>
      <c r="H181" s="934"/>
      <c r="I181" s="934"/>
      <c r="J181" s="1288"/>
      <c r="K181" s="924"/>
      <c r="L181" s="1285"/>
      <c r="M181" s="924">
        <v>110000</v>
      </c>
      <c r="N181" s="934"/>
      <c r="O181" s="934"/>
      <c r="P181" s="959"/>
      <c r="Q181" s="1769"/>
    </row>
    <row r="182" spans="1:17" ht="35.1" customHeight="1">
      <c r="A182" s="1105"/>
      <c r="B182" s="1143" t="s">
        <v>1372</v>
      </c>
      <c r="C182" s="947" t="s">
        <v>1344</v>
      </c>
      <c r="D182" s="1065" t="s">
        <v>1348</v>
      </c>
      <c r="E182" s="959">
        <v>107000</v>
      </c>
      <c r="F182" s="924">
        <v>70200</v>
      </c>
      <c r="G182" s="849"/>
      <c r="H182" s="924"/>
      <c r="I182" s="924"/>
      <c r="J182" s="1285"/>
      <c r="K182" s="892"/>
      <c r="L182" s="1234"/>
      <c r="M182" s="924"/>
      <c r="N182" s="924"/>
      <c r="O182" s="924"/>
      <c r="P182" s="959"/>
      <c r="Q182" s="1769"/>
    </row>
    <row r="183" spans="1:17" ht="35.1" customHeight="1">
      <c r="A183" s="1105"/>
      <c r="B183" s="1143" t="s">
        <v>1373</v>
      </c>
      <c r="C183" s="947" t="s">
        <v>1344</v>
      </c>
      <c r="D183" s="1065" t="s">
        <v>1345</v>
      </c>
      <c r="E183" s="959">
        <v>120000</v>
      </c>
      <c r="F183" s="924">
        <v>73500</v>
      </c>
      <c r="G183" s="1002">
        <v>120000</v>
      </c>
      <c r="H183" s="924"/>
      <c r="I183" s="924"/>
      <c r="J183" s="1285"/>
      <c r="K183" s="1002">
        <v>130000</v>
      </c>
      <c r="L183" s="1002">
        <v>110400</v>
      </c>
      <c r="M183" s="924">
        <v>123000</v>
      </c>
      <c r="N183" s="924"/>
      <c r="O183" s="924"/>
      <c r="P183" s="959"/>
      <c r="Q183" s="1769"/>
    </row>
    <row r="184" spans="1:17" ht="35.1" customHeight="1">
      <c r="A184" s="1105"/>
      <c r="B184" s="1143" t="s">
        <v>1374</v>
      </c>
      <c r="C184" s="947" t="s">
        <v>1344</v>
      </c>
      <c r="D184" s="1065" t="s">
        <v>1345</v>
      </c>
      <c r="E184" s="1272"/>
      <c r="F184" s="924"/>
      <c r="G184" s="1002">
        <v>120000</v>
      </c>
      <c r="H184" s="924"/>
      <c r="I184" s="924"/>
      <c r="J184" s="1285"/>
      <c r="K184" s="924"/>
      <c r="L184" s="1285"/>
      <c r="M184" s="924"/>
      <c r="N184" s="924"/>
      <c r="O184" s="924"/>
      <c r="P184" s="959"/>
      <c r="Q184" s="1769"/>
    </row>
    <row r="185" spans="1:17" ht="35.1" customHeight="1">
      <c r="A185" s="1105"/>
      <c r="B185" s="1143" t="s">
        <v>1375</v>
      </c>
      <c r="C185" s="947" t="s">
        <v>1344</v>
      </c>
      <c r="D185" s="1065" t="s">
        <v>1345</v>
      </c>
      <c r="E185" s="1272"/>
      <c r="F185" s="924"/>
      <c r="H185" s="924"/>
      <c r="I185" s="924"/>
      <c r="J185" s="1285"/>
      <c r="L185" s="1285"/>
      <c r="M185" s="924"/>
      <c r="N185" s="924"/>
      <c r="O185" s="924"/>
      <c r="P185" s="959"/>
      <c r="Q185" s="1769"/>
    </row>
    <row r="186" spans="1:17" ht="35.1" customHeight="1">
      <c r="A186" s="1105"/>
      <c r="B186" s="1143" t="s">
        <v>1376</v>
      </c>
      <c r="C186" s="947" t="s">
        <v>1344</v>
      </c>
      <c r="D186" s="1065" t="s">
        <v>1345</v>
      </c>
      <c r="E186" s="1272"/>
      <c r="F186" s="924"/>
      <c r="G186" s="924"/>
      <c r="H186" s="849"/>
      <c r="I186" s="924"/>
      <c r="J186" s="1285"/>
      <c r="K186" s="924"/>
      <c r="L186" s="1285"/>
      <c r="M186" s="924"/>
      <c r="N186" s="924"/>
      <c r="O186" s="924"/>
      <c r="P186" s="959"/>
      <c r="Q186" s="1769"/>
    </row>
    <row r="187" spans="1:17" ht="35.1" customHeight="1">
      <c r="A187" s="1105"/>
      <c r="B187" s="1143" t="s">
        <v>1377</v>
      </c>
      <c r="C187" s="947" t="s">
        <v>1344</v>
      </c>
      <c r="D187" s="1065" t="s">
        <v>1347</v>
      </c>
      <c r="E187" s="1272"/>
      <c r="F187" s="924"/>
      <c r="G187" s="924"/>
      <c r="I187" s="924"/>
      <c r="J187" s="1285">
        <v>85000</v>
      </c>
      <c r="K187" s="924"/>
      <c r="L187" s="1285"/>
      <c r="M187" s="1002">
        <v>79000</v>
      </c>
      <c r="N187" s="924"/>
      <c r="O187" s="924"/>
      <c r="P187" s="959"/>
      <c r="Q187" s="1769"/>
    </row>
    <row r="188" spans="1:17" ht="35.1" customHeight="1">
      <c r="A188" s="1105"/>
      <c r="B188" s="1143" t="s">
        <v>1377</v>
      </c>
      <c r="C188" s="947" t="s">
        <v>1344</v>
      </c>
      <c r="D188" s="1065" t="s">
        <v>1348</v>
      </c>
      <c r="E188" s="1256"/>
      <c r="F188" s="934"/>
      <c r="G188" s="655"/>
      <c r="H188" s="934"/>
      <c r="I188" s="934"/>
      <c r="J188" s="1285">
        <v>95000</v>
      </c>
      <c r="K188" s="924"/>
      <c r="L188" s="1285"/>
      <c r="M188" s="934"/>
      <c r="N188" s="934"/>
      <c r="O188" s="934"/>
      <c r="P188" s="959"/>
      <c r="Q188" s="1769"/>
    </row>
    <row r="189" spans="1:17" ht="35.1" customHeight="1">
      <c r="A189" s="1105"/>
      <c r="B189" s="1143" t="s">
        <v>1377</v>
      </c>
      <c r="C189" s="947" t="s">
        <v>1344</v>
      </c>
      <c r="D189" s="1065" t="s">
        <v>1345</v>
      </c>
      <c r="E189" s="1256"/>
      <c r="F189" s="1002">
        <v>95000</v>
      </c>
      <c r="G189" s="1002">
        <v>102000</v>
      </c>
      <c r="H189" s="934"/>
      <c r="I189" s="934"/>
      <c r="J189" s="1285"/>
      <c r="K189" s="924"/>
      <c r="L189" s="1285"/>
      <c r="M189" s="934"/>
      <c r="N189" s="934"/>
      <c r="O189" s="934"/>
      <c r="P189" s="959"/>
      <c r="Q189" s="1769"/>
    </row>
    <row r="190" spans="1:17" ht="35.1" customHeight="1">
      <c r="A190" s="1105"/>
      <c r="B190" s="1143" t="s">
        <v>1378</v>
      </c>
      <c r="C190" s="947" t="s">
        <v>1344</v>
      </c>
      <c r="D190" s="1065" t="s">
        <v>1350</v>
      </c>
      <c r="E190" s="1256"/>
      <c r="G190" s="924"/>
      <c r="H190" s="934"/>
      <c r="I190" s="934"/>
      <c r="J190" s="1288"/>
      <c r="K190" s="924"/>
      <c r="L190" s="1285"/>
      <c r="M190" s="934"/>
      <c r="N190" s="934"/>
      <c r="O190" s="934"/>
      <c r="P190" s="924">
        <v>166100</v>
      </c>
      <c r="Q190" s="1769"/>
    </row>
    <row r="191" spans="1:17" ht="35.1" customHeight="1">
      <c r="A191" s="1105"/>
      <c r="B191" s="1143" t="s">
        <v>1379</v>
      </c>
      <c r="C191" s="947" t="s">
        <v>1344</v>
      </c>
      <c r="D191" s="1065" t="s">
        <v>1351</v>
      </c>
      <c r="E191" s="1256"/>
      <c r="F191" s="934"/>
      <c r="G191" s="924"/>
      <c r="H191" s="934"/>
      <c r="I191" s="934"/>
      <c r="J191" s="1288"/>
      <c r="K191" s="924"/>
      <c r="L191" s="1285"/>
      <c r="M191" s="934"/>
      <c r="N191" s="934"/>
      <c r="O191" s="934"/>
      <c r="P191" s="959">
        <v>180400</v>
      </c>
      <c r="Q191" s="1769"/>
    </row>
    <row r="192" spans="1:17" ht="35.1" customHeight="1">
      <c r="A192" s="1105"/>
      <c r="B192" s="1143" t="s">
        <v>1380</v>
      </c>
      <c r="C192" s="947" t="s">
        <v>1344</v>
      </c>
      <c r="D192" s="1065" t="s">
        <v>1345</v>
      </c>
      <c r="E192" s="1256"/>
      <c r="F192" s="934"/>
      <c r="G192" s="1002">
        <v>130000</v>
      </c>
      <c r="H192" s="934"/>
      <c r="I192" s="934"/>
      <c r="J192" s="1288"/>
      <c r="K192" s="1002">
        <v>130000</v>
      </c>
      <c r="L192" s="1285"/>
      <c r="M192" s="934"/>
      <c r="N192" s="934"/>
      <c r="O192" s="934"/>
      <c r="P192" s="959"/>
      <c r="Q192" s="1769"/>
    </row>
    <row r="193" spans="1:17" ht="35.1" customHeight="1">
      <c r="A193" s="1105"/>
      <c r="B193" s="1143" t="s">
        <v>1381</v>
      </c>
      <c r="C193" s="947" t="s">
        <v>1344</v>
      </c>
      <c r="D193" s="1065" t="s">
        <v>1345</v>
      </c>
      <c r="E193" s="1256"/>
      <c r="F193" s="934"/>
      <c r="G193" s="934"/>
      <c r="H193" s="934"/>
      <c r="I193" s="924">
        <v>115000</v>
      </c>
      <c r="J193" s="1288"/>
      <c r="K193" s="924"/>
      <c r="L193" s="1285"/>
      <c r="M193" s="934"/>
      <c r="N193" s="934"/>
      <c r="O193" s="934"/>
      <c r="P193" s="959"/>
      <c r="Q193" s="1769"/>
    </row>
    <row r="194" spans="1:17" ht="35.1" customHeight="1">
      <c r="A194" s="1105"/>
      <c r="B194" s="1143" t="s">
        <v>1382</v>
      </c>
      <c r="C194" s="947" t="s">
        <v>1344</v>
      </c>
      <c r="D194" s="1065" t="s">
        <v>1350</v>
      </c>
      <c r="E194" s="1256"/>
      <c r="F194" s="934"/>
      <c r="G194" s="934"/>
      <c r="H194" s="934"/>
      <c r="I194" s="924">
        <v>135000</v>
      </c>
      <c r="J194" s="1288"/>
      <c r="K194" s="924"/>
      <c r="L194" s="1285"/>
      <c r="M194" s="934"/>
      <c r="N194" s="934"/>
      <c r="O194" s="934"/>
      <c r="P194" s="959"/>
      <c r="Q194" s="1769"/>
    </row>
    <row r="195" spans="1:17" ht="35.1" customHeight="1">
      <c r="A195" s="1105"/>
      <c r="B195" s="1260" t="s">
        <v>1383</v>
      </c>
      <c r="C195" s="947" t="s">
        <v>1344</v>
      </c>
      <c r="D195" s="1065" t="s">
        <v>1350</v>
      </c>
      <c r="E195" s="1256">
        <v>137000</v>
      </c>
      <c r="F195" s="934"/>
      <c r="G195" s="934"/>
      <c r="H195" s="934"/>
      <c r="I195" s="934"/>
      <c r="J195" s="1288"/>
      <c r="K195" s="924"/>
      <c r="L195" s="1285"/>
      <c r="M195" s="934"/>
      <c r="N195" s="934"/>
      <c r="O195" s="934"/>
      <c r="P195" s="959"/>
      <c r="Q195" s="1769"/>
    </row>
    <row r="196" spans="1:17" ht="35.1" customHeight="1">
      <c r="A196" s="1105"/>
      <c r="B196" s="1260" t="s">
        <v>1384</v>
      </c>
      <c r="C196" s="947" t="s">
        <v>1344</v>
      </c>
      <c r="D196" s="1065" t="s">
        <v>1350</v>
      </c>
      <c r="E196" s="1256"/>
      <c r="F196" s="924">
        <v>91200</v>
      </c>
      <c r="G196" s="934"/>
      <c r="H196" s="934"/>
      <c r="I196" s="934"/>
      <c r="J196" s="1288"/>
      <c r="K196" s="924"/>
      <c r="L196" s="1285"/>
      <c r="M196" s="934"/>
      <c r="N196" s="934"/>
      <c r="O196" s="934"/>
      <c r="P196" s="959"/>
      <c r="Q196" s="1770"/>
    </row>
    <row r="197" spans="1:17" ht="30" customHeight="1">
      <c r="A197" s="1062" t="s">
        <v>1385</v>
      </c>
      <c r="B197" s="1057"/>
      <c r="C197" s="581"/>
      <c r="D197" s="1063"/>
      <c r="E197" s="623"/>
      <c r="F197" s="623"/>
      <c r="G197" s="624"/>
      <c r="H197" s="625"/>
      <c r="Q197" s="1776" t="s">
        <v>1177</v>
      </c>
    </row>
    <row r="198" spans="1:17" ht="30" customHeight="1">
      <c r="B198" s="1752" t="s">
        <v>866</v>
      </c>
      <c r="C198" s="1753"/>
      <c r="D198" s="1239"/>
      <c r="E198" s="878"/>
      <c r="F198" s="878"/>
      <c r="G198" s="849"/>
      <c r="H198" s="849"/>
      <c r="I198" s="849"/>
      <c r="J198" s="1194"/>
      <c r="K198" s="892"/>
      <c r="L198" s="1234"/>
      <c r="M198" s="849"/>
      <c r="N198" s="849"/>
      <c r="O198" s="849"/>
      <c r="P198" s="893"/>
      <c r="Q198" s="1777"/>
    </row>
    <row r="199" spans="1:17" ht="30" customHeight="1">
      <c r="A199" s="1134"/>
      <c r="B199" s="1074" t="s">
        <v>1386</v>
      </c>
      <c r="C199" s="947" t="s">
        <v>1387</v>
      </c>
      <c r="D199" s="1296" t="s">
        <v>1388</v>
      </c>
      <c r="E199" s="977"/>
      <c r="F199" s="977"/>
      <c r="G199" s="1340">
        <v>2100000</v>
      </c>
      <c r="H199" s="978"/>
      <c r="I199" s="978"/>
      <c r="J199" s="1311"/>
      <c r="K199" s="978"/>
      <c r="L199" s="1311"/>
      <c r="M199" s="978"/>
      <c r="N199" s="978"/>
      <c r="O199" s="978"/>
      <c r="P199" s="1003"/>
      <c r="Q199" s="1777"/>
    </row>
    <row r="200" spans="1:17" ht="30" customHeight="1">
      <c r="A200" s="1134"/>
      <c r="B200" s="1074" t="s">
        <v>868</v>
      </c>
      <c r="C200" s="947" t="s">
        <v>1387</v>
      </c>
      <c r="D200" s="1296" t="s">
        <v>1389</v>
      </c>
      <c r="E200" s="980"/>
      <c r="F200" s="980"/>
      <c r="G200" s="1340">
        <v>2950000</v>
      </c>
      <c r="H200" s="978"/>
      <c r="I200" s="978"/>
      <c r="J200" s="1311"/>
      <c r="K200" s="978">
        <v>3200000</v>
      </c>
      <c r="L200" s="1311"/>
      <c r="M200" s="978"/>
      <c r="N200" s="978"/>
      <c r="O200" s="978"/>
      <c r="P200" s="1003"/>
      <c r="Q200" s="1777"/>
    </row>
    <row r="201" spans="1:17" ht="30" customHeight="1">
      <c r="A201" s="1134"/>
      <c r="B201" s="1074" t="s">
        <v>869</v>
      </c>
      <c r="C201" s="947" t="s">
        <v>1387</v>
      </c>
      <c r="D201" s="1296" t="s">
        <v>1390</v>
      </c>
      <c r="E201" s="980"/>
      <c r="F201" s="980"/>
      <c r="G201" s="1340">
        <v>4000000</v>
      </c>
      <c r="H201" s="978"/>
      <c r="I201" s="978"/>
      <c r="J201" s="1311"/>
      <c r="K201" s="978"/>
      <c r="L201" s="1311"/>
      <c r="M201" s="978"/>
      <c r="N201" s="978"/>
      <c r="O201" s="978"/>
      <c r="P201" s="1003"/>
      <c r="Q201" s="1777"/>
    </row>
    <row r="202" spans="1:17" ht="30" customHeight="1">
      <c r="A202" s="1134"/>
      <c r="B202" s="1074" t="s">
        <v>870</v>
      </c>
      <c r="C202" s="947" t="s">
        <v>1387</v>
      </c>
      <c r="D202" s="1296" t="s">
        <v>1391</v>
      </c>
      <c r="E202" s="980"/>
      <c r="F202" s="980"/>
      <c r="G202" s="1340">
        <v>5100000</v>
      </c>
      <c r="H202" s="978"/>
      <c r="I202" s="978"/>
      <c r="J202" s="1311"/>
      <c r="K202" s="978"/>
      <c r="L202" s="1311"/>
      <c r="M202" s="978"/>
      <c r="N202" s="978"/>
      <c r="O202" s="978"/>
      <c r="P202" s="1003"/>
      <c r="Q202" s="1777"/>
    </row>
    <row r="203" spans="1:17" ht="30" customHeight="1">
      <c r="A203" s="1134"/>
      <c r="B203" s="1074" t="s">
        <v>871</v>
      </c>
      <c r="C203" s="947" t="s">
        <v>1387</v>
      </c>
      <c r="D203" s="1296" t="s">
        <v>1388</v>
      </c>
      <c r="E203" s="980"/>
      <c r="F203" s="980"/>
      <c r="G203" s="1340">
        <v>2200000</v>
      </c>
      <c r="H203" s="978"/>
      <c r="I203" s="978"/>
      <c r="J203" s="1311"/>
      <c r="K203" s="978"/>
      <c r="L203" s="1311"/>
      <c r="M203" s="978"/>
      <c r="N203" s="978"/>
      <c r="O203" s="978"/>
      <c r="P203" s="1003"/>
      <c r="Q203" s="1777"/>
    </row>
    <row r="204" spans="1:17" ht="30" customHeight="1">
      <c r="A204" s="1298"/>
      <c r="B204" s="1071" t="s">
        <v>872</v>
      </c>
      <c r="C204" s="1123" t="s">
        <v>1387</v>
      </c>
      <c r="D204" s="1296" t="s">
        <v>1389</v>
      </c>
      <c r="E204" s="983"/>
      <c r="F204" s="983"/>
      <c r="G204" s="1341">
        <v>3200000</v>
      </c>
      <c r="H204" s="984"/>
      <c r="I204" s="984"/>
      <c r="J204" s="1312"/>
      <c r="L204" s="1312"/>
      <c r="M204" s="984"/>
      <c r="N204" s="984"/>
      <c r="O204" s="984"/>
      <c r="P204" s="1004"/>
      <c r="Q204" s="1777"/>
    </row>
    <row r="205" spans="1:17" ht="30" customHeight="1">
      <c r="A205" s="1134"/>
      <c r="B205" s="1074" t="s">
        <v>873</v>
      </c>
      <c r="C205" s="947" t="s">
        <v>1387</v>
      </c>
      <c r="D205" s="1296" t="s">
        <v>1390</v>
      </c>
      <c r="E205" s="986"/>
      <c r="F205" s="986"/>
      <c r="G205" s="1342">
        <v>4300000</v>
      </c>
      <c r="H205" s="987"/>
      <c r="I205" s="987"/>
      <c r="J205" s="1313"/>
      <c r="K205" s="987"/>
      <c r="L205" s="1313"/>
      <c r="M205" s="987"/>
      <c r="N205" s="987"/>
      <c r="O205" s="987"/>
      <c r="P205" s="1005"/>
      <c r="Q205" s="1777"/>
    </row>
    <row r="206" spans="1:17" ht="30" customHeight="1">
      <c r="A206" s="1301"/>
      <c r="B206" s="1097" t="s">
        <v>874</v>
      </c>
      <c r="C206" s="1120" t="s">
        <v>1387</v>
      </c>
      <c r="D206" s="1296" t="s">
        <v>1391</v>
      </c>
      <c r="E206" s="990"/>
      <c r="F206" s="990"/>
      <c r="G206" s="1343">
        <v>5400000</v>
      </c>
      <c r="H206" s="991"/>
      <c r="I206" s="991"/>
      <c r="J206" s="1314"/>
      <c r="K206" s="991"/>
      <c r="L206" s="1314"/>
      <c r="M206" s="991"/>
      <c r="N206" s="991"/>
      <c r="O206" s="991"/>
      <c r="P206" s="1006"/>
      <c r="Q206" s="1777"/>
    </row>
    <row r="207" spans="1:17" ht="30" customHeight="1">
      <c r="A207" s="1134"/>
      <c r="B207" s="1303" t="s">
        <v>875</v>
      </c>
      <c r="C207" s="947"/>
      <c r="D207" s="1304"/>
      <c r="E207" s="980"/>
      <c r="F207" s="980"/>
      <c r="G207" s="978"/>
      <c r="H207" s="978"/>
      <c r="I207" s="978"/>
      <c r="J207" s="1311"/>
      <c r="K207" s="978"/>
      <c r="L207" s="1311"/>
      <c r="M207" s="978"/>
      <c r="N207" s="978"/>
      <c r="O207" s="978"/>
      <c r="P207" s="1003"/>
      <c r="Q207" s="1777"/>
    </row>
    <row r="208" spans="1:17" ht="30" customHeight="1">
      <c r="A208" s="1134"/>
      <c r="B208" s="1074" t="s">
        <v>867</v>
      </c>
      <c r="C208" s="947" t="s">
        <v>1387</v>
      </c>
      <c r="D208" s="1296" t="s">
        <v>1388</v>
      </c>
      <c r="E208" s="980"/>
      <c r="F208" s="980"/>
      <c r="G208" s="1340">
        <v>2700000</v>
      </c>
      <c r="H208" s="978"/>
      <c r="I208" s="978"/>
      <c r="J208" s="1311"/>
      <c r="K208" s="978"/>
      <c r="L208" s="1311"/>
      <c r="M208" s="978"/>
      <c r="N208" s="978"/>
      <c r="O208" s="978"/>
      <c r="P208" s="1003"/>
      <c r="Q208" s="1777"/>
    </row>
    <row r="209" spans="1:17" ht="30" customHeight="1">
      <c r="A209" s="1134"/>
      <c r="B209" s="1074" t="s">
        <v>868</v>
      </c>
      <c r="C209" s="947" t="s">
        <v>1387</v>
      </c>
      <c r="D209" s="1296" t="s">
        <v>1389</v>
      </c>
      <c r="E209" s="977"/>
      <c r="F209" s="977"/>
      <c r="G209" s="1340">
        <v>3400000</v>
      </c>
      <c r="H209" s="978"/>
      <c r="I209" s="978"/>
      <c r="J209" s="1311"/>
      <c r="K209" s="978"/>
      <c r="L209" s="1311"/>
      <c r="M209" s="978"/>
      <c r="N209" s="978"/>
      <c r="O209" s="978"/>
      <c r="P209" s="1003"/>
      <c r="Q209" s="1777"/>
    </row>
    <row r="210" spans="1:17" ht="30" customHeight="1">
      <c r="A210" s="1134"/>
      <c r="B210" s="1074" t="s">
        <v>869</v>
      </c>
      <c r="C210" s="947" t="s">
        <v>1387</v>
      </c>
      <c r="D210" s="1296" t="s">
        <v>1390</v>
      </c>
      <c r="E210" s="980"/>
      <c r="F210" s="980"/>
      <c r="G210" s="1340">
        <v>4500000</v>
      </c>
      <c r="H210" s="978"/>
      <c r="I210" s="978"/>
      <c r="J210" s="1311"/>
      <c r="K210" s="978"/>
      <c r="L210" s="1311"/>
      <c r="M210" s="978"/>
      <c r="N210" s="978"/>
      <c r="O210" s="978"/>
      <c r="P210" s="1003"/>
      <c r="Q210" s="1777"/>
    </row>
    <row r="211" spans="1:17" ht="30" customHeight="1">
      <c r="A211" s="1134"/>
      <c r="B211" s="1074" t="s">
        <v>870</v>
      </c>
      <c r="C211" s="947" t="s">
        <v>1387</v>
      </c>
      <c r="D211" s="1296" t="s">
        <v>1391</v>
      </c>
      <c r="E211" s="980"/>
      <c r="F211" s="980"/>
      <c r="G211" s="1340">
        <v>5650000</v>
      </c>
      <c r="H211" s="978"/>
      <c r="I211" s="978"/>
      <c r="J211" s="1311"/>
      <c r="K211" s="978"/>
      <c r="L211" s="1311"/>
      <c r="M211" s="978"/>
      <c r="N211" s="978"/>
      <c r="O211" s="978"/>
      <c r="P211" s="1003"/>
      <c r="Q211" s="1777"/>
    </row>
    <row r="212" spans="1:17" ht="30" customHeight="1">
      <c r="A212" s="1134"/>
      <c r="B212" s="1074" t="s">
        <v>871</v>
      </c>
      <c r="C212" s="947" t="s">
        <v>1387</v>
      </c>
      <c r="D212" s="1296" t="s">
        <v>1388</v>
      </c>
      <c r="E212" s="980"/>
      <c r="F212" s="980"/>
      <c r="G212" s="1340">
        <v>2650000</v>
      </c>
      <c r="H212" s="978"/>
      <c r="I212" s="978"/>
      <c r="J212" s="1311"/>
      <c r="K212" s="978"/>
      <c r="L212" s="1311"/>
      <c r="M212" s="978"/>
      <c r="N212" s="978"/>
      <c r="O212" s="978"/>
      <c r="P212" s="1003"/>
      <c r="Q212" s="1777"/>
    </row>
    <row r="213" spans="1:17" ht="30" customHeight="1">
      <c r="A213" s="1134"/>
      <c r="B213" s="1074" t="s">
        <v>872</v>
      </c>
      <c r="C213" s="947" t="s">
        <v>1387</v>
      </c>
      <c r="D213" s="1296" t="s">
        <v>1389</v>
      </c>
      <c r="E213" s="977"/>
      <c r="F213" s="977"/>
      <c r="G213" s="1340">
        <v>3700000</v>
      </c>
      <c r="H213" s="978"/>
      <c r="I213" s="978"/>
      <c r="J213" s="1311"/>
      <c r="K213" s="978"/>
      <c r="L213" s="1311"/>
      <c r="M213" s="978"/>
      <c r="N213" s="978"/>
      <c r="O213" s="978"/>
      <c r="P213" s="1003"/>
      <c r="Q213" s="1777"/>
    </row>
    <row r="214" spans="1:17" ht="30" customHeight="1">
      <c r="A214" s="1134"/>
      <c r="B214" s="1074" t="s">
        <v>873</v>
      </c>
      <c r="C214" s="947" t="s">
        <v>1387</v>
      </c>
      <c r="D214" s="1296" t="s">
        <v>1390</v>
      </c>
      <c r="E214" s="977"/>
      <c r="F214" s="977"/>
      <c r="G214" s="1340">
        <v>4800000</v>
      </c>
      <c r="H214" s="978"/>
      <c r="I214" s="978"/>
      <c r="J214" s="1311"/>
      <c r="K214" s="978"/>
      <c r="L214" s="1311"/>
      <c r="M214" s="978"/>
      <c r="N214" s="978"/>
      <c r="O214" s="978"/>
      <c r="P214" s="1003"/>
      <c r="Q214" s="1777"/>
    </row>
    <row r="215" spans="1:17" ht="30" customHeight="1">
      <c r="A215" s="1134"/>
      <c r="B215" s="1071" t="s">
        <v>874</v>
      </c>
      <c r="C215" s="1123" t="s">
        <v>1387</v>
      </c>
      <c r="D215" s="1296" t="s">
        <v>1391</v>
      </c>
      <c r="E215" s="995"/>
      <c r="F215" s="995"/>
      <c r="G215" s="1341">
        <v>5950000</v>
      </c>
      <c r="H215" s="984"/>
      <c r="I215" s="984"/>
      <c r="J215" s="1312"/>
      <c r="K215" s="984"/>
      <c r="L215" s="1312"/>
      <c r="M215" s="984"/>
      <c r="N215" s="984"/>
      <c r="O215" s="984"/>
      <c r="P215" s="1004"/>
      <c r="Q215" s="1778"/>
    </row>
    <row r="216" spans="1:17" ht="35.1" customHeight="1">
      <c r="A216" s="1062" t="s">
        <v>1392</v>
      </c>
      <c r="B216" s="1238" t="s">
        <v>1393</v>
      </c>
      <c r="C216" s="892"/>
      <c r="D216" s="1239"/>
      <c r="E216" s="878"/>
      <c r="F216" s="878"/>
      <c r="G216" s="849"/>
      <c r="H216" s="849"/>
      <c r="I216" s="849"/>
      <c r="J216" s="1194"/>
      <c r="K216" s="892"/>
      <c r="L216" s="1234"/>
      <c r="M216" s="849"/>
      <c r="N216" s="849"/>
      <c r="O216" s="849"/>
      <c r="P216" s="893"/>
      <c r="Q216" s="1776" t="s">
        <v>1177</v>
      </c>
    </row>
    <row r="217" spans="1:17" ht="35.1" customHeight="1">
      <c r="A217" s="1062"/>
      <c r="B217" s="1136" t="s">
        <v>1394</v>
      </c>
      <c r="C217" s="947" t="s">
        <v>249</v>
      </c>
      <c r="D217" s="1086"/>
      <c r="E217" s="1305">
        <v>7200000</v>
      </c>
      <c r="F217" s="997">
        <v>6500000</v>
      </c>
      <c r="G217" s="998">
        <v>5800000</v>
      </c>
      <c r="I217" s="997">
        <v>6500000</v>
      </c>
      <c r="J217" s="1345">
        <v>5600000</v>
      </c>
      <c r="K217" s="1344">
        <v>6000000</v>
      </c>
      <c r="L217" s="1344">
        <v>5500000</v>
      </c>
      <c r="M217" s="998">
        <v>6000000</v>
      </c>
      <c r="N217" s="998">
        <v>5500000</v>
      </c>
      <c r="O217" s="997">
        <v>4600000</v>
      </c>
      <c r="P217" s="1007"/>
      <c r="Q217" s="1777"/>
    </row>
    <row r="218" spans="1:17" ht="35.1" customHeight="1">
      <c r="A218" s="1105"/>
      <c r="B218" s="1307" t="s">
        <v>1395</v>
      </c>
      <c r="C218" s="947" t="s">
        <v>249</v>
      </c>
      <c r="D218" s="1065"/>
      <c r="E218" s="1308">
        <v>7200000</v>
      </c>
      <c r="F218" s="997">
        <v>6500000</v>
      </c>
      <c r="G218" s="997">
        <v>6500000</v>
      </c>
      <c r="H218" s="998">
        <v>7000000</v>
      </c>
      <c r="I218" s="997"/>
      <c r="J218" s="1316">
        <v>6700000</v>
      </c>
      <c r="K218" s="997">
        <v>6300000</v>
      </c>
      <c r="L218" s="1316"/>
      <c r="M218" s="997">
        <v>6000000</v>
      </c>
      <c r="N218" s="997"/>
      <c r="O218" s="849"/>
      <c r="P218" s="1008"/>
      <c r="Q218" s="1777"/>
    </row>
    <row r="219" spans="1:17" ht="35.1" customHeight="1">
      <c r="A219" s="1105"/>
      <c r="B219" s="1310" t="s">
        <v>1396</v>
      </c>
      <c r="C219" s="947" t="s">
        <v>249</v>
      </c>
      <c r="D219" s="1065"/>
      <c r="E219" s="764"/>
      <c r="F219" s="764"/>
      <c r="G219" s="997">
        <v>9000000</v>
      </c>
      <c r="H219" s="997">
        <v>7000000</v>
      </c>
      <c r="I219" s="849"/>
      <c r="J219" s="1316">
        <v>9500000</v>
      </c>
      <c r="K219" s="892"/>
      <c r="L219" s="1234"/>
      <c r="M219" s="849"/>
      <c r="N219" s="849"/>
      <c r="O219" s="849"/>
      <c r="P219" s="892"/>
      <c r="Q219" s="1778"/>
    </row>
    <row r="220" spans="1:17">
      <c r="Q220" s="1009"/>
    </row>
    <row r="221" spans="1:17">
      <c r="Q221" s="1009"/>
    </row>
    <row r="222" spans="1:17">
      <c r="Q222" s="1009"/>
    </row>
    <row r="223" spans="1:17">
      <c r="Q223" s="1009"/>
    </row>
  </sheetData>
  <mergeCells count="32">
    <mergeCell ref="Q153:Q159"/>
    <mergeCell ref="Q160:Q196"/>
    <mergeCell ref="Q197:Q215"/>
    <mergeCell ref="Q216:Q219"/>
    <mergeCell ref="Q51:Q60"/>
    <mergeCell ref="Q62:Q70"/>
    <mergeCell ref="Q71:Q78"/>
    <mergeCell ref="Q79:Q115"/>
    <mergeCell ref="Q116:Q152"/>
    <mergeCell ref="Q9:Q16"/>
    <mergeCell ref="Q19:Q21"/>
    <mergeCell ref="Q24:Q27"/>
    <mergeCell ref="Q29:Q36"/>
    <mergeCell ref="Q38:Q49"/>
    <mergeCell ref="E50:P50"/>
    <mergeCell ref="B154:C154"/>
    <mergeCell ref="B198:C198"/>
    <mergeCell ref="A5:A6"/>
    <mergeCell ref="B5:B6"/>
    <mergeCell ref="C5:C6"/>
    <mergeCell ref="D5:D6"/>
    <mergeCell ref="B18:C18"/>
    <mergeCell ref="E18:P18"/>
    <mergeCell ref="B23:C23"/>
    <mergeCell ref="E23:P23"/>
    <mergeCell ref="B28:C28"/>
    <mergeCell ref="B1:Q1"/>
    <mergeCell ref="B2:Q2"/>
    <mergeCell ref="B3:Q3"/>
    <mergeCell ref="E5:P5"/>
    <mergeCell ref="E8:P8"/>
    <mergeCell ref="Q5:Q6"/>
  </mergeCells>
  <conditionalFormatting sqref="B118">
    <cfRule type="duplicateValues" dxfId="625" priority="20"/>
  </conditionalFormatting>
  <conditionalFormatting sqref="B119">
    <cfRule type="duplicateValues" dxfId="624" priority="15"/>
  </conditionalFormatting>
  <conditionalFormatting sqref="B123:B125">
    <cfRule type="duplicateValues" dxfId="623" priority="10"/>
    <cfRule type="duplicateValues" dxfId="622" priority="11"/>
  </conditionalFormatting>
  <conditionalFormatting sqref="B126">
    <cfRule type="duplicateValues" dxfId="621" priority="6"/>
    <cfRule type="duplicateValues" dxfId="620" priority="7"/>
  </conditionalFormatting>
  <conditionalFormatting sqref="B127:B128">
    <cfRule type="duplicateValues" dxfId="619" priority="2"/>
  </conditionalFormatting>
  <conditionalFormatting sqref="B130">
    <cfRule type="duplicateValues" dxfId="618" priority="14"/>
  </conditionalFormatting>
  <conditionalFormatting sqref="B131">
    <cfRule type="duplicateValues" dxfId="617" priority="5"/>
  </conditionalFormatting>
  <conditionalFormatting sqref="B132">
    <cfRule type="duplicateValues" dxfId="616" priority="4"/>
  </conditionalFormatting>
  <conditionalFormatting sqref="B134:B135">
    <cfRule type="duplicateValues" dxfId="615" priority="17"/>
  </conditionalFormatting>
  <conditionalFormatting sqref="B134:B136">
    <cfRule type="duplicateValues" dxfId="614" priority="16"/>
  </conditionalFormatting>
  <conditionalFormatting sqref="B136">
    <cfRule type="duplicateValues" dxfId="613" priority="19"/>
  </conditionalFormatting>
  <conditionalFormatting sqref="B137:B139">
    <cfRule type="duplicateValues" dxfId="612" priority="23"/>
  </conditionalFormatting>
  <conditionalFormatting sqref="B138">
    <cfRule type="duplicateValues" dxfId="611" priority="18"/>
  </conditionalFormatting>
  <conditionalFormatting sqref="B138:B139">
    <cfRule type="duplicateValues" dxfId="610" priority="22"/>
  </conditionalFormatting>
  <conditionalFormatting sqref="B139">
    <cfRule type="duplicateValues" dxfId="609" priority="21"/>
  </conditionalFormatting>
  <conditionalFormatting sqref="B140:B141">
    <cfRule type="duplicateValues" dxfId="608" priority="27"/>
  </conditionalFormatting>
  <conditionalFormatting sqref="B142:B144">
    <cfRule type="duplicateValues" dxfId="607" priority="8"/>
    <cfRule type="duplicateValues" dxfId="606" priority="9"/>
  </conditionalFormatting>
  <conditionalFormatting sqref="B145:B146">
    <cfRule type="duplicateValues" dxfId="605" priority="1"/>
  </conditionalFormatting>
  <conditionalFormatting sqref="B147">
    <cfRule type="duplicateValues" dxfId="604" priority="13"/>
  </conditionalFormatting>
  <conditionalFormatting sqref="B148">
    <cfRule type="duplicateValues" dxfId="603" priority="12"/>
  </conditionalFormatting>
  <conditionalFormatting sqref="B149">
    <cfRule type="duplicateValues" dxfId="602" priority="3"/>
  </conditionalFormatting>
  <conditionalFormatting sqref="B151">
    <cfRule type="duplicateValues" dxfId="601" priority="25"/>
  </conditionalFormatting>
  <conditionalFormatting sqref="B152">
    <cfRule type="duplicateValues" dxfId="600" priority="24"/>
  </conditionalFormatting>
  <pageMargins left="0.1" right="0.1" top="0.4" bottom="0.4" header="0.3" footer="0.3"/>
  <pageSetup paperSize="9" scale="60" orientation="landscape"/>
  <headerFooter>
    <oddFooter>&amp;CPage &amp;P&amp;R&amp;A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Q225"/>
  <sheetViews>
    <sheetView topLeftCell="B1" zoomScale="80" zoomScaleNormal="80" workbookViewId="0">
      <selection activeCell="G6" sqref="G6"/>
    </sheetView>
  </sheetViews>
  <sheetFormatPr defaultColWidth="9.140625" defaultRowHeight="15"/>
  <cols>
    <col min="1" max="1" width="5.7109375" style="655" customWidth="1"/>
    <col min="2" max="2" width="32.85546875" style="656" customWidth="1"/>
    <col min="3" max="3" width="9.28515625" style="657" customWidth="1"/>
    <col min="4" max="4" width="18.42578125" style="658" customWidth="1"/>
    <col min="5" max="6" width="12.85546875" style="655" customWidth="1"/>
    <col min="7" max="8" width="13.140625" style="659" customWidth="1"/>
    <col min="9" max="9" width="12.85546875" style="659" customWidth="1"/>
    <col min="10" max="10" width="14.28515625" style="661" customWidth="1"/>
    <col min="11" max="11" width="12.42578125" style="657" customWidth="1"/>
    <col min="12" max="12" width="11.85546875" style="663" customWidth="1"/>
    <col min="13" max="13" width="13.28515625" style="659" customWidth="1"/>
    <col min="14" max="14" width="13" style="659" customWidth="1"/>
    <col min="15" max="15" width="12.28515625" style="659" customWidth="1"/>
    <col min="16" max="16" width="11.85546875" style="657" customWidth="1"/>
    <col min="17" max="17" width="17.140625" style="655" customWidth="1"/>
    <col min="18" max="16384" width="9.140625" style="655"/>
  </cols>
  <sheetData>
    <row r="1" spans="1:17" ht="18.75">
      <c r="A1" s="664"/>
      <c r="B1" s="1739" t="s">
        <v>1149</v>
      </c>
      <c r="C1" s="1739"/>
      <c r="D1" s="1739"/>
      <c r="E1" s="1739"/>
      <c r="F1" s="1739"/>
      <c r="G1" s="1739"/>
      <c r="H1" s="1739"/>
      <c r="I1" s="1739"/>
      <c r="J1" s="1739"/>
      <c r="K1" s="1739"/>
      <c r="L1" s="1739"/>
      <c r="M1" s="1739"/>
      <c r="N1" s="1739"/>
      <c r="O1" s="1739"/>
      <c r="P1" s="1739"/>
      <c r="Q1" s="1739"/>
    </row>
    <row r="2" spans="1:17" ht="24.75" customHeight="1">
      <c r="A2" s="665"/>
      <c r="B2" s="1740" t="s">
        <v>1400</v>
      </c>
      <c r="C2" s="1740"/>
      <c r="D2" s="1740"/>
      <c r="E2" s="1740"/>
      <c r="F2" s="1740"/>
      <c r="G2" s="1740"/>
      <c r="H2" s="1740"/>
      <c r="I2" s="1740"/>
      <c r="J2" s="1740"/>
      <c r="K2" s="1740"/>
      <c r="L2" s="1740"/>
      <c r="M2" s="1740"/>
      <c r="N2" s="1740"/>
      <c r="O2" s="1740"/>
      <c r="P2" s="1740"/>
      <c r="Q2" s="1740"/>
    </row>
    <row r="3" spans="1:17" ht="17.25">
      <c r="A3" s="665"/>
      <c r="B3" s="1741" t="s">
        <v>1401</v>
      </c>
      <c r="C3" s="1741"/>
      <c r="D3" s="1741"/>
      <c r="E3" s="1741"/>
      <c r="F3" s="1741"/>
      <c r="G3" s="1741"/>
      <c r="H3" s="1741"/>
      <c r="I3" s="1741"/>
      <c r="J3" s="1741"/>
      <c r="K3" s="1741"/>
      <c r="L3" s="1741"/>
      <c r="M3" s="1741"/>
      <c r="N3" s="1741"/>
      <c r="O3" s="1741"/>
      <c r="P3" s="1741"/>
      <c r="Q3" s="1741"/>
    </row>
    <row r="4" spans="1:17" ht="18.75">
      <c r="A4" s="665"/>
      <c r="B4" s="666"/>
      <c r="C4" s="667"/>
      <c r="D4" s="668"/>
      <c r="E4" s="669"/>
      <c r="F4" s="669"/>
      <c r="G4" s="670"/>
      <c r="H4" s="670"/>
      <c r="I4" s="670"/>
      <c r="J4" s="808"/>
      <c r="K4" s="667"/>
      <c r="L4" s="810"/>
      <c r="M4" s="670"/>
      <c r="N4" s="670"/>
      <c r="O4" s="670"/>
      <c r="P4" s="667"/>
      <c r="Q4" s="669"/>
    </row>
    <row r="5" spans="1:17" ht="69.95" customHeight="1">
      <c r="A5" s="1754" t="s">
        <v>1152</v>
      </c>
      <c r="B5" s="1755" t="s">
        <v>1153</v>
      </c>
      <c r="C5" s="1747" t="s">
        <v>1154</v>
      </c>
      <c r="D5" s="1757" t="s">
        <v>1155</v>
      </c>
      <c r="E5" s="1742" t="s">
        <v>1156</v>
      </c>
      <c r="F5" s="1743"/>
      <c r="G5" s="1743"/>
      <c r="H5" s="1743"/>
      <c r="I5" s="1743"/>
      <c r="J5" s="1743"/>
      <c r="K5" s="1743"/>
      <c r="L5" s="1743"/>
      <c r="M5" s="1743"/>
      <c r="N5" s="1743"/>
      <c r="O5" s="1743"/>
      <c r="P5" s="1743"/>
      <c r="Q5" s="1747" t="s">
        <v>10</v>
      </c>
    </row>
    <row r="6" spans="1:17" ht="69.95" customHeight="1">
      <c r="A6" s="1754"/>
      <c r="B6" s="1756"/>
      <c r="C6" s="1748"/>
      <c r="D6" s="1758"/>
      <c r="E6" s="1024" t="s">
        <v>1157</v>
      </c>
      <c r="F6" s="674" t="s">
        <v>1158</v>
      </c>
      <c r="G6" s="675" t="s">
        <v>1159</v>
      </c>
      <c r="H6" s="676" t="s">
        <v>1160</v>
      </c>
      <c r="I6" s="675" t="s">
        <v>1161</v>
      </c>
      <c r="J6" s="676" t="s">
        <v>1162</v>
      </c>
      <c r="K6" s="676" t="s">
        <v>1163</v>
      </c>
      <c r="L6" s="676" t="s">
        <v>1164</v>
      </c>
      <c r="M6" s="676" t="s">
        <v>1165</v>
      </c>
      <c r="N6" s="676" t="s">
        <v>1166</v>
      </c>
      <c r="O6" s="676" t="s">
        <v>1167</v>
      </c>
      <c r="P6" s="811" t="s">
        <v>1168</v>
      </c>
      <c r="Q6" s="1748"/>
    </row>
    <row r="7" spans="1:17">
      <c r="A7" s="1028"/>
      <c r="B7" s="1029" t="s">
        <v>1169</v>
      </c>
      <c r="C7" s="812" t="s">
        <v>1170</v>
      </c>
      <c r="D7" s="1029" t="s">
        <v>1171</v>
      </c>
      <c r="E7" s="682">
        <v>1</v>
      </c>
      <c r="F7" s="681">
        <v>2</v>
      </c>
      <c r="G7" s="682">
        <v>3</v>
      </c>
      <c r="H7" s="681">
        <v>4</v>
      </c>
      <c r="I7" s="682">
        <v>5</v>
      </c>
      <c r="J7" s="1148">
        <v>6</v>
      </c>
      <c r="K7" s="812">
        <v>7</v>
      </c>
      <c r="L7" s="1148">
        <v>8</v>
      </c>
      <c r="M7" s="682">
        <v>9</v>
      </c>
      <c r="N7" s="681">
        <v>10</v>
      </c>
      <c r="O7" s="682">
        <v>11</v>
      </c>
      <c r="P7" s="812">
        <v>12</v>
      </c>
      <c r="Q7" s="682"/>
    </row>
    <row r="8" spans="1:17" ht="30" customHeight="1">
      <c r="A8" s="394" t="s">
        <v>1172</v>
      </c>
      <c r="B8" s="1031" t="s">
        <v>1173</v>
      </c>
      <c r="C8" s="396"/>
      <c r="E8" s="1744" t="s">
        <v>1174</v>
      </c>
      <c r="F8" s="1745"/>
      <c r="G8" s="1745"/>
      <c r="H8" s="1745"/>
      <c r="I8" s="1745"/>
      <c r="J8" s="1745"/>
      <c r="K8" s="1745"/>
      <c r="L8" s="1745"/>
      <c r="M8" s="1745"/>
      <c r="N8" s="1745"/>
      <c r="O8" s="1745"/>
      <c r="P8" s="1746"/>
      <c r="Q8" s="1195"/>
    </row>
    <row r="9" spans="1:17" ht="39.950000000000003" customHeight="1">
      <c r="A9" s="1032">
        <v>1</v>
      </c>
      <c r="B9" s="1033" t="s">
        <v>1175</v>
      </c>
      <c r="C9" s="1034" t="s">
        <v>15</v>
      </c>
      <c r="D9" s="1035" t="s">
        <v>1176</v>
      </c>
      <c r="E9" s="1036">
        <v>2240000</v>
      </c>
      <c r="F9" s="1036">
        <v>1900000</v>
      </c>
      <c r="G9" s="1036">
        <v>2200000</v>
      </c>
      <c r="H9" s="1036">
        <v>2200000</v>
      </c>
      <c r="I9" s="1036">
        <v>2000000</v>
      </c>
      <c r="J9" s="1036">
        <v>2200000</v>
      </c>
      <c r="K9" s="1036">
        <v>2200000</v>
      </c>
      <c r="L9" s="1036">
        <v>2000000</v>
      </c>
      <c r="M9" s="1036">
        <v>1940000</v>
      </c>
      <c r="N9" s="1036">
        <v>1960000</v>
      </c>
      <c r="O9" s="1036">
        <v>2040000</v>
      </c>
      <c r="P9" s="1328">
        <v>2120000</v>
      </c>
      <c r="Q9" s="1768" t="s">
        <v>1177</v>
      </c>
    </row>
    <row r="10" spans="1:17" ht="39.950000000000003" customHeight="1">
      <c r="A10" s="1032">
        <v>2</v>
      </c>
      <c r="B10" s="1039" t="s">
        <v>1178</v>
      </c>
      <c r="C10" s="1040" t="s">
        <v>15</v>
      </c>
      <c r="D10" s="1041" t="s">
        <v>1176</v>
      </c>
      <c r="E10" s="1036">
        <v>2120000</v>
      </c>
      <c r="F10" s="1037"/>
      <c r="G10" s="1043"/>
      <c r="H10" s="1043"/>
      <c r="I10" s="1043"/>
      <c r="J10" s="1150"/>
      <c r="K10" s="1043"/>
      <c r="L10" s="1150"/>
      <c r="M10" s="1043"/>
      <c r="N10" s="1043"/>
      <c r="O10" s="1043"/>
      <c r="P10" s="1151"/>
      <c r="Q10" s="1769"/>
    </row>
    <row r="11" spans="1:17" ht="39.950000000000003" customHeight="1">
      <c r="A11" s="1032">
        <v>3</v>
      </c>
      <c r="B11" s="1044" t="s">
        <v>1179</v>
      </c>
      <c r="C11" s="1040" t="s">
        <v>15</v>
      </c>
      <c r="D11" s="1041" t="s">
        <v>1176</v>
      </c>
      <c r="E11" s="1045">
        <v>2220000</v>
      </c>
      <c r="F11" s="1036">
        <v>1750000</v>
      </c>
      <c r="G11" s="1036">
        <v>2200000</v>
      </c>
      <c r="H11" s="1037"/>
      <c r="I11" s="1036">
        <v>1909091</v>
      </c>
      <c r="J11" s="1036">
        <v>2100000</v>
      </c>
      <c r="K11" s="1037"/>
      <c r="L11" s="1036">
        <v>1900000</v>
      </c>
      <c r="M11" s="1036"/>
      <c r="N11" s="1036">
        <v>1940000</v>
      </c>
      <c r="O11" s="1036">
        <f>O9</f>
        <v>2040000</v>
      </c>
      <c r="P11" s="1328">
        <v>2100000</v>
      </c>
      <c r="Q11" s="1769"/>
    </row>
    <row r="12" spans="1:17" ht="39.950000000000003" customHeight="1">
      <c r="A12" s="1032">
        <v>4</v>
      </c>
      <c r="B12" s="1046" t="s">
        <v>1180</v>
      </c>
      <c r="C12" s="1040" t="s">
        <v>15</v>
      </c>
      <c r="D12" s="1041" t="s">
        <v>1176</v>
      </c>
      <c r="E12" s="1045">
        <v>2220000</v>
      </c>
      <c r="F12" s="692">
        <v>2160000</v>
      </c>
      <c r="G12" s="1036">
        <v>2200000</v>
      </c>
      <c r="H12" s="1043"/>
      <c r="I12" s="1043"/>
      <c r="J12" s="1329">
        <v>2100000</v>
      </c>
      <c r="K12" s="1043"/>
      <c r="L12" s="1150"/>
      <c r="M12" s="1043"/>
      <c r="N12" s="1043"/>
      <c r="O12" s="1043"/>
      <c r="P12" s="1151"/>
      <c r="Q12" s="1769"/>
    </row>
    <row r="13" spans="1:17" ht="39.950000000000003" customHeight="1">
      <c r="A13" s="1032">
        <v>5</v>
      </c>
      <c r="B13" s="1047" t="s">
        <v>1181</v>
      </c>
      <c r="C13" s="1048" t="s">
        <v>15</v>
      </c>
      <c r="D13" s="1049" t="s">
        <v>1176</v>
      </c>
      <c r="E13" s="1050">
        <v>2060000</v>
      </c>
      <c r="F13" s="1043"/>
      <c r="G13" s="1152">
        <v>2100000</v>
      </c>
      <c r="H13" s="1052"/>
      <c r="I13" s="1152">
        <v>1818182</v>
      </c>
      <c r="J13" s="1153"/>
      <c r="K13" s="1052"/>
      <c r="L13" s="1153"/>
      <c r="M13" s="1152">
        <v>1900000</v>
      </c>
      <c r="N13" s="1052"/>
      <c r="O13" s="1152">
        <v>1940000</v>
      </c>
      <c r="P13" s="1330">
        <v>2000000</v>
      </c>
      <c r="Q13" s="1769"/>
    </row>
    <row r="14" spans="1:17" ht="39.950000000000003" customHeight="1">
      <c r="A14" s="1032">
        <v>6</v>
      </c>
      <c r="B14" s="1047" t="s">
        <v>1182</v>
      </c>
      <c r="C14" s="1048" t="s">
        <v>15</v>
      </c>
      <c r="D14" s="1049" t="s">
        <v>1176</v>
      </c>
      <c r="E14" s="1053"/>
      <c r="F14" s="1054"/>
      <c r="G14" s="1054"/>
      <c r="H14" s="1054"/>
      <c r="I14" s="1054"/>
      <c r="J14" s="1155"/>
      <c r="K14" s="1157">
        <v>1900000</v>
      </c>
      <c r="L14" s="1155"/>
      <c r="M14" s="1157"/>
      <c r="N14" s="1054"/>
      <c r="O14" s="1157">
        <f>O13</f>
        <v>1940000</v>
      </c>
      <c r="P14" s="1156"/>
      <c r="Q14" s="1769"/>
    </row>
    <row r="15" spans="1:17" ht="39.950000000000003" customHeight="1">
      <c r="A15" s="1032"/>
      <c r="B15" s="1047" t="s">
        <v>1399</v>
      </c>
      <c r="C15" s="1048" t="s">
        <v>15</v>
      </c>
      <c r="D15" s="1049"/>
      <c r="E15" s="1053"/>
      <c r="F15" s="1054"/>
      <c r="G15" s="1054"/>
      <c r="H15" s="1054"/>
      <c r="I15" s="1054"/>
      <c r="J15" s="1155"/>
      <c r="K15" s="1054"/>
      <c r="L15" s="1155"/>
      <c r="M15" s="1157"/>
      <c r="N15" s="1054"/>
      <c r="O15" s="1157"/>
      <c r="P15" s="1156"/>
      <c r="Q15" s="1769"/>
    </row>
    <row r="16" spans="1:17" ht="39.950000000000003" customHeight="1">
      <c r="A16" s="1032">
        <v>7</v>
      </c>
      <c r="B16" s="1056" t="s">
        <v>1183</v>
      </c>
      <c r="C16" s="1048" t="s">
        <v>15</v>
      </c>
      <c r="D16" s="1049" t="s">
        <v>1176</v>
      </c>
      <c r="E16" s="1053"/>
      <c r="F16" s="1054"/>
      <c r="G16" s="1054"/>
      <c r="H16" s="1157">
        <v>1920000</v>
      </c>
      <c r="I16" s="1054"/>
      <c r="J16" s="1157">
        <v>2120000</v>
      </c>
      <c r="K16" s="1054"/>
      <c r="L16" s="1155"/>
      <c r="M16" s="1054"/>
      <c r="N16" s="1054"/>
      <c r="O16" s="1157">
        <f>O13</f>
        <v>1940000</v>
      </c>
      <c r="P16" s="1054"/>
      <c r="Q16" s="1770"/>
    </row>
    <row r="17" spans="1:17" ht="34.5" customHeight="1">
      <c r="A17" s="394" t="s">
        <v>1184</v>
      </c>
      <c r="B17" s="1057" t="s">
        <v>1185</v>
      </c>
      <c r="C17" s="1058"/>
      <c r="D17" s="1059"/>
      <c r="E17" s="1060"/>
      <c r="F17" s="713"/>
      <c r="G17" s="714"/>
      <c r="H17" s="714"/>
      <c r="I17" s="714"/>
      <c r="J17" s="1158"/>
      <c r="K17" s="818"/>
      <c r="L17" s="1159"/>
      <c r="M17" s="714"/>
      <c r="N17" s="714"/>
      <c r="O17" s="714"/>
      <c r="P17" s="818"/>
      <c r="Q17" s="764"/>
    </row>
    <row r="18" spans="1:17" ht="23.25" customHeight="1">
      <c r="A18" s="1062"/>
      <c r="B18" s="1759" t="s">
        <v>1186</v>
      </c>
      <c r="C18" s="1760"/>
      <c r="D18" s="1063"/>
      <c r="E18" s="1761"/>
      <c r="F18" s="1762"/>
      <c r="G18" s="1762"/>
      <c r="H18" s="1762"/>
      <c r="I18" s="1762"/>
      <c r="J18" s="1762"/>
      <c r="K18" s="1762"/>
      <c r="L18" s="1762"/>
      <c r="M18" s="1762"/>
      <c r="N18" s="1762"/>
      <c r="O18" s="1762"/>
      <c r="P18" s="1762"/>
      <c r="Q18" s="1196"/>
    </row>
    <row r="19" spans="1:17" ht="30" customHeight="1">
      <c r="A19" s="1032">
        <v>1</v>
      </c>
      <c r="B19" s="1064" t="s">
        <v>1187</v>
      </c>
      <c r="C19" s="426" t="s">
        <v>1188</v>
      </c>
      <c r="D19" s="1065"/>
      <c r="E19" s="1317">
        <v>530000</v>
      </c>
      <c r="F19" s="1318">
        <v>445000</v>
      </c>
      <c r="G19" s="1319">
        <v>450000</v>
      </c>
      <c r="H19" s="1319">
        <v>450000</v>
      </c>
      <c r="I19" s="1160">
        <v>400000</v>
      </c>
      <c r="J19" s="1160">
        <v>550000</v>
      </c>
      <c r="K19" s="1160">
        <v>420000</v>
      </c>
      <c r="L19" s="1160">
        <v>450000</v>
      </c>
      <c r="M19" s="1161">
        <v>450000</v>
      </c>
      <c r="N19" s="1160">
        <v>350000</v>
      </c>
      <c r="O19" s="1160">
        <v>360000</v>
      </c>
      <c r="P19" s="1331">
        <v>350000</v>
      </c>
      <c r="Q19" s="1771" t="s">
        <v>1177</v>
      </c>
    </row>
    <row r="20" spans="1:17" ht="30" customHeight="1">
      <c r="A20" s="1070">
        <v>2</v>
      </c>
      <c r="B20" s="1071" t="s">
        <v>1189</v>
      </c>
      <c r="C20" s="410" t="s">
        <v>1188</v>
      </c>
      <c r="D20" s="1065"/>
      <c r="E20" s="1072">
        <v>530000</v>
      </c>
      <c r="F20" s="1320">
        <v>425000</v>
      </c>
      <c r="G20" s="1319">
        <v>450000</v>
      </c>
      <c r="H20" s="728"/>
      <c r="I20" s="1163">
        <v>400000</v>
      </c>
      <c r="J20" s="1163">
        <v>500000</v>
      </c>
      <c r="K20" s="1320">
        <f>K19</f>
        <v>420000</v>
      </c>
      <c r="L20" s="1164"/>
      <c r="M20" s="1165"/>
      <c r="N20" s="1166"/>
      <c r="O20" s="1332">
        <v>355000</v>
      </c>
      <c r="P20" s="1333"/>
      <c r="Q20" s="1771"/>
    </row>
    <row r="21" spans="1:17" ht="30" customHeight="1">
      <c r="A21" s="1032">
        <v>3</v>
      </c>
      <c r="B21" s="1074" t="s">
        <v>1190</v>
      </c>
      <c r="C21" s="426" t="s">
        <v>1188</v>
      </c>
      <c r="D21" s="1065"/>
      <c r="E21" s="1075"/>
      <c r="F21" s="1076"/>
      <c r="G21" s="1163">
        <v>300000</v>
      </c>
      <c r="H21" s="731"/>
      <c r="I21" s="1076"/>
      <c r="J21" s="1168"/>
      <c r="K21" s="1076"/>
      <c r="L21" s="1169"/>
      <c r="M21" s="1076"/>
      <c r="N21" s="731"/>
      <c r="O21" s="1076"/>
      <c r="P21" s="1170"/>
      <c r="Q21" s="1771"/>
    </row>
    <row r="22" spans="1:17" ht="39.950000000000003" customHeight="1">
      <c r="A22" s="394" t="s">
        <v>1191</v>
      </c>
      <c r="B22" s="1078" t="s">
        <v>1192</v>
      </c>
      <c r="C22" s="736"/>
      <c r="D22" s="1079"/>
      <c r="E22" s="736"/>
      <c r="F22" s="736"/>
      <c r="G22" s="736"/>
      <c r="H22" s="736"/>
      <c r="I22" s="736"/>
      <c r="J22" s="1158"/>
      <c r="K22" s="829"/>
      <c r="L22" s="1171"/>
      <c r="M22" s="736"/>
      <c r="N22" s="714"/>
      <c r="O22" s="736"/>
      <c r="P22" s="829"/>
      <c r="Q22" s="1197"/>
    </row>
    <row r="23" spans="1:17" ht="39.950000000000003" customHeight="1">
      <c r="A23" s="1023"/>
      <c r="B23" s="1763" t="s">
        <v>1193</v>
      </c>
      <c r="C23" s="1764"/>
      <c r="D23" s="836"/>
      <c r="E23" s="1765"/>
      <c r="F23" s="1765"/>
      <c r="G23" s="1765"/>
      <c r="H23" s="1765"/>
      <c r="I23" s="1765"/>
      <c r="J23" s="1765"/>
      <c r="K23" s="1765"/>
      <c r="L23" s="1765"/>
      <c r="M23" s="1765"/>
      <c r="N23" s="1765"/>
      <c r="O23" s="1765"/>
      <c r="P23" s="1766"/>
      <c r="Q23" s="764"/>
    </row>
    <row r="24" spans="1:17" ht="39.950000000000003" customHeight="1">
      <c r="A24" s="1081">
        <v>1</v>
      </c>
      <c r="B24" s="1074" t="s">
        <v>1194</v>
      </c>
      <c r="C24" s="1065" t="s">
        <v>152</v>
      </c>
      <c r="D24" s="1065" t="s">
        <v>1195</v>
      </c>
      <c r="E24" s="1082">
        <v>2000</v>
      </c>
      <c r="F24" s="740">
        <v>2350</v>
      </c>
      <c r="G24" s="1321">
        <v>2300</v>
      </c>
      <c r="H24" s="1084">
        <v>2100</v>
      </c>
      <c r="I24" s="1172"/>
      <c r="J24" s="1334">
        <v>2000</v>
      </c>
      <c r="K24" s="1334">
        <v>2625</v>
      </c>
      <c r="L24" s="1163">
        <v>1600</v>
      </c>
      <c r="M24" s="1172">
        <v>1980</v>
      </c>
      <c r="N24" s="1172"/>
      <c r="O24" s="1334">
        <v>1500</v>
      </c>
      <c r="P24" s="1173"/>
      <c r="Q24" s="1772" t="s">
        <v>1177</v>
      </c>
    </row>
    <row r="25" spans="1:17" ht="39.950000000000003" customHeight="1">
      <c r="A25" s="1085">
        <v>2</v>
      </c>
      <c r="B25" s="1071" t="s">
        <v>1196</v>
      </c>
      <c r="C25" s="1086" t="s">
        <v>152</v>
      </c>
      <c r="D25" s="1087" t="s">
        <v>1197</v>
      </c>
      <c r="E25" s="1088"/>
      <c r="F25" s="1089"/>
      <c r="G25" s="1321">
        <v>2300</v>
      </c>
      <c r="H25" s="1084">
        <v>2100</v>
      </c>
      <c r="I25" s="1174">
        <v>1500</v>
      </c>
      <c r="J25" s="1334">
        <v>2000</v>
      </c>
      <c r="K25" s="1334">
        <v>2625</v>
      </c>
      <c r="L25" s="1175"/>
      <c r="M25" s="1172"/>
      <c r="N25" s="1172"/>
      <c r="O25" s="1172"/>
      <c r="P25" s="1173"/>
      <c r="Q25" s="1773"/>
    </row>
    <row r="26" spans="1:17" ht="39.950000000000003" customHeight="1">
      <c r="A26" s="1081">
        <v>3</v>
      </c>
      <c r="B26" s="1091" t="s">
        <v>1198</v>
      </c>
      <c r="C26" s="1065" t="s">
        <v>152</v>
      </c>
      <c r="D26" s="1065" t="s">
        <v>1199</v>
      </c>
      <c r="E26" s="1092"/>
      <c r="F26" s="1176">
        <v>1500</v>
      </c>
      <c r="G26" s="1176">
        <v>1600</v>
      </c>
      <c r="H26" s="1322">
        <v>1800</v>
      </c>
      <c r="I26" s="1176">
        <v>1200</v>
      </c>
      <c r="J26" s="1176">
        <v>1200</v>
      </c>
      <c r="K26" s="1176">
        <v>1260</v>
      </c>
      <c r="L26" s="1176">
        <v>1300</v>
      </c>
      <c r="M26" s="1093"/>
      <c r="N26" s="1093"/>
      <c r="O26" s="1176">
        <v>1200</v>
      </c>
      <c r="P26" s="1093"/>
      <c r="Q26" s="1773"/>
    </row>
    <row r="27" spans="1:17" ht="39.950000000000003" customHeight="1">
      <c r="A27" s="1096">
        <v>4</v>
      </c>
      <c r="B27" s="1097" t="s">
        <v>1200</v>
      </c>
      <c r="C27" s="1098" t="s">
        <v>152</v>
      </c>
      <c r="D27" s="1099" t="s">
        <v>1201</v>
      </c>
      <c r="E27" s="1100">
        <v>1550</v>
      </c>
      <c r="F27" s="1323">
        <v>1200</v>
      </c>
      <c r="G27" s="1324">
        <v>1300</v>
      </c>
      <c r="H27" s="1325">
        <v>1500</v>
      </c>
      <c r="I27" s="1177"/>
      <c r="J27" s="1178"/>
      <c r="K27" s="1324">
        <v>1018</v>
      </c>
      <c r="L27" s="1178"/>
      <c r="M27" s="1180"/>
      <c r="N27" s="1180"/>
      <c r="O27" s="1180"/>
      <c r="P27" s="1181"/>
      <c r="Q27" s="1774"/>
    </row>
    <row r="28" spans="1:17" ht="39.950000000000003" customHeight="1">
      <c r="A28" s="1023"/>
      <c r="B28" s="1763" t="s">
        <v>1202</v>
      </c>
      <c r="C28" s="1767"/>
      <c r="D28" s="836"/>
      <c r="E28" s="760"/>
      <c r="F28" s="760"/>
      <c r="G28" s="761"/>
      <c r="H28" s="761"/>
      <c r="I28" s="761"/>
      <c r="J28" s="1182"/>
      <c r="K28" s="835"/>
      <c r="L28" s="1183"/>
      <c r="M28" s="761"/>
      <c r="N28" s="761"/>
      <c r="O28" s="761"/>
      <c r="P28" s="837"/>
      <c r="Q28" s="1198"/>
    </row>
    <row r="29" spans="1:17" ht="39.950000000000003" customHeight="1">
      <c r="A29" s="1105">
        <v>1</v>
      </c>
      <c r="B29" s="1106" t="s">
        <v>1203</v>
      </c>
      <c r="C29" s="947" t="s">
        <v>152</v>
      </c>
      <c r="D29" s="1065" t="s">
        <v>1204</v>
      </c>
      <c r="E29" s="764"/>
      <c r="F29" s="764"/>
      <c r="G29" s="1111"/>
      <c r="H29" s="849"/>
      <c r="I29" s="1111"/>
      <c r="J29" s="1184"/>
      <c r="K29" s="1111"/>
      <c r="L29" s="1184"/>
      <c r="M29" s="1111"/>
      <c r="N29" s="1111"/>
      <c r="O29" s="1163">
        <v>1510</v>
      </c>
      <c r="P29" s="1111"/>
      <c r="Q29" s="1768" t="s">
        <v>1205</v>
      </c>
    </row>
    <row r="30" spans="1:17" ht="39.950000000000003" customHeight="1">
      <c r="A30" s="1105">
        <v>2</v>
      </c>
      <c r="B30" s="1106" t="s">
        <v>1206</v>
      </c>
      <c r="C30" s="947" t="s">
        <v>152</v>
      </c>
      <c r="D30" s="1098" t="s">
        <v>1207</v>
      </c>
      <c r="E30" s="767"/>
      <c r="F30" s="767"/>
      <c r="G30" s="1109"/>
      <c r="H30" s="1185">
        <v>1800</v>
      </c>
      <c r="I30" s="1185">
        <v>1525</v>
      </c>
      <c r="J30" s="1185">
        <v>2000</v>
      </c>
      <c r="K30" s="1109"/>
      <c r="L30" s="1186"/>
      <c r="M30" s="1109"/>
      <c r="N30" s="1109"/>
      <c r="O30" s="1076"/>
      <c r="P30" s="1109"/>
      <c r="Q30" s="1769"/>
    </row>
    <row r="31" spans="1:17" ht="39.950000000000003" customHeight="1">
      <c r="A31" s="1105">
        <v>3</v>
      </c>
      <c r="B31" s="1106" t="s">
        <v>1208</v>
      </c>
      <c r="C31" s="947" t="s">
        <v>152</v>
      </c>
      <c r="D31" s="1098" t="s">
        <v>1209</v>
      </c>
      <c r="E31" s="1072">
        <v>2200</v>
      </c>
      <c r="F31" s="1110"/>
      <c r="G31" s="1109"/>
      <c r="H31" s="1109"/>
      <c r="I31" s="1185">
        <v>2250</v>
      </c>
      <c r="J31" s="1186"/>
      <c r="K31" s="1185">
        <v>1800</v>
      </c>
      <c r="L31" s="1186"/>
      <c r="M31" s="1109"/>
      <c r="N31" s="1109"/>
      <c r="O31" s="1076"/>
      <c r="P31" s="1109"/>
      <c r="Q31" s="1769"/>
    </row>
    <row r="32" spans="1:17" ht="39.950000000000003" customHeight="1">
      <c r="A32" s="1105">
        <v>4</v>
      </c>
      <c r="B32" s="1106" t="s">
        <v>1210</v>
      </c>
      <c r="C32" s="947" t="s">
        <v>152</v>
      </c>
      <c r="D32" s="1065" t="s">
        <v>1211</v>
      </c>
      <c r="E32" s="1075"/>
      <c r="F32" s="1326">
        <v>1950</v>
      </c>
      <c r="G32" s="1076"/>
      <c r="H32" s="1327">
        <v>1850</v>
      </c>
      <c r="I32" s="1076"/>
      <c r="J32" s="1187"/>
      <c r="K32" s="1076"/>
      <c r="L32" s="1187"/>
      <c r="M32" s="1163">
        <v>1600</v>
      </c>
      <c r="N32" s="1076"/>
      <c r="O32" s="1163">
        <v>1650</v>
      </c>
      <c r="P32" s="1163">
        <v>1793</v>
      </c>
      <c r="Q32" s="1769"/>
    </row>
    <row r="33" spans="1:17" ht="39.950000000000003" customHeight="1">
      <c r="A33" s="1105">
        <v>5</v>
      </c>
      <c r="B33" s="1106" t="s">
        <v>1212</v>
      </c>
      <c r="C33" s="947" t="s">
        <v>152</v>
      </c>
      <c r="D33" s="1065" t="s">
        <v>1213</v>
      </c>
      <c r="E33" s="1075"/>
      <c r="F33" s="1075"/>
      <c r="G33" s="1076"/>
      <c r="H33" s="1076"/>
      <c r="I33" s="1076"/>
      <c r="J33" s="1187"/>
      <c r="K33" s="1076"/>
      <c r="L33" s="1187"/>
      <c r="M33" s="1076"/>
      <c r="N33" s="1076"/>
      <c r="O33" s="1163">
        <v>2360</v>
      </c>
      <c r="P33" s="1163">
        <v>2882</v>
      </c>
      <c r="Q33" s="1769"/>
    </row>
    <row r="34" spans="1:17" ht="39.950000000000003" customHeight="1">
      <c r="A34" s="1105">
        <v>6</v>
      </c>
      <c r="B34" s="1106" t="s">
        <v>1214</v>
      </c>
      <c r="C34" s="947" t="s">
        <v>152</v>
      </c>
      <c r="D34" s="1065" t="s">
        <v>1215</v>
      </c>
      <c r="E34" s="1075"/>
      <c r="F34" s="1075"/>
      <c r="G34" s="1076"/>
      <c r="H34" s="1076"/>
      <c r="I34" s="1163">
        <v>6550</v>
      </c>
      <c r="J34" s="1163">
        <v>6000</v>
      </c>
      <c r="K34" s="1076"/>
      <c r="L34" s="1187"/>
      <c r="M34" s="1076"/>
      <c r="N34" s="1076"/>
      <c r="O34" s="1163">
        <v>8892</v>
      </c>
      <c r="P34" s="1163">
        <v>10571</v>
      </c>
      <c r="Q34" s="1769"/>
    </row>
    <row r="35" spans="1:17" ht="39.950000000000003" customHeight="1">
      <c r="A35" s="1105">
        <v>7</v>
      </c>
      <c r="B35" s="1106" t="s">
        <v>1216</v>
      </c>
      <c r="C35" s="947" t="s">
        <v>152</v>
      </c>
      <c r="D35" s="1065" t="s">
        <v>1217</v>
      </c>
      <c r="E35" s="1075"/>
      <c r="F35" s="1075"/>
      <c r="G35" s="1076"/>
      <c r="H35" s="1076"/>
      <c r="I35" s="1163">
        <v>13100</v>
      </c>
      <c r="J35" s="1187"/>
      <c r="K35" s="1076"/>
      <c r="L35" s="1187"/>
      <c r="M35" s="1076"/>
      <c r="N35" s="1076"/>
      <c r="O35" s="1076"/>
      <c r="P35" s="1163">
        <v>17050</v>
      </c>
      <c r="Q35" s="1769"/>
    </row>
    <row r="36" spans="1:17" ht="39.950000000000003" customHeight="1">
      <c r="A36" s="1105">
        <v>8</v>
      </c>
      <c r="B36" s="1106" t="s">
        <v>1218</v>
      </c>
      <c r="C36" s="947" t="s">
        <v>152</v>
      </c>
      <c r="D36" s="1065" t="s">
        <v>1219</v>
      </c>
      <c r="E36" s="1075"/>
      <c r="F36" s="1075"/>
      <c r="G36" s="1076"/>
      <c r="H36" s="1076"/>
      <c r="I36" s="1076"/>
      <c r="J36" s="1187"/>
      <c r="K36" s="1076"/>
      <c r="L36" s="1187"/>
      <c r="M36" s="1076"/>
      <c r="N36" s="1076"/>
      <c r="O36" s="1163">
        <v>15392</v>
      </c>
      <c r="P36" s="1076"/>
      <c r="Q36" s="1770"/>
    </row>
    <row r="37" spans="1:17" ht="35.1" customHeight="1">
      <c r="A37" s="394" t="s">
        <v>1220</v>
      </c>
      <c r="B37" s="1112" t="s">
        <v>1221</v>
      </c>
      <c r="C37" s="775"/>
      <c r="D37" s="1113"/>
      <c r="E37" s="775"/>
      <c r="F37" s="775"/>
      <c r="G37" s="775"/>
      <c r="H37" s="775"/>
      <c r="I37" s="775"/>
      <c r="J37" s="1188"/>
      <c r="K37" s="840"/>
      <c r="L37" s="1189"/>
      <c r="M37" s="775"/>
      <c r="N37" s="839"/>
      <c r="O37" s="775"/>
      <c r="P37" s="840"/>
      <c r="Q37" s="1199"/>
    </row>
    <row r="38" spans="1:17" ht="35.1" customHeight="1">
      <c r="A38" s="1105">
        <v>1</v>
      </c>
      <c r="B38" s="1115" t="s">
        <v>1222</v>
      </c>
      <c r="C38" s="947" t="s">
        <v>152</v>
      </c>
      <c r="D38" s="1065" t="s">
        <v>1223</v>
      </c>
      <c r="E38" s="800">
        <v>7000</v>
      </c>
      <c r="F38" s="800">
        <v>5500</v>
      </c>
      <c r="G38" s="800">
        <v>9000</v>
      </c>
      <c r="H38" s="800">
        <v>6500</v>
      </c>
      <c r="I38" s="800">
        <v>5500</v>
      </c>
      <c r="J38" s="800">
        <v>7500</v>
      </c>
      <c r="K38" s="800">
        <v>5500</v>
      </c>
      <c r="L38" s="800">
        <v>4200</v>
      </c>
      <c r="M38" s="800">
        <v>3800</v>
      </c>
      <c r="N38" s="800">
        <v>6500</v>
      </c>
      <c r="O38" s="800">
        <v>8200</v>
      </c>
      <c r="P38" s="841">
        <v>10300</v>
      </c>
      <c r="Q38" s="1768" t="s">
        <v>1224</v>
      </c>
    </row>
    <row r="39" spans="1:17" ht="35.1" customHeight="1">
      <c r="A39" s="1105">
        <v>2</v>
      </c>
      <c r="B39" s="1117" t="s">
        <v>1225</v>
      </c>
      <c r="C39" s="947" t="s">
        <v>1226</v>
      </c>
      <c r="D39" s="1065" t="s">
        <v>1227</v>
      </c>
      <c r="E39" s="800">
        <v>400000</v>
      </c>
      <c r="F39" s="707"/>
      <c r="G39" s="800">
        <v>400000</v>
      </c>
      <c r="H39" s="800">
        <v>380000</v>
      </c>
      <c r="I39" s="800">
        <v>254545</v>
      </c>
      <c r="J39" s="800">
        <v>290000</v>
      </c>
      <c r="K39" s="800">
        <v>310000</v>
      </c>
      <c r="L39" s="1190"/>
      <c r="M39" s="707">
        <v>330000</v>
      </c>
      <c r="N39" s="707"/>
      <c r="O39" s="707"/>
      <c r="P39" s="817"/>
      <c r="Q39" s="1769"/>
    </row>
    <row r="40" spans="1:17" ht="35.1" customHeight="1">
      <c r="A40" s="1105">
        <v>3</v>
      </c>
      <c r="B40" s="1117" t="s">
        <v>1228</v>
      </c>
      <c r="C40" s="947" t="s">
        <v>1226</v>
      </c>
      <c r="D40" s="1065" t="s">
        <v>1229</v>
      </c>
      <c r="E40" s="707"/>
      <c r="F40" s="707"/>
      <c r="G40" s="707"/>
      <c r="H40" s="707"/>
      <c r="I40" s="800">
        <v>227273</v>
      </c>
      <c r="J40" s="1190"/>
      <c r="K40" s="800">
        <v>390000</v>
      </c>
      <c r="L40" s="1190"/>
      <c r="M40" s="800">
        <v>300000</v>
      </c>
      <c r="N40" s="707"/>
      <c r="O40" s="707"/>
      <c r="P40" s="817"/>
      <c r="Q40" s="1769"/>
    </row>
    <row r="41" spans="1:17" ht="35.1" customHeight="1">
      <c r="A41" s="1105">
        <v>4</v>
      </c>
      <c r="B41" s="1117" t="s">
        <v>1230</v>
      </c>
      <c r="C41" s="947" t="s">
        <v>1226</v>
      </c>
      <c r="D41" s="1065"/>
      <c r="E41" s="800">
        <v>390000</v>
      </c>
      <c r="F41" s="707"/>
      <c r="G41" s="800">
        <v>350000</v>
      </c>
      <c r="H41" s="707"/>
      <c r="I41" s="707"/>
      <c r="J41" s="800">
        <v>330000</v>
      </c>
      <c r="K41" s="707"/>
      <c r="L41" s="1190"/>
      <c r="M41" s="800">
        <v>250000</v>
      </c>
      <c r="N41" s="707"/>
      <c r="O41" s="707"/>
      <c r="P41" s="817"/>
      <c r="Q41" s="1769"/>
    </row>
    <row r="42" spans="1:17" ht="35.1" customHeight="1">
      <c r="A42" s="1105">
        <v>5</v>
      </c>
      <c r="B42" s="1118" t="s">
        <v>1231</v>
      </c>
      <c r="C42" s="947" t="s">
        <v>1226</v>
      </c>
      <c r="D42" s="1065" t="s">
        <v>1232</v>
      </c>
      <c r="E42" s="800">
        <v>530000</v>
      </c>
      <c r="F42" s="800">
        <v>445000</v>
      </c>
      <c r="G42" s="800">
        <v>450000</v>
      </c>
      <c r="H42" s="800">
        <v>420000</v>
      </c>
      <c r="I42" s="800">
        <v>318182</v>
      </c>
      <c r="J42" s="800">
        <v>550000</v>
      </c>
      <c r="K42" s="800">
        <v>380000</v>
      </c>
      <c r="L42" s="800">
        <v>470000</v>
      </c>
      <c r="M42" s="800">
        <v>350000</v>
      </c>
      <c r="N42" s="800">
        <v>370000</v>
      </c>
      <c r="O42" s="800">
        <v>500000</v>
      </c>
      <c r="P42" s="841">
        <v>570000</v>
      </c>
      <c r="Q42" s="1769"/>
    </row>
    <row r="43" spans="1:17" ht="35.1" customHeight="1">
      <c r="A43" s="1105">
        <v>6</v>
      </c>
      <c r="B43" s="1118" t="s">
        <v>1233</v>
      </c>
      <c r="C43" s="947" t="s">
        <v>1226</v>
      </c>
      <c r="D43" s="1098" t="s">
        <v>1234</v>
      </c>
      <c r="E43" s="781"/>
      <c r="F43" s="781"/>
      <c r="G43" s="800">
        <v>450000</v>
      </c>
      <c r="H43" s="842">
        <v>380000</v>
      </c>
      <c r="I43" s="842">
        <v>290909</v>
      </c>
      <c r="J43" s="800">
        <v>530000</v>
      </c>
      <c r="K43" s="781"/>
      <c r="L43" s="1191"/>
      <c r="M43" s="781">
        <v>400000</v>
      </c>
      <c r="N43" s="781"/>
      <c r="O43" s="781"/>
      <c r="P43" s="843"/>
      <c r="Q43" s="1769"/>
    </row>
    <row r="44" spans="1:17" ht="35.1" customHeight="1">
      <c r="A44" s="1105">
        <v>7</v>
      </c>
      <c r="B44" s="1119" t="s">
        <v>1235</v>
      </c>
      <c r="C44" s="1120" t="s">
        <v>1226</v>
      </c>
      <c r="D44" s="1098" t="s">
        <v>1236</v>
      </c>
      <c r="E44" s="781"/>
      <c r="F44" s="842">
        <v>415000</v>
      </c>
      <c r="G44" s="842">
        <v>380000</v>
      </c>
      <c r="H44" s="842">
        <v>360000</v>
      </c>
      <c r="I44" s="842">
        <v>272727</v>
      </c>
      <c r="J44" s="842">
        <v>350000</v>
      </c>
      <c r="K44" s="842">
        <v>280000</v>
      </c>
      <c r="L44" s="842">
        <v>370000</v>
      </c>
      <c r="M44" s="842">
        <v>270000</v>
      </c>
      <c r="N44" s="781"/>
      <c r="O44" s="842">
        <v>460000</v>
      </c>
      <c r="P44" s="844">
        <v>530000</v>
      </c>
      <c r="Q44" s="1769"/>
    </row>
    <row r="45" spans="1:17" ht="35.1" customHeight="1">
      <c r="A45" s="1105">
        <v>8</v>
      </c>
      <c r="B45" s="1122" t="s">
        <v>1237</v>
      </c>
      <c r="C45" s="1123" t="s">
        <v>1226</v>
      </c>
      <c r="D45" s="1124" t="s">
        <v>1238</v>
      </c>
      <c r="E45" s="842">
        <v>450000</v>
      </c>
      <c r="F45" s="842">
        <v>415000</v>
      </c>
      <c r="G45" s="842">
        <v>380000</v>
      </c>
      <c r="H45" s="842">
        <v>360000</v>
      </c>
      <c r="I45" s="1192">
        <f>I44</f>
        <v>272727</v>
      </c>
      <c r="J45" s="1192">
        <f>J44</f>
        <v>350000</v>
      </c>
      <c r="K45" s="705"/>
      <c r="L45" s="842">
        <v>370000</v>
      </c>
      <c r="M45" s="1192">
        <v>300000</v>
      </c>
      <c r="N45" s="705"/>
      <c r="O45" s="705"/>
      <c r="P45" s="846"/>
      <c r="Q45" s="1769"/>
    </row>
    <row r="46" spans="1:17" ht="30.75" customHeight="1">
      <c r="A46" s="1125"/>
      <c r="B46" s="1126" t="s">
        <v>1239</v>
      </c>
      <c r="C46" s="947"/>
      <c r="D46" s="1127"/>
      <c r="E46" s="1128"/>
      <c r="F46" s="1129"/>
      <c r="G46" s="736"/>
      <c r="H46" s="736"/>
      <c r="I46" s="736"/>
      <c r="J46" s="1158"/>
      <c r="K46" s="829"/>
      <c r="L46" s="1193"/>
      <c r="M46" s="736"/>
      <c r="N46" s="714"/>
      <c r="O46" s="736"/>
      <c r="P46" s="848"/>
      <c r="Q46" s="1769"/>
    </row>
    <row r="47" spans="1:17" ht="30.75" customHeight="1">
      <c r="A47" s="1125">
        <v>1</v>
      </c>
      <c r="B47" s="1130" t="s">
        <v>1240</v>
      </c>
      <c r="C47" s="947" t="s">
        <v>1226</v>
      </c>
      <c r="D47" s="1065" t="s">
        <v>1241</v>
      </c>
      <c r="E47" s="764"/>
      <c r="F47" s="1131"/>
      <c r="G47" s="764"/>
      <c r="H47" s="764"/>
      <c r="I47" s="764"/>
      <c r="J47" s="1194"/>
      <c r="K47" s="850"/>
      <c r="L47" s="1190"/>
      <c r="M47" s="764"/>
      <c r="N47" s="849"/>
      <c r="O47" s="800">
        <v>400000</v>
      </c>
      <c r="P47" s="850"/>
      <c r="Q47" s="1769"/>
    </row>
    <row r="48" spans="1:17" ht="30.75" customHeight="1">
      <c r="A48" s="1125">
        <v>2</v>
      </c>
      <c r="B48" s="1130" t="s">
        <v>1242</v>
      </c>
      <c r="C48" s="947" t="s">
        <v>1226</v>
      </c>
      <c r="D48" s="1065" t="s">
        <v>1243</v>
      </c>
      <c r="E48" s="764"/>
      <c r="F48" s="764"/>
      <c r="G48" s="764"/>
      <c r="H48" s="764"/>
      <c r="I48" s="764"/>
      <c r="J48" s="1194"/>
      <c r="K48" s="850"/>
      <c r="L48" s="1190"/>
      <c r="M48" s="764"/>
      <c r="N48" s="849"/>
      <c r="O48" s="800">
        <v>400000</v>
      </c>
      <c r="P48" s="850"/>
      <c r="Q48" s="1769"/>
    </row>
    <row r="49" spans="1:17" ht="30.75" customHeight="1">
      <c r="A49" s="1125">
        <v>3</v>
      </c>
      <c r="B49" s="1130" t="s">
        <v>1244</v>
      </c>
      <c r="C49" s="947" t="s">
        <v>1226</v>
      </c>
      <c r="D49" s="1065" t="s">
        <v>1245</v>
      </c>
      <c r="E49" s="764"/>
      <c r="F49" s="764"/>
      <c r="G49" s="764"/>
      <c r="H49" s="764"/>
      <c r="I49" s="764"/>
      <c r="J49" s="1194"/>
      <c r="K49" s="850"/>
      <c r="L49" s="1190"/>
      <c r="M49" s="764"/>
      <c r="N49" s="849"/>
      <c r="O49" s="800">
        <v>400000</v>
      </c>
      <c r="P49" s="850"/>
      <c r="Q49" s="1775"/>
    </row>
    <row r="50" spans="1:17" ht="39.950000000000003" customHeight="1">
      <c r="A50" s="551" t="s">
        <v>1246</v>
      </c>
      <c r="B50" s="1057" t="s">
        <v>1247</v>
      </c>
      <c r="C50" s="1133"/>
      <c r="D50" s="837"/>
      <c r="E50" s="1749"/>
      <c r="F50" s="1749"/>
      <c r="G50" s="1749"/>
      <c r="H50" s="1749"/>
      <c r="I50" s="1749"/>
      <c r="J50" s="1749"/>
      <c r="K50" s="1749"/>
      <c r="L50" s="1749"/>
      <c r="M50" s="1749"/>
      <c r="N50" s="1749"/>
      <c r="O50" s="1749"/>
      <c r="P50" s="1749"/>
      <c r="Q50" s="1200"/>
    </row>
    <row r="51" spans="1:17" ht="39.950000000000003" customHeight="1">
      <c r="A51" s="1134"/>
      <c r="B51" s="1135" t="s">
        <v>70</v>
      </c>
      <c r="C51" s="947"/>
      <c r="D51" s="1065"/>
      <c r="E51" s="796"/>
      <c r="F51" s="796"/>
      <c r="G51" s="707"/>
      <c r="H51" s="707"/>
      <c r="I51" s="707"/>
      <c r="J51" s="1190"/>
      <c r="K51" s="707"/>
      <c r="L51" s="1190"/>
      <c r="M51" s="707"/>
      <c r="N51" s="707"/>
      <c r="O51" s="707"/>
      <c r="P51" s="817"/>
      <c r="Q51" s="1771" t="s">
        <v>1177</v>
      </c>
    </row>
    <row r="52" spans="1:17" ht="39.950000000000003" customHeight="1">
      <c r="A52" s="1105">
        <v>1</v>
      </c>
      <c r="B52" s="1136" t="s">
        <v>54</v>
      </c>
      <c r="C52" s="1137" t="s">
        <v>419</v>
      </c>
      <c r="D52" s="1138" t="s">
        <v>1248</v>
      </c>
      <c r="E52" s="805"/>
      <c r="F52" s="800">
        <v>22900</v>
      </c>
      <c r="G52" s="800">
        <v>22600</v>
      </c>
      <c r="H52" s="707"/>
      <c r="I52" s="707"/>
      <c r="J52" s="1190"/>
      <c r="K52" s="800">
        <v>25000</v>
      </c>
      <c r="L52" s="800">
        <v>22800</v>
      </c>
      <c r="M52" s="800">
        <v>19600</v>
      </c>
      <c r="N52" s="800">
        <v>21500</v>
      </c>
      <c r="O52" s="800">
        <v>22500</v>
      </c>
      <c r="P52" s="841">
        <v>23100</v>
      </c>
      <c r="Q52" s="1771"/>
    </row>
    <row r="53" spans="1:17" ht="39.950000000000003" customHeight="1">
      <c r="A53" s="1105">
        <v>2</v>
      </c>
      <c r="B53" s="1136" t="s">
        <v>58</v>
      </c>
      <c r="C53" s="1137" t="s">
        <v>419</v>
      </c>
      <c r="D53" s="1139" t="s">
        <v>16</v>
      </c>
      <c r="E53" s="805"/>
      <c r="F53" s="800">
        <f>F52</f>
        <v>22900</v>
      </c>
      <c r="G53" s="800">
        <f>G52</f>
        <v>22600</v>
      </c>
      <c r="H53" s="707"/>
      <c r="I53" s="707"/>
      <c r="J53" s="1190"/>
      <c r="K53" s="800">
        <f t="shared" ref="K53:P53" si="0">K52</f>
        <v>25000</v>
      </c>
      <c r="L53" s="800">
        <f t="shared" si="0"/>
        <v>22800</v>
      </c>
      <c r="M53" s="800">
        <f t="shared" si="0"/>
        <v>19600</v>
      </c>
      <c r="N53" s="800">
        <f t="shared" si="0"/>
        <v>21500</v>
      </c>
      <c r="O53" s="800">
        <f t="shared" si="0"/>
        <v>22500</v>
      </c>
      <c r="P53" s="841">
        <f t="shared" si="0"/>
        <v>23100</v>
      </c>
      <c r="Q53" s="1771"/>
    </row>
    <row r="54" spans="1:17" ht="39.950000000000003" customHeight="1">
      <c r="A54" s="1105">
        <v>3</v>
      </c>
      <c r="B54" s="1136" t="s">
        <v>59</v>
      </c>
      <c r="C54" s="1137" t="s">
        <v>1249</v>
      </c>
      <c r="D54" s="1139" t="s">
        <v>16</v>
      </c>
      <c r="E54" s="805"/>
      <c r="F54" s="800">
        <v>157200</v>
      </c>
      <c r="G54" s="800">
        <v>155200</v>
      </c>
      <c r="H54" s="707"/>
      <c r="I54" s="707"/>
      <c r="J54" s="1190"/>
      <c r="K54" s="800">
        <v>135000</v>
      </c>
      <c r="L54" s="800">
        <v>153000</v>
      </c>
      <c r="M54" s="800">
        <v>163000</v>
      </c>
      <c r="N54" s="800">
        <v>155000</v>
      </c>
      <c r="O54" s="800">
        <v>155000</v>
      </c>
      <c r="P54" s="800">
        <v>159000</v>
      </c>
      <c r="Q54" s="1771"/>
    </row>
    <row r="55" spans="1:17" ht="39.950000000000003" customHeight="1">
      <c r="A55" s="1105">
        <v>4</v>
      </c>
      <c r="B55" s="1140" t="s">
        <v>83</v>
      </c>
      <c r="C55" s="1137" t="s">
        <v>1249</v>
      </c>
      <c r="D55" s="1139" t="s">
        <v>16</v>
      </c>
      <c r="E55" s="805"/>
      <c r="F55" s="800">
        <v>224300</v>
      </c>
      <c r="G55" s="800">
        <v>222000</v>
      </c>
      <c r="H55" s="800"/>
      <c r="I55" s="707"/>
      <c r="J55" s="1190"/>
      <c r="K55" s="800">
        <v>210000</v>
      </c>
      <c r="L55" s="800">
        <v>220000</v>
      </c>
      <c r="M55" s="800">
        <v>195000</v>
      </c>
      <c r="N55" s="800">
        <v>220000</v>
      </c>
      <c r="O55" s="800">
        <v>220000</v>
      </c>
      <c r="P55" s="841">
        <v>221000</v>
      </c>
      <c r="Q55" s="1771"/>
    </row>
    <row r="56" spans="1:17" ht="39.950000000000003" customHeight="1">
      <c r="A56" s="1105">
        <v>5</v>
      </c>
      <c r="B56" s="1140" t="s">
        <v>84</v>
      </c>
      <c r="C56" s="1137" t="s">
        <v>1249</v>
      </c>
      <c r="D56" s="1139" t="s">
        <v>16</v>
      </c>
      <c r="E56" s="805"/>
      <c r="F56" s="800">
        <v>307500</v>
      </c>
      <c r="G56" s="800">
        <v>302000</v>
      </c>
      <c r="H56" s="800"/>
      <c r="I56" s="707"/>
      <c r="J56" s="1190"/>
      <c r="K56" s="800">
        <v>290000</v>
      </c>
      <c r="L56" s="800">
        <v>300000</v>
      </c>
      <c r="M56" s="800">
        <v>295000</v>
      </c>
      <c r="N56" s="800">
        <v>297000</v>
      </c>
      <c r="O56" s="800">
        <v>295000</v>
      </c>
      <c r="P56" s="841">
        <v>299000</v>
      </c>
      <c r="Q56" s="1771"/>
    </row>
    <row r="57" spans="1:17" ht="39.950000000000003" customHeight="1">
      <c r="A57" s="1105">
        <v>6</v>
      </c>
      <c r="B57" s="1140" t="s">
        <v>90</v>
      </c>
      <c r="C57" s="1137" t="s">
        <v>1249</v>
      </c>
      <c r="D57" s="1139" t="s">
        <v>16</v>
      </c>
      <c r="E57" s="805"/>
      <c r="F57" s="800">
        <v>398000</v>
      </c>
      <c r="G57" s="800">
        <v>395000</v>
      </c>
      <c r="H57" s="800"/>
      <c r="I57" s="707"/>
      <c r="J57" s="1190"/>
      <c r="K57" s="800">
        <v>360000</v>
      </c>
      <c r="L57" s="800">
        <v>390000</v>
      </c>
      <c r="M57" s="800">
        <v>370000</v>
      </c>
      <c r="N57" s="800">
        <v>396000</v>
      </c>
      <c r="O57" s="800">
        <v>383000</v>
      </c>
      <c r="P57" s="841">
        <v>387000</v>
      </c>
      <c r="Q57" s="1771"/>
    </row>
    <row r="58" spans="1:17" ht="39.950000000000003" customHeight="1">
      <c r="A58" s="1105">
        <v>7</v>
      </c>
      <c r="B58" s="1140" t="s">
        <v>91</v>
      </c>
      <c r="C58" s="1137" t="s">
        <v>1249</v>
      </c>
      <c r="D58" s="1139" t="s">
        <v>16</v>
      </c>
      <c r="E58" s="805"/>
      <c r="F58" s="800">
        <v>499100</v>
      </c>
      <c r="G58" s="800">
        <v>490000</v>
      </c>
      <c r="H58" s="800"/>
      <c r="I58" s="707"/>
      <c r="J58" s="1190"/>
      <c r="K58" s="800">
        <v>459000</v>
      </c>
      <c r="L58" s="800">
        <v>495000</v>
      </c>
      <c r="M58" s="800">
        <v>440909</v>
      </c>
      <c r="N58" s="800">
        <v>502000</v>
      </c>
      <c r="O58" s="800">
        <v>473000</v>
      </c>
      <c r="P58" s="841">
        <v>488000</v>
      </c>
      <c r="Q58" s="1771"/>
    </row>
    <row r="59" spans="1:17" ht="39.950000000000003" customHeight="1">
      <c r="A59" s="1105">
        <v>8</v>
      </c>
      <c r="B59" s="1140" t="s">
        <v>92</v>
      </c>
      <c r="C59" s="1137" t="s">
        <v>1249</v>
      </c>
      <c r="D59" s="1139" t="s">
        <v>16</v>
      </c>
      <c r="E59" s="805"/>
      <c r="F59" s="800">
        <v>627100</v>
      </c>
      <c r="G59" s="800">
        <v>616000</v>
      </c>
      <c r="H59" s="800"/>
      <c r="I59" s="707"/>
      <c r="J59" s="1190"/>
      <c r="K59" s="800">
        <v>600000</v>
      </c>
      <c r="L59" s="1190"/>
      <c r="M59" s="800">
        <v>523000</v>
      </c>
      <c r="N59" s="707"/>
      <c r="O59" s="707"/>
      <c r="P59" s="707"/>
      <c r="Q59" s="1771"/>
    </row>
    <row r="60" spans="1:17" ht="39.950000000000003" customHeight="1">
      <c r="A60" s="1105">
        <v>9</v>
      </c>
      <c r="B60" s="1140" t="s">
        <v>93</v>
      </c>
      <c r="C60" s="1137" t="s">
        <v>1249</v>
      </c>
      <c r="D60" s="1141" t="s">
        <v>16</v>
      </c>
      <c r="E60" s="805"/>
      <c r="F60" s="800">
        <v>746900</v>
      </c>
      <c r="G60" s="800">
        <v>745000</v>
      </c>
      <c r="H60" s="707"/>
      <c r="I60" s="707"/>
      <c r="J60" s="1190"/>
      <c r="K60" s="707"/>
      <c r="L60" s="1190"/>
      <c r="M60" s="707"/>
      <c r="N60" s="707"/>
      <c r="O60" s="707"/>
      <c r="P60" s="707"/>
      <c r="Q60" s="1771"/>
    </row>
    <row r="61" spans="1:17" ht="39.950000000000003" customHeight="1">
      <c r="A61" s="1134"/>
      <c r="B61" s="1142" t="s">
        <v>80</v>
      </c>
      <c r="C61" s="947"/>
      <c r="D61" s="1065"/>
      <c r="E61" s="805"/>
      <c r="F61" s="805"/>
      <c r="G61" s="707"/>
      <c r="H61" s="707"/>
      <c r="I61" s="707"/>
      <c r="J61" s="1190"/>
      <c r="K61" s="707"/>
      <c r="L61" s="1190"/>
      <c r="M61" s="707"/>
      <c r="N61" s="707"/>
      <c r="O61" s="707"/>
      <c r="P61" s="707"/>
      <c r="Q61" s="1201"/>
    </row>
    <row r="62" spans="1:17" ht="39.950000000000003" customHeight="1">
      <c r="A62" s="1105">
        <v>1</v>
      </c>
      <c r="B62" s="1143" t="s">
        <v>54</v>
      </c>
      <c r="C62" s="1137" t="s">
        <v>419</v>
      </c>
      <c r="D62" s="1138" t="s">
        <v>1248</v>
      </c>
      <c r="E62" s="800">
        <v>20100</v>
      </c>
      <c r="F62" s="800">
        <v>22500</v>
      </c>
      <c r="G62" s="800">
        <v>21500</v>
      </c>
      <c r="H62" s="800">
        <v>21800</v>
      </c>
      <c r="I62" s="800">
        <v>20000</v>
      </c>
      <c r="J62" s="800">
        <v>23000</v>
      </c>
      <c r="K62" s="707"/>
      <c r="L62" s="1190"/>
      <c r="M62" s="707"/>
      <c r="N62" s="707"/>
      <c r="O62" s="707"/>
      <c r="P62" s="817"/>
      <c r="Q62" s="1768" t="s">
        <v>1177</v>
      </c>
    </row>
    <row r="63" spans="1:17" ht="39.950000000000003" customHeight="1">
      <c r="A63" s="1105">
        <v>2</v>
      </c>
      <c r="B63" s="1143" t="s">
        <v>58</v>
      </c>
      <c r="C63" s="1137" t="s">
        <v>419</v>
      </c>
      <c r="D63" s="1141" t="s">
        <v>16</v>
      </c>
      <c r="E63" s="800">
        <v>20100</v>
      </c>
      <c r="F63" s="800">
        <f>F62</f>
        <v>22500</v>
      </c>
      <c r="G63" s="800">
        <f>G62</f>
        <v>21500</v>
      </c>
      <c r="H63" s="800">
        <f>H62</f>
        <v>21800</v>
      </c>
      <c r="I63" s="800">
        <f>I62</f>
        <v>20000</v>
      </c>
      <c r="J63" s="800">
        <f>J62</f>
        <v>23000</v>
      </c>
      <c r="K63" s="707"/>
      <c r="L63" s="1190"/>
      <c r="M63" s="707"/>
      <c r="N63" s="707"/>
      <c r="O63" s="707"/>
      <c r="P63" s="817"/>
      <c r="Q63" s="1769"/>
    </row>
    <row r="64" spans="1:17" ht="39.950000000000003" customHeight="1">
      <c r="A64" s="1105">
        <v>3</v>
      </c>
      <c r="B64" s="1143" t="s">
        <v>59</v>
      </c>
      <c r="C64" s="1137" t="s">
        <v>1249</v>
      </c>
      <c r="D64" s="1141" t="s">
        <v>16</v>
      </c>
      <c r="E64" s="800">
        <v>142000</v>
      </c>
      <c r="F64" s="800">
        <v>144000</v>
      </c>
      <c r="G64" s="800">
        <v>149000</v>
      </c>
      <c r="H64" s="800">
        <v>135000</v>
      </c>
      <c r="I64" s="800">
        <v>125455</v>
      </c>
      <c r="J64" s="800">
        <v>150000</v>
      </c>
      <c r="K64" s="707"/>
      <c r="L64" s="1190"/>
      <c r="M64" s="707"/>
      <c r="N64" s="707"/>
      <c r="O64" s="707"/>
      <c r="P64" s="817"/>
      <c r="Q64" s="1769"/>
    </row>
    <row r="65" spans="1:17" ht="39.950000000000003" customHeight="1">
      <c r="A65" s="1105">
        <v>4</v>
      </c>
      <c r="B65" s="1143" t="s">
        <v>83</v>
      </c>
      <c r="C65" s="1137" t="s">
        <v>1249</v>
      </c>
      <c r="D65" s="1141" t="s">
        <v>16</v>
      </c>
      <c r="E65" s="800">
        <v>202000</v>
      </c>
      <c r="F65" s="800">
        <v>206100</v>
      </c>
      <c r="G65" s="800">
        <v>214000</v>
      </c>
      <c r="H65" s="800">
        <v>187000</v>
      </c>
      <c r="I65" s="800">
        <v>198182</v>
      </c>
      <c r="J65" s="800">
        <v>230000</v>
      </c>
      <c r="K65" s="707"/>
      <c r="L65" s="1190"/>
      <c r="M65" s="707"/>
      <c r="N65" s="707"/>
      <c r="O65" s="707"/>
      <c r="P65" s="817"/>
      <c r="Q65" s="1769"/>
    </row>
    <row r="66" spans="1:17" ht="39.950000000000003" customHeight="1">
      <c r="A66" s="1105">
        <v>5</v>
      </c>
      <c r="B66" s="1143" t="s">
        <v>84</v>
      </c>
      <c r="C66" s="1137" t="s">
        <v>1249</v>
      </c>
      <c r="D66" s="1141" t="s">
        <v>16</v>
      </c>
      <c r="E66" s="800">
        <v>276000</v>
      </c>
      <c r="F66" s="800">
        <v>279400</v>
      </c>
      <c r="G66" s="800">
        <v>291000</v>
      </c>
      <c r="H66" s="800">
        <v>285000</v>
      </c>
      <c r="I66" s="800">
        <v>263636</v>
      </c>
      <c r="J66" s="800">
        <v>310000</v>
      </c>
      <c r="K66" s="707"/>
      <c r="L66" s="1190"/>
      <c r="M66" s="707"/>
      <c r="N66" s="707"/>
      <c r="O66" s="707"/>
      <c r="P66" s="817"/>
      <c r="Q66" s="1769"/>
    </row>
    <row r="67" spans="1:17" ht="39.950000000000003" customHeight="1">
      <c r="A67" s="1105">
        <v>6</v>
      </c>
      <c r="B67" s="1143" t="s">
        <v>85</v>
      </c>
      <c r="C67" s="1137" t="s">
        <v>1249</v>
      </c>
      <c r="D67" s="1141" t="s">
        <v>16</v>
      </c>
      <c r="E67" s="800">
        <v>360000</v>
      </c>
      <c r="F67" s="800">
        <v>356600</v>
      </c>
      <c r="G67" s="800">
        <v>380000</v>
      </c>
      <c r="H67" s="800">
        <v>263000</v>
      </c>
      <c r="I67" s="800">
        <v>350000</v>
      </c>
      <c r="J67" s="800">
        <v>380000</v>
      </c>
      <c r="K67" s="707"/>
      <c r="L67" s="1190"/>
      <c r="M67" s="707"/>
      <c r="N67" s="707"/>
      <c r="O67" s="707"/>
      <c r="P67" s="817"/>
      <c r="Q67" s="1769"/>
    </row>
    <row r="68" spans="1:17" ht="39.950000000000003" customHeight="1">
      <c r="A68" s="1105">
        <v>7</v>
      </c>
      <c r="B68" s="1143" t="s">
        <v>86</v>
      </c>
      <c r="C68" s="1137" t="s">
        <v>1249</v>
      </c>
      <c r="D68" s="1141" t="s">
        <v>16</v>
      </c>
      <c r="E68" s="800">
        <v>459000</v>
      </c>
      <c r="F68" s="800">
        <v>457000</v>
      </c>
      <c r="G68" s="800">
        <v>480000</v>
      </c>
      <c r="H68" s="800">
        <v>482000</v>
      </c>
      <c r="I68" s="800">
        <v>445455</v>
      </c>
      <c r="J68" s="800">
        <v>495000</v>
      </c>
      <c r="K68" s="707"/>
      <c r="L68" s="1190"/>
      <c r="M68" s="707"/>
      <c r="N68" s="707"/>
      <c r="O68" s="707"/>
      <c r="P68" s="817"/>
      <c r="Q68" s="1769"/>
    </row>
    <row r="69" spans="1:17" ht="39.950000000000003" customHeight="1">
      <c r="A69" s="1105">
        <v>8</v>
      </c>
      <c r="B69" s="1143" t="s">
        <v>87</v>
      </c>
      <c r="C69" s="1137" t="s">
        <v>1249</v>
      </c>
      <c r="D69" s="1141" t="s">
        <v>16</v>
      </c>
      <c r="E69" s="800">
        <v>564000</v>
      </c>
      <c r="F69" s="800">
        <v>577600</v>
      </c>
      <c r="G69" s="800">
        <v>596000</v>
      </c>
      <c r="H69" s="800">
        <v>560000</v>
      </c>
      <c r="I69" s="707"/>
      <c r="J69" s="800">
        <v>540000</v>
      </c>
      <c r="K69" s="707"/>
      <c r="L69" s="1190"/>
      <c r="M69" s="707"/>
      <c r="N69" s="707"/>
      <c r="O69" s="707"/>
      <c r="P69" s="817"/>
      <c r="Q69" s="1769"/>
    </row>
    <row r="70" spans="1:17" ht="39.950000000000003" customHeight="1">
      <c r="A70" s="1105">
        <v>9</v>
      </c>
      <c r="B70" s="1202" t="s">
        <v>88</v>
      </c>
      <c r="C70" s="1203" t="s">
        <v>1249</v>
      </c>
      <c r="D70" s="1141" t="s">
        <v>16</v>
      </c>
      <c r="E70" s="800">
        <v>683000</v>
      </c>
      <c r="F70" s="800">
        <v>687300</v>
      </c>
      <c r="G70" s="800">
        <v>736000</v>
      </c>
      <c r="H70" s="707"/>
      <c r="I70" s="707"/>
      <c r="J70" s="800">
        <v>670000</v>
      </c>
      <c r="K70" s="707"/>
      <c r="L70" s="1190"/>
      <c r="M70" s="707"/>
      <c r="N70" s="707"/>
      <c r="O70" s="707"/>
      <c r="P70" s="817"/>
      <c r="Q70" s="1770"/>
    </row>
    <row r="71" spans="1:17" ht="39.950000000000003" customHeight="1">
      <c r="A71" s="1204"/>
      <c r="B71" s="1205" t="s">
        <v>1250</v>
      </c>
      <c r="C71" s="1120"/>
      <c r="D71" s="1124"/>
      <c r="E71" s="863"/>
      <c r="F71" s="863"/>
      <c r="G71" s="863"/>
      <c r="H71" s="863"/>
      <c r="I71" s="863"/>
      <c r="J71" s="1230"/>
      <c r="K71" s="863"/>
      <c r="L71" s="1230"/>
      <c r="M71" s="863"/>
      <c r="N71" s="863"/>
      <c r="O71" s="863"/>
      <c r="P71" s="888"/>
      <c r="Q71" s="1768" t="s">
        <v>1177</v>
      </c>
    </row>
    <row r="72" spans="1:17" ht="39.950000000000003" customHeight="1">
      <c r="A72" s="1125">
        <v>1</v>
      </c>
      <c r="B72" s="1207" t="s">
        <v>1251</v>
      </c>
      <c r="C72" s="1137" t="s">
        <v>419</v>
      </c>
      <c r="D72" s="1138" t="s">
        <v>1248</v>
      </c>
      <c r="E72" s="705"/>
      <c r="F72" s="705"/>
      <c r="G72" s="705"/>
      <c r="H72" s="705"/>
      <c r="I72" s="705"/>
      <c r="J72" s="1231"/>
      <c r="K72" s="705"/>
      <c r="L72" s="1192">
        <v>21000</v>
      </c>
      <c r="M72" s="705"/>
      <c r="N72" s="705"/>
      <c r="O72" s="705"/>
      <c r="P72" s="846"/>
      <c r="Q72" s="1769"/>
    </row>
    <row r="73" spans="1:17" ht="39.950000000000003" customHeight="1">
      <c r="A73" s="1125">
        <v>2</v>
      </c>
      <c r="B73" s="1207" t="s">
        <v>1252</v>
      </c>
      <c r="C73" s="1137" t="s">
        <v>419</v>
      </c>
      <c r="D73" s="1141" t="s">
        <v>16</v>
      </c>
      <c r="E73" s="705"/>
      <c r="F73" s="705"/>
      <c r="G73" s="705"/>
      <c r="H73" s="705"/>
      <c r="I73" s="705"/>
      <c r="J73" s="1231"/>
      <c r="K73" s="705"/>
      <c r="L73" s="1192">
        <f>L72</f>
        <v>21000</v>
      </c>
      <c r="M73" s="705"/>
      <c r="N73" s="705"/>
      <c r="O73" s="705"/>
      <c r="P73" s="846"/>
      <c r="Q73" s="1769"/>
    </row>
    <row r="74" spans="1:17" ht="39.950000000000003" customHeight="1">
      <c r="A74" s="1125">
        <v>3</v>
      </c>
      <c r="B74" s="1209" t="s">
        <v>89</v>
      </c>
      <c r="C74" s="1210" t="s">
        <v>1249</v>
      </c>
      <c r="D74" s="1141" t="s">
        <v>16</v>
      </c>
      <c r="E74" s="705"/>
      <c r="F74" s="705"/>
      <c r="G74" s="705"/>
      <c r="H74" s="705"/>
      <c r="I74" s="705"/>
      <c r="J74" s="1231"/>
      <c r="K74" s="705"/>
      <c r="L74" s="1192">
        <v>130000</v>
      </c>
      <c r="M74" s="705"/>
      <c r="N74" s="705"/>
      <c r="O74" s="705"/>
      <c r="P74" s="846"/>
      <c r="Q74" s="1769"/>
    </row>
    <row r="75" spans="1:17" ht="39.950000000000003" customHeight="1">
      <c r="A75" s="1125">
        <v>4</v>
      </c>
      <c r="B75" s="1211" t="s">
        <v>1253</v>
      </c>
      <c r="C75" s="1212" t="s">
        <v>1249</v>
      </c>
      <c r="D75" s="1141" t="s">
        <v>16</v>
      </c>
      <c r="E75" s="707"/>
      <c r="F75" s="707"/>
      <c r="G75" s="707"/>
      <c r="H75" s="707"/>
      <c r="I75" s="707"/>
      <c r="J75" s="1190"/>
      <c r="K75" s="707"/>
      <c r="L75" s="800">
        <v>200000</v>
      </c>
      <c r="M75" s="707"/>
      <c r="N75" s="707"/>
      <c r="O75" s="707"/>
      <c r="P75" s="817"/>
      <c r="Q75" s="1769"/>
    </row>
    <row r="76" spans="1:17" ht="39.950000000000003" customHeight="1">
      <c r="A76" s="1125">
        <v>5</v>
      </c>
      <c r="B76" s="1213" t="s">
        <v>1254</v>
      </c>
      <c r="C76" s="1214" t="s">
        <v>1249</v>
      </c>
      <c r="D76" s="1141" t="s">
        <v>16</v>
      </c>
      <c r="E76" s="863"/>
      <c r="F76" s="863"/>
      <c r="G76" s="863"/>
      <c r="H76" s="863"/>
      <c r="I76" s="863"/>
      <c r="J76" s="1230"/>
      <c r="K76" s="863"/>
      <c r="L76" s="1335">
        <v>277000</v>
      </c>
      <c r="M76" s="863"/>
      <c r="N76" s="863"/>
      <c r="O76" s="863"/>
      <c r="P76" s="888"/>
      <c r="Q76" s="1769"/>
    </row>
    <row r="77" spans="1:17" ht="39.950000000000003" customHeight="1">
      <c r="A77" s="1125">
        <v>6</v>
      </c>
      <c r="B77" s="1215" t="s">
        <v>1255</v>
      </c>
      <c r="C77" s="1137" t="s">
        <v>1249</v>
      </c>
      <c r="D77" s="1141" t="s">
        <v>16</v>
      </c>
      <c r="E77" s="705"/>
      <c r="F77" s="705"/>
      <c r="G77" s="705"/>
      <c r="H77" s="705"/>
      <c r="I77" s="705"/>
      <c r="J77" s="1231"/>
      <c r="K77" s="705"/>
      <c r="L77" s="1192">
        <v>360000</v>
      </c>
      <c r="M77" s="705"/>
      <c r="N77" s="705"/>
      <c r="O77" s="705"/>
      <c r="P77" s="846"/>
      <c r="Q77" s="1769"/>
    </row>
    <row r="78" spans="1:17" ht="39.950000000000003" customHeight="1">
      <c r="A78" s="1125">
        <v>7</v>
      </c>
      <c r="B78" s="1215" t="s">
        <v>1256</v>
      </c>
      <c r="C78" s="1137" t="s">
        <v>1249</v>
      </c>
      <c r="D78" s="1141" t="s">
        <v>16</v>
      </c>
      <c r="E78" s="705"/>
      <c r="F78" s="705"/>
      <c r="G78" s="705"/>
      <c r="H78" s="705"/>
      <c r="I78" s="705"/>
      <c r="J78" s="1231"/>
      <c r="K78" s="705"/>
      <c r="L78" s="1192">
        <v>465000</v>
      </c>
      <c r="M78" s="705"/>
      <c r="N78" s="705"/>
      <c r="O78" s="705"/>
      <c r="P78" s="846"/>
      <c r="Q78" s="1770"/>
    </row>
    <row r="79" spans="1:17" ht="39.950000000000003" customHeight="1">
      <c r="A79" s="1216"/>
      <c r="B79" s="1217" t="s">
        <v>1257</v>
      </c>
      <c r="C79" s="947"/>
      <c r="D79" s="1065"/>
      <c r="E79" s="707"/>
      <c r="F79" s="707"/>
      <c r="G79" s="707"/>
      <c r="H79" s="707"/>
      <c r="I79" s="707"/>
      <c r="J79" s="1190"/>
      <c r="K79" s="707"/>
      <c r="L79" s="1190"/>
      <c r="M79" s="707"/>
      <c r="N79" s="707"/>
      <c r="O79" s="707"/>
      <c r="P79" s="707"/>
      <c r="Q79" s="1776" t="s">
        <v>1177</v>
      </c>
    </row>
    <row r="80" spans="1:17" ht="30">
      <c r="A80" s="1216"/>
      <c r="B80" s="1218" t="s">
        <v>1258</v>
      </c>
      <c r="C80" s="1210" t="s">
        <v>1249</v>
      </c>
      <c r="D80" s="1065" t="s">
        <v>1259</v>
      </c>
      <c r="E80" s="707"/>
      <c r="F80" s="707"/>
      <c r="G80" s="707"/>
      <c r="H80" s="707"/>
      <c r="I80" s="800">
        <v>50000</v>
      </c>
      <c r="J80" s="1190"/>
      <c r="K80" s="707"/>
      <c r="L80" s="1190"/>
      <c r="M80" s="707"/>
      <c r="N80" s="707"/>
      <c r="O80" s="707"/>
      <c r="P80" s="707"/>
      <c r="Q80" s="1777"/>
    </row>
    <row r="81" spans="1:17" ht="30">
      <c r="A81" s="1216"/>
      <c r="B81" s="1218" t="s">
        <v>1258</v>
      </c>
      <c r="C81" s="1210" t="s">
        <v>1249</v>
      </c>
      <c r="D81" s="1065" t="s">
        <v>1260</v>
      </c>
      <c r="E81" s="707"/>
      <c r="F81" s="707"/>
      <c r="G81" s="707"/>
      <c r="H81" s="707"/>
      <c r="I81" s="800">
        <v>59000</v>
      </c>
      <c r="J81" s="1190"/>
      <c r="K81" s="707"/>
      <c r="L81" s="1190"/>
      <c r="M81" s="707"/>
      <c r="N81" s="707"/>
      <c r="O81" s="707"/>
      <c r="P81" s="707"/>
      <c r="Q81" s="1777"/>
    </row>
    <row r="82" spans="1:17" ht="30">
      <c r="A82" s="1216"/>
      <c r="B82" s="1218" t="s">
        <v>1258</v>
      </c>
      <c r="C82" s="1210" t="s">
        <v>1249</v>
      </c>
      <c r="D82" s="1065" t="s">
        <v>1261</v>
      </c>
      <c r="E82" s="707"/>
      <c r="F82" s="707"/>
      <c r="G82" s="707"/>
      <c r="H82" s="707"/>
      <c r="I82" s="800">
        <v>70000</v>
      </c>
      <c r="J82" s="1190"/>
      <c r="K82" s="707"/>
      <c r="L82" s="1190"/>
      <c r="M82" s="707"/>
      <c r="N82" s="707"/>
      <c r="O82" s="707"/>
      <c r="P82" s="707"/>
      <c r="Q82" s="1777"/>
    </row>
    <row r="83" spans="1:17" ht="30">
      <c r="A83" s="1216"/>
      <c r="B83" s="1218" t="s">
        <v>1258</v>
      </c>
      <c r="C83" s="1210" t="s">
        <v>1249</v>
      </c>
      <c r="D83" s="1065" t="s">
        <v>1262</v>
      </c>
      <c r="E83" s="707"/>
      <c r="F83" s="707"/>
      <c r="G83" s="707"/>
      <c r="H83" s="707"/>
      <c r="I83" s="800">
        <v>78000</v>
      </c>
      <c r="J83" s="1190"/>
      <c r="K83" s="707"/>
      <c r="L83" s="1190"/>
      <c r="M83" s="707"/>
      <c r="N83" s="707"/>
      <c r="O83" s="707"/>
      <c r="P83" s="707"/>
      <c r="Q83" s="1777"/>
    </row>
    <row r="84" spans="1:17" ht="30">
      <c r="A84" s="1216"/>
      <c r="B84" s="1218" t="s">
        <v>1258</v>
      </c>
      <c r="C84" s="1210" t="s">
        <v>1249</v>
      </c>
      <c r="D84" s="1065" t="s">
        <v>1263</v>
      </c>
      <c r="E84" s="707"/>
      <c r="F84" s="707"/>
      <c r="G84" s="707"/>
      <c r="H84" s="707"/>
      <c r="I84" s="800">
        <v>80000</v>
      </c>
      <c r="J84" s="1190"/>
      <c r="K84" s="707"/>
      <c r="L84" s="1190"/>
      <c r="M84" s="707"/>
      <c r="N84" s="707"/>
      <c r="O84" s="707"/>
      <c r="P84" s="707"/>
      <c r="Q84" s="1777"/>
    </row>
    <row r="85" spans="1:17" ht="30">
      <c r="A85" s="1216"/>
      <c r="B85" s="1218" t="s">
        <v>1258</v>
      </c>
      <c r="C85" s="1210" t="s">
        <v>1249</v>
      </c>
      <c r="D85" s="1065" t="s">
        <v>1264</v>
      </c>
      <c r="E85" s="707"/>
      <c r="F85" s="707"/>
      <c r="G85" s="707"/>
      <c r="H85" s="707"/>
      <c r="I85" s="800">
        <v>100000</v>
      </c>
      <c r="J85" s="1190"/>
      <c r="K85" s="707"/>
      <c r="L85" s="1190"/>
      <c r="M85" s="707"/>
      <c r="N85" s="707"/>
      <c r="O85" s="707"/>
      <c r="P85" s="707"/>
      <c r="Q85" s="1777"/>
    </row>
    <row r="86" spans="1:17" ht="30">
      <c r="A86" s="1216"/>
      <c r="B86" s="1218" t="s">
        <v>1258</v>
      </c>
      <c r="C86" s="1210" t="s">
        <v>1249</v>
      </c>
      <c r="D86" s="1065" t="s">
        <v>1265</v>
      </c>
      <c r="E86" s="707"/>
      <c r="F86" s="707"/>
      <c r="G86" s="707"/>
      <c r="H86" s="707"/>
      <c r="I86" s="800">
        <v>115000</v>
      </c>
      <c r="J86" s="1190"/>
      <c r="K86" s="707"/>
      <c r="L86" s="1190"/>
      <c r="M86" s="707"/>
      <c r="N86" s="707"/>
      <c r="O86" s="707"/>
      <c r="P86" s="707"/>
      <c r="Q86" s="1777"/>
    </row>
    <row r="87" spans="1:17" ht="30">
      <c r="A87" s="1216"/>
      <c r="B87" s="1218" t="s">
        <v>1258</v>
      </c>
      <c r="C87" s="1210" t="s">
        <v>1249</v>
      </c>
      <c r="D87" s="1065" t="s">
        <v>1266</v>
      </c>
      <c r="E87" s="707"/>
      <c r="F87" s="707"/>
      <c r="G87" s="707"/>
      <c r="H87" s="707"/>
      <c r="I87" s="800">
        <v>100000</v>
      </c>
      <c r="J87" s="1190"/>
      <c r="K87" s="707"/>
      <c r="L87" s="1190"/>
      <c r="M87" s="707"/>
      <c r="N87" s="707"/>
      <c r="O87" s="707"/>
      <c r="P87" s="707"/>
      <c r="Q87" s="1777"/>
    </row>
    <row r="88" spans="1:17" ht="30">
      <c r="A88" s="1216"/>
      <c r="B88" s="1218" t="s">
        <v>1258</v>
      </c>
      <c r="C88" s="1210" t="s">
        <v>1249</v>
      </c>
      <c r="D88" s="1065" t="s">
        <v>1267</v>
      </c>
      <c r="E88" s="707"/>
      <c r="F88" s="707"/>
      <c r="G88" s="707"/>
      <c r="H88" s="707"/>
      <c r="I88" s="800">
        <v>105000</v>
      </c>
      <c r="J88" s="1190"/>
      <c r="K88" s="707"/>
      <c r="L88" s="1190"/>
      <c r="M88" s="707"/>
      <c r="N88" s="707"/>
      <c r="O88" s="707"/>
      <c r="P88" s="707"/>
      <c r="Q88" s="1777"/>
    </row>
    <row r="89" spans="1:17" ht="30">
      <c r="A89" s="1216"/>
      <c r="B89" s="1218" t="s">
        <v>1258</v>
      </c>
      <c r="C89" s="1210" t="s">
        <v>1249</v>
      </c>
      <c r="D89" s="1065" t="s">
        <v>1268</v>
      </c>
      <c r="E89" s="707"/>
      <c r="F89" s="707"/>
      <c r="G89" s="707"/>
      <c r="H89" s="707"/>
      <c r="I89" s="800">
        <v>138000</v>
      </c>
      <c r="J89" s="1190"/>
      <c r="K89" s="707"/>
      <c r="L89" s="1190"/>
      <c r="M89" s="707"/>
      <c r="N89" s="707"/>
      <c r="O89" s="707"/>
      <c r="P89" s="707"/>
      <c r="Q89" s="1777"/>
    </row>
    <row r="90" spans="1:17" ht="30">
      <c r="A90" s="1216"/>
      <c r="B90" s="1218" t="s">
        <v>1258</v>
      </c>
      <c r="C90" s="1210" t="s">
        <v>1249</v>
      </c>
      <c r="D90" s="1065" t="s">
        <v>1269</v>
      </c>
      <c r="E90" s="707"/>
      <c r="F90" s="707"/>
      <c r="G90" s="707"/>
      <c r="H90" s="707"/>
      <c r="I90" s="800">
        <v>145000</v>
      </c>
      <c r="J90" s="1190"/>
      <c r="K90" s="707"/>
      <c r="L90" s="1190"/>
      <c r="M90" s="707"/>
      <c r="N90" s="707"/>
      <c r="O90" s="707"/>
      <c r="P90" s="707"/>
      <c r="Q90" s="1777"/>
    </row>
    <row r="91" spans="1:17" ht="30">
      <c r="A91" s="1216"/>
      <c r="B91" s="1218" t="s">
        <v>1258</v>
      </c>
      <c r="C91" s="1210" t="s">
        <v>1249</v>
      </c>
      <c r="D91" s="1065" t="s">
        <v>1270</v>
      </c>
      <c r="E91" s="707"/>
      <c r="F91" s="707"/>
      <c r="G91" s="707"/>
      <c r="H91" s="707"/>
      <c r="I91" s="800">
        <v>165000</v>
      </c>
      <c r="J91" s="1190"/>
      <c r="K91" s="707"/>
      <c r="L91" s="1190"/>
      <c r="M91" s="707"/>
      <c r="N91" s="707"/>
      <c r="O91" s="707"/>
      <c r="P91" s="707"/>
      <c r="Q91" s="1777"/>
    </row>
    <row r="92" spans="1:17" ht="30">
      <c r="A92" s="1216"/>
      <c r="B92" s="1218" t="s">
        <v>1258</v>
      </c>
      <c r="C92" s="1210" t="s">
        <v>1249</v>
      </c>
      <c r="D92" s="1065" t="s">
        <v>1271</v>
      </c>
      <c r="E92" s="707"/>
      <c r="F92" s="707"/>
      <c r="G92" s="707"/>
      <c r="H92" s="707"/>
      <c r="I92" s="800">
        <v>176000</v>
      </c>
      <c r="J92" s="1190"/>
      <c r="K92" s="707"/>
      <c r="L92" s="1190"/>
      <c r="M92" s="707"/>
      <c r="N92" s="707"/>
      <c r="O92" s="707"/>
      <c r="P92" s="707"/>
      <c r="Q92" s="1777"/>
    </row>
    <row r="93" spans="1:17" ht="30">
      <c r="A93" s="1216"/>
      <c r="B93" s="1218" t="s">
        <v>1258</v>
      </c>
      <c r="C93" s="1210" t="s">
        <v>1249</v>
      </c>
      <c r="D93" s="1065" t="s">
        <v>1272</v>
      </c>
      <c r="E93" s="707"/>
      <c r="F93" s="707"/>
      <c r="G93" s="707"/>
      <c r="H93" s="707"/>
      <c r="I93" s="800">
        <v>207000</v>
      </c>
      <c r="J93" s="1190"/>
      <c r="K93" s="707"/>
      <c r="L93" s="1190"/>
      <c r="M93" s="707"/>
      <c r="N93" s="707"/>
      <c r="O93" s="707"/>
      <c r="P93" s="707"/>
      <c r="Q93" s="1777"/>
    </row>
    <row r="94" spans="1:17" ht="30">
      <c r="A94" s="1216"/>
      <c r="B94" s="1218" t="s">
        <v>1258</v>
      </c>
      <c r="C94" s="1210" t="s">
        <v>1249</v>
      </c>
      <c r="D94" s="1065" t="s">
        <v>1273</v>
      </c>
      <c r="E94" s="707"/>
      <c r="F94" s="707"/>
      <c r="G94" s="707"/>
      <c r="H94" s="707"/>
      <c r="I94" s="800">
        <v>208000</v>
      </c>
      <c r="J94" s="1190"/>
      <c r="K94" s="707"/>
      <c r="L94" s="1190"/>
      <c r="M94" s="707"/>
      <c r="N94" s="707"/>
      <c r="O94" s="707"/>
      <c r="P94" s="707"/>
      <c r="Q94" s="1777"/>
    </row>
    <row r="95" spans="1:17" ht="30">
      <c r="A95" s="1216"/>
      <c r="B95" s="1218" t="s">
        <v>1258</v>
      </c>
      <c r="C95" s="1210" t="s">
        <v>1249</v>
      </c>
      <c r="D95" s="1065" t="s">
        <v>1274</v>
      </c>
      <c r="E95" s="707"/>
      <c r="F95" s="707"/>
      <c r="G95" s="707"/>
      <c r="H95" s="707"/>
      <c r="I95" s="800">
        <v>222000</v>
      </c>
      <c r="J95" s="1190"/>
      <c r="K95" s="707"/>
      <c r="L95" s="1190"/>
      <c r="M95" s="707"/>
      <c r="N95" s="707"/>
      <c r="O95" s="707"/>
      <c r="P95" s="707"/>
      <c r="Q95" s="1777"/>
    </row>
    <row r="96" spans="1:17" ht="30">
      <c r="A96" s="1216"/>
      <c r="B96" s="1218" t="s">
        <v>1258</v>
      </c>
      <c r="C96" s="1210" t="s">
        <v>1249</v>
      </c>
      <c r="D96" s="1065" t="s">
        <v>1275</v>
      </c>
      <c r="E96" s="707"/>
      <c r="F96" s="707"/>
      <c r="G96" s="707"/>
      <c r="H96" s="707"/>
      <c r="I96" s="800">
        <v>260000</v>
      </c>
      <c r="J96" s="1190"/>
      <c r="K96" s="707"/>
      <c r="L96" s="1190"/>
      <c r="M96" s="707"/>
      <c r="N96" s="707"/>
      <c r="O96" s="707"/>
      <c r="P96" s="707"/>
      <c r="Q96" s="1777"/>
    </row>
    <row r="97" spans="1:17" ht="30">
      <c r="A97" s="1216"/>
      <c r="B97" s="1218" t="s">
        <v>1258</v>
      </c>
      <c r="C97" s="1210" t="s">
        <v>1249</v>
      </c>
      <c r="D97" s="1065" t="s">
        <v>1276</v>
      </c>
      <c r="E97" s="707"/>
      <c r="F97" s="707"/>
      <c r="G97" s="707"/>
      <c r="H97" s="707"/>
      <c r="I97" s="800">
        <v>160000</v>
      </c>
      <c r="J97" s="1190"/>
      <c r="K97" s="707"/>
      <c r="L97" s="1190"/>
      <c r="M97" s="707"/>
      <c r="N97" s="707"/>
      <c r="O97" s="707"/>
      <c r="P97" s="707"/>
      <c r="Q97" s="1777"/>
    </row>
    <row r="98" spans="1:17" ht="30">
      <c r="A98" s="1216"/>
      <c r="B98" s="1218" t="s">
        <v>1258</v>
      </c>
      <c r="C98" s="1219" t="s">
        <v>1249</v>
      </c>
      <c r="D98" s="1065" t="s">
        <v>1277</v>
      </c>
      <c r="E98" s="707"/>
      <c r="F98" s="707"/>
      <c r="G98" s="707"/>
      <c r="H98" s="707"/>
      <c r="I98" s="800">
        <v>175000</v>
      </c>
      <c r="J98" s="1190"/>
      <c r="K98" s="707"/>
      <c r="L98" s="1190"/>
      <c r="M98" s="707"/>
      <c r="N98" s="707"/>
      <c r="O98" s="707"/>
      <c r="P98" s="707"/>
      <c r="Q98" s="1777"/>
    </row>
    <row r="99" spans="1:17" ht="30">
      <c r="A99" s="1216"/>
      <c r="B99" s="1218" t="s">
        <v>1258</v>
      </c>
      <c r="C99" s="1219" t="s">
        <v>1249</v>
      </c>
      <c r="D99" s="1065" t="s">
        <v>1278</v>
      </c>
      <c r="E99" s="707"/>
      <c r="F99" s="707"/>
      <c r="G99" s="707"/>
      <c r="H99" s="707"/>
      <c r="I99" s="800">
        <v>205000</v>
      </c>
      <c r="J99" s="1190"/>
      <c r="K99" s="707"/>
      <c r="L99" s="1190"/>
      <c r="M99" s="707"/>
      <c r="N99" s="800">
        <v>339000</v>
      </c>
      <c r="O99" s="707"/>
      <c r="P99" s="707"/>
      <c r="Q99" s="1777"/>
    </row>
    <row r="100" spans="1:17" ht="30">
      <c r="A100" s="1216"/>
      <c r="B100" s="1218" t="s">
        <v>1258</v>
      </c>
      <c r="C100" s="1219" t="s">
        <v>1249</v>
      </c>
      <c r="D100" s="1065" t="s">
        <v>1279</v>
      </c>
      <c r="E100" s="707"/>
      <c r="F100" s="707"/>
      <c r="G100" s="707"/>
      <c r="H100" s="707"/>
      <c r="I100" s="800">
        <v>245000</v>
      </c>
      <c r="J100" s="1190"/>
      <c r="K100" s="707"/>
      <c r="L100" s="1190"/>
      <c r="M100" s="707"/>
      <c r="N100" s="707"/>
      <c r="O100" s="707"/>
      <c r="P100" s="707"/>
      <c r="Q100" s="1777"/>
    </row>
    <row r="101" spans="1:17" ht="30">
      <c r="A101" s="1216"/>
      <c r="B101" s="1218" t="s">
        <v>1258</v>
      </c>
      <c r="C101" s="1219" t="s">
        <v>1249</v>
      </c>
      <c r="D101" s="1065" t="s">
        <v>1280</v>
      </c>
      <c r="E101" s="707"/>
      <c r="F101" s="707"/>
      <c r="G101" s="707"/>
      <c r="H101" s="707"/>
      <c r="I101" s="800">
        <v>270000</v>
      </c>
      <c r="J101" s="1190"/>
      <c r="K101" s="707"/>
      <c r="L101" s="1190"/>
      <c r="M101" s="707"/>
      <c r="N101" s="707"/>
      <c r="O101" s="707"/>
      <c r="P101" s="707"/>
      <c r="Q101" s="1777"/>
    </row>
    <row r="102" spans="1:17" ht="30">
      <c r="A102" s="1216"/>
      <c r="B102" s="1218" t="s">
        <v>1258</v>
      </c>
      <c r="C102" s="1219" t="s">
        <v>1249</v>
      </c>
      <c r="D102" s="1065" t="s">
        <v>1281</v>
      </c>
      <c r="E102" s="707"/>
      <c r="F102" s="707"/>
      <c r="G102" s="707"/>
      <c r="H102" s="707"/>
      <c r="I102" s="800">
        <v>315000</v>
      </c>
      <c r="J102" s="1190"/>
      <c r="K102" s="707"/>
      <c r="L102" s="1190"/>
      <c r="M102" s="707"/>
      <c r="N102" s="707"/>
      <c r="O102" s="707"/>
      <c r="P102" s="707"/>
      <c r="Q102" s="1777"/>
    </row>
    <row r="103" spans="1:17" ht="30">
      <c r="A103" s="1216"/>
      <c r="B103" s="1218" t="s">
        <v>1258</v>
      </c>
      <c r="C103" s="1219" t="s">
        <v>1249</v>
      </c>
      <c r="D103" s="1065" t="s">
        <v>1282</v>
      </c>
      <c r="E103" s="707"/>
      <c r="F103" s="707"/>
      <c r="G103" s="707"/>
      <c r="H103" s="707"/>
      <c r="I103" s="800">
        <v>420000</v>
      </c>
      <c r="J103" s="1190"/>
      <c r="K103" s="707"/>
      <c r="L103" s="1190"/>
      <c r="M103" s="707"/>
      <c r="N103" s="707"/>
      <c r="O103" s="707"/>
      <c r="P103" s="707"/>
      <c r="Q103" s="1777"/>
    </row>
    <row r="104" spans="1:17" ht="30">
      <c r="A104" s="1216"/>
      <c r="B104" s="1218" t="s">
        <v>1258</v>
      </c>
      <c r="C104" s="1219" t="s">
        <v>1249</v>
      </c>
      <c r="D104" s="1065" t="s">
        <v>1283</v>
      </c>
      <c r="E104" s="707"/>
      <c r="F104" s="707"/>
      <c r="G104" s="707"/>
      <c r="H104" s="707"/>
      <c r="I104" s="800">
        <v>215000</v>
      </c>
      <c r="J104" s="1190"/>
      <c r="K104" s="707"/>
      <c r="L104" s="1190"/>
      <c r="M104" s="707"/>
      <c r="N104" s="707"/>
      <c r="O104" s="707"/>
      <c r="P104" s="707"/>
      <c r="Q104" s="1777"/>
    </row>
    <row r="105" spans="1:17" ht="30">
      <c r="A105" s="1216"/>
      <c r="B105" s="1218" t="s">
        <v>1258</v>
      </c>
      <c r="C105" s="1219" t="s">
        <v>1249</v>
      </c>
      <c r="D105" s="1065" t="s">
        <v>1284</v>
      </c>
      <c r="E105" s="707"/>
      <c r="F105" s="707"/>
      <c r="G105" s="707"/>
      <c r="H105" s="707"/>
      <c r="I105" s="800">
        <v>240000</v>
      </c>
      <c r="J105" s="1190"/>
      <c r="K105" s="707"/>
      <c r="L105" s="1190"/>
      <c r="M105" s="707"/>
      <c r="N105" s="707"/>
      <c r="O105" s="707"/>
      <c r="P105" s="707"/>
      <c r="Q105" s="1777"/>
    </row>
    <row r="106" spans="1:17" ht="30">
      <c r="A106" s="1216"/>
      <c r="B106" s="1218" t="s">
        <v>1258</v>
      </c>
      <c r="C106" s="1219" t="s">
        <v>1249</v>
      </c>
      <c r="D106" s="1065" t="s">
        <v>1285</v>
      </c>
      <c r="E106" s="707"/>
      <c r="F106" s="707"/>
      <c r="G106" s="707"/>
      <c r="H106" s="707"/>
      <c r="I106" s="800">
        <v>275000</v>
      </c>
      <c r="J106" s="1190"/>
      <c r="K106" s="707"/>
      <c r="L106" s="1190"/>
      <c r="M106" s="707"/>
      <c r="N106" s="707"/>
      <c r="O106" s="707"/>
      <c r="P106" s="707"/>
      <c r="Q106" s="1777"/>
    </row>
    <row r="107" spans="1:17" ht="30">
      <c r="A107" s="1216"/>
      <c r="B107" s="1218" t="s">
        <v>1258</v>
      </c>
      <c r="C107" s="1219" t="s">
        <v>1249</v>
      </c>
      <c r="D107" s="1065" t="s">
        <v>1286</v>
      </c>
      <c r="E107" s="707"/>
      <c r="F107" s="707"/>
      <c r="G107" s="707"/>
      <c r="H107" s="707"/>
      <c r="I107" s="800">
        <v>360000</v>
      </c>
      <c r="J107" s="1190"/>
      <c r="K107" s="707"/>
      <c r="L107" s="1190"/>
      <c r="M107" s="707"/>
      <c r="N107" s="707"/>
      <c r="O107" s="707"/>
      <c r="P107" s="707"/>
      <c r="Q107" s="1777"/>
    </row>
    <row r="108" spans="1:17" ht="30">
      <c r="A108" s="1216"/>
      <c r="B108" s="1218" t="s">
        <v>1258</v>
      </c>
      <c r="C108" s="1219" t="s">
        <v>1249</v>
      </c>
      <c r="D108" s="1065" t="s">
        <v>1287</v>
      </c>
      <c r="E108" s="707"/>
      <c r="F108" s="707"/>
      <c r="G108" s="707"/>
      <c r="H108" s="707"/>
      <c r="I108" s="800">
        <v>420000</v>
      </c>
      <c r="J108" s="1190"/>
      <c r="K108" s="707"/>
      <c r="L108" s="1190"/>
      <c r="M108" s="707"/>
      <c r="N108" s="800">
        <v>456000</v>
      </c>
      <c r="O108" s="707"/>
      <c r="P108" s="707"/>
      <c r="Q108" s="1777"/>
    </row>
    <row r="109" spans="1:17" ht="30">
      <c r="A109" s="1216"/>
      <c r="B109" s="1218" t="s">
        <v>1258</v>
      </c>
      <c r="C109" s="1219" t="s">
        <v>1249</v>
      </c>
      <c r="D109" s="1065" t="s">
        <v>1288</v>
      </c>
      <c r="E109" s="707"/>
      <c r="F109" s="707"/>
      <c r="G109" s="707"/>
      <c r="H109" s="707"/>
      <c r="I109" s="800">
        <v>350000</v>
      </c>
      <c r="J109" s="1190"/>
      <c r="K109" s="707"/>
      <c r="L109" s="1190"/>
      <c r="M109" s="707"/>
      <c r="N109" s="707"/>
      <c r="O109" s="707"/>
      <c r="P109" s="707"/>
      <c r="Q109" s="1777"/>
    </row>
    <row r="110" spans="1:17" ht="30">
      <c r="A110" s="1216"/>
      <c r="B110" s="1218" t="s">
        <v>1258</v>
      </c>
      <c r="C110" s="1219" t="s">
        <v>1249</v>
      </c>
      <c r="D110" s="1065" t="s">
        <v>1289</v>
      </c>
      <c r="E110" s="707"/>
      <c r="F110" s="707"/>
      <c r="G110" s="707"/>
      <c r="H110" s="707"/>
      <c r="I110" s="800">
        <v>448000</v>
      </c>
      <c r="J110" s="1190"/>
      <c r="K110" s="707"/>
      <c r="L110" s="1190"/>
      <c r="M110" s="707"/>
      <c r="N110" s="707"/>
      <c r="O110" s="707"/>
      <c r="P110" s="707"/>
      <c r="Q110" s="1777"/>
    </row>
    <row r="111" spans="1:17" ht="30">
      <c r="A111" s="1216"/>
      <c r="B111" s="1218" t="s">
        <v>1258</v>
      </c>
      <c r="C111" s="1219" t="s">
        <v>1249</v>
      </c>
      <c r="D111" s="1065" t="s">
        <v>1290</v>
      </c>
      <c r="E111" s="707"/>
      <c r="F111" s="707"/>
      <c r="G111" s="707"/>
      <c r="H111" s="707"/>
      <c r="I111" s="800">
        <v>535000</v>
      </c>
      <c r="J111" s="1190"/>
      <c r="K111" s="707"/>
      <c r="L111" s="1190"/>
      <c r="M111" s="707"/>
      <c r="N111" s="800">
        <v>573000</v>
      </c>
      <c r="O111" s="707"/>
      <c r="P111" s="707"/>
      <c r="Q111" s="1777"/>
    </row>
    <row r="112" spans="1:17" ht="30">
      <c r="A112" s="1216"/>
      <c r="B112" s="1218" t="s">
        <v>1258</v>
      </c>
      <c r="C112" s="1219" t="s">
        <v>1249</v>
      </c>
      <c r="D112" s="1065" t="s">
        <v>1291</v>
      </c>
      <c r="E112" s="707"/>
      <c r="F112" s="707"/>
      <c r="G112" s="707"/>
      <c r="H112" s="707"/>
      <c r="I112" s="707"/>
      <c r="J112" s="1190"/>
      <c r="K112" s="707"/>
      <c r="L112" s="1190"/>
      <c r="M112" s="707"/>
      <c r="N112" s="800">
        <v>731000</v>
      </c>
      <c r="O112" s="707"/>
      <c r="P112" s="707"/>
      <c r="Q112" s="1777"/>
    </row>
    <row r="113" spans="1:17" ht="30">
      <c r="A113" s="1216"/>
      <c r="B113" s="1218" t="s">
        <v>1258</v>
      </c>
      <c r="C113" s="1219" t="s">
        <v>1249</v>
      </c>
      <c r="D113" s="1065" t="s">
        <v>1292</v>
      </c>
      <c r="E113" s="707"/>
      <c r="F113" s="707"/>
      <c r="G113" s="707"/>
      <c r="H113" s="707"/>
      <c r="I113" s="800">
        <v>535000</v>
      </c>
      <c r="J113" s="1190"/>
      <c r="K113" s="707"/>
      <c r="L113" s="1190"/>
      <c r="M113" s="707"/>
      <c r="N113" s="707"/>
      <c r="O113" s="707"/>
      <c r="P113" s="889"/>
      <c r="Q113" s="1777"/>
    </row>
    <row r="114" spans="1:17" ht="30">
      <c r="A114" s="1216"/>
      <c r="B114" s="1218" t="s">
        <v>1258</v>
      </c>
      <c r="C114" s="947" t="s">
        <v>1249</v>
      </c>
      <c r="D114" s="1065" t="s">
        <v>1293</v>
      </c>
      <c r="E114" s="707"/>
      <c r="F114" s="707"/>
      <c r="G114" s="707"/>
      <c r="H114" s="707"/>
      <c r="I114" s="800">
        <v>635000</v>
      </c>
      <c r="J114" s="1190"/>
      <c r="K114" s="707"/>
      <c r="L114" s="1190"/>
      <c r="M114" s="707"/>
      <c r="N114" s="707"/>
      <c r="O114" s="707"/>
      <c r="P114" s="707"/>
      <c r="Q114" s="1777"/>
    </row>
    <row r="115" spans="1:17" ht="30">
      <c r="B115" s="1218" t="s">
        <v>1258</v>
      </c>
      <c r="C115" s="1120" t="s">
        <v>1249</v>
      </c>
      <c r="D115" s="1098" t="s">
        <v>1294</v>
      </c>
      <c r="E115" s="767"/>
      <c r="F115" s="767"/>
      <c r="G115" s="875"/>
      <c r="H115" s="875"/>
      <c r="I115" s="842">
        <v>636000</v>
      </c>
      <c r="J115" s="1232"/>
      <c r="K115" s="890"/>
      <c r="L115" s="1233"/>
      <c r="M115" s="875"/>
      <c r="N115" s="875"/>
      <c r="O115" s="875"/>
      <c r="P115" s="891"/>
      <c r="Q115" s="1778"/>
    </row>
    <row r="116" spans="1:17" ht="35.1" customHeight="1">
      <c r="A116" s="551" t="s">
        <v>1295</v>
      </c>
      <c r="B116" s="1057" t="s">
        <v>1296</v>
      </c>
      <c r="C116" s="1120"/>
      <c r="D116" s="1098"/>
      <c r="E116" s="878"/>
      <c r="F116" s="878"/>
      <c r="G116" s="849"/>
      <c r="H116" s="849"/>
      <c r="I116" s="707"/>
      <c r="J116" s="1194"/>
      <c r="K116" s="892"/>
      <c r="L116" s="1234"/>
      <c r="M116" s="849"/>
      <c r="N116" s="849"/>
      <c r="O116" s="849"/>
      <c r="P116" s="893"/>
      <c r="Q116" s="1776" t="s">
        <v>1177</v>
      </c>
    </row>
    <row r="117" spans="1:17" ht="35.1" customHeight="1">
      <c r="B117" s="1222" t="s">
        <v>1297</v>
      </c>
      <c r="C117" s="947"/>
      <c r="D117" s="1065"/>
      <c r="E117" s="805"/>
      <c r="F117" s="805"/>
      <c r="G117" s="707"/>
      <c r="H117" s="707"/>
      <c r="I117" s="707"/>
      <c r="J117" s="1190"/>
      <c r="K117" s="707"/>
      <c r="L117" s="1190"/>
      <c r="M117" s="707"/>
      <c r="N117" s="707"/>
      <c r="O117" s="707"/>
      <c r="P117" s="817"/>
      <c r="Q117" s="1777"/>
    </row>
    <row r="118" spans="1:17" ht="35.1" customHeight="1">
      <c r="A118" s="1134"/>
      <c r="B118" s="1223" t="s">
        <v>1298</v>
      </c>
      <c r="C118" s="1224" t="s">
        <v>1004</v>
      </c>
      <c r="D118" s="1225" t="s">
        <v>1299</v>
      </c>
      <c r="E118" s="884"/>
      <c r="F118" s="955">
        <v>152647</v>
      </c>
      <c r="G118" s="884"/>
      <c r="H118" s="884"/>
      <c r="I118" s="886"/>
      <c r="J118" s="1235"/>
      <c r="K118" s="884"/>
      <c r="L118" s="1236"/>
      <c r="M118" s="886"/>
      <c r="N118" s="886"/>
      <c r="O118" s="886"/>
      <c r="P118" s="894"/>
      <c r="Q118" s="1777"/>
    </row>
    <row r="119" spans="1:17" ht="35.1" customHeight="1">
      <c r="A119" s="1134"/>
      <c r="B119" s="1223" t="s">
        <v>1300</v>
      </c>
      <c r="C119" s="1224" t="s">
        <v>1004</v>
      </c>
      <c r="D119" s="1225" t="s">
        <v>1299</v>
      </c>
      <c r="E119" s="1227"/>
      <c r="F119" s="886"/>
      <c r="G119" s="886"/>
      <c r="H119" s="886"/>
      <c r="I119" s="886"/>
      <c r="J119" s="1235"/>
      <c r="K119" s="884"/>
      <c r="L119" s="1236"/>
      <c r="M119" s="886"/>
      <c r="N119" s="886"/>
      <c r="O119" s="886"/>
      <c r="P119" s="894"/>
      <c r="Q119" s="1777"/>
    </row>
    <row r="120" spans="1:17" ht="35.1" customHeight="1">
      <c r="A120" s="1134"/>
      <c r="B120" s="1223" t="s">
        <v>1301</v>
      </c>
      <c r="C120" s="1224" t="s">
        <v>1004</v>
      </c>
      <c r="D120" s="1225" t="s">
        <v>1302</v>
      </c>
      <c r="E120" s="1229"/>
      <c r="F120" s="886"/>
      <c r="G120" s="886"/>
      <c r="H120" s="886"/>
      <c r="I120" s="886"/>
      <c r="J120" s="1235"/>
      <c r="K120" s="884"/>
      <c r="L120" s="1236"/>
      <c r="M120" s="886"/>
      <c r="N120" s="886"/>
      <c r="O120" s="955">
        <v>70097</v>
      </c>
      <c r="P120" s="894"/>
      <c r="Q120" s="1777"/>
    </row>
    <row r="121" spans="1:17" ht="35.1" customHeight="1">
      <c r="A121" s="1134"/>
      <c r="B121" s="1223" t="s">
        <v>1303</v>
      </c>
      <c r="C121" s="1224" t="s">
        <v>1004</v>
      </c>
      <c r="D121" s="1225" t="s">
        <v>1304</v>
      </c>
      <c r="E121" s="1229"/>
      <c r="F121" s="886"/>
      <c r="G121" s="886"/>
      <c r="H121" s="886"/>
      <c r="I121" s="886"/>
      <c r="J121" s="1235"/>
      <c r="K121" s="884"/>
      <c r="L121" s="955">
        <v>42777</v>
      </c>
      <c r="M121" s="849"/>
      <c r="N121" s="886"/>
      <c r="O121" s="886"/>
      <c r="P121" s="894"/>
      <c r="Q121" s="1777"/>
    </row>
    <row r="122" spans="1:17" ht="35.1" customHeight="1">
      <c r="A122" s="1134"/>
      <c r="B122" s="1223" t="s">
        <v>1305</v>
      </c>
      <c r="C122" s="1224" t="s">
        <v>1004</v>
      </c>
      <c r="D122" s="1225" t="s">
        <v>1302</v>
      </c>
      <c r="E122" s="1229"/>
      <c r="F122" s="886"/>
      <c r="G122" s="886"/>
      <c r="H122" s="886"/>
      <c r="I122" s="886"/>
      <c r="J122" s="1235"/>
      <c r="K122" s="884"/>
      <c r="L122" s="1236"/>
      <c r="M122" s="849"/>
      <c r="N122" s="886"/>
      <c r="O122" s="955">
        <v>82972</v>
      </c>
      <c r="P122" s="894"/>
      <c r="Q122" s="1777"/>
    </row>
    <row r="123" spans="1:17" ht="35.1" customHeight="1">
      <c r="A123" s="1134"/>
      <c r="B123" s="1223" t="s">
        <v>1306</v>
      </c>
      <c r="C123" s="1224" t="s">
        <v>1004</v>
      </c>
      <c r="D123" s="1225" t="s">
        <v>1302</v>
      </c>
      <c r="E123" s="1229"/>
      <c r="F123" s="886"/>
      <c r="G123" s="955">
        <v>83300</v>
      </c>
      <c r="H123" s="955">
        <v>160000</v>
      </c>
      <c r="I123" s="886"/>
      <c r="J123" s="1235"/>
      <c r="K123" s="955">
        <v>80200</v>
      </c>
      <c r="L123" s="1236"/>
      <c r="M123" s="849"/>
      <c r="N123" s="886"/>
      <c r="O123" s="886"/>
      <c r="P123" s="894"/>
      <c r="Q123" s="1777"/>
    </row>
    <row r="124" spans="1:17" ht="35.1" customHeight="1">
      <c r="A124" s="1134"/>
      <c r="B124" s="1223" t="s">
        <v>1307</v>
      </c>
      <c r="C124" s="1224" t="s">
        <v>1004</v>
      </c>
      <c r="D124" s="1225" t="s">
        <v>1302</v>
      </c>
      <c r="E124" s="1229"/>
      <c r="F124" s="886"/>
      <c r="G124" s="884"/>
      <c r="H124" s="884"/>
      <c r="I124" s="886"/>
      <c r="J124" s="1235"/>
      <c r="K124" s="955">
        <v>64000</v>
      </c>
      <c r="L124" s="1236"/>
      <c r="M124" s="849"/>
      <c r="N124" s="886"/>
      <c r="O124" s="886"/>
      <c r="P124" s="894"/>
      <c r="Q124" s="1777"/>
    </row>
    <row r="125" spans="1:17" ht="35.1" customHeight="1">
      <c r="A125" s="1134"/>
      <c r="B125" s="1223" t="s">
        <v>1308</v>
      </c>
      <c r="C125" s="1224" t="s">
        <v>1004</v>
      </c>
      <c r="D125" s="1225" t="s">
        <v>1302</v>
      </c>
      <c r="E125" s="1229"/>
      <c r="F125" s="886"/>
      <c r="G125" s="955">
        <v>88900</v>
      </c>
      <c r="H125" s="886"/>
      <c r="I125" s="886"/>
      <c r="J125" s="1235"/>
      <c r="K125" s="884"/>
      <c r="L125" s="1236"/>
      <c r="M125" s="849"/>
      <c r="N125" s="886"/>
      <c r="O125" s="886"/>
      <c r="P125" s="956">
        <v>60000</v>
      </c>
      <c r="Q125" s="1777"/>
    </row>
    <row r="126" spans="1:17" ht="35.1" customHeight="1">
      <c r="A126" s="1134"/>
      <c r="B126" s="1223" t="s">
        <v>1402</v>
      </c>
      <c r="C126" s="1224" t="s">
        <v>419</v>
      </c>
      <c r="D126" s="1225"/>
      <c r="E126" s="1229"/>
      <c r="F126" s="886"/>
      <c r="G126" s="884"/>
      <c r="H126" s="886"/>
      <c r="I126" s="886"/>
      <c r="J126" s="1235"/>
      <c r="K126" s="884"/>
      <c r="L126" s="1236"/>
      <c r="M126" s="955">
        <v>62000</v>
      </c>
      <c r="N126" s="886"/>
      <c r="O126" s="886"/>
      <c r="P126" s="894"/>
      <c r="Q126" s="1777"/>
    </row>
    <row r="127" spans="1:17" ht="35.1" customHeight="1">
      <c r="A127" s="1134"/>
      <c r="B127" s="1223" t="s">
        <v>1403</v>
      </c>
      <c r="C127" s="1224" t="s">
        <v>419</v>
      </c>
      <c r="D127" s="1225"/>
      <c r="E127" s="1229"/>
      <c r="F127" s="886"/>
      <c r="G127" s="884"/>
      <c r="H127" s="886"/>
      <c r="I127" s="886"/>
      <c r="J127" s="1235"/>
      <c r="K127" s="884"/>
      <c r="L127" s="1236"/>
      <c r="M127" s="955">
        <v>64300</v>
      </c>
      <c r="N127" s="886"/>
      <c r="O127" s="886"/>
      <c r="P127" s="894"/>
      <c r="Q127" s="1777"/>
    </row>
    <row r="128" spans="1:17" ht="35.1" customHeight="1">
      <c r="A128" s="1134"/>
      <c r="B128" s="1223" t="s">
        <v>1310</v>
      </c>
      <c r="C128" s="1224" t="s">
        <v>1004</v>
      </c>
      <c r="D128" s="1225"/>
      <c r="E128" s="1229"/>
      <c r="F128" s="886"/>
      <c r="G128" s="884"/>
      <c r="H128" s="886"/>
      <c r="I128" s="886"/>
      <c r="J128" s="1235"/>
      <c r="K128" s="955">
        <v>72100</v>
      </c>
      <c r="L128" s="1236"/>
      <c r="M128" s="886"/>
      <c r="N128" s="886"/>
      <c r="O128" s="886"/>
      <c r="P128" s="894"/>
      <c r="Q128" s="1777"/>
    </row>
    <row r="129" spans="1:17" ht="35.1" customHeight="1">
      <c r="A129" s="1134"/>
      <c r="B129" s="1223" t="s">
        <v>1311</v>
      </c>
      <c r="C129" s="1224" t="s">
        <v>1004</v>
      </c>
      <c r="D129" s="1225"/>
      <c r="E129" s="1229"/>
      <c r="F129" s="886"/>
      <c r="G129" s="884"/>
      <c r="H129" s="886"/>
      <c r="I129" s="886"/>
      <c r="J129" s="1235"/>
      <c r="K129" s="955">
        <v>62450</v>
      </c>
      <c r="L129" s="1236"/>
      <c r="M129" s="886"/>
      <c r="N129" s="886"/>
      <c r="O129" s="886"/>
      <c r="P129" s="894"/>
      <c r="Q129" s="1777"/>
    </row>
    <row r="130" spans="1:17" ht="35.1" customHeight="1">
      <c r="A130" s="1134"/>
      <c r="B130" s="1223" t="s">
        <v>1312</v>
      </c>
      <c r="C130" s="1224" t="s">
        <v>1004</v>
      </c>
      <c r="D130" s="1225" t="s">
        <v>1302</v>
      </c>
      <c r="E130" s="1229"/>
      <c r="F130" s="886"/>
      <c r="G130" s="886"/>
      <c r="H130" s="886"/>
      <c r="I130" s="886"/>
      <c r="J130" s="955">
        <v>135055</v>
      </c>
      <c r="K130" s="884"/>
      <c r="L130" s="1236"/>
      <c r="M130" s="849"/>
      <c r="N130" s="886"/>
      <c r="O130" s="886"/>
      <c r="P130" s="894"/>
      <c r="Q130" s="1777"/>
    </row>
    <row r="131" spans="1:17" ht="35.1" customHeight="1">
      <c r="A131" s="1134"/>
      <c r="B131" s="1223" t="s">
        <v>1313</v>
      </c>
      <c r="C131" s="1224" t="s">
        <v>1004</v>
      </c>
      <c r="D131" s="1225" t="s">
        <v>1314</v>
      </c>
      <c r="E131" s="1237"/>
      <c r="F131" s="884"/>
      <c r="G131" s="884"/>
      <c r="H131" s="884"/>
      <c r="I131" s="884"/>
      <c r="J131" s="955">
        <v>256333</v>
      </c>
      <c r="K131" s="884"/>
      <c r="L131" s="1236"/>
      <c r="M131" s="849"/>
      <c r="N131" s="886"/>
      <c r="O131" s="886"/>
      <c r="P131" s="894"/>
      <c r="Q131" s="1777"/>
    </row>
    <row r="132" spans="1:17" ht="35.1" customHeight="1">
      <c r="A132" s="1134"/>
      <c r="B132" s="1223" t="s">
        <v>1315</v>
      </c>
      <c r="C132" s="1224" t="s">
        <v>1004</v>
      </c>
      <c r="D132" s="1225" t="s">
        <v>1316</v>
      </c>
      <c r="E132" s="1237"/>
      <c r="F132" s="884"/>
      <c r="G132" s="884"/>
      <c r="H132" s="884"/>
      <c r="I132" s="884"/>
      <c r="J132" s="1236"/>
      <c r="K132" s="884"/>
      <c r="L132" s="1236"/>
      <c r="M132" s="849"/>
      <c r="N132" s="886"/>
      <c r="O132" s="886"/>
      <c r="P132" s="894"/>
      <c r="Q132" s="1777"/>
    </row>
    <row r="133" spans="1:17" ht="35.1" customHeight="1">
      <c r="A133" s="1134"/>
      <c r="B133" s="1223" t="s">
        <v>1317</v>
      </c>
      <c r="C133" s="1224" t="s">
        <v>1004</v>
      </c>
      <c r="D133" s="1225" t="s">
        <v>1318</v>
      </c>
      <c r="E133" s="1237"/>
      <c r="F133" s="884"/>
      <c r="G133" s="884"/>
      <c r="H133" s="884"/>
      <c r="I133" s="884"/>
      <c r="J133" s="1236"/>
      <c r="K133" s="884"/>
      <c r="L133" s="1236"/>
      <c r="M133" s="849"/>
      <c r="N133" s="886"/>
      <c r="O133" s="886"/>
      <c r="P133" s="894"/>
      <c r="Q133" s="1777"/>
    </row>
    <row r="134" spans="1:17" ht="35.1" customHeight="1">
      <c r="A134" s="1134"/>
      <c r="B134" s="1238" t="s">
        <v>1319</v>
      </c>
      <c r="C134" s="892"/>
      <c r="D134" s="1239"/>
      <c r="E134" s="878"/>
      <c r="F134" s="849"/>
      <c r="G134" s="849"/>
      <c r="H134" s="849"/>
      <c r="I134" s="849"/>
      <c r="J134" s="1194"/>
      <c r="K134" s="892"/>
      <c r="L134" s="1234"/>
      <c r="M134" s="886"/>
      <c r="N134" s="849"/>
      <c r="O134" s="849"/>
      <c r="P134" s="893"/>
      <c r="Q134" s="1777"/>
    </row>
    <row r="135" spans="1:17" ht="35.1" customHeight="1">
      <c r="A135" s="1105"/>
      <c r="B135" s="1223" t="s">
        <v>1320</v>
      </c>
      <c r="C135" s="1224" t="s">
        <v>1004</v>
      </c>
      <c r="D135" s="1225" t="s">
        <v>1302</v>
      </c>
      <c r="E135" s="1237"/>
      <c r="F135" s="884"/>
      <c r="G135" s="955">
        <v>102800</v>
      </c>
      <c r="H135" s="955">
        <v>180000</v>
      </c>
      <c r="I135" s="884"/>
      <c r="J135" s="1236"/>
      <c r="K135" s="955">
        <v>70500</v>
      </c>
      <c r="L135" s="1236"/>
      <c r="M135" s="899"/>
      <c r="N135" s="884"/>
      <c r="O135" s="884"/>
      <c r="P135" s="894"/>
      <c r="Q135" s="1777"/>
    </row>
    <row r="136" spans="1:17" ht="35.1" customHeight="1">
      <c r="A136" s="1105"/>
      <c r="B136" s="1223" t="s">
        <v>1321</v>
      </c>
      <c r="C136" s="1224" t="s">
        <v>1004</v>
      </c>
      <c r="D136" s="1225" t="s">
        <v>1302</v>
      </c>
      <c r="E136" s="1229"/>
      <c r="F136" s="884"/>
      <c r="G136" s="955">
        <v>133300</v>
      </c>
      <c r="H136" s="886"/>
      <c r="I136" s="886"/>
      <c r="J136" s="1235"/>
      <c r="K136" s="955">
        <v>71500</v>
      </c>
      <c r="L136" s="1236"/>
      <c r="M136" s="900"/>
      <c r="N136" s="886"/>
      <c r="O136" s="886"/>
      <c r="P136" s="894"/>
      <c r="Q136" s="1777"/>
    </row>
    <row r="137" spans="1:17" ht="35.1" customHeight="1">
      <c r="A137" s="1105"/>
      <c r="B137" s="1223" t="s">
        <v>1322</v>
      </c>
      <c r="C137" s="1224" t="s">
        <v>1004</v>
      </c>
      <c r="D137" s="1225" t="s">
        <v>1299</v>
      </c>
      <c r="E137" s="1227"/>
      <c r="F137" s="955">
        <v>152647</v>
      </c>
      <c r="G137" s="884"/>
      <c r="H137" s="886"/>
      <c r="I137" s="886"/>
      <c r="J137" s="1235"/>
      <c r="K137" s="884"/>
      <c r="L137" s="1236"/>
      <c r="M137" s="900"/>
      <c r="N137" s="886"/>
      <c r="O137" s="886"/>
      <c r="P137" s="894"/>
      <c r="Q137" s="1777"/>
    </row>
    <row r="138" spans="1:17" ht="35.1" customHeight="1">
      <c r="A138" s="1105"/>
      <c r="B138" s="1223" t="s">
        <v>1323</v>
      </c>
      <c r="C138" s="1224" t="s">
        <v>1004</v>
      </c>
      <c r="D138" s="1225" t="s">
        <v>1299</v>
      </c>
      <c r="E138" s="1227"/>
      <c r="F138" s="899"/>
      <c r="G138" s="900"/>
      <c r="H138" s="900"/>
      <c r="I138" s="900"/>
      <c r="J138" s="1274"/>
      <c r="K138" s="899"/>
      <c r="L138" s="1275"/>
      <c r="M138" s="900"/>
      <c r="N138" s="900"/>
      <c r="O138" s="900"/>
      <c r="P138" s="946"/>
      <c r="Q138" s="1777"/>
    </row>
    <row r="139" spans="1:17" ht="35.1" customHeight="1">
      <c r="A139" s="1105"/>
      <c r="B139" s="1223" t="s">
        <v>1324</v>
      </c>
      <c r="C139" s="1224" t="s">
        <v>1004</v>
      </c>
      <c r="D139" s="1225" t="s">
        <v>1302</v>
      </c>
      <c r="E139" s="1241"/>
      <c r="F139" s="900"/>
      <c r="G139" s="900"/>
      <c r="H139" s="900"/>
      <c r="I139" s="900"/>
      <c r="J139" s="1274"/>
      <c r="K139" s="899"/>
      <c r="L139" s="1275"/>
      <c r="M139" s="900"/>
      <c r="N139" s="900"/>
      <c r="O139" s="1276">
        <v>98422</v>
      </c>
      <c r="P139" s="946"/>
      <c r="Q139" s="1777"/>
    </row>
    <row r="140" spans="1:17" ht="35.1" customHeight="1">
      <c r="A140" s="1105"/>
      <c r="B140" s="1223" t="s">
        <v>1325</v>
      </c>
      <c r="C140" s="1224" t="s">
        <v>1004</v>
      </c>
      <c r="D140" s="1225" t="s">
        <v>1304</v>
      </c>
      <c r="E140" s="1241"/>
      <c r="F140" s="900"/>
      <c r="G140" s="900"/>
      <c r="H140" s="900"/>
      <c r="I140" s="900"/>
      <c r="J140" s="1274"/>
      <c r="K140" s="899"/>
      <c r="L140" s="1276">
        <v>86111</v>
      </c>
      <c r="N140" s="900"/>
      <c r="O140" s="900"/>
      <c r="P140" s="946"/>
      <c r="Q140" s="1777"/>
    </row>
    <row r="141" spans="1:17" ht="35.1" customHeight="1">
      <c r="A141" s="1105"/>
      <c r="B141" s="1242" t="s">
        <v>1326</v>
      </c>
      <c r="C141" s="1224" t="s">
        <v>1004</v>
      </c>
      <c r="D141" s="1225" t="s">
        <v>1302</v>
      </c>
      <c r="E141" s="1241"/>
      <c r="F141" s="900"/>
      <c r="G141" s="900"/>
      <c r="H141" s="900"/>
      <c r="I141" s="900"/>
      <c r="J141" s="1274"/>
      <c r="K141" s="899"/>
      <c r="L141" s="1275"/>
      <c r="M141" s="907"/>
      <c r="N141" s="900"/>
      <c r="O141" s="1276">
        <v>129322</v>
      </c>
      <c r="P141" s="946"/>
      <c r="Q141" s="1777"/>
    </row>
    <row r="142" spans="1:17" ht="35.1" customHeight="1">
      <c r="A142" s="1105"/>
      <c r="B142" s="1243" t="s">
        <v>1327</v>
      </c>
      <c r="C142" s="1224" t="s">
        <v>1004</v>
      </c>
      <c r="D142" s="1225" t="s">
        <v>1302</v>
      </c>
      <c r="E142" s="1241"/>
      <c r="F142" s="900"/>
      <c r="G142" s="900"/>
      <c r="H142" s="900"/>
      <c r="I142" s="900"/>
      <c r="J142" s="1274"/>
      <c r="K142" s="899"/>
      <c r="L142" s="1275"/>
      <c r="M142" s="907"/>
      <c r="N142" s="900"/>
      <c r="O142" s="1276">
        <v>82972</v>
      </c>
      <c r="P142" s="946"/>
      <c r="Q142" s="1777"/>
    </row>
    <row r="143" spans="1:17" ht="35.1" customHeight="1">
      <c r="A143" s="1105"/>
      <c r="B143" s="1223" t="s">
        <v>1328</v>
      </c>
      <c r="C143" s="1224" t="s">
        <v>1004</v>
      </c>
      <c r="D143" s="1225" t="s">
        <v>1302</v>
      </c>
      <c r="E143" s="1241"/>
      <c r="F143" s="900"/>
      <c r="G143" s="1276">
        <v>105600</v>
      </c>
      <c r="H143" s="900"/>
      <c r="I143" s="900"/>
      <c r="J143" s="1274"/>
      <c r="K143" s="899"/>
      <c r="L143" s="1275"/>
      <c r="M143" s="907"/>
      <c r="N143" s="900"/>
      <c r="O143" s="900"/>
      <c r="P143" s="1338">
        <v>92600</v>
      </c>
      <c r="Q143" s="1777"/>
    </row>
    <row r="144" spans="1:17" ht="35.1" customHeight="1">
      <c r="A144" s="1105"/>
      <c r="B144" s="1223" t="s">
        <v>1329</v>
      </c>
      <c r="C144" s="1224" t="s">
        <v>1004</v>
      </c>
      <c r="D144" s="1225" t="s">
        <v>1302</v>
      </c>
      <c r="E144" s="1241"/>
      <c r="F144" s="900"/>
      <c r="G144" s="1276">
        <v>130600</v>
      </c>
      <c r="H144" s="900"/>
      <c r="I144" s="900"/>
      <c r="J144" s="1274"/>
      <c r="K144" s="899"/>
      <c r="L144" s="1275"/>
      <c r="M144" s="907"/>
      <c r="N144" s="900"/>
      <c r="O144" s="900"/>
      <c r="P144" s="946"/>
      <c r="Q144" s="1777"/>
    </row>
    <row r="145" spans="1:17" ht="35.1" customHeight="1">
      <c r="A145" s="1105"/>
      <c r="B145" s="1223" t="s">
        <v>1404</v>
      </c>
      <c r="C145" s="1224" t="s">
        <v>419</v>
      </c>
      <c r="D145" s="1225"/>
      <c r="E145" s="1241"/>
      <c r="F145" s="900"/>
      <c r="G145" s="899"/>
      <c r="H145" s="900"/>
      <c r="I145" s="900"/>
      <c r="J145" s="1274"/>
      <c r="K145" s="899"/>
      <c r="L145" s="1275"/>
      <c r="M145" s="1276">
        <v>65300</v>
      </c>
      <c r="N145" s="900"/>
      <c r="O145" s="900"/>
      <c r="P145" s="946"/>
      <c r="Q145" s="1777"/>
    </row>
    <row r="146" spans="1:17" ht="35.1" customHeight="1">
      <c r="A146" s="1105"/>
      <c r="B146" s="1223" t="s">
        <v>925</v>
      </c>
      <c r="C146" s="1224" t="s">
        <v>1004</v>
      </c>
      <c r="D146" s="1225"/>
      <c r="E146" s="1241"/>
      <c r="F146" s="900"/>
      <c r="G146" s="899"/>
      <c r="H146" s="900"/>
      <c r="I146" s="900"/>
      <c r="J146" s="1274"/>
      <c r="K146" s="1276">
        <v>80100</v>
      </c>
      <c r="L146" s="1275"/>
      <c r="M146" s="899"/>
      <c r="N146" s="900"/>
      <c r="O146" s="900"/>
      <c r="P146" s="946"/>
      <c r="Q146" s="1777"/>
    </row>
    <row r="147" spans="1:17" ht="35.1" customHeight="1">
      <c r="A147" s="1105"/>
      <c r="B147" s="1223" t="s">
        <v>926</v>
      </c>
      <c r="C147" s="1224" t="s">
        <v>1004</v>
      </c>
      <c r="D147" s="1225"/>
      <c r="E147" s="1241"/>
      <c r="F147" s="900"/>
      <c r="G147" s="899"/>
      <c r="H147" s="900"/>
      <c r="I147" s="900"/>
      <c r="J147" s="1274"/>
      <c r="K147" s="1276">
        <v>72000</v>
      </c>
      <c r="L147" s="1275"/>
      <c r="M147" s="899"/>
      <c r="N147" s="900"/>
      <c r="O147" s="900"/>
      <c r="P147" s="946"/>
      <c r="Q147" s="1777"/>
    </row>
    <row r="148" spans="1:17" ht="35.1" customHeight="1">
      <c r="A148" s="1105"/>
      <c r="B148" s="1223" t="s">
        <v>1330</v>
      </c>
      <c r="C148" s="1224" t="s">
        <v>1004</v>
      </c>
      <c r="D148" s="1225" t="s">
        <v>1302</v>
      </c>
      <c r="E148" s="1245"/>
      <c r="F148" s="899"/>
      <c r="G148" s="899"/>
      <c r="H148" s="899"/>
      <c r="I148" s="899"/>
      <c r="J148" s="1276">
        <v>185111</v>
      </c>
      <c r="K148" s="899"/>
      <c r="L148" s="1275"/>
      <c r="M148" s="947"/>
      <c r="N148" s="899"/>
      <c r="O148" s="899"/>
      <c r="P148" s="946"/>
      <c r="Q148" s="1777"/>
    </row>
    <row r="149" spans="1:17" ht="35.1" customHeight="1">
      <c r="A149" s="1105"/>
      <c r="B149" s="1223" t="s">
        <v>1331</v>
      </c>
      <c r="C149" s="1224" t="s">
        <v>1004</v>
      </c>
      <c r="D149" s="1225" t="s">
        <v>1302</v>
      </c>
      <c r="E149" s="1241"/>
      <c r="F149" s="900"/>
      <c r="G149" s="900"/>
      <c r="H149" s="900"/>
      <c r="I149" s="900"/>
      <c r="J149" s="1276">
        <v>224611</v>
      </c>
      <c r="K149" s="899"/>
      <c r="L149" s="1275"/>
      <c r="M149" s="907"/>
      <c r="N149" s="900"/>
      <c r="O149" s="900"/>
      <c r="P149" s="946"/>
      <c r="Q149" s="1777"/>
    </row>
    <row r="150" spans="1:17" ht="35.1" customHeight="1">
      <c r="A150" s="1105"/>
      <c r="B150" s="1223" t="s">
        <v>1331</v>
      </c>
      <c r="C150" s="1224" t="s">
        <v>1004</v>
      </c>
      <c r="D150" s="1225" t="s">
        <v>1332</v>
      </c>
      <c r="E150" s="1241"/>
      <c r="F150" s="900"/>
      <c r="G150" s="900"/>
      <c r="H150" s="900"/>
      <c r="I150" s="900"/>
      <c r="J150" s="1276">
        <v>245600</v>
      </c>
      <c r="K150" s="899"/>
      <c r="L150" s="1275"/>
      <c r="M150" s="907"/>
      <c r="N150" s="900"/>
      <c r="O150" s="900"/>
      <c r="P150" s="946"/>
      <c r="Q150" s="1777"/>
    </row>
    <row r="151" spans="1:17" ht="35.1" customHeight="1">
      <c r="A151" s="1105"/>
      <c r="B151" s="1246" t="s">
        <v>1405</v>
      </c>
      <c r="C151" s="1224" t="s">
        <v>419</v>
      </c>
      <c r="D151" s="1225"/>
      <c r="E151" s="1241"/>
      <c r="F151" s="900"/>
      <c r="G151" s="900"/>
      <c r="H151" s="900"/>
      <c r="I151" s="900"/>
      <c r="J151" s="1276"/>
      <c r="K151" s="899"/>
      <c r="L151" s="1275"/>
      <c r="M151" s="1276">
        <v>95300</v>
      </c>
      <c r="N151" s="900"/>
      <c r="O151" s="900"/>
      <c r="P151" s="946"/>
      <c r="Q151" s="1777"/>
    </row>
    <row r="152" spans="1:17" ht="35.1" customHeight="1">
      <c r="A152" s="1105"/>
      <c r="B152" s="1247" t="s">
        <v>1333</v>
      </c>
      <c r="C152" s="947"/>
      <c r="D152" s="1065"/>
      <c r="E152" s="1134"/>
      <c r="F152" s="907"/>
      <c r="G152" s="907"/>
      <c r="H152" s="907"/>
      <c r="I152" s="907"/>
      <c r="J152" s="1277"/>
      <c r="K152" s="947"/>
      <c r="L152" s="1278"/>
      <c r="M152" s="900"/>
      <c r="N152" s="907"/>
      <c r="O152" s="907"/>
      <c r="P152" s="948"/>
      <c r="Q152" s="1777"/>
    </row>
    <row r="153" spans="1:17" ht="35.1" customHeight="1">
      <c r="A153" s="1134"/>
      <c r="B153" s="1223" t="s">
        <v>1334</v>
      </c>
      <c r="C153" s="947" t="s">
        <v>419</v>
      </c>
      <c r="D153" s="1065"/>
      <c r="E153" s="1241"/>
      <c r="F153" s="1276">
        <v>8000</v>
      </c>
      <c r="G153" s="1276">
        <v>5500</v>
      </c>
      <c r="H153" s="1276">
        <v>5000</v>
      </c>
      <c r="I153" s="1276">
        <v>9091</v>
      </c>
      <c r="J153" s="1276">
        <v>9975</v>
      </c>
      <c r="K153" s="1276">
        <v>6550</v>
      </c>
      <c r="L153" s="1276">
        <v>4625</v>
      </c>
      <c r="M153" s="899"/>
      <c r="N153" s="899"/>
      <c r="O153" s="1276">
        <v>5614</v>
      </c>
      <c r="P153" s="1338">
        <v>7000</v>
      </c>
      <c r="Q153" s="1777"/>
    </row>
    <row r="154" spans="1:17" ht="35.1" customHeight="1">
      <c r="A154" s="1105"/>
      <c r="B154" s="1223" t="s">
        <v>1335</v>
      </c>
      <c r="C154" s="947" t="s">
        <v>419</v>
      </c>
      <c r="D154" s="1065"/>
      <c r="E154" s="1241"/>
      <c r="F154" s="1276">
        <v>10750</v>
      </c>
      <c r="G154" s="1276">
        <v>6100</v>
      </c>
      <c r="H154" s="1336">
        <v>7000</v>
      </c>
      <c r="I154" s="1276">
        <v>13636</v>
      </c>
      <c r="J154" s="1275"/>
      <c r="K154" s="1276">
        <v>6200</v>
      </c>
      <c r="L154" s="1276">
        <v>5500</v>
      </c>
      <c r="M154" s="899"/>
      <c r="N154" s="899"/>
      <c r="O154" s="1276">
        <v>6541</v>
      </c>
      <c r="P154" s="1338">
        <v>11000</v>
      </c>
      <c r="Q154" s="1778"/>
    </row>
    <row r="155" spans="1:17" ht="35.25" customHeight="1">
      <c r="A155" s="1062" t="s">
        <v>1336</v>
      </c>
      <c r="B155" s="1238" t="s">
        <v>1337</v>
      </c>
      <c r="C155" s="952"/>
      <c r="D155" s="1063"/>
      <c r="E155" s="911"/>
      <c r="F155" s="911"/>
      <c r="G155" s="912"/>
      <c r="H155" s="912"/>
      <c r="I155" s="949"/>
      <c r="J155" s="1279"/>
      <c r="K155" s="951"/>
      <c r="L155" s="1280"/>
      <c r="M155" s="953"/>
      <c r="N155" s="953"/>
      <c r="O155" s="912"/>
      <c r="P155" s="949"/>
      <c r="Q155" s="1776" t="s">
        <v>1177</v>
      </c>
    </row>
    <row r="156" spans="1:17" ht="35.1" customHeight="1">
      <c r="A156" s="764"/>
      <c r="B156" s="1750" t="s">
        <v>1338</v>
      </c>
      <c r="C156" s="1751"/>
      <c r="D156" s="1250"/>
      <c r="E156" s="915"/>
      <c r="F156" s="915"/>
      <c r="G156" s="916"/>
      <c r="H156" s="916"/>
      <c r="I156" s="916"/>
      <c r="J156" s="1281"/>
      <c r="K156" s="916"/>
      <c r="L156" s="1281"/>
      <c r="M156" s="916"/>
      <c r="N156" s="916"/>
      <c r="O156" s="916"/>
      <c r="P156" s="954"/>
      <c r="Q156" s="1777"/>
    </row>
    <row r="157" spans="1:17" ht="35.1" customHeight="1">
      <c r="A157" s="1105"/>
      <c r="B157" s="1136" t="s">
        <v>1339</v>
      </c>
      <c r="C157" s="1137" t="s">
        <v>152</v>
      </c>
      <c r="D157" s="1139" t="s">
        <v>1340</v>
      </c>
      <c r="E157" s="884"/>
      <c r="F157" s="884"/>
      <c r="G157" s="884"/>
      <c r="H157" s="955">
        <v>13000</v>
      </c>
      <c r="I157" s="955">
        <v>16000</v>
      </c>
      <c r="J157" s="1236"/>
      <c r="K157" s="955">
        <v>12000</v>
      </c>
      <c r="L157" s="1236"/>
      <c r="M157" s="884"/>
      <c r="N157" s="884"/>
      <c r="O157" s="955">
        <v>12800</v>
      </c>
      <c r="P157" s="956">
        <v>19200</v>
      </c>
      <c r="Q157" s="1777"/>
    </row>
    <row r="158" spans="1:17" ht="35.1" customHeight="1">
      <c r="A158" s="1252"/>
      <c r="B158" s="1136" t="s">
        <v>491</v>
      </c>
      <c r="C158" s="1137" t="s">
        <v>152</v>
      </c>
      <c r="D158" s="1139"/>
      <c r="E158" s="884"/>
      <c r="F158" s="884"/>
      <c r="G158" s="884"/>
      <c r="H158" s="884"/>
      <c r="I158" s="884"/>
      <c r="J158" s="1236"/>
      <c r="K158" s="884"/>
      <c r="L158" s="1236"/>
      <c r="M158" s="884"/>
      <c r="N158" s="884"/>
      <c r="O158" s="884"/>
      <c r="P158" s="894"/>
      <c r="Q158" s="1777"/>
    </row>
    <row r="159" spans="1:17" ht="35.1" customHeight="1">
      <c r="A159" s="1105"/>
      <c r="B159" s="1136" t="s">
        <v>397</v>
      </c>
      <c r="C159" s="1137" t="s">
        <v>152</v>
      </c>
      <c r="D159" s="1139"/>
      <c r="E159" s="884"/>
      <c r="F159" s="884"/>
      <c r="G159" s="884"/>
      <c r="H159" s="884"/>
      <c r="I159" s="955">
        <v>30000</v>
      </c>
      <c r="J159" s="1236"/>
      <c r="K159" s="955">
        <v>22000</v>
      </c>
      <c r="L159" s="1236"/>
      <c r="M159" s="884"/>
      <c r="N159" s="884"/>
      <c r="O159" s="955">
        <v>23000</v>
      </c>
      <c r="P159" s="956">
        <v>35000</v>
      </c>
      <c r="Q159" s="1777"/>
    </row>
    <row r="160" spans="1:17" ht="35.1" customHeight="1">
      <c r="A160" s="1252"/>
      <c r="B160" s="1253" t="s">
        <v>492</v>
      </c>
      <c r="C160" s="1137" t="s">
        <v>152</v>
      </c>
      <c r="D160" s="1139"/>
      <c r="E160" s="884"/>
      <c r="F160" s="884"/>
      <c r="G160" s="884"/>
      <c r="H160" s="884"/>
      <c r="I160" s="884"/>
      <c r="J160" s="1236"/>
      <c r="K160" s="884"/>
      <c r="L160" s="1236"/>
      <c r="M160" s="884"/>
      <c r="N160" s="884"/>
      <c r="O160" s="884"/>
      <c r="P160" s="894"/>
      <c r="Q160" s="1777"/>
    </row>
    <row r="161" spans="1:17" ht="35.1" customHeight="1">
      <c r="B161" s="1091" t="s">
        <v>412</v>
      </c>
      <c r="C161" s="1254" t="s">
        <v>152</v>
      </c>
      <c r="D161" s="1141"/>
      <c r="E161" s="884"/>
      <c r="F161" s="884"/>
      <c r="G161" s="764"/>
      <c r="H161" s="764"/>
      <c r="I161" s="764"/>
      <c r="J161" s="1194"/>
      <c r="K161" s="850"/>
      <c r="L161" s="1282"/>
      <c r="M161" s="764"/>
      <c r="N161" s="849"/>
      <c r="O161" s="764"/>
      <c r="P161" s="850"/>
      <c r="Q161" s="1778"/>
    </row>
    <row r="162" spans="1:17" ht="30" customHeight="1">
      <c r="A162" s="1062" t="s">
        <v>1341</v>
      </c>
      <c r="B162" s="1222" t="s">
        <v>1342</v>
      </c>
      <c r="C162" s="958"/>
      <c r="D162" s="836"/>
      <c r="E162" s="921"/>
      <c r="F162" s="921"/>
      <c r="G162" s="922"/>
      <c r="H162" s="922"/>
      <c r="I162" s="922"/>
      <c r="J162" s="1283"/>
      <c r="K162" s="957"/>
      <c r="L162" s="1284"/>
      <c r="M162" s="922"/>
      <c r="N162" s="922"/>
      <c r="O162" s="922"/>
      <c r="P162" s="958"/>
      <c r="Q162" s="1768" t="s">
        <v>1177</v>
      </c>
    </row>
    <row r="163" spans="1:17" ht="35.1" customHeight="1">
      <c r="B163" s="1044" t="s">
        <v>1343</v>
      </c>
      <c r="C163" s="947" t="s">
        <v>1344</v>
      </c>
      <c r="D163" s="1065" t="s">
        <v>1345</v>
      </c>
      <c r="E163" s="1256"/>
      <c r="F163" s="1002">
        <v>103000</v>
      </c>
      <c r="G163" s="1002">
        <v>120000</v>
      </c>
      <c r="H163" s="924"/>
      <c r="I163" s="934"/>
      <c r="J163" s="1002">
        <v>105000</v>
      </c>
      <c r="K163" s="924"/>
      <c r="L163" s="1285"/>
      <c r="M163" s="924"/>
      <c r="N163" s="924"/>
      <c r="O163" s="924"/>
      <c r="P163" s="959"/>
      <c r="Q163" s="1769"/>
    </row>
    <row r="164" spans="1:17" ht="35.1" customHeight="1">
      <c r="A164" s="1258"/>
      <c r="B164" s="1259" t="s">
        <v>1346</v>
      </c>
      <c r="C164" s="947" t="s">
        <v>1344</v>
      </c>
      <c r="D164" s="1065" t="s">
        <v>1347</v>
      </c>
      <c r="E164" s="1256"/>
      <c r="F164" s="924"/>
      <c r="G164" s="924"/>
      <c r="H164" s="924"/>
      <c r="I164" s="934"/>
      <c r="J164" s="1002">
        <v>85000</v>
      </c>
      <c r="K164" s="924"/>
      <c r="L164" s="1285"/>
      <c r="M164" s="924"/>
      <c r="N164" s="924"/>
      <c r="O164" s="924"/>
      <c r="P164" s="959"/>
      <c r="Q164" s="1769"/>
    </row>
    <row r="165" spans="1:17" ht="35.1" customHeight="1">
      <c r="A165" s="1258"/>
      <c r="B165" s="1143" t="s">
        <v>1346</v>
      </c>
      <c r="C165" s="947" t="s">
        <v>1344</v>
      </c>
      <c r="D165" s="1065" t="s">
        <v>1348</v>
      </c>
      <c r="E165" s="1256"/>
      <c r="F165" s="924"/>
      <c r="G165" s="924"/>
      <c r="H165" s="924"/>
      <c r="I165" s="934"/>
      <c r="J165" s="1002">
        <v>95000</v>
      </c>
      <c r="K165" s="924"/>
      <c r="L165" s="1285"/>
      <c r="M165" s="924"/>
      <c r="N165" s="924"/>
      <c r="O165" s="924"/>
      <c r="P165" s="959"/>
      <c r="Q165" s="1769"/>
    </row>
    <row r="166" spans="1:17" ht="35.1" customHeight="1">
      <c r="A166" s="1105"/>
      <c r="B166" s="1143" t="s">
        <v>1349</v>
      </c>
      <c r="C166" s="947" t="s">
        <v>1344</v>
      </c>
      <c r="D166" s="1065" t="s">
        <v>1345</v>
      </c>
      <c r="E166" s="1256"/>
      <c r="F166" s="1002">
        <v>103000</v>
      </c>
      <c r="G166" s="1002">
        <v>120000</v>
      </c>
      <c r="H166" s="1002">
        <v>125000</v>
      </c>
      <c r="I166" s="934"/>
      <c r="J166" s="1002">
        <f>J163</f>
        <v>105000</v>
      </c>
      <c r="K166" s="924"/>
      <c r="L166" s="1285"/>
      <c r="M166" s="924"/>
      <c r="N166" s="924"/>
      <c r="O166" s="924"/>
      <c r="P166" s="959"/>
      <c r="Q166" s="1769"/>
    </row>
    <row r="167" spans="1:17" ht="35.1" customHeight="1">
      <c r="A167" s="1070"/>
      <c r="B167" s="1260" t="s">
        <v>1349</v>
      </c>
      <c r="C167" s="1123" t="s">
        <v>1344</v>
      </c>
      <c r="D167" s="1065" t="s">
        <v>1350</v>
      </c>
      <c r="E167" s="1261"/>
      <c r="F167" s="928"/>
      <c r="G167" s="928"/>
      <c r="H167" s="1337">
        <v>132000</v>
      </c>
      <c r="I167" s="960"/>
      <c r="J167" s="1286"/>
      <c r="K167" s="928"/>
      <c r="L167" s="1287"/>
      <c r="M167" s="928"/>
      <c r="N167" s="928"/>
      <c r="O167" s="924"/>
      <c r="P167" s="961"/>
      <c r="Q167" s="1769"/>
    </row>
    <row r="168" spans="1:17" ht="35.1" customHeight="1">
      <c r="A168" s="1070"/>
      <c r="B168" s="1260" t="s">
        <v>1346</v>
      </c>
      <c r="C168" s="1123" t="s">
        <v>1344</v>
      </c>
      <c r="D168" s="1065" t="s">
        <v>1351</v>
      </c>
      <c r="E168" s="1261"/>
      <c r="F168" s="928"/>
      <c r="G168" s="928"/>
      <c r="H168" s="1337">
        <v>142000</v>
      </c>
      <c r="I168" s="960"/>
      <c r="J168" s="1286"/>
      <c r="K168" s="928"/>
      <c r="L168" s="1287"/>
      <c r="M168" s="928"/>
      <c r="N168" s="928"/>
      <c r="O168" s="962"/>
      <c r="P168" s="961"/>
      <c r="Q168" s="1769"/>
    </row>
    <row r="169" spans="1:17" ht="35.1" customHeight="1">
      <c r="A169" s="1105"/>
      <c r="B169" s="1263" t="s">
        <v>1352</v>
      </c>
      <c r="C169" s="947" t="s">
        <v>1344</v>
      </c>
      <c r="D169" s="1065" t="s">
        <v>1350</v>
      </c>
      <c r="E169" s="1264"/>
      <c r="F169" s="1002">
        <v>89300</v>
      </c>
      <c r="G169" s="849"/>
      <c r="H169" s="924"/>
      <c r="I169" s="934"/>
      <c r="J169" s="1288"/>
      <c r="K169" s="924"/>
      <c r="L169" s="1285"/>
      <c r="M169" s="924"/>
      <c r="N169" s="924"/>
      <c r="O169" s="818"/>
      <c r="P169" s="959"/>
      <c r="Q169" s="1769"/>
    </row>
    <row r="170" spans="1:17" ht="35.1" customHeight="1">
      <c r="A170" s="1252"/>
      <c r="B170" s="1259" t="s">
        <v>1352</v>
      </c>
      <c r="C170" s="1120" t="s">
        <v>1344</v>
      </c>
      <c r="D170" s="1065" t="s">
        <v>1345</v>
      </c>
      <c r="E170" s="1265"/>
      <c r="F170" s="1290">
        <v>91500</v>
      </c>
      <c r="G170" s="1002">
        <v>132000</v>
      </c>
      <c r="H170" s="932"/>
      <c r="I170" s="963"/>
      <c r="J170" s="1289"/>
      <c r="K170" s="1290">
        <v>120000</v>
      </c>
      <c r="L170" s="1290">
        <v>121400</v>
      </c>
      <c r="M170" s="932"/>
      <c r="N170" s="1290">
        <v>127000</v>
      </c>
      <c r="O170" s="1290">
        <v>135000</v>
      </c>
      <c r="P170" s="964"/>
      <c r="Q170" s="1769"/>
    </row>
    <row r="171" spans="1:17" ht="35.1" customHeight="1">
      <c r="A171" s="1105"/>
      <c r="B171" s="1143" t="s">
        <v>1353</v>
      </c>
      <c r="C171" s="947" t="s">
        <v>1344</v>
      </c>
      <c r="D171" s="1065" t="s">
        <v>1345</v>
      </c>
      <c r="E171" s="1256"/>
      <c r="F171" s="1002">
        <v>88500</v>
      </c>
      <c r="G171" s="934"/>
      <c r="H171" s="934"/>
      <c r="I171" s="934"/>
      <c r="J171" s="1288"/>
      <c r="K171" s="924"/>
      <c r="L171" s="1285"/>
      <c r="M171" s="924"/>
      <c r="N171" s="1002">
        <v>125000</v>
      </c>
      <c r="O171" s="924"/>
      <c r="P171" s="959"/>
      <c r="Q171" s="1769"/>
    </row>
    <row r="172" spans="1:17" ht="35.1" customHeight="1">
      <c r="A172" s="1105"/>
      <c r="B172" s="1143" t="s">
        <v>1354</v>
      </c>
      <c r="C172" s="947" t="s">
        <v>1344</v>
      </c>
      <c r="D172" s="1065" t="s">
        <v>1355</v>
      </c>
      <c r="E172" s="1256"/>
      <c r="F172" s="1002">
        <v>79000</v>
      </c>
      <c r="G172" s="934"/>
      <c r="H172" s="934"/>
      <c r="I172" s="1002">
        <v>85000</v>
      </c>
      <c r="J172" s="1288"/>
      <c r="K172" s="924"/>
      <c r="L172" s="1285"/>
      <c r="M172" s="934"/>
      <c r="N172" s="934"/>
      <c r="O172" s="934"/>
      <c r="P172" s="959"/>
      <c r="Q172" s="1769"/>
    </row>
    <row r="173" spans="1:17" ht="35.1" customHeight="1">
      <c r="A173" s="1105"/>
      <c r="B173" s="1143" t="s">
        <v>1356</v>
      </c>
      <c r="C173" s="947" t="s">
        <v>1344</v>
      </c>
      <c r="D173" s="1065" t="s">
        <v>1357</v>
      </c>
      <c r="E173" s="1256"/>
      <c r="F173" s="924"/>
      <c r="G173" s="934"/>
      <c r="H173" s="934"/>
      <c r="I173" s="924"/>
      <c r="J173" s="1288"/>
      <c r="K173" s="924"/>
      <c r="L173" s="1285"/>
      <c r="M173" s="934"/>
      <c r="N173" s="934"/>
      <c r="O173" s="934"/>
      <c r="P173" s="1339">
        <v>118800</v>
      </c>
      <c r="Q173" s="1769"/>
    </row>
    <row r="174" spans="1:17" ht="35.1" customHeight="1">
      <c r="A174" s="1105"/>
      <c r="B174" s="1143" t="s">
        <v>1358</v>
      </c>
      <c r="C174" s="947" t="s">
        <v>1344</v>
      </c>
      <c r="D174" s="1065" t="s">
        <v>1359</v>
      </c>
      <c r="E174" s="1256"/>
      <c r="F174" s="1002">
        <v>82000</v>
      </c>
      <c r="G174" s="934"/>
      <c r="H174" s="934"/>
      <c r="I174" s="1002">
        <v>105000</v>
      </c>
      <c r="J174" s="1288"/>
      <c r="K174" s="924"/>
      <c r="L174" s="1285"/>
      <c r="M174" s="934"/>
      <c r="N174" s="934"/>
      <c r="O174" s="934"/>
      <c r="P174" s="1339">
        <v>129800</v>
      </c>
      <c r="Q174" s="1769"/>
    </row>
    <row r="175" spans="1:17" ht="35.1" customHeight="1">
      <c r="A175" s="1105"/>
      <c r="B175" s="1143" t="s">
        <v>1360</v>
      </c>
      <c r="C175" s="947" t="s">
        <v>1344</v>
      </c>
      <c r="D175" s="1065" t="s">
        <v>1361</v>
      </c>
      <c r="E175" s="1256"/>
      <c r="F175" s="1002">
        <v>82200</v>
      </c>
      <c r="G175" s="934"/>
      <c r="H175" s="934"/>
      <c r="I175" s="924"/>
      <c r="J175" s="1288"/>
      <c r="K175" s="924"/>
      <c r="L175" s="1285"/>
      <c r="M175" s="934"/>
      <c r="N175" s="934"/>
      <c r="O175" s="934"/>
      <c r="P175" s="1339">
        <v>133100</v>
      </c>
      <c r="Q175" s="1769"/>
    </row>
    <row r="176" spans="1:17" ht="35.1" customHeight="1">
      <c r="A176" s="1105"/>
      <c r="B176" s="1143" t="s">
        <v>1360</v>
      </c>
      <c r="C176" s="947" t="s">
        <v>1344</v>
      </c>
      <c r="D176" s="1065" t="s">
        <v>1362</v>
      </c>
      <c r="E176" s="1256"/>
      <c r="F176" s="934"/>
      <c r="G176" s="934"/>
      <c r="H176" s="934"/>
      <c r="I176" s="924"/>
      <c r="J176" s="1288"/>
      <c r="K176" s="924"/>
      <c r="L176" s="1285"/>
      <c r="M176" s="934"/>
      <c r="N176" s="934"/>
      <c r="O176" s="934"/>
      <c r="P176" s="1339">
        <v>149600</v>
      </c>
      <c r="Q176" s="1769"/>
    </row>
    <row r="177" spans="1:17" ht="35.1" customHeight="1">
      <c r="A177" s="1105"/>
      <c r="B177" s="1260" t="s">
        <v>1363</v>
      </c>
      <c r="C177" s="947" t="s">
        <v>1344</v>
      </c>
      <c r="D177" s="1065" t="s">
        <v>1364</v>
      </c>
      <c r="E177" s="1256"/>
      <c r="F177" s="934"/>
      <c r="G177" s="934"/>
      <c r="H177" s="934"/>
      <c r="I177" s="934"/>
      <c r="J177" s="1288"/>
      <c r="K177" s="924"/>
      <c r="L177" s="1285"/>
      <c r="M177" s="934"/>
      <c r="N177" s="1002">
        <v>75000</v>
      </c>
      <c r="O177" s="934"/>
      <c r="P177" s="959"/>
      <c r="Q177" s="1769"/>
    </row>
    <row r="178" spans="1:17" ht="35.1" customHeight="1">
      <c r="A178" s="1105"/>
      <c r="B178" s="1267" t="s">
        <v>1365</v>
      </c>
      <c r="C178" s="947" t="s">
        <v>1344</v>
      </c>
      <c r="D178" s="835" t="s">
        <v>1366</v>
      </c>
      <c r="E178" s="1268"/>
      <c r="F178" s="934"/>
      <c r="G178" s="938"/>
      <c r="H178" s="938"/>
      <c r="I178" s="967"/>
      <c r="J178" s="1291"/>
      <c r="K178" s="967"/>
      <c r="L178" s="1292"/>
      <c r="M178" s="938"/>
      <c r="N178" s="938"/>
      <c r="O178" s="938"/>
      <c r="P178" s="968"/>
      <c r="Q178" s="1769"/>
    </row>
    <row r="179" spans="1:17" ht="35.1" customHeight="1">
      <c r="A179" s="1105"/>
      <c r="B179" s="1267" t="s">
        <v>1367</v>
      </c>
      <c r="C179" s="947" t="s">
        <v>1344</v>
      </c>
      <c r="D179" s="1065" t="s">
        <v>1368</v>
      </c>
      <c r="E179" s="1270"/>
      <c r="F179" s="849"/>
      <c r="G179" s="940"/>
      <c r="H179" s="940"/>
      <c r="I179" s="1020"/>
      <c r="J179" s="1293"/>
      <c r="K179" s="970"/>
      <c r="L179" s="1294"/>
      <c r="M179" s="940"/>
      <c r="N179" s="940"/>
      <c r="O179" s="940"/>
      <c r="P179" s="971"/>
      <c r="Q179" s="1769"/>
    </row>
    <row r="180" spans="1:17" ht="35.1" customHeight="1">
      <c r="A180" s="1105"/>
      <c r="B180" s="1143" t="s">
        <v>1369</v>
      </c>
      <c r="C180" s="947" t="s">
        <v>1344</v>
      </c>
      <c r="D180" s="1065" t="s">
        <v>1345</v>
      </c>
      <c r="E180" s="1256"/>
      <c r="F180" s="934"/>
      <c r="G180" s="1002">
        <v>113000</v>
      </c>
      <c r="I180" s="934"/>
      <c r="J180" s="1288"/>
      <c r="K180" s="924"/>
      <c r="L180" s="1285"/>
      <c r="M180" s="934"/>
      <c r="N180" s="934"/>
      <c r="O180" s="934"/>
      <c r="P180" s="959"/>
      <c r="Q180" s="1769"/>
    </row>
    <row r="181" spans="1:17" ht="35.1" customHeight="1">
      <c r="A181" s="1105"/>
      <c r="B181" s="1143" t="s">
        <v>1370</v>
      </c>
      <c r="C181" s="947" t="s">
        <v>1344</v>
      </c>
      <c r="D181" s="1065" t="s">
        <v>1345</v>
      </c>
      <c r="E181" s="1256"/>
      <c r="F181" s="934"/>
      <c r="G181" s="1002">
        <v>113000</v>
      </c>
      <c r="H181" s="934"/>
      <c r="I181" s="934"/>
      <c r="J181" s="1288"/>
      <c r="K181" s="924"/>
      <c r="L181" s="1285"/>
      <c r="M181" s="934"/>
      <c r="N181" s="934"/>
      <c r="O181" s="934"/>
      <c r="P181" s="959"/>
      <c r="Q181" s="1769"/>
    </row>
    <row r="182" spans="1:17" ht="35.1" customHeight="1">
      <c r="A182" s="1105"/>
      <c r="B182" s="1143" t="s">
        <v>1371</v>
      </c>
      <c r="C182" s="947" t="s">
        <v>1344</v>
      </c>
      <c r="D182" s="1065" t="s">
        <v>1345</v>
      </c>
      <c r="E182" s="1256"/>
      <c r="F182" s="934"/>
      <c r="G182" s="1002">
        <v>120000</v>
      </c>
      <c r="H182" s="934"/>
      <c r="I182" s="934"/>
      <c r="J182" s="1288"/>
      <c r="K182" s="924"/>
      <c r="L182" s="1285"/>
      <c r="M182" s="934"/>
      <c r="N182" s="934"/>
      <c r="O182" s="934"/>
      <c r="P182" s="959"/>
      <c r="Q182" s="1769"/>
    </row>
    <row r="183" spans="1:17" ht="35.1" customHeight="1">
      <c r="A183" s="1105"/>
      <c r="B183" s="1143" t="s">
        <v>1372</v>
      </c>
      <c r="C183" s="947" t="s">
        <v>1344</v>
      </c>
      <c r="D183" s="1065" t="s">
        <v>1347</v>
      </c>
      <c r="E183" s="962"/>
      <c r="F183" s="934"/>
      <c r="G183" s="849"/>
      <c r="H183" s="934"/>
      <c r="I183" s="934"/>
      <c r="J183" s="1288"/>
      <c r="K183" s="924"/>
      <c r="L183" s="1285"/>
      <c r="M183" s="924">
        <v>110000</v>
      </c>
      <c r="N183" s="934"/>
      <c r="O183" s="934"/>
      <c r="P183" s="959"/>
      <c r="Q183" s="1769"/>
    </row>
    <row r="184" spans="1:17" ht="35.1" customHeight="1">
      <c r="A184" s="1105"/>
      <c r="B184" s="1143" t="s">
        <v>1372</v>
      </c>
      <c r="C184" s="947" t="s">
        <v>1344</v>
      </c>
      <c r="D184" s="1065" t="s">
        <v>1348</v>
      </c>
      <c r="E184" s="959"/>
      <c r="F184" s="1002">
        <v>70200</v>
      </c>
      <c r="G184" s="849"/>
      <c r="H184" s="924"/>
      <c r="I184" s="924"/>
      <c r="J184" s="1285"/>
      <c r="K184" s="892"/>
      <c r="L184" s="1234"/>
      <c r="M184" s="924"/>
      <c r="N184" s="924"/>
      <c r="O184" s="924"/>
      <c r="P184" s="959"/>
      <c r="Q184" s="1769"/>
    </row>
    <row r="185" spans="1:17" ht="35.1" customHeight="1">
      <c r="A185" s="1105"/>
      <c r="B185" s="1143" t="s">
        <v>1373</v>
      </c>
      <c r="C185" s="947" t="s">
        <v>1344</v>
      </c>
      <c r="D185" s="1065" t="s">
        <v>1345</v>
      </c>
      <c r="E185" s="959"/>
      <c r="F185" s="1002">
        <v>73500</v>
      </c>
      <c r="G185" s="1002">
        <v>120000</v>
      </c>
      <c r="H185" s="924"/>
      <c r="I185" s="924"/>
      <c r="J185" s="1285"/>
      <c r="K185" s="1002">
        <v>130000</v>
      </c>
      <c r="L185" s="1002">
        <v>110400</v>
      </c>
      <c r="M185" s="924">
        <v>123000</v>
      </c>
      <c r="N185" s="924"/>
      <c r="O185" s="924"/>
      <c r="P185" s="959"/>
      <c r="Q185" s="1769"/>
    </row>
    <row r="186" spans="1:17" ht="35.1" customHeight="1">
      <c r="A186" s="1105"/>
      <c r="B186" s="1143" t="s">
        <v>1374</v>
      </c>
      <c r="C186" s="947" t="s">
        <v>1344</v>
      </c>
      <c r="D186" s="1065" t="s">
        <v>1345</v>
      </c>
      <c r="E186" s="1272"/>
      <c r="F186" s="924"/>
      <c r="G186" s="1002">
        <v>120000</v>
      </c>
      <c r="H186" s="924"/>
      <c r="I186" s="924"/>
      <c r="J186" s="1285"/>
      <c r="K186" s="924"/>
      <c r="L186" s="1285"/>
      <c r="M186" s="924"/>
      <c r="N186" s="924"/>
      <c r="O186" s="924"/>
      <c r="P186" s="959"/>
      <c r="Q186" s="1769"/>
    </row>
    <row r="187" spans="1:17" ht="35.1" customHeight="1">
      <c r="A187" s="1105"/>
      <c r="B187" s="1143" t="s">
        <v>1375</v>
      </c>
      <c r="C187" s="947" t="s">
        <v>1344</v>
      </c>
      <c r="D187" s="1065" t="s">
        <v>1345</v>
      </c>
      <c r="E187" s="1272"/>
      <c r="F187" s="924"/>
      <c r="H187" s="924"/>
      <c r="I187" s="924"/>
      <c r="J187" s="1285"/>
      <c r="L187" s="1285"/>
      <c r="M187" s="924"/>
      <c r="N187" s="924"/>
      <c r="O187" s="924"/>
      <c r="P187" s="959"/>
      <c r="Q187" s="1769"/>
    </row>
    <row r="188" spans="1:17" ht="35.1" customHeight="1">
      <c r="A188" s="1105"/>
      <c r="B188" s="1143" t="s">
        <v>1376</v>
      </c>
      <c r="C188" s="947" t="s">
        <v>1344</v>
      </c>
      <c r="D188" s="1065" t="s">
        <v>1345</v>
      </c>
      <c r="E188" s="1272"/>
      <c r="F188" s="924"/>
      <c r="G188" s="924"/>
      <c r="H188" s="849"/>
      <c r="I188" s="924"/>
      <c r="J188" s="1285"/>
      <c r="K188" s="924"/>
      <c r="L188" s="1285"/>
      <c r="M188" s="924"/>
      <c r="N188" s="924"/>
      <c r="O188" s="924"/>
      <c r="P188" s="959"/>
      <c r="Q188" s="1769"/>
    </row>
    <row r="189" spans="1:17" ht="35.1" customHeight="1">
      <c r="A189" s="1105"/>
      <c r="B189" s="1143" t="s">
        <v>1377</v>
      </c>
      <c r="C189" s="947" t="s">
        <v>1344</v>
      </c>
      <c r="D189" s="1065" t="s">
        <v>1347</v>
      </c>
      <c r="E189" s="1272"/>
      <c r="F189" s="924"/>
      <c r="G189" s="924"/>
      <c r="I189" s="924"/>
      <c r="J189" s="1002">
        <v>85000</v>
      </c>
      <c r="K189" s="924"/>
      <c r="L189" s="1285"/>
      <c r="M189" s="1002">
        <v>79000</v>
      </c>
      <c r="N189" s="924"/>
      <c r="O189" s="924"/>
      <c r="P189" s="959"/>
      <c r="Q189" s="1769"/>
    </row>
    <row r="190" spans="1:17" ht="35.1" customHeight="1">
      <c r="A190" s="1105"/>
      <c r="B190" s="1143" t="s">
        <v>1377</v>
      </c>
      <c r="C190" s="947" t="s">
        <v>1344</v>
      </c>
      <c r="D190" s="1065" t="s">
        <v>1348</v>
      </c>
      <c r="E190" s="1256"/>
      <c r="F190" s="934"/>
      <c r="G190" s="655"/>
      <c r="H190" s="934"/>
      <c r="I190" s="934"/>
      <c r="J190" s="1002">
        <v>95000</v>
      </c>
      <c r="K190" s="924"/>
      <c r="L190" s="1285"/>
      <c r="M190" s="934"/>
      <c r="N190" s="934"/>
      <c r="O190" s="934"/>
      <c r="P190" s="959"/>
      <c r="Q190" s="1769"/>
    </row>
    <row r="191" spans="1:17" ht="35.1" customHeight="1">
      <c r="A191" s="1105"/>
      <c r="B191" s="1143" t="s">
        <v>1377</v>
      </c>
      <c r="C191" s="947" t="s">
        <v>1344</v>
      </c>
      <c r="D191" s="1065" t="s">
        <v>1345</v>
      </c>
      <c r="E191" s="1256"/>
      <c r="F191" s="1002">
        <v>95000</v>
      </c>
      <c r="G191" s="1002">
        <v>102000</v>
      </c>
      <c r="H191" s="934"/>
      <c r="I191" s="934"/>
      <c r="J191" s="1285"/>
      <c r="K191" s="924"/>
      <c r="L191" s="1285"/>
      <c r="M191" s="934"/>
      <c r="N191" s="934"/>
      <c r="O191" s="934"/>
      <c r="P191" s="959"/>
      <c r="Q191" s="1769"/>
    </row>
    <row r="192" spans="1:17" ht="35.1" customHeight="1">
      <c r="A192" s="1105"/>
      <c r="B192" s="1143" t="s">
        <v>1378</v>
      </c>
      <c r="C192" s="947" t="s">
        <v>1344</v>
      </c>
      <c r="D192" s="1065" t="s">
        <v>1350</v>
      </c>
      <c r="E192" s="1256"/>
      <c r="G192" s="924"/>
      <c r="H192" s="934"/>
      <c r="I192" s="934"/>
      <c r="J192" s="1288"/>
      <c r="K192" s="924"/>
      <c r="L192" s="1285"/>
      <c r="M192" s="934"/>
      <c r="N192" s="934"/>
      <c r="O192" s="934"/>
      <c r="P192" s="1002">
        <v>166100</v>
      </c>
      <c r="Q192" s="1769"/>
    </row>
    <row r="193" spans="1:17" ht="35.1" customHeight="1">
      <c r="A193" s="1105"/>
      <c r="B193" s="1143" t="s">
        <v>1379</v>
      </c>
      <c r="C193" s="947" t="s">
        <v>1344</v>
      </c>
      <c r="D193" s="1065" t="s">
        <v>1351</v>
      </c>
      <c r="E193" s="1256"/>
      <c r="F193" s="934"/>
      <c r="G193" s="924"/>
      <c r="H193" s="934"/>
      <c r="I193" s="934"/>
      <c r="J193" s="1288"/>
      <c r="K193" s="924"/>
      <c r="L193" s="1285"/>
      <c r="M193" s="934"/>
      <c r="N193" s="934"/>
      <c r="O193" s="934"/>
      <c r="P193" s="1339">
        <v>180400</v>
      </c>
      <c r="Q193" s="1769"/>
    </row>
    <row r="194" spans="1:17" ht="35.1" customHeight="1">
      <c r="A194" s="1105"/>
      <c r="B194" s="1143" t="s">
        <v>1380</v>
      </c>
      <c r="C194" s="947" t="s">
        <v>1344</v>
      </c>
      <c r="D194" s="1065" t="s">
        <v>1345</v>
      </c>
      <c r="E194" s="1256"/>
      <c r="F194" s="934"/>
      <c r="G194" s="1002">
        <v>130000</v>
      </c>
      <c r="H194" s="934"/>
      <c r="I194" s="934"/>
      <c r="J194" s="1288"/>
      <c r="K194" s="1002">
        <v>130000</v>
      </c>
      <c r="L194" s="1285"/>
      <c r="M194" s="934"/>
      <c r="N194" s="934"/>
      <c r="O194" s="934"/>
      <c r="P194" s="959"/>
      <c r="Q194" s="1769"/>
    </row>
    <row r="195" spans="1:17" ht="35.1" customHeight="1">
      <c r="A195" s="1105"/>
      <c r="B195" s="1143" t="s">
        <v>1381</v>
      </c>
      <c r="C195" s="947" t="s">
        <v>1344</v>
      </c>
      <c r="D195" s="1065" t="s">
        <v>1345</v>
      </c>
      <c r="E195" s="1256"/>
      <c r="F195" s="934"/>
      <c r="G195" s="934"/>
      <c r="H195" s="934"/>
      <c r="I195" s="1002">
        <v>115000</v>
      </c>
      <c r="J195" s="1288"/>
      <c r="K195" s="924"/>
      <c r="L195" s="1285"/>
      <c r="M195" s="934"/>
      <c r="N195" s="934"/>
      <c r="O195" s="934"/>
      <c r="P195" s="959"/>
      <c r="Q195" s="1769"/>
    </row>
    <row r="196" spans="1:17" ht="35.1" customHeight="1">
      <c r="A196" s="1105"/>
      <c r="B196" s="1143" t="s">
        <v>1382</v>
      </c>
      <c r="C196" s="947" t="s">
        <v>1344</v>
      </c>
      <c r="D196" s="1065" t="s">
        <v>1350</v>
      </c>
      <c r="E196" s="1256"/>
      <c r="F196" s="934"/>
      <c r="G196" s="934"/>
      <c r="H196" s="934"/>
      <c r="I196" s="1002">
        <v>135000</v>
      </c>
      <c r="J196" s="1288"/>
      <c r="K196" s="924"/>
      <c r="L196" s="1285"/>
      <c r="M196" s="934"/>
      <c r="N196" s="934"/>
      <c r="O196" s="934"/>
      <c r="P196" s="959"/>
      <c r="Q196" s="1769"/>
    </row>
    <row r="197" spans="1:17" ht="35.1" customHeight="1">
      <c r="A197" s="1105"/>
      <c r="B197" s="1260" t="s">
        <v>1383</v>
      </c>
      <c r="C197" s="947" t="s">
        <v>1344</v>
      </c>
      <c r="D197" s="1065" t="s">
        <v>1350</v>
      </c>
      <c r="E197" s="1256"/>
      <c r="F197" s="934"/>
      <c r="G197" s="934"/>
      <c r="H197" s="934"/>
      <c r="I197" s="934"/>
      <c r="J197" s="1288"/>
      <c r="K197" s="924"/>
      <c r="L197" s="1285"/>
      <c r="M197" s="934"/>
      <c r="N197" s="934"/>
      <c r="O197" s="934"/>
      <c r="P197" s="959"/>
      <c r="Q197" s="1769"/>
    </row>
    <row r="198" spans="1:17" ht="35.1" customHeight="1">
      <c r="A198" s="1105"/>
      <c r="B198" s="1260" t="s">
        <v>1384</v>
      </c>
      <c r="C198" s="947" t="s">
        <v>1344</v>
      </c>
      <c r="D198" s="1065" t="s">
        <v>1350</v>
      </c>
      <c r="E198" s="1256"/>
      <c r="F198" s="1002">
        <v>91200</v>
      </c>
      <c r="G198" s="934"/>
      <c r="H198" s="934"/>
      <c r="I198" s="934"/>
      <c r="J198" s="1288"/>
      <c r="K198" s="924"/>
      <c r="L198" s="1285"/>
      <c r="M198" s="934"/>
      <c r="N198" s="934"/>
      <c r="O198" s="934"/>
      <c r="P198" s="959"/>
      <c r="Q198" s="1770"/>
    </row>
    <row r="199" spans="1:17" ht="30" customHeight="1">
      <c r="A199" s="1062" t="s">
        <v>1385</v>
      </c>
      <c r="B199" s="1057"/>
      <c r="C199" s="581"/>
      <c r="D199" s="1063"/>
      <c r="E199" s="623"/>
      <c r="F199" s="623"/>
      <c r="G199" s="624"/>
      <c r="H199" s="625"/>
      <c r="Q199" s="1776" t="s">
        <v>1177</v>
      </c>
    </row>
    <row r="200" spans="1:17" ht="30" customHeight="1">
      <c r="B200" s="1752" t="s">
        <v>866</v>
      </c>
      <c r="C200" s="1753"/>
      <c r="D200" s="1239"/>
      <c r="E200" s="878"/>
      <c r="F200" s="878"/>
      <c r="G200" s="849"/>
      <c r="H200" s="849"/>
      <c r="I200" s="849"/>
      <c r="J200" s="1194"/>
      <c r="K200" s="892"/>
      <c r="L200" s="1234"/>
      <c r="M200" s="849"/>
      <c r="N200" s="849"/>
      <c r="O200" s="849"/>
      <c r="P200" s="893"/>
      <c r="Q200" s="1777"/>
    </row>
    <row r="201" spans="1:17" ht="30" customHeight="1">
      <c r="A201" s="1134"/>
      <c r="B201" s="1074" t="s">
        <v>1386</v>
      </c>
      <c r="C201" s="947" t="s">
        <v>1387</v>
      </c>
      <c r="D201" s="1296" t="s">
        <v>1388</v>
      </c>
      <c r="E201" s="977"/>
      <c r="F201" s="977"/>
      <c r="G201" s="1340">
        <v>2100000</v>
      </c>
      <c r="H201" s="978"/>
      <c r="I201" s="978"/>
      <c r="J201" s="1311"/>
      <c r="K201" s="978"/>
      <c r="L201" s="1311"/>
      <c r="M201" s="978"/>
      <c r="N201" s="978"/>
      <c r="O201" s="978"/>
      <c r="P201" s="1003"/>
      <c r="Q201" s="1777"/>
    </row>
    <row r="202" spans="1:17" ht="30" customHeight="1">
      <c r="A202" s="1134"/>
      <c r="B202" s="1074" t="s">
        <v>868</v>
      </c>
      <c r="C202" s="947" t="s">
        <v>1387</v>
      </c>
      <c r="D202" s="1296" t="s">
        <v>1389</v>
      </c>
      <c r="E202" s="980"/>
      <c r="F202" s="980"/>
      <c r="G202" s="1340">
        <v>2950000</v>
      </c>
      <c r="H202" s="978"/>
      <c r="I202" s="978"/>
      <c r="J202" s="1311"/>
      <c r="K202" s="1340">
        <v>3200000</v>
      </c>
      <c r="L202" s="1311"/>
      <c r="M202" s="978"/>
      <c r="N202" s="978"/>
      <c r="O202" s="978"/>
      <c r="P202" s="1003"/>
      <c r="Q202" s="1777"/>
    </row>
    <row r="203" spans="1:17" ht="30" customHeight="1">
      <c r="A203" s="1134"/>
      <c r="B203" s="1074" t="s">
        <v>869</v>
      </c>
      <c r="C203" s="947" t="s">
        <v>1387</v>
      </c>
      <c r="D203" s="1296" t="s">
        <v>1390</v>
      </c>
      <c r="E203" s="980"/>
      <c r="F203" s="980"/>
      <c r="G203" s="1340">
        <v>4000000</v>
      </c>
      <c r="H203" s="978"/>
      <c r="I203" s="978"/>
      <c r="J203" s="1311"/>
      <c r="K203" s="978"/>
      <c r="L203" s="1311"/>
      <c r="M203" s="978"/>
      <c r="N203" s="978"/>
      <c r="O203" s="978"/>
      <c r="P203" s="1003"/>
      <c r="Q203" s="1777"/>
    </row>
    <row r="204" spans="1:17" ht="30" customHeight="1">
      <c r="A204" s="1134"/>
      <c r="B204" s="1074" t="s">
        <v>870</v>
      </c>
      <c r="C204" s="947" t="s">
        <v>1387</v>
      </c>
      <c r="D204" s="1296" t="s">
        <v>1391</v>
      </c>
      <c r="E204" s="980"/>
      <c r="F204" s="980"/>
      <c r="G204" s="1340">
        <v>5100000</v>
      </c>
      <c r="H204" s="978"/>
      <c r="I204" s="978"/>
      <c r="J204" s="1311"/>
      <c r="K204" s="978"/>
      <c r="L204" s="1311"/>
      <c r="M204" s="978"/>
      <c r="N204" s="978"/>
      <c r="O204" s="978"/>
      <c r="P204" s="1003"/>
      <c r="Q204" s="1777"/>
    </row>
    <row r="205" spans="1:17" ht="30" customHeight="1">
      <c r="A205" s="1134"/>
      <c r="B205" s="1074" t="s">
        <v>871</v>
      </c>
      <c r="C205" s="947" t="s">
        <v>1387</v>
      </c>
      <c r="D205" s="1296" t="s">
        <v>1388</v>
      </c>
      <c r="E205" s="980"/>
      <c r="F205" s="980"/>
      <c r="G205" s="1340">
        <v>2200000</v>
      </c>
      <c r="H205" s="978"/>
      <c r="I205" s="978"/>
      <c r="J205" s="1311"/>
      <c r="K205" s="978"/>
      <c r="L205" s="1311"/>
      <c r="M205" s="978"/>
      <c r="N205" s="978"/>
      <c r="O205" s="978"/>
      <c r="P205" s="1003"/>
      <c r="Q205" s="1777"/>
    </row>
    <row r="206" spans="1:17" ht="30" customHeight="1">
      <c r="A206" s="1298"/>
      <c r="B206" s="1071" t="s">
        <v>872</v>
      </c>
      <c r="C206" s="1123" t="s">
        <v>1387</v>
      </c>
      <c r="D206" s="1296" t="s">
        <v>1389</v>
      </c>
      <c r="E206" s="983"/>
      <c r="F206" s="983"/>
      <c r="G206" s="1341">
        <v>3200000</v>
      </c>
      <c r="H206" s="984"/>
      <c r="I206" s="984"/>
      <c r="J206" s="1312"/>
      <c r="L206" s="1312"/>
      <c r="M206" s="984"/>
      <c r="N206" s="984"/>
      <c r="O206" s="984"/>
      <c r="P206" s="1004"/>
      <c r="Q206" s="1777"/>
    </row>
    <row r="207" spans="1:17" ht="30" customHeight="1">
      <c r="A207" s="1134"/>
      <c r="B207" s="1074" t="s">
        <v>873</v>
      </c>
      <c r="C207" s="947" t="s">
        <v>1387</v>
      </c>
      <c r="D207" s="1296" t="s">
        <v>1390</v>
      </c>
      <c r="E207" s="986"/>
      <c r="F207" s="986"/>
      <c r="G207" s="1342">
        <v>4300000</v>
      </c>
      <c r="H207" s="987"/>
      <c r="I207" s="987"/>
      <c r="J207" s="1313"/>
      <c r="K207" s="987"/>
      <c r="L207" s="1313"/>
      <c r="M207" s="987"/>
      <c r="N207" s="987"/>
      <c r="O207" s="987"/>
      <c r="P207" s="1005"/>
      <c r="Q207" s="1777"/>
    </row>
    <row r="208" spans="1:17" ht="30" customHeight="1">
      <c r="A208" s="1301"/>
      <c r="B208" s="1097" t="s">
        <v>874</v>
      </c>
      <c r="C208" s="1120" t="s">
        <v>1387</v>
      </c>
      <c r="D208" s="1296" t="s">
        <v>1391</v>
      </c>
      <c r="E208" s="990"/>
      <c r="F208" s="990"/>
      <c r="G208" s="1343">
        <v>5400000</v>
      </c>
      <c r="H208" s="991"/>
      <c r="I208" s="991"/>
      <c r="J208" s="1314"/>
      <c r="K208" s="991"/>
      <c r="L208" s="1314"/>
      <c r="M208" s="991"/>
      <c r="N208" s="991"/>
      <c r="O208" s="991"/>
      <c r="P208" s="1006"/>
      <c r="Q208" s="1777"/>
    </row>
    <row r="209" spans="1:17" ht="30" customHeight="1">
      <c r="A209" s="1134"/>
      <c r="B209" s="1303" t="s">
        <v>875</v>
      </c>
      <c r="C209" s="947"/>
      <c r="D209" s="1304"/>
      <c r="E209" s="980"/>
      <c r="F209" s="980"/>
      <c r="G209" s="978"/>
      <c r="H209" s="978"/>
      <c r="I209" s="978"/>
      <c r="J209" s="1311"/>
      <c r="K209" s="978"/>
      <c r="L209" s="1311"/>
      <c r="M209" s="978"/>
      <c r="N209" s="978"/>
      <c r="O209" s="978"/>
      <c r="P209" s="1003"/>
      <c r="Q209" s="1777"/>
    </row>
    <row r="210" spans="1:17" ht="30" customHeight="1">
      <c r="A210" s="1134"/>
      <c r="B210" s="1074" t="s">
        <v>867</v>
      </c>
      <c r="C210" s="947" t="s">
        <v>1387</v>
      </c>
      <c r="D210" s="1296" t="s">
        <v>1388</v>
      </c>
      <c r="E210" s="980"/>
      <c r="F210" s="980"/>
      <c r="G210" s="1340">
        <v>2700000</v>
      </c>
      <c r="H210" s="978"/>
      <c r="I210" s="978"/>
      <c r="J210" s="1311"/>
      <c r="K210" s="978"/>
      <c r="L210" s="1311"/>
      <c r="M210" s="978"/>
      <c r="N210" s="978"/>
      <c r="O210" s="978"/>
      <c r="P210" s="1003"/>
      <c r="Q210" s="1777"/>
    </row>
    <row r="211" spans="1:17" ht="30" customHeight="1">
      <c r="A211" s="1134"/>
      <c r="B211" s="1074" t="s">
        <v>868</v>
      </c>
      <c r="C211" s="947" t="s">
        <v>1387</v>
      </c>
      <c r="D211" s="1296" t="s">
        <v>1389</v>
      </c>
      <c r="E211" s="977"/>
      <c r="F211" s="977"/>
      <c r="G211" s="1340">
        <v>3400000</v>
      </c>
      <c r="H211" s="978"/>
      <c r="I211" s="978"/>
      <c r="J211" s="1311"/>
      <c r="K211" s="978"/>
      <c r="L211" s="1311"/>
      <c r="M211" s="978"/>
      <c r="N211" s="978"/>
      <c r="O211" s="978"/>
      <c r="P211" s="1003"/>
      <c r="Q211" s="1777"/>
    </row>
    <row r="212" spans="1:17" ht="30" customHeight="1">
      <c r="A212" s="1134"/>
      <c r="B212" s="1074" t="s">
        <v>869</v>
      </c>
      <c r="C212" s="947" t="s">
        <v>1387</v>
      </c>
      <c r="D212" s="1296" t="s">
        <v>1390</v>
      </c>
      <c r="E212" s="980"/>
      <c r="F212" s="980"/>
      <c r="G212" s="1340">
        <v>4500000</v>
      </c>
      <c r="H212" s="978"/>
      <c r="I212" s="978"/>
      <c r="J212" s="1311"/>
      <c r="K212" s="978"/>
      <c r="L212" s="1311"/>
      <c r="M212" s="978"/>
      <c r="N212" s="978"/>
      <c r="O212" s="978"/>
      <c r="P212" s="1003"/>
      <c r="Q212" s="1777"/>
    </row>
    <row r="213" spans="1:17" ht="30" customHeight="1">
      <c r="A213" s="1134"/>
      <c r="B213" s="1074" t="s">
        <v>870</v>
      </c>
      <c r="C213" s="947" t="s">
        <v>1387</v>
      </c>
      <c r="D213" s="1296" t="s">
        <v>1391</v>
      </c>
      <c r="E213" s="980"/>
      <c r="F213" s="980"/>
      <c r="G213" s="1340">
        <v>5650000</v>
      </c>
      <c r="H213" s="978"/>
      <c r="I213" s="978"/>
      <c r="J213" s="1311"/>
      <c r="K213" s="978"/>
      <c r="L213" s="1311"/>
      <c r="M213" s="978"/>
      <c r="N213" s="978"/>
      <c r="O213" s="978"/>
      <c r="P213" s="1003"/>
      <c r="Q213" s="1777"/>
    </row>
    <row r="214" spans="1:17" ht="30" customHeight="1">
      <c r="A214" s="1134"/>
      <c r="B214" s="1074" t="s">
        <v>871</v>
      </c>
      <c r="C214" s="947" t="s">
        <v>1387</v>
      </c>
      <c r="D214" s="1296" t="s">
        <v>1388</v>
      </c>
      <c r="E214" s="980"/>
      <c r="F214" s="980"/>
      <c r="G214" s="1340">
        <v>2650000</v>
      </c>
      <c r="H214" s="978"/>
      <c r="I214" s="978"/>
      <c r="J214" s="1311"/>
      <c r="K214" s="978"/>
      <c r="L214" s="1311"/>
      <c r="M214" s="978"/>
      <c r="N214" s="978"/>
      <c r="O214" s="978"/>
      <c r="P214" s="1003"/>
      <c r="Q214" s="1777"/>
    </row>
    <row r="215" spans="1:17" ht="30" customHeight="1">
      <c r="A215" s="1134"/>
      <c r="B215" s="1074" t="s">
        <v>872</v>
      </c>
      <c r="C215" s="947" t="s">
        <v>1387</v>
      </c>
      <c r="D215" s="1296" t="s">
        <v>1389</v>
      </c>
      <c r="E215" s="977"/>
      <c r="F215" s="977"/>
      <c r="G215" s="1340">
        <v>3700000</v>
      </c>
      <c r="H215" s="978"/>
      <c r="I215" s="978"/>
      <c r="J215" s="1311"/>
      <c r="K215" s="978"/>
      <c r="L215" s="1311"/>
      <c r="M215" s="978"/>
      <c r="N215" s="978"/>
      <c r="O215" s="978"/>
      <c r="P215" s="1003"/>
      <c r="Q215" s="1777"/>
    </row>
    <row r="216" spans="1:17" ht="30" customHeight="1">
      <c r="A216" s="1134"/>
      <c r="B216" s="1074" t="s">
        <v>873</v>
      </c>
      <c r="C216" s="947" t="s">
        <v>1387</v>
      </c>
      <c r="D216" s="1296" t="s">
        <v>1390</v>
      </c>
      <c r="E216" s="977"/>
      <c r="F216" s="977"/>
      <c r="G216" s="1340">
        <v>4800000</v>
      </c>
      <c r="H216" s="978"/>
      <c r="I216" s="978"/>
      <c r="J216" s="1311"/>
      <c r="K216" s="978"/>
      <c r="L216" s="1311"/>
      <c r="M216" s="978"/>
      <c r="N216" s="978"/>
      <c r="O216" s="978"/>
      <c r="P216" s="1003"/>
      <c r="Q216" s="1777"/>
    </row>
    <row r="217" spans="1:17" ht="30" customHeight="1">
      <c r="A217" s="1134"/>
      <c r="B217" s="1071" t="s">
        <v>874</v>
      </c>
      <c r="C217" s="1123" t="s">
        <v>1387</v>
      </c>
      <c r="D217" s="1296" t="s">
        <v>1391</v>
      </c>
      <c r="E217" s="995"/>
      <c r="F217" s="995"/>
      <c r="G217" s="1341">
        <v>5950000</v>
      </c>
      <c r="H217" s="984"/>
      <c r="I217" s="984"/>
      <c r="J217" s="1312"/>
      <c r="K217" s="984"/>
      <c r="L217" s="1312"/>
      <c r="M217" s="984"/>
      <c r="N217" s="984"/>
      <c r="O217" s="984"/>
      <c r="P217" s="1004"/>
      <c r="Q217" s="1778"/>
    </row>
    <row r="218" spans="1:17" ht="35.1" customHeight="1">
      <c r="A218" s="1062" t="s">
        <v>1392</v>
      </c>
      <c r="B218" s="1238" t="s">
        <v>1393</v>
      </c>
      <c r="C218" s="892"/>
      <c r="D218" s="1239"/>
      <c r="E218" s="878"/>
      <c r="F218" s="878"/>
      <c r="G218" s="849"/>
      <c r="H218" s="849"/>
      <c r="I218" s="849"/>
      <c r="J218" s="1194"/>
      <c r="K218" s="892"/>
      <c r="L218" s="1234"/>
      <c r="M218" s="849"/>
      <c r="N218" s="849"/>
      <c r="O218" s="849"/>
      <c r="P218" s="893"/>
      <c r="Q218" s="1776" t="s">
        <v>1177</v>
      </c>
    </row>
    <row r="219" spans="1:17" ht="35.1" customHeight="1">
      <c r="A219" s="1062"/>
      <c r="B219" s="1136" t="s">
        <v>1394</v>
      </c>
      <c r="C219" s="947" t="s">
        <v>249</v>
      </c>
      <c r="D219" s="1086"/>
      <c r="E219" s="1305"/>
      <c r="F219" s="997">
        <v>6500000</v>
      </c>
      <c r="G219" s="1344">
        <v>5800000</v>
      </c>
      <c r="I219" s="1315">
        <v>6500000</v>
      </c>
      <c r="J219" s="1345">
        <v>5600000</v>
      </c>
      <c r="K219" s="1344">
        <v>6000000</v>
      </c>
      <c r="L219" s="1344">
        <v>5500000</v>
      </c>
      <c r="M219" s="1344">
        <v>7500000</v>
      </c>
      <c r="N219" s="1344">
        <v>5500000</v>
      </c>
      <c r="O219" s="1315">
        <v>4600000</v>
      </c>
      <c r="P219" s="1007"/>
      <c r="Q219" s="1777"/>
    </row>
    <row r="220" spans="1:17" ht="35.1" customHeight="1">
      <c r="A220" s="1105"/>
      <c r="B220" s="1307" t="s">
        <v>1395</v>
      </c>
      <c r="C220" s="947" t="s">
        <v>249</v>
      </c>
      <c r="D220" s="1065"/>
      <c r="E220" s="1308"/>
      <c r="F220" s="997">
        <v>6500000</v>
      </c>
      <c r="G220" s="1315">
        <v>6500000</v>
      </c>
      <c r="H220" s="1344">
        <v>7000000</v>
      </c>
      <c r="I220" s="997"/>
      <c r="J220" s="1316">
        <v>6700000</v>
      </c>
      <c r="K220" s="1315">
        <v>6300000</v>
      </c>
      <c r="L220" s="1316"/>
      <c r="M220" s="1344">
        <v>7500000</v>
      </c>
      <c r="N220" s="997"/>
      <c r="O220" s="849"/>
      <c r="P220" s="1008"/>
      <c r="Q220" s="1777"/>
    </row>
    <row r="221" spans="1:17" ht="35.1" customHeight="1">
      <c r="A221" s="1105"/>
      <c r="B221" s="1310" t="s">
        <v>1396</v>
      </c>
      <c r="C221" s="947" t="s">
        <v>249</v>
      </c>
      <c r="D221" s="1065"/>
      <c r="E221" s="764"/>
      <c r="F221" s="764"/>
      <c r="G221" s="1315">
        <v>9000000</v>
      </c>
      <c r="H221" s="1315">
        <v>7000000</v>
      </c>
      <c r="I221" s="849"/>
      <c r="J221" s="1316">
        <v>9500000</v>
      </c>
      <c r="K221" s="892"/>
      <c r="L221" s="1234"/>
      <c r="M221" s="849"/>
      <c r="N221" s="849"/>
      <c r="O221" s="849"/>
      <c r="P221" s="892"/>
      <c r="Q221" s="1778"/>
    </row>
    <row r="222" spans="1:17">
      <c r="Q222" s="1009"/>
    </row>
    <row r="223" spans="1:17">
      <c r="Q223" s="1009"/>
    </row>
    <row r="224" spans="1:17">
      <c r="Q224" s="1009"/>
    </row>
    <row r="225" spans="17:17">
      <c r="Q225" s="1009"/>
    </row>
  </sheetData>
  <mergeCells count="32">
    <mergeCell ref="Q155:Q161"/>
    <mergeCell ref="Q162:Q198"/>
    <mergeCell ref="Q199:Q217"/>
    <mergeCell ref="Q218:Q221"/>
    <mergeCell ref="Q51:Q60"/>
    <mergeCell ref="Q62:Q70"/>
    <mergeCell ref="Q71:Q78"/>
    <mergeCell ref="Q79:Q115"/>
    <mergeCell ref="Q116:Q154"/>
    <mergeCell ref="Q9:Q16"/>
    <mergeCell ref="Q19:Q21"/>
    <mergeCell ref="Q24:Q27"/>
    <mergeCell ref="Q29:Q36"/>
    <mergeCell ref="Q38:Q49"/>
    <mergeCell ref="E50:P50"/>
    <mergeCell ref="B156:C156"/>
    <mergeCell ref="B200:C200"/>
    <mergeCell ref="A5:A6"/>
    <mergeCell ref="B5:B6"/>
    <mergeCell ref="C5:C6"/>
    <mergeCell ref="D5:D6"/>
    <mergeCell ref="B18:C18"/>
    <mergeCell ref="E18:P18"/>
    <mergeCell ref="B23:C23"/>
    <mergeCell ref="E23:P23"/>
    <mergeCell ref="B28:C28"/>
    <mergeCell ref="B1:Q1"/>
    <mergeCell ref="B2:Q2"/>
    <mergeCell ref="B3:Q3"/>
    <mergeCell ref="E5:P5"/>
    <mergeCell ref="E8:P8"/>
    <mergeCell ref="Q5:Q6"/>
  </mergeCells>
  <conditionalFormatting sqref="B118">
    <cfRule type="duplicateValues" dxfId="599" priority="24"/>
  </conditionalFormatting>
  <conditionalFormatting sqref="B119">
    <cfRule type="duplicateValues" dxfId="598" priority="19"/>
  </conditionalFormatting>
  <conditionalFormatting sqref="B123:B125">
    <cfRule type="duplicateValues" dxfId="597" priority="14"/>
    <cfRule type="duplicateValues" dxfId="596" priority="15"/>
  </conditionalFormatting>
  <conditionalFormatting sqref="B126">
    <cfRule type="duplicateValues" dxfId="595" priority="10"/>
    <cfRule type="duplicateValues" dxfId="594" priority="11"/>
  </conditionalFormatting>
  <conditionalFormatting sqref="B127">
    <cfRule type="duplicateValues" dxfId="593" priority="1"/>
    <cfRule type="duplicateValues" dxfId="592" priority="2"/>
  </conditionalFormatting>
  <conditionalFormatting sqref="B128:B129">
    <cfRule type="duplicateValues" dxfId="591" priority="6"/>
  </conditionalFormatting>
  <conditionalFormatting sqref="B131">
    <cfRule type="duplicateValues" dxfId="590" priority="18"/>
  </conditionalFormatting>
  <conditionalFormatting sqref="B132">
    <cfRule type="duplicateValues" dxfId="589" priority="9"/>
  </conditionalFormatting>
  <conditionalFormatting sqref="B133">
    <cfRule type="duplicateValues" dxfId="588" priority="8"/>
  </conditionalFormatting>
  <conditionalFormatting sqref="B135:B136">
    <cfRule type="duplicateValues" dxfId="587" priority="21"/>
  </conditionalFormatting>
  <conditionalFormatting sqref="B135:B137">
    <cfRule type="duplicateValues" dxfId="586" priority="20"/>
  </conditionalFormatting>
  <conditionalFormatting sqref="B137">
    <cfRule type="duplicateValues" dxfId="585" priority="23"/>
  </conditionalFormatting>
  <conditionalFormatting sqref="B138:B140">
    <cfRule type="duplicateValues" dxfId="584" priority="27"/>
  </conditionalFormatting>
  <conditionalFormatting sqref="B139">
    <cfRule type="duplicateValues" dxfId="583" priority="22"/>
  </conditionalFormatting>
  <conditionalFormatting sqref="B139:B140">
    <cfRule type="duplicateValues" dxfId="582" priority="26"/>
  </conditionalFormatting>
  <conditionalFormatting sqref="B140">
    <cfRule type="duplicateValues" dxfId="581" priority="25"/>
  </conditionalFormatting>
  <conditionalFormatting sqref="B141:B142">
    <cfRule type="duplicateValues" dxfId="580" priority="31"/>
  </conditionalFormatting>
  <conditionalFormatting sqref="B143:B145">
    <cfRule type="duplicateValues" dxfId="579" priority="12"/>
    <cfRule type="duplicateValues" dxfId="578" priority="13"/>
  </conditionalFormatting>
  <conditionalFormatting sqref="B146:B147">
    <cfRule type="duplicateValues" dxfId="577" priority="5"/>
  </conditionalFormatting>
  <conditionalFormatting sqref="B148">
    <cfRule type="duplicateValues" dxfId="576" priority="17"/>
  </conditionalFormatting>
  <conditionalFormatting sqref="B149">
    <cfRule type="duplicateValues" dxfId="575" priority="16"/>
  </conditionalFormatting>
  <conditionalFormatting sqref="B150">
    <cfRule type="duplicateValues" dxfId="574" priority="7"/>
  </conditionalFormatting>
  <conditionalFormatting sqref="B151">
    <cfRule type="duplicateValues" dxfId="573" priority="3"/>
    <cfRule type="duplicateValues" dxfId="572" priority="4"/>
  </conditionalFormatting>
  <conditionalFormatting sqref="B153">
    <cfRule type="duplicateValues" dxfId="571" priority="29"/>
  </conditionalFormatting>
  <conditionalFormatting sqref="B154">
    <cfRule type="duplicateValues" dxfId="570" priority="28"/>
  </conditionalFormatting>
  <pageMargins left="0.1" right="0.1" top="0.4" bottom="0.4" header="0.3" footer="0.3"/>
  <pageSetup paperSize="9" scale="60" orientation="landscape"/>
  <headerFooter>
    <oddFooter>&amp;CPage &amp;P&amp;R&amp;A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Q226"/>
  <sheetViews>
    <sheetView zoomScale="80" zoomScaleNormal="80" workbookViewId="0">
      <selection activeCell="J6" sqref="J6"/>
    </sheetView>
  </sheetViews>
  <sheetFormatPr defaultColWidth="9.140625" defaultRowHeight="15"/>
  <cols>
    <col min="1" max="1" width="5.7109375" style="655" customWidth="1"/>
    <col min="2" max="2" width="32.85546875" style="656" customWidth="1"/>
    <col min="3" max="3" width="9.28515625" style="657" customWidth="1"/>
    <col min="4" max="4" width="18.42578125" style="658" customWidth="1"/>
    <col min="5" max="6" width="12.85546875" style="655" customWidth="1"/>
    <col min="7" max="7" width="13.140625" style="1021" customWidth="1"/>
    <col min="8" max="8" width="13.140625" style="659" customWidth="1"/>
    <col min="9" max="9" width="12.85546875" style="659" customWidth="1"/>
    <col min="10" max="10" width="14.28515625" style="661" customWidth="1"/>
    <col min="11" max="11" width="12.42578125" style="657" customWidth="1"/>
    <col min="12" max="12" width="11.85546875" style="663" customWidth="1"/>
    <col min="13" max="13" width="13.28515625" style="659" customWidth="1"/>
    <col min="14" max="14" width="13" style="659" customWidth="1"/>
    <col min="15" max="15" width="12.28515625" style="659" customWidth="1"/>
    <col min="16" max="16" width="11.85546875" style="657" customWidth="1"/>
    <col min="17" max="17" width="17.140625" style="655" customWidth="1"/>
    <col min="18" max="16384" width="9.140625" style="655"/>
  </cols>
  <sheetData>
    <row r="1" spans="1:17" ht="18.75">
      <c r="A1" s="664"/>
      <c r="B1" s="1739" t="s">
        <v>1149</v>
      </c>
      <c r="C1" s="1739"/>
      <c r="D1" s="1739"/>
      <c r="E1" s="1739"/>
      <c r="F1" s="1739"/>
      <c r="G1" s="1739"/>
      <c r="H1" s="1739"/>
      <c r="I1" s="1739"/>
      <c r="J1" s="1739"/>
      <c r="K1" s="1739"/>
      <c r="L1" s="1739"/>
      <c r="M1" s="1739"/>
      <c r="N1" s="1739"/>
      <c r="O1" s="1739"/>
      <c r="P1" s="1739"/>
      <c r="Q1" s="1739"/>
    </row>
    <row r="2" spans="1:17" ht="24.75" customHeight="1">
      <c r="A2" s="665"/>
      <c r="B2" s="1740" t="s">
        <v>1406</v>
      </c>
      <c r="C2" s="1740"/>
      <c r="D2" s="1740"/>
      <c r="E2" s="1740"/>
      <c r="F2" s="1740"/>
      <c r="G2" s="1740"/>
      <c r="H2" s="1740"/>
      <c r="I2" s="1740"/>
      <c r="J2" s="1740"/>
      <c r="K2" s="1740"/>
      <c r="L2" s="1740"/>
      <c r="M2" s="1740"/>
      <c r="N2" s="1740"/>
      <c r="O2" s="1740"/>
      <c r="P2" s="1740"/>
      <c r="Q2" s="1740"/>
    </row>
    <row r="3" spans="1:17" ht="17.25">
      <c r="A3" s="665"/>
      <c r="B3" s="1741" t="s">
        <v>1407</v>
      </c>
      <c r="C3" s="1741"/>
      <c r="D3" s="1741"/>
      <c r="E3" s="1741"/>
      <c r="F3" s="1741"/>
      <c r="G3" s="1741"/>
      <c r="H3" s="1741"/>
      <c r="I3" s="1741"/>
      <c r="J3" s="1741"/>
      <c r="K3" s="1741"/>
      <c r="L3" s="1741"/>
      <c r="M3" s="1741"/>
      <c r="N3" s="1741"/>
      <c r="O3" s="1741"/>
      <c r="P3" s="1741"/>
      <c r="Q3" s="1741"/>
    </row>
    <row r="4" spans="1:17" ht="18.75">
      <c r="A4" s="665"/>
      <c r="B4" s="666"/>
      <c r="C4" s="667"/>
      <c r="D4" s="668"/>
      <c r="E4" s="669"/>
      <c r="F4" s="669"/>
      <c r="G4" s="1022"/>
      <c r="H4" s="670"/>
      <c r="I4" s="670"/>
      <c r="J4" s="808"/>
      <c r="K4" s="667"/>
      <c r="L4" s="810"/>
      <c r="M4" s="670"/>
      <c r="N4" s="670"/>
      <c r="O4" s="670"/>
      <c r="P4" s="667"/>
      <c r="Q4" s="669"/>
    </row>
    <row r="5" spans="1:17" ht="69.95" customHeight="1">
      <c r="A5" s="1754" t="s">
        <v>1152</v>
      </c>
      <c r="B5" s="1755" t="s">
        <v>1153</v>
      </c>
      <c r="C5" s="1747" t="s">
        <v>1154</v>
      </c>
      <c r="D5" s="1757" t="s">
        <v>1155</v>
      </c>
      <c r="E5" s="1742" t="s">
        <v>1156</v>
      </c>
      <c r="F5" s="1743"/>
      <c r="G5" s="1743"/>
      <c r="H5" s="1743"/>
      <c r="I5" s="1743"/>
      <c r="J5" s="1743"/>
      <c r="K5" s="1743"/>
      <c r="L5" s="1743"/>
      <c r="M5" s="1743"/>
      <c r="N5" s="1743"/>
      <c r="O5" s="1743"/>
      <c r="P5" s="1743"/>
      <c r="Q5" s="1747" t="s">
        <v>10</v>
      </c>
    </row>
    <row r="6" spans="1:17" ht="69.95" customHeight="1">
      <c r="A6" s="1754"/>
      <c r="B6" s="1756"/>
      <c r="C6" s="1748"/>
      <c r="D6" s="1758"/>
      <c r="E6" s="1024" t="s">
        <v>1157</v>
      </c>
      <c r="F6" s="1025" t="s">
        <v>1158</v>
      </c>
      <c r="G6" s="1026" t="s">
        <v>1159</v>
      </c>
      <c r="H6" s="1027" t="s">
        <v>1160</v>
      </c>
      <c r="I6" s="675" t="s">
        <v>1161</v>
      </c>
      <c r="J6" s="1027" t="s">
        <v>1162</v>
      </c>
      <c r="K6" s="1144" t="s">
        <v>1163</v>
      </c>
      <c r="L6" s="1027" t="s">
        <v>1164</v>
      </c>
      <c r="M6" s="1145" t="s">
        <v>1165</v>
      </c>
      <c r="N6" s="1146" t="s">
        <v>1166</v>
      </c>
      <c r="O6" s="1144" t="s">
        <v>1167</v>
      </c>
      <c r="P6" s="1147" t="s">
        <v>1168</v>
      </c>
      <c r="Q6" s="1748"/>
    </row>
    <row r="7" spans="1:17">
      <c r="A7" s="1028"/>
      <c r="B7" s="1029" t="s">
        <v>1169</v>
      </c>
      <c r="C7" s="812" t="s">
        <v>1170</v>
      </c>
      <c r="D7" s="1029" t="s">
        <v>1171</v>
      </c>
      <c r="E7" s="682">
        <v>1</v>
      </c>
      <c r="F7" s="681">
        <v>2</v>
      </c>
      <c r="G7" s="1030">
        <v>3</v>
      </c>
      <c r="H7" s="681">
        <v>4</v>
      </c>
      <c r="I7" s="682">
        <v>5</v>
      </c>
      <c r="J7" s="1148">
        <v>6</v>
      </c>
      <c r="K7" s="812">
        <v>7</v>
      </c>
      <c r="L7" s="1148">
        <v>8</v>
      </c>
      <c r="M7" s="682">
        <v>9</v>
      </c>
      <c r="N7" s="681">
        <v>10</v>
      </c>
      <c r="O7" s="682">
        <v>11</v>
      </c>
      <c r="P7" s="812">
        <v>12</v>
      </c>
      <c r="Q7" s="682"/>
    </row>
    <row r="8" spans="1:17" ht="30" customHeight="1">
      <c r="A8" s="394" t="s">
        <v>1172</v>
      </c>
      <c r="B8" s="1031" t="s">
        <v>1173</v>
      </c>
      <c r="C8" s="396"/>
      <c r="E8" s="1744" t="s">
        <v>1174</v>
      </c>
      <c r="F8" s="1745"/>
      <c r="G8" s="1745"/>
      <c r="H8" s="1745"/>
      <c r="I8" s="1745"/>
      <c r="J8" s="1745"/>
      <c r="K8" s="1745"/>
      <c r="L8" s="1745"/>
      <c r="M8" s="1745"/>
      <c r="N8" s="1745"/>
      <c r="O8" s="1745"/>
      <c r="P8" s="1746"/>
      <c r="Q8" s="1195"/>
    </row>
    <row r="9" spans="1:17" ht="39.950000000000003" customHeight="1">
      <c r="A9" s="1032">
        <v>1</v>
      </c>
      <c r="B9" s="1033" t="s">
        <v>1175</v>
      </c>
      <c r="C9" s="1034" t="s">
        <v>15</v>
      </c>
      <c r="D9" s="1035" t="s">
        <v>1176</v>
      </c>
      <c r="E9" s="1036">
        <v>2240000</v>
      </c>
      <c r="F9" s="1037">
        <v>1900000</v>
      </c>
      <c r="G9" s="1038">
        <v>2200000</v>
      </c>
      <c r="H9" s="1037">
        <v>2200000</v>
      </c>
      <c r="I9" s="1036">
        <v>2000000</v>
      </c>
      <c r="J9" s="1037">
        <v>2200000</v>
      </c>
      <c r="K9" s="1037">
        <v>2300000</v>
      </c>
      <c r="L9" s="1037">
        <v>2200000</v>
      </c>
      <c r="M9" s="1037">
        <v>2181000</v>
      </c>
      <c r="N9" s="1037">
        <v>1980000</v>
      </c>
      <c r="O9" s="1037">
        <v>2040000</v>
      </c>
      <c r="P9" s="1149">
        <v>2120000</v>
      </c>
      <c r="Q9" s="1768" t="s">
        <v>1177</v>
      </c>
    </row>
    <row r="10" spans="1:17" ht="39.950000000000003" customHeight="1">
      <c r="A10" s="1032">
        <v>2</v>
      </c>
      <c r="B10" s="1039" t="s">
        <v>1178</v>
      </c>
      <c r="C10" s="1040" t="s">
        <v>15</v>
      </c>
      <c r="D10" s="1041" t="s">
        <v>1176</v>
      </c>
      <c r="E10" s="1036">
        <v>2120000</v>
      </c>
      <c r="F10" s="1037"/>
      <c r="G10" s="1042"/>
      <c r="H10" s="1043"/>
      <c r="I10" s="1043"/>
      <c r="J10" s="1150"/>
      <c r="K10" s="1043"/>
      <c r="L10" s="1150"/>
      <c r="M10" s="1043"/>
      <c r="N10" s="1043"/>
      <c r="O10" s="1043"/>
      <c r="P10" s="1151"/>
      <c r="Q10" s="1769"/>
    </row>
    <row r="11" spans="1:17" ht="39.950000000000003" customHeight="1">
      <c r="A11" s="1032">
        <v>3</v>
      </c>
      <c r="B11" s="1044" t="s">
        <v>1179</v>
      </c>
      <c r="C11" s="1040" t="s">
        <v>15</v>
      </c>
      <c r="D11" s="1041" t="s">
        <v>1176</v>
      </c>
      <c r="E11" s="1045">
        <v>2220000</v>
      </c>
      <c r="F11" s="1037">
        <v>1750000</v>
      </c>
      <c r="G11" s="1038">
        <v>2200000</v>
      </c>
      <c r="H11" s="1037"/>
      <c r="I11" s="1036">
        <v>1909091</v>
      </c>
      <c r="J11" s="1037">
        <v>2100000</v>
      </c>
      <c r="K11" s="1037"/>
      <c r="L11" s="1037">
        <v>2100000</v>
      </c>
      <c r="M11" s="1037">
        <v>2018519</v>
      </c>
      <c r="N11" s="1037">
        <v>1960000</v>
      </c>
      <c r="O11" s="1037">
        <f>O9</f>
        <v>2040000</v>
      </c>
      <c r="P11" s="1149">
        <v>2100000</v>
      </c>
      <c r="Q11" s="1769"/>
    </row>
    <row r="12" spans="1:17" ht="39.950000000000003" customHeight="1">
      <c r="A12" s="1032">
        <v>4</v>
      </c>
      <c r="B12" s="1046" t="s">
        <v>1180</v>
      </c>
      <c r="C12" s="1040" t="s">
        <v>15</v>
      </c>
      <c r="D12" s="1041" t="s">
        <v>1176</v>
      </c>
      <c r="E12" s="1045">
        <v>2220000</v>
      </c>
      <c r="F12" s="693">
        <v>2160000</v>
      </c>
      <c r="G12" s="1038">
        <v>2200000</v>
      </c>
      <c r="H12" s="1043"/>
      <c r="I12" s="1043"/>
      <c r="J12" s="1043">
        <v>2100000</v>
      </c>
      <c r="K12" s="1043"/>
      <c r="L12" s="1150"/>
      <c r="M12" s="1043"/>
      <c r="N12" s="1043"/>
      <c r="O12" s="1043"/>
      <c r="P12" s="1151"/>
      <c r="Q12" s="1769"/>
    </row>
    <row r="13" spans="1:17" ht="39.950000000000003" customHeight="1">
      <c r="A13" s="1032">
        <v>5</v>
      </c>
      <c r="B13" s="1047" t="s">
        <v>1181</v>
      </c>
      <c r="C13" s="1048" t="s">
        <v>15</v>
      </c>
      <c r="D13" s="1049" t="s">
        <v>1176</v>
      </c>
      <c r="E13" s="1050">
        <v>2060000</v>
      </c>
      <c r="F13" s="1043"/>
      <c r="G13" s="1051">
        <v>2100000</v>
      </c>
      <c r="H13" s="1052"/>
      <c r="I13" s="1152">
        <v>1818182</v>
      </c>
      <c r="J13" s="1153"/>
      <c r="K13" s="1052"/>
      <c r="L13" s="1153"/>
      <c r="M13" s="1052">
        <v>1870370</v>
      </c>
      <c r="N13" s="1052"/>
      <c r="O13" s="1052">
        <v>1940000</v>
      </c>
      <c r="P13" s="1154">
        <v>2000000</v>
      </c>
      <c r="Q13" s="1769"/>
    </row>
    <row r="14" spans="1:17" ht="39.950000000000003" customHeight="1">
      <c r="A14" s="1032">
        <v>6</v>
      </c>
      <c r="B14" s="1047" t="s">
        <v>1182</v>
      </c>
      <c r="C14" s="1048" t="s">
        <v>15</v>
      </c>
      <c r="D14" s="1049" t="s">
        <v>1176</v>
      </c>
      <c r="E14" s="1053"/>
      <c r="F14" s="1054"/>
      <c r="G14" s="1055"/>
      <c r="H14" s="1054"/>
      <c r="I14" s="1054"/>
      <c r="J14" s="1155"/>
      <c r="K14" s="1054">
        <v>2100000</v>
      </c>
      <c r="L14" s="1155"/>
      <c r="M14" s="1054">
        <v>1851852</v>
      </c>
      <c r="N14" s="1054"/>
      <c r="O14" s="1054">
        <f>O13</f>
        <v>1940000</v>
      </c>
      <c r="P14" s="1156"/>
      <c r="Q14" s="1769"/>
    </row>
    <row r="15" spans="1:17" ht="39.950000000000003" customHeight="1">
      <c r="A15" s="1032"/>
      <c r="B15" s="1047" t="s">
        <v>1399</v>
      </c>
      <c r="C15" s="1048" t="s">
        <v>15</v>
      </c>
      <c r="D15" s="1049"/>
      <c r="E15" s="1053"/>
      <c r="F15" s="1054"/>
      <c r="G15" s="1055"/>
      <c r="H15" s="1054"/>
      <c r="I15" s="1054"/>
      <c r="J15" s="1155"/>
      <c r="K15" s="1054"/>
      <c r="L15" s="1155"/>
      <c r="M15" s="1157"/>
      <c r="N15" s="1054"/>
      <c r="O15" s="1054"/>
      <c r="P15" s="1156"/>
      <c r="Q15" s="1769"/>
    </row>
    <row r="16" spans="1:17" ht="39.950000000000003" customHeight="1">
      <c r="A16" s="1032">
        <v>7</v>
      </c>
      <c r="B16" s="1056" t="s">
        <v>1183</v>
      </c>
      <c r="C16" s="1048" t="s">
        <v>15</v>
      </c>
      <c r="D16" s="1049" t="s">
        <v>1176</v>
      </c>
      <c r="E16" s="1053"/>
      <c r="F16" s="1054"/>
      <c r="G16" s="1055"/>
      <c r="H16" s="1054">
        <v>2000000</v>
      </c>
      <c r="I16" s="1054"/>
      <c r="J16" s="1054">
        <v>2120000</v>
      </c>
      <c r="K16" s="1054"/>
      <c r="L16" s="1155"/>
      <c r="M16" s="1054"/>
      <c r="N16" s="1054"/>
      <c r="O16" s="1054">
        <f>O13</f>
        <v>1940000</v>
      </c>
      <c r="P16" s="1054"/>
      <c r="Q16" s="1770"/>
    </row>
    <row r="17" spans="1:17" ht="34.5" customHeight="1">
      <c r="A17" s="394" t="s">
        <v>1184</v>
      </c>
      <c r="B17" s="1057" t="s">
        <v>1185</v>
      </c>
      <c r="C17" s="1058"/>
      <c r="D17" s="1059"/>
      <c r="E17" s="1060"/>
      <c r="F17" s="713"/>
      <c r="G17" s="1061"/>
      <c r="H17" s="714"/>
      <c r="I17" s="714"/>
      <c r="J17" s="1158"/>
      <c r="K17" s="818"/>
      <c r="L17" s="1159"/>
      <c r="M17" s="714"/>
      <c r="N17" s="714"/>
      <c r="O17" s="714"/>
      <c r="P17" s="818"/>
      <c r="Q17" s="764"/>
    </row>
    <row r="18" spans="1:17" ht="23.25" customHeight="1">
      <c r="A18" s="1062"/>
      <c r="B18" s="1759" t="s">
        <v>1186</v>
      </c>
      <c r="C18" s="1760"/>
      <c r="D18" s="1063"/>
      <c r="E18" s="1761"/>
      <c r="F18" s="1762"/>
      <c r="G18" s="1762"/>
      <c r="H18" s="1762"/>
      <c r="I18" s="1762"/>
      <c r="J18" s="1762"/>
      <c r="K18" s="1762"/>
      <c r="L18" s="1762"/>
      <c r="M18" s="1762"/>
      <c r="N18" s="1762"/>
      <c r="O18" s="1762"/>
      <c r="P18" s="1762"/>
      <c r="Q18" s="1196"/>
    </row>
    <row r="19" spans="1:17" ht="30" customHeight="1">
      <c r="A19" s="1032">
        <v>1</v>
      </c>
      <c r="B19" s="1064" t="s">
        <v>1187</v>
      </c>
      <c r="C19" s="426" t="s">
        <v>1188</v>
      </c>
      <c r="D19" s="1065"/>
      <c r="E19" s="1066">
        <v>530000</v>
      </c>
      <c r="F19" s="1067">
        <v>445000</v>
      </c>
      <c r="G19" s="1068">
        <v>450000</v>
      </c>
      <c r="H19" s="1069">
        <v>500000</v>
      </c>
      <c r="I19" s="1160">
        <v>400000</v>
      </c>
      <c r="J19" s="1161">
        <v>550000</v>
      </c>
      <c r="K19" s="1161">
        <v>500000</v>
      </c>
      <c r="L19" s="1161">
        <v>490000</v>
      </c>
      <c r="M19" s="1161">
        <v>450000</v>
      </c>
      <c r="N19" s="1161">
        <v>350000</v>
      </c>
      <c r="O19" s="1161">
        <v>360000</v>
      </c>
      <c r="P19" s="1162">
        <v>350000</v>
      </c>
      <c r="Q19" s="1771" t="s">
        <v>1177</v>
      </c>
    </row>
    <row r="20" spans="1:17" ht="30" customHeight="1">
      <c r="A20" s="1070">
        <v>2</v>
      </c>
      <c r="B20" s="1071" t="s">
        <v>1189</v>
      </c>
      <c r="C20" s="410" t="s">
        <v>1188</v>
      </c>
      <c r="D20" s="1065"/>
      <c r="E20" s="1072">
        <v>530000</v>
      </c>
      <c r="F20" s="1073">
        <v>425000</v>
      </c>
      <c r="G20" s="1068">
        <v>450000</v>
      </c>
      <c r="H20" s="728"/>
      <c r="I20" s="1163">
        <v>400000</v>
      </c>
      <c r="J20" s="1076">
        <v>500000</v>
      </c>
      <c r="K20" s="1073">
        <f>K19</f>
        <v>500000</v>
      </c>
      <c r="L20" s="1164"/>
      <c r="M20" s="1165"/>
      <c r="N20" s="1166"/>
      <c r="O20" s="1076">
        <v>360000</v>
      </c>
      <c r="P20" s="1167"/>
      <c r="Q20" s="1771"/>
    </row>
    <row r="21" spans="1:17" ht="30" customHeight="1">
      <c r="A21" s="1032">
        <v>3</v>
      </c>
      <c r="B21" s="1074" t="s">
        <v>1190</v>
      </c>
      <c r="C21" s="426" t="s">
        <v>1188</v>
      </c>
      <c r="D21" s="1065"/>
      <c r="E21" s="1075"/>
      <c r="F21" s="1076"/>
      <c r="G21" s="1077">
        <v>300000</v>
      </c>
      <c r="H21" s="731"/>
      <c r="I21" s="1076"/>
      <c r="J21" s="1168"/>
      <c r="K21" s="1076"/>
      <c r="L21" s="1169"/>
      <c r="M21" s="1076"/>
      <c r="N21" s="731"/>
      <c r="O21" s="1076"/>
      <c r="P21" s="1170"/>
      <c r="Q21" s="1771"/>
    </row>
    <row r="22" spans="1:17" ht="39.950000000000003" customHeight="1">
      <c r="A22" s="394" t="s">
        <v>1191</v>
      </c>
      <c r="B22" s="1078" t="s">
        <v>1192</v>
      </c>
      <c r="C22" s="736"/>
      <c r="D22" s="1079"/>
      <c r="E22" s="736"/>
      <c r="F22" s="736"/>
      <c r="G22" s="1080"/>
      <c r="H22" s="736"/>
      <c r="I22" s="736"/>
      <c r="J22" s="1158"/>
      <c r="K22" s="829"/>
      <c r="L22" s="1171"/>
      <c r="M22" s="736"/>
      <c r="N22" s="714"/>
      <c r="O22" s="736"/>
      <c r="P22" s="829"/>
      <c r="Q22" s="1197"/>
    </row>
    <row r="23" spans="1:17" ht="39.950000000000003" customHeight="1">
      <c r="A23" s="1023"/>
      <c r="B23" s="1763" t="s">
        <v>1193</v>
      </c>
      <c r="C23" s="1764"/>
      <c r="D23" s="836"/>
      <c r="E23" s="1765"/>
      <c r="F23" s="1765"/>
      <c r="G23" s="1765"/>
      <c r="H23" s="1765"/>
      <c r="I23" s="1765"/>
      <c r="J23" s="1765"/>
      <c r="K23" s="1765"/>
      <c r="L23" s="1765"/>
      <c r="M23" s="1765"/>
      <c r="N23" s="1765"/>
      <c r="O23" s="1765"/>
      <c r="P23" s="1766"/>
      <c r="Q23" s="764"/>
    </row>
    <row r="24" spans="1:17" ht="39.950000000000003" customHeight="1">
      <c r="A24" s="1081">
        <v>1</v>
      </c>
      <c r="B24" s="1074" t="s">
        <v>1194</v>
      </c>
      <c r="C24" s="1065" t="s">
        <v>152</v>
      </c>
      <c r="D24" s="1065" t="s">
        <v>1195</v>
      </c>
      <c r="E24" s="1082">
        <v>2000</v>
      </c>
      <c r="F24" s="746">
        <v>2350</v>
      </c>
      <c r="G24" s="1083">
        <v>2300</v>
      </c>
      <c r="H24" s="1084"/>
      <c r="I24" s="1172"/>
      <c r="J24" s="1172">
        <v>2000</v>
      </c>
      <c r="K24" s="1172">
        <v>2625</v>
      </c>
      <c r="L24" s="1076">
        <v>1750</v>
      </c>
      <c r="M24" s="1172">
        <v>1980</v>
      </c>
      <c r="N24" s="1172"/>
      <c r="O24" s="1172">
        <v>1500</v>
      </c>
      <c r="P24" s="1173"/>
      <c r="Q24" s="1772" t="s">
        <v>1177</v>
      </c>
    </row>
    <row r="25" spans="1:17" ht="39.950000000000003" customHeight="1">
      <c r="A25" s="1085">
        <v>2</v>
      </c>
      <c r="B25" s="1071" t="s">
        <v>1196</v>
      </c>
      <c r="C25" s="1086" t="s">
        <v>152</v>
      </c>
      <c r="D25" s="1087" t="s">
        <v>1197</v>
      </c>
      <c r="E25" s="1088"/>
      <c r="F25" s="1089"/>
      <c r="G25" s="1083">
        <v>2300</v>
      </c>
      <c r="H25" s="1090">
        <v>2200</v>
      </c>
      <c r="I25" s="1174">
        <v>1500</v>
      </c>
      <c r="J25" s="1172">
        <v>2000</v>
      </c>
      <c r="K25" s="1172">
        <v>2625</v>
      </c>
      <c r="L25" s="1175"/>
      <c r="M25" s="1172"/>
      <c r="N25" s="1172"/>
      <c r="O25" s="1172"/>
      <c r="P25" s="1173"/>
      <c r="Q25" s="1773"/>
    </row>
    <row r="26" spans="1:17" ht="39.950000000000003" customHeight="1">
      <c r="A26" s="1081">
        <v>3</v>
      </c>
      <c r="B26" s="1091" t="s">
        <v>1198</v>
      </c>
      <c r="C26" s="1065" t="s">
        <v>152</v>
      </c>
      <c r="D26" s="1065" t="s">
        <v>1408</v>
      </c>
      <c r="E26" s="1092"/>
      <c r="F26" s="1093">
        <v>1500</v>
      </c>
      <c r="G26" s="1094">
        <v>1600</v>
      </c>
      <c r="H26" s="1095">
        <v>1800</v>
      </c>
      <c r="I26" s="1176">
        <v>1200</v>
      </c>
      <c r="J26" s="1093">
        <v>1200</v>
      </c>
      <c r="K26" s="1093">
        <v>1260</v>
      </c>
      <c r="L26" s="1093">
        <v>1450</v>
      </c>
      <c r="M26" s="1093"/>
      <c r="N26" s="1093"/>
      <c r="O26" s="1093">
        <v>1250</v>
      </c>
      <c r="P26" s="1093"/>
      <c r="Q26" s="1773"/>
    </row>
    <row r="27" spans="1:17" ht="39.950000000000003" customHeight="1">
      <c r="A27" s="1096">
        <v>4</v>
      </c>
      <c r="B27" s="1097" t="s">
        <v>1200</v>
      </c>
      <c r="C27" s="1098" t="s">
        <v>152</v>
      </c>
      <c r="D27" s="1099" t="s">
        <v>1201</v>
      </c>
      <c r="E27" s="1100">
        <v>1550</v>
      </c>
      <c r="F27" s="1101">
        <v>1200</v>
      </c>
      <c r="G27" s="1102">
        <v>1300</v>
      </c>
      <c r="H27" s="1103">
        <v>1500</v>
      </c>
      <c r="I27" s="1177"/>
      <c r="J27" s="1178"/>
      <c r="K27" s="1179">
        <v>1018</v>
      </c>
      <c r="L27" s="1178"/>
      <c r="M27" s="1180"/>
      <c r="N27" s="1180"/>
      <c r="O27" s="1180"/>
      <c r="P27" s="1181"/>
      <c r="Q27" s="1774"/>
    </row>
    <row r="28" spans="1:17" ht="39.950000000000003" customHeight="1">
      <c r="A28" s="1023"/>
      <c r="B28" s="1763" t="s">
        <v>1202</v>
      </c>
      <c r="C28" s="1767"/>
      <c r="D28" s="836"/>
      <c r="E28" s="760"/>
      <c r="F28" s="760"/>
      <c r="G28" s="1104"/>
      <c r="H28" s="761"/>
      <c r="I28" s="761"/>
      <c r="J28" s="1182"/>
      <c r="K28" s="835"/>
      <c r="L28" s="1183"/>
      <c r="M28" s="761"/>
      <c r="N28" s="761"/>
      <c r="O28" s="761"/>
      <c r="P28" s="837"/>
      <c r="Q28" s="1198"/>
    </row>
    <row r="29" spans="1:17" ht="39.950000000000003" customHeight="1">
      <c r="A29" s="1105">
        <v>1</v>
      </c>
      <c r="B29" s="1106" t="s">
        <v>1203</v>
      </c>
      <c r="C29" s="947" t="s">
        <v>152</v>
      </c>
      <c r="D29" s="1065" t="s">
        <v>1204</v>
      </c>
      <c r="E29" s="764"/>
      <c r="F29" s="764"/>
      <c r="G29" s="1107"/>
      <c r="H29" s="849"/>
      <c r="I29" s="1111"/>
      <c r="J29" s="1184"/>
      <c r="K29" s="1111"/>
      <c r="L29" s="1184"/>
      <c r="M29" s="1111"/>
      <c r="N29" s="1111"/>
      <c r="O29" s="1076">
        <v>1510</v>
      </c>
      <c r="P29" s="1111"/>
      <c r="Q29" s="1768" t="s">
        <v>1205</v>
      </c>
    </row>
    <row r="30" spans="1:17" ht="39.950000000000003" customHeight="1">
      <c r="A30" s="1105">
        <v>2</v>
      </c>
      <c r="B30" s="1106" t="s">
        <v>1206</v>
      </c>
      <c r="C30" s="947" t="s">
        <v>152</v>
      </c>
      <c r="D30" s="1098" t="s">
        <v>1207</v>
      </c>
      <c r="E30" s="767"/>
      <c r="F30" s="767"/>
      <c r="G30" s="1108"/>
      <c r="H30" s="1109">
        <v>1800</v>
      </c>
      <c r="I30" s="1185">
        <v>1525</v>
      </c>
      <c r="K30" s="1109"/>
      <c r="L30" s="1186"/>
      <c r="M30" s="1109"/>
      <c r="N30" s="1109"/>
      <c r="O30" s="1076"/>
      <c r="P30" s="1109"/>
      <c r="Q30" s="1769"/>
    </row>
    <row r="31" spans="1:17" ht="39.950000000000003" customHeight="1">
      <c r="A31" s="1105">
        <v>3</v>
      </c>
      <c r="B31" s="1106" t="s">
        <v>1208</v>
      </c>
      <c r="C31" s="947" t="s">
        <v>152</v>
      </c>
      <c r="D31" s="1098" t="s">
        <v>1209</v>
      </c>
      <c r="E31" s="1072">
        <v>2200</v>
      </c>
      <c r="F31" s="1110"/>
      <c r="G31" s="1108"/>
      <c r="H31" s="1109"/>
      <c r="I31" s="1185">
        <v>2250</v>
      </c>
      <c r="J31" s="1076">
        <v>2000</v>
      </c>
      <c r="K31" s="1185"/>
      <c r="L31" s="1186"/>
      <c r="M31" s="1109"/>
      <c r="N31" s="1109"/>
      <c r="O31" s="1076"/>
      <c r="P31" s="1109"/>
      <c r="Q31" s="1769"/>
    </row>
    <row r="32" spans="1:17" ht="39.950000000000003" customHeight="1">
      <c r="A32" s="1105">
        <v>4</v>
      </c>
      <c r="B32" s="1106" t="s">
        <v>1210</v>
      </c>
      <c r="C32" s="947" t="s">
        <v>152</v>
      </c>
      <c r="D32" s="1065" t="s">
        <v>1211</v>
      </c>
      <c r="E32" s="1075"/>
      <c r="F32" s="770">
        <v>1950</v>
      </c>
      <c r="G32" s="1077"/>
      <c r="H32" s="1111">
        <v>1850</v>
      </c>
      <c r="I32" s="1076"/>
      <c r="J32" s="1187"/>
      <c r="K32" s="1076"/>
      <c r="L32" s="1187"/>
      <c r="M32" s="1076">
        <v>1363</v>
      </c>
      <c r="N32" s="1076"/>
      <c r="O32" s="1076">
        <v>1650</v>
      </c>
      <c r="P32" s="1076">
        <v>1793</v>
      </c>
      <c r="Q32" s="1769"/>
    </row>
    <row r="33" spans="1:17" ht="39.950000000000003" customHeight="1">
      <c r="A33" s="1105">
        <v>5</v>
      </c>
      <c r="B33" s="1106" t="s">
        <v>1212</v>
      </c>
      <c r="C33" s="947" t="s">
        <v>152</v>
      </c>
      <c r="D33" s="1065" t="s">
        <v>1213</v>
      </c>
      <c r="E33" s="1075"/>
      <c r="F33" s="1075"/>
      <c r="G33" s="1077"/>
      <c r="H33" s="1076"/>
      <c r="I33" s="1076"/>
      <c r="J33" s="1187"/>
      <c r="K33" s="1076"/>
      <c r="L33" s="1187"/>
      <c r="M33" s="1076"/>
      <c r="N33" s="1076"/>
      <c r="O33" s="1076">
        <v>2360</v>
      </c>
      <c r="P33" s="1076">
        <v>2882</v>
      </c>
      <c r="Q33" s="1769"/>
    </row>
    <row r="34" spans="1:17" ht="39.950000000000003" customHeight="1">
      <c r="A34" s="1105">
        <v>6</v>
      </c>
      <c r="B34" s="1106" t="s">
        <v>1214</v>
      </c>
      <c r="C34" s="947" t="s">
        <v>152</v>
      </c>
      <c r="D34" s="1065" t="s">
        <v>1215</v>
      </c>
      <c r="E34" s="1075"/>
      <c r="F34" s="1075"/>
      <c r="G34" s="1077"/>
      <c r="H34" s="1076"/>
      <c r="I34" s="1163">
        <v>6550</v>
      </c>
      <c r="J34" s="1076">
        <v>6000</v>
      </c>
      <c r="K34" s="1076"/>
      <c r="L34" s="1187"/>
      <c r="M34" s="1076"/>
      <c r="N34" s="1076"/>
      <c r="O34" s="1076">
        <v>8892</v>
      </c>
      <c r="P34" s="1076">
        <v>10571</v>
      </c>
      <c r="Q34" s="1769"/>
    </row>
    <row r="35" spans="1:17" ht="39.950000000000003" customHeight="1">
      <c r="A35" s="1105">
        <v>7</v>
      </c>
      <c r="B35" s="1106" t="s">
        <v>1216</v>
      </c>
      <c r="C35" s="947" t="s">
        <v>152</v>
      </c>
      <c r="D35" s="1065" t="s">
        <v>1217</v>
      </c>
      <c r="E35" s="1075"/>
      <c r="F35" s="1075"/>
      <c r="G35" s="1077"/>
      <c r="H35" s="1076"/>
      <c r="I35" s="1163">
        <v>13100</v>
      </c>
      <c r="J35" s="1187"/>
      <c r="K35" s="1076"/>
      <c r="L35" s="1187"/>
      <c r="M35" s="1076"/>
      <c r="N35" s="1076"/>
      <c r="O35" s="1076"/>
      <c r="P35" s="1076">
        <v>17050</v>
      </c>
      <c r="Q35" s="1769"/>
    </row>
    <row r="36" spans="1:17" ht="39.950000000000003" customHeight="1">
      <c r="A36" s="1105">
        <v>8</v>
      </c>
      <c r="B36" s="1106" t="s">
        <v>1218</v>
      </c>
      <c r="C36" s="947" t="s">
        <v>152</v>
      </c>
      <c r="D36" s="1065" t="s">
        <v>1219</v>
      </c>
      <c r="E36" s="1075"/>
      <c r="F36" s="1075"/>
      <c r="G36" s="1077"/>
      <c r="H36" s="1076"/>
      <c r="I36" s="1076"/>
      <c r="J36" s="1187"/>
      <c r="K36" s="1076"/>
      <c r="L36" s="1187"/>
      <c r="M36" s="1076"/>
      <c r="N36" s="1076"/>
      <c r="O36" s="1076">
        <v>15392</v>
      </c>
      <c r="P36" s="1076"/>
      <c r="Q36" s="1770"/>
    </row>
    <row r="37" spans="1:17" ht="35.1" customHeight="1">
      <c r="A37" s="394" t="s">
        <v>1220</v>
      </c>
      <c r="B37" s="1112" t="s">
        <v>1221</v>
      </c>
      <c r="C37" s="775"/>
      <c r="D37" s="1113"/>
      <c r="E37" s="775"/>
      <c r="F37" s="775"/>
      <c r="G37" s="1114"/>
      <c r="H37" s="775"/>
      <c r="I37" s="775"/>
      <c r="J37" s="1188"/>
      <c r="K37" s="840"/>
      <c r="L37" s="1189"/>
      <c r="M37" s="775"/>
      <c r="N37" s="839"/>
      <c r="O37" s="775"/>
      <c r="P37" s="840"/>
      <c r="Q37" s="1199"/>
    </row>
    <row r="38" spans="1:17" ht="35.1" customHeight="1">
      <c r="A38" s="1105">
        <v>1</v>
      </c>
      <c r="B38" s="1115" t="s">
        <v>1222</v>
      </c>
      <c r="C38" s="947" t="s">
        <v>152</v>
      </c>
      <c r="D38" s="1065" t="s">
        <v>1223</v>
      </c>
      <c r="E38" s="800">
        <v>7000</v>
      </c>
      <c r="F38" s="707">
        <v>5800</v>
      </c>
      <c r="G38" s="1116">
        <v>9000</v>
      </c>
      <c r="H38" s="707">
        <v>6500</v>
      </c>
      <c r="I38" s="800">
        <v>5500</v>
      </c>
      <c r="J38" s="800">
        <v>7500</v>
      </c>
      <c r="K38" s="707">
        <v>5500</v>
      </c>
      <c r="L38" s="707">
        <v>3800</v>
      </c>
      <c r="M38" s="707">
        <v>4000</v>
      </c>
      <c r="N38" s="707">
        <v>6500</v>
      </c>
      <c r="O38" s="707">
        <v>8200</v>
      </c>
      <c r="P38" s="817">
        <v>10300</v>
      </c>
      <c r="Q38" s="1768" t="s">
        <v>1224</v>
      </c>
    </row>
    <row r="39" spans="1:17" ht="35.1" customHeight="1">
      <c r="A39" s="1105">
        <v>2</v>
      </c>
      <c r="B39" s="1117" t="s">
        <v>1225</v>
      </c>
      <c r="C39" s="947" t="s">
        <v>1226</v>
      </c>
      <c r="D39" s="1065" t="s">
        <v>1227</v>
      </c>
      <c r="E39" s="800">
        <v>400000</v>
      </c>
      <c r="F39" s="707"/>
      <c r="G39" s="1116">
        <v>400000</v>
      </c>
      <c r="H39" s="707">
        <v>380000</v>
      </c>
      <c r="I39" s="800">
        <v>254545</v>
      </c>
      <c r="J39" s="707">
        <v>290000</v>
      </c>
      <c r="K39" s="707">
        <v>310000</v>
      </c>
      <c r="L39" s="1190"/>
      <c r="M39" s="707">
        <v>330000</v>
      </c>
      <c r="N39" s="707"/>
      <c r="O39" s="707"/>
      <c r="P39" s="817"/>
      <c r="Q39" s="1769"/>
    </row>
    <row r="40" spans="1:17" ht="35.1" customHeight="1">
      <c r="A40" s="1105">
        <v>3</v>
      </c>
      <c r="B40" s="1117" t="s">
        <v>1228</v>
      </c>
      <c r="C40" s="947" t="s">
        <v>1226</v>
      </c>
      <c r="D40" s="1065" t="s">
        <v>1229</v>
      </c>
      <c r="E40" s="707"/>
      <c r="F40" s="707"/>
      <c r="G40" s="1116"/>
      <c r="H40" s="707"/>
      <c r="I40" s="800">
        <v>227273</v>
      </c>
      <c r="J40" s="1190"/>
      <c r="K40" s="707">
        <v>390000</v>
      </c>
      <c r="L40" s="1190"/>
      <c r="M40" s="800"/>
      <c r="N40" s="707"/>
      <c r="O40" s="707"/>
      <c r="P40" s="817"/>
      <c r="Q40" s="1769"/>
    </row>
    <row r="41" spans="1:17" ht="35.1" customHeight="1">
      <c r="A41" s="1105">
        <v>4</v>
      </c>
      <c r="B41" s="1117" t="s">
        <v>1230</v>
      </c>
      <c r="C41" s="947" t="s">
        <v>1226</v>
      </c>
      <c r="D41" s="1065"/>
      <c r="E41" s="800">
        <v>390000</v>
      </c>
      <c r="F41" s="707"/>
      <c r="G41" s="1116">
        <v>350000</v>
      </c>
      <c r="H41" s="707"/>
      <c r="I41" s="707"/>
      <c r="J41" s="707">
        <v>330000</v>
      </c>
      <c r="K41" s="707"/>
      <c r="L41" s="1190"/>
      <c r="M41" s="707">
        <v>320000</v>
      </c>
      <c r="N41" s="707"/>
      <c r="O41" s="707"/>
      <c r="P41" s="817"/>
      <c r="Q41" s="1769"/>
    </row>
    <row r="42" spans="1:17" ht="35.1" customHeight="1">
      <c r="A42" s="1105">
        <v>5</v>
      </c>
      <c r="B42" s="1118" t="s">
        <v>1231</v>
      </c>
      <c r="C42" s="947" t="s">
        <v>1226</v>
      </c>
      <c r="D42" s="1065" t="s">
        <v>1232</v>
      </c>
      <c r="E42" s="800">
        <v>530000</v>
      </c>
      <c r="F42" s="707">
        <v>445000</v>
      </c>
      <c r="G42" s="1116">
        <v>450000</v>
      </c>
      <c r="H42" s="707">
        <v>440000</v>
      </c>
      <c r="I42" s="800">
        <v>318182</v>
      </c>
      <c r="J42" s="707">
        <v>550000</v>
      </c>
      <c r="K42" s="707">
        <v>470000</v>
      </c>
      <c r="L42" s="707">
        <v>490000</v>
      </c>
      <c r="M42" s="707">
        <v>470000</v>
      </c>
      <c r="N42" s="707">
        <v>370000</v>
      </c>
      <c r="O42" s="707">
        <v>500000</v>
      </c>
      <c r="P42" s="817">
        <v>550000</v>
      </c>
      <c r="Q42" s="1769"/>
    </row>
    <row r="43" spans="1:17" ht="35.1" customHeight="1">
      <c r="A43" s="1105">
        <v>6</v>
      </c>
      <c r="B43" s="1118" t="s">
        <v>1233</v>
      </c>
      <c r="C43" s="947" t="s">
        <v>1226</v>
      </c>
      <c r="D43" s="1098" t="s">
        <v>1234</v>
      </c>
      <c r="E43" s="781"/>
      <c r="F43" s="781"/>
      <c r="G43" s="1116">
        <v>450000</v>
      </c>
      <c r="H43" s="781">
        <v>380000</v>
      </c>
      <c r="I43" s="842">
        <v>290909</v>
      </c>
      <c r="J43" s="707">
        <v>530000</v>
      </c>
      <c r="K43" s="781"/>
      <c r="L43" s="1191"/>
      <c r="M43" s="781">
        <v>400000</v>
      </c>
      <c r="N43" s="781"/>
      <c r="O43" s="781"/>
      <c r="P43" s="843"/>
      <c r="Q43" s="1769"/>
    </row>
    <row r="44" spans="1:17" ht="35.1" customHeight="1">
      <c r="A44" s="1105">
        <v>7</v>
      </c>
      <c r="B44" s="1119" t="s">
        <v>1235</v>
      </c>
      <c r="C44" s="1120" t="s">
        <v>1226</v>
      </c>
      <c r="D44" s="1098" t="s">
        <v>1236</v>
      </c>
      <c r="E44" s="781"/>
      <c r="F44" s="781">
        <v>415000</v>
      </c>
      <c r="G44" s="1121">
        <v>380000</v>
      </c>
      <c r="H44" s="781">
        <v>380000</v>
      </c>
      <c r="I44" s="842">
        <v>272727</v>
      </c>
      <c r="J44" s="781">
        <v>350000</v>
      </c>
      <c r="K44" s="781">
        <v>420000</v>
      </c>
      <c r="L44" s="781">
        <v>390000</v>
      </c>
      <c r="M44" s="781">
        <v>360000</v>
      </c>
      <c r="N44" s="781">
        <v>320000</v>
      </c>
      <c r="O44" s="781">
        <v>460000</v>
      </c>
      <c r="P44" s="843">
        <v>500000</v>
      </c>
      <c r="Q44" s="1769"/>
    </row>
    <row r="45" spans="1:17" ht="35.1" customHeight="1">
      <c r="A45" s="1105">
        <v>8</v>
      </c>
      <c r="B45" s="1122" t="s">
        <v>1237</v>
      </c>
      <c r="C45" s="1123" t="s">
        <v>1226</v>
      </c>
      <c r="D45" s="1124" t="s">
        <v>1238</v>
      </c>
      <c r="E45" s="842">
        <v>450000</v>
      </c>
      <c r="F45" s="781">
        <v>415000</v>
      </c>
      <c r="G45" s="1121">
        <v>380000</v>
      </c>
      <c r="H45" s="781">
        <v>380000</v>
      </c>
      <c r="I45" s="1192">
        <f>I44</f>
        <v>272727</v>
      </c>
      <c r="J45" s="705">
        <f>J44</f>
        <v>350000</v>
      </c>
      <c r="K45" s="705"/>
      <c r="L45" s="781">
        <v>390000</v>
      </c>
      <c r="M45" s="705">
        <v>360000</v>
      </c>
      <c r="N45" s="705">
        <v>300000</v>
      </c>
      <c r="O45" s="705"/>
      <c r="P45" s="846"/>
      <c r="Q45" s="1769"/>
    </row>
    <row r="46" spans="1:17" ht="30.75" customHeight="1">
      <c r="A46" s="1125"/>
      <c r="B46" s="1126" t="s">
        <v>1239</v>
      </c>
      <c r="C46" s="947"/>
      <c r="D46" s="1127"/>
      <c r="E46" s="1128"/>
      <c r="F46" s="1129"/>
      <c r="G46" s="1080"/>
      <c r="H46" s="736"/>
      <c r="I46" s="736"/>
      <c r="J46" s="1158"/>
      <c r="K46" s="829"/>
      <c r="L46" s="1193"/>
      <c r="M46" s="736"/>
      <c r="N46" s="714"/>
      <c r="O46" s="736"/>
      <c r="P46" s="848"/>
      <c r="Q46" s="1769"/>
    </row>
    <row r="47" spans="1:17" ht="30.75" customHeight="1">
      <c r="A47" s="1125">
        <v>1</v>
      </c>
      <c r="B47" s="1130" t="s">
        <v>1240</v>
      </c>
      <c r="C47" s="947" t="s">
        <v>1226</v>
      </c>
      <c r="D47" s="1065" t="s">
        <v>1241</v>
      </c>
      <c r="E47" s="764"/>
      <c r="F47" s="1131"/>
      <c r="G47" s="1132"/>
      <c r="H47" s="764"/>
      <c r="I47" s="764"/>
      <c r="J47" s="1194"/>
      <c r="K47" s="850"/>
      <c r="L47" s="1190"/>
      <c r="M47" s="764"/>
      <c r="N47" s="849"/>
      <c r="O47" s="707">
        <v>400000</v>
      </c>
      <c r="P47" s="850"/>
      <c r="Q47" s="1769"/>
    </row>
    <row r="48" spans="1:17" ht="30.75" customHeight="1">
      <c r="A48" s="1125">
        <v>2</v>
      </c>
      <c r="B48" s="1130" t="s">
        <v>1242</v>
      </c>
      <c r="C48" s="947" t="s">
        <v>1226</v>
      </c>
      <c r="D48" s="1065" t="s">
        <v>1243</v>
      </c>
      <c r="E48" s="764"/>
      <c r="F48" s="764"/>
      <c r="G48" s="1132"/>
      <c r="H48" s="764"/>
      <c r="I48" s="764"/>
      <c r="J48" s="1194"/>
      <c r="K48" s="850"/>
      <c r="L48" s="1190"/>
      <c r="M48" s="764"/>
      <c r="N48" s="849"/>
      <c r="O48" s="707">
        <v>400000</v>
      </c>
      <c r="P48" s="850"/>
      <c r="Q48" s="1769"/>
    </row>
    <row r="49" spans="1:17" ht="30.75" customHeight="1">
      <c r="A49" s="1125">
        <v>3</v>
      </c>
      <c r="B49" s="1130" t="s">
        <v>1244</v>
      </c>
      <c r="C49" s="947" t="s">
        <v>1226</v>
      </c>
      <c r="D49" s="1065" t="s">
        <v>1245</v>
      </c>
      <c r="E49" s="764"/>
      <c r="F49" s="764"/>
      <c r="G49" s="1132"/>
      <c r="H49" s="764"/>
      <c r="I49" s="764"/>
      <c r="J49" s="1194"/>
      <c r="K49" s="850"/>
      <c r="L49" s="1190"/>
      <c r="M49" s="764"/>
      <c r="N49" s="849"/>
      <c r="O49" s="707">
        <v>400000</v>
      </c>
      <c r="P49" s="850"/>
      <c r="Q49" s="1775"/>
    </row>
    <row r="50" spans="1:17" ht="39.950000000000003" customHeight="1">
      <c r="A50" s="551" t="s">
        <v>1246</v>
      </c>
      <c r="B50" s="1057" t="s">
        <v>1247</v>
      </c>
      <c r="C50" s="1133"/>
      <c r="D50" s="837"/>
      <c r="E50" s="1749"/>
      <c r="F50" s="1749"/>
      <c r="G50" s="1749"/>
      <c r="H50" s="1749"/>
      <c r="I50" s="1749"/>
      <c r="J50" s="1749"/>
      <c r="K50" s="1749"/>
      <c r="L50" s="1749"/>
      <c r="M50" s="1749"/>
      <c r="N50" s="1749"/>
      <c r="O50" s="1749"/>
      <c r="P50" s="1749"/>
      <c r="Q50" s="1200"/>
    </row>
    <row r="51" spans="1:17" ht="39.950000000000003" customHeight="1">
      <c r="A51" s="1134"/>
      <c r="B51" s="1135" t="s">
        <v>70</v>
      </c>
      <c r="C51" s="947"/>
      <c r="D51" s="1065"/>
      <c r="E51" s="796"/>
      <c r="F51" s="796"/>
      <c r="G51" s="1116"/>
      <c r="H51" s="707"/>
      <c r="I51" s="707"/>
      <c r="J51" s="1190"/>
      <c r="K51" s="707"/>
      <c r="L51" s="1190"/>
      <c r="M51" s="707"/>
      <c r="N51" s="707"/>
      <c r="O51" s="707"/>
      <c r="P51" s="817"/>
      <c r="Q51" s="1771" t="s">
        <v>1177</v>
      </c>
    </row>
    <row r="52" spans="1:17" ht="39.950000000000003" customHeight="1">
      <c r="A52" s="1105">
        <v>1</v>
      </c>
      <c r="B52" s="1136" t="s">
        <v>54</v>
      </c>
      <c r="C52" s="1137" t="s">
        <v>419</v>
      </c>
      <c r="D52" s="1138" t="s">
        <v>1248</v>
      </c>
      <c r="E52" s="805"/>
      <c r="F52" s="707">
        <v>23100</v>
      </c>
      <c r="G52" s="1116">
        <v>22600</v>
      </c>
      <c r="H52" s="707"/>
      <c r="I52" s="707"/>
      <c r="J52" s="1190"/>
      <c r="K52" s="707">
        <v>25000</v>
      </c>
      <c r="L52" s="707">
        <v>21600</v>
      </c>
      <c r="M52" s="707">
        <v>22800</v>
      </c>
      <c r="N52" s="707">
        <v>22000</v>
      </c>
      <c r="O52" s="707">
        <v>22500</v>
      </c>
      <c r="P52" s="817">
        <v>23100</v>
      </c>
      <c r="Q52" s="1771"/>
    </row>
    <row r="53" spans="1:17" ht="39.950000000000003" customHeight="1">
      <c r="A53" s="1105">
        <v>2</v>
      </c>
      <c r="B53" s="1136" t="s">
        <v>58</v>
      </c>
      <c r="C53" s="1137" t="s">
        <v>419</v>
      </c>
      <c r="D53" s="1139" t="s">
        <v>16</v>
      </c>
      <c r="E53" s="805"/>
      <c r="F53" s="707">
        <f>F52</f>
        <v>23100</v>
      </c>
      <c r="G53" s="1116">
        <f>G52</f>
        <v>22600</v>
      </c>
      <c r="H53" s="707"/>
      <c r="I53" s="707"/>
      <c r="J53" s="1190"/>
      <c r="K53" s="707">
        <f t="shared" ref="K53:P53" si="0">K52</f>
        <v>25000</v>
      </c>
      <c r="L53" s="707">
        <f t="shared" si="0"/>
        <v>21600</v>
      </c>
      <c r="M53" s="707">
        <f t="shared" si="0"/>
        <v>22800</v>
      </c>
      <c r="N53" s="707">
        <f t="shared" si="0"/>
        <v>22000</v>
      </c>
      <c r="O53" s="707">
        <f t="shared" si="0"/>
        <v>22500</v>
      </c>
      <c r="P53" s="817">
        <f t="shared" si="0"/>
        <v>23100</v>
      </c>
      <c r="Q53" s="1771"/>
    </row>
    <row r="54" spans="1:17" ht="39.950000000000003" customHeight="1">
      <c r="A54" s="1105">
        <v>3</v>
      </c>
      <c r="B54" s="1136" t="s">
        <v>59</v>
      </c>
      <c r="C54" s="1137" t="s">
        <v>1249</v>
      </c>
      <c r="D54" s="1139" t="s">
        <v>16</v>
      </c>
      <c r="E54" s="805"/>
      <c r="F54" s="707">
        <v>157500</v>
      </c>
      <c r="G54" s="1116">
        <v>155200</v>
      </c>
      <c r="H54" s="707"/>
      <c r="I54" s="707"/>
      <c r="J54" s="1190"/>
      <c r="K54" s="707">
        <v>135000</v>
      </c>
      <c r="L54" s="707">
        <v>147000</v>
      </c>
      <c r="M54" s="707">
        <v>152000</v>
      </c>
      <c r="N54" s="707">
        <v>145000</v>
      </c>
      <c r="O54" s="707">
        <v>151000</v>
      </c>
      <c r="P54" s="707">
        <v>159000</v>
      </c>
      <c r="Q54" s="1771"/>
    </row>
    <row r="55" spans="1:17" ht="39.950000000000003" customHeight="1">
      <c r="A55" s="1105">
        <v>4</v>
      </c>
      <c r="B55" s="1140" t="s">
        <v>83</v>
      </c>
      <c r="C55" s="1137" t="s">
        <v>1249</v>
      </c>
      <c r="D55" s="1139" t="s">
        <v>16</v>
      </c>
      <c r="E55" s="805"/>
      <c r="F55" s="707">
        <v>224800</v>
      </c>
      <c r="G55" s="1116">
        <v>222000</v>
      </c>
      <c r="H55" s="800"/>
      <c r="I55" s="707"/>
      <c r="J55" s="1190"/>
      <c r="K55" s="707">
        <v>210000</v>
      </c>
      <c r="L55" s="707">
        <v>209000</v>
      </c>
      <c r="M55" s="707">
        <v>217000</v>
      </c>
      <c r="N55" s="707">
        <v>205000</v>
      </c>
      <c r="O55" s="800">
        <v>220000</v>
      </c>
      <c r="P55" s="817">
        <v>221000</v>
      </c>
      <c r="Q55" s="1771"/>
    </row>
    <row r="56" spans="1:17" ht="39.950000000000003" customHeight="1">
      <c r="A56" s="1105">
        <v>5</v>
      </c>
      <c r="B56" s="1140" t="s">
        <v>84</v>
      </c>
      <c r="C56" s="1137" t="s">
        <v>1249</v>
      </c>
      <c r="D56" s="1139" t="s">
        <v>16</v>
      </c>
      <c r="E56" s="805"/>
      <c r="F56" s="707">
        <v>307800</v>
      </c>
      <c r="G56" s="1116">
        <v>302000</v>
      </c>
      <c r="H56" s="800"/>
      <c r="I56" s="707"/>
      <c r="J56" s="1190"/>
      <c r="K56" s="707">
        <v>290000</v>
      </c>
      <c r="L56" s="707">
        <v>284000</v>
      </c>
      <c r="M56" s="707">
        <v>295000</v>
      </c>
      <c r="N56" s="707">
        <v>280000</v>
      </c>
      <c r="O56" s="707">
        <v>290000</v>
      </c>
      <c r="P56" s="817">
        <v>299000</v>
      </c>
      <c r="Q56" s="1771"/>
    </row>
    <row r="57" spans="1:17" ht="39.950000000000003" customHeight="1">
      <c r="A57" s="1105">
        <v>6</v>
      </c>
      <c r="B57" s="1140" t="s">
        <v>90</v>
      </c>
      <c r="C57" s="1137" t="s">
        <v>1249</v>
      </c>
      <c r="D57" s="1139" t="s">
        <v>16</v>
      </c>
      <c r="E57" s="805"/>
      <c r="F57" s="707">
        <v>398500</v>
      </c>
      <c r="G57" s="1116">
        <v>395000</v>
      </c>
      <c r="H57" s="800"/>
      <c r="I57" s="707"/>
      <c r="J57" s="1190"/>
      <c r="K57" s="707">
        <v>360000</v>
      </c>
      <c r="L57" s="707">
        <v>371000</v>
      </c>
      <c r="M57" s="707">
        <v>386000</v>
      </c>
      <c r="N57" s="707">
        <v>365000</v>
      </c>
      <c r="O57" s="707">
        <v>378000</v>
      </c>
      <c r="P57" s="817">
        <v>387000</v>
      </c>
      <c r="Q57" s="1771"/>
    </row>
    <row r="58" spans="1:17" ht="39.950000000000003" customHeight="1">
      <c r="A58" s="1105">
        <v>7</v>
      </c>
      <c r="B58" s="1140" t="s">
        <v>91</v>
      </c>
      <c r="C58" s="1137" t="s">
        <v>1249</v>
      </c>
      <c r="D58" s="1139" t="s">
        <v>16</v>
      </c>
      <c r="E58" s="805"/>
      <c r="F58" s="707">
        <v>499700</v>
      </c>
      <c r="G58" s="1116">
        <v>490000</v>
      </c>
      <c r="H58" s="800"/>
      <c r="I58" s="707"/>
      <c r="J58" s="1190"/>
      <c r="K58" s="707">
        <v>459000</v>
      </c>
      <c r="L58" s="707">
        <v>470000</v>
      </c>
      <c r="M58" s="707">
        <v>488500</v>
      </c>
      <c r="N58" s="707">
        <v>490000</v>
      </c>
      <c r="O58" s="707">
        <v>465000</v>
      </c>
      <c r="P58" s="817">
        <v>488000</v>
      </c>
      <c r="Q58" s="1771"/>
    </row>
    <row r="59" spans="1:17" ht="39.950000000000003" customHeight="1">
      <c r="A59" s="1105">
        <v>8</v>
      </c>
      <c r="B59" s="1140" t="s">
        <v>92</v>
      </c>
      <c r="C59" s="1137" t="s">
        <v>1249</v>
      </c>
      <c r="D59" s="1139" t="s">
        <v>16</v>
      </c>
      <c r="E59" s="805"/>
      <c r="F59" s="707">
        <v>627700</v>
      </c>
      <c r="G59" s="1116">
        <v>616000</v>
      </c>
      <c r="H59" s="800"/>
      <c r="I59" s="707"/>
      <c r="J59" s="1190"/>
      <c r="K59" s="707">
        <v>600000</v>
      </c>
      <c r="L59" s="1190"/>
      <c r="M59" s="707">
        <v>603000</v>
      </c>
      <c r="N59" s="707"/>
      <c r="O59" s="707"/>
      <c r="P59" s="707"/>
      <c r="Q59" s="1771"/>
    </row>
    <row r="60" spans="1:17" ht="39.950000000000003" customHeight="1">
      <c r="A60" s="1105">
        <v>9</v>
      </c>
      <c r="B60" s="1140" t="s">
        <v>93</v>
      </c>
      <c r="C60" s="1137" t="s">
        <v>1249</v>
      </c>
      <c r="D60" s="1141" t="s">
        <v>16</v>
      </c>
      <c r="E60" s="805"/>
      <c r="F60" s="707">
        <v>747300</v>
      </c>
      <c r="G60" s="1116">
        <v>745000</v>
      </c>
      <c r="H60" s="707"/>
      <c r="I60" s="707"/>
      <c r="J60" s="1190"/>
      <c r="K60" s="707"/>
      <c r="L60" s="1190"/>
      <c r="M60" s="707">
        <v>729000</v>
      </c>
      <c r="N60" s="707"/>
      <c r="O60" s="707"/>
      <c r="P60" s="707"/>
      <c r="Q60" s="1771"/>
    </row>
    <row r="61" spans="1:17" ht="39.950000000000003" customHeight="1">
      <c r="A61" s="1134"/>
      <c r="B61" s="1142" t="s">
        <v>80</v>
      </c>
      <c r="C61" s="947"/>
      <c r="D61" s="1065"/>
      <c r="E61" s="805"/>
      <c r="F61" s="805"/>
      <c r="G61" s="1116"/>
      <c r="H61" s="707"/>
      <c r="I61" s="707"/>
      <c r="J61" s="1190"/>
      <c r="K61" s="707"/>
      <c r="L61" s="1190"/>
      <c r="M61" s="707"/>
      <c r="N61" s="707"/>
      <c r="O61" s="707"/>
      <c r="P61" s="707"/>
      <c r="Q61" s="1201"/>
    </row>
    <row r="62" spans="1:17" ht="39.950000000000003" customHeight="1">
      <c r="A62" s="1105">
        <v>1</v>
      </c>
      <c r="B62" s="1143" t="s">
        <v>54</v>
      </c>
      <c r="C62" s="1137" t="s">
        <v>419</v>
      </c>
      <c r="D62" s="1138" t="s">
        <v>1248</v>
      </c>
      <c r="E62" s="800">
        <v>20100</v>
      </c>
      <c r="F62" s="707">
        <v>22800</v>
      </c>
      <c r="G62" s="1116">
        <v>21700</v>
      </c>
      <c r="H62" s="707">
        <v>21600</v>
      </c>
      <c r="I62" s="800">
        <v>20000</v>
      </c>
      <c r="J62" s="707">
        <v>23000</v>
      </c>
      <c r="K62" s="707"/>
      <c r="L62" s="1190"/>
      <c r="M62" s="707"/>
      <c r="N62" s="707"/>
      <c r="O62" s="707"/>
      <c r="P62" s="817"/>
      <c r="Q62" s="1768" t="s">
        <v>1177</v>
      </c>
    </row>
    <row r="63" spans="1:17" ht="39.950000000000003" customHeight="1">
      <c r="A63" s="1105">
        <v>2</v>
      </c>
      <c r="B63" s="1143" t="s">
        <v>58</v>
      </c>
      <c r="C63" s="1137" t="s">
        <v>419</v>
      </c>
      <c r="D63" s="1141" t="s">
        <v>16</v>
      </c>
      <c r="E63" s="800">
        <v>20100</v>
      </c>
      <c r="F63" s="707">
        <f>F62</f>
        <v>22800</v>
      </c>
      <c r="G63" s="1116">
        <f>G62</f>
        <v>21700</v>
      </c>
      <c r="H63" s="707">
        <f>H62</f>
        <v>21600</v>
      </c>
      <c r="I63" s="800">
        <f>I62</f>
        <v>20000</v>
      </c>
      <c r="J63" s="707">
        <f>J62</f>
        <v>23000</v>
      </c>
      <c r="K63" s="707"/>
      <c r="L63" s="1190"/>
      <c r="M63" s="707"/>
      <c r="N63" s="707"/>
      <c r="O63" s="707"/>
      <c r="P63" s="817"/>
      <c r="Q63" s="1769"/>
    </row>
    <row r="64" spans="1:17" ht="39.950000000000003" customHeight="1">
      <c r="A64" s="1105">
        <v>3</v>
      </c>
      <c r="B64" s="1143" t="s">
        <v>59</v>
      </c>
      <c r="C64" s="1137" t="s">
        <v>1249</v>
      </c>
      <c r="D64" s="1141" t="s">
        <v>16</v>
      </c>
      <c r="E64" s="800">
        <v>142000</v>
      </c>
      <c r="F64" s="707">
        <v>144300</v>
      </c>
      <c r="G64" s="1116">
        <v>149000</v>
      </c>
      <c r="H64" s="707">
        <v>135000</v>
      </c>
      <c r="I64" s="800">
        <v>125455</v>
      </c>
      <c r="J64" s="707">
        <v>150000</v>
      </c>
      <c r="K64" s="707"/>
      <c r="L64" s="1190"/>
      <c r="M64" s="707"/>
      <c r="N64" s="707"/>
      <c r="O64" s="707"/>
      <c r="P64" s="817"/>
      <c r="Q64" s="1769"/>
    </row>
    <row r="65" spans="1:17" ht="39.950000000000003" customHeight="1">
      <c r="A65" s="1105">
        <v>4</v>
      </c>
      <c r="B65" s="1143" t="s">
        <v>83</v>
      </c>
      <c r="C65" s="1137" t="s">
        <v>1249</v>
      </c>
      <c r="D65" s="1141" t="s">
        <v>16</v>
      </c>
      <c r="E65" s="800">
        <v>202000</v>
      </c>
      <c r="F65" s="707">
        <v>206500</v>
      </c>
      <c r="G65" s="1116">
        <v>214000</v>
      </c>
      <c r="H65" s="707">
        <v>187000</v>
      </c>
      <c r="I65" s="800">
        <v>198182</v>
      </c>
      <c r="J65" s="707">
        <v>230000</v>
      </c>
      <c r="K65" s="707"/>
      <c r="L65" s="1190"/>
      <c r="M65" s="707"/>
      <c r="N65" s="707"/>
      <c r="O65" s="707"/>
      <c r="P65" s="817"/>
      <c r="Q65" s="1769"/>
    </row>
    <row r="66" spans="1:17" ht="39.950000000000003" customHeight="1">
      <c r="A66" s="1105">
        <v>5</v>
      </c>
      <c r="B66" s="1143" t="s">
        <v>84</v>
      </c>
      <c r="C66" s="1137" t="s">
        <v>1249</v>
      </c>
      <c r="D66" s="1141" t="s">
        <v>16</v>
      </c>
      <c r="E66" s="800">
        <v>276000</v>
      </c>
      <c r="F66" s="707">
        <v>279800</v>
      </c>
      <c r="G66" s="1116">
        <v>291000</v>
      </c>
      <c r="H66" s="707">
        <v>285000</v>
      </c>
      <c r="I66" s="800">
        <v>263636</v>
      </c>
      <c r="J66" s="707">
        <v>310000</v>
      </c>
      <c r="K66" s="707"/>
      <c r="L66" s="1190"/>
      <c r="M66" s="707"/>
      <c r="N66" s="707"/>
      <c r="O66" s="707"/>
      <c r="P66" s="817"/>
      <c r="Q66" s="1769"/>
    </row>
    <row r="67" spans="1:17" ht="39.950000000000003" customHeight="1">
      <c r="A67" s="1105">
        <v>6</v>
      </c>
      <c r="B67" s="1143" t="s">
        <v>85</v>
      </c>
      <c r="C67" s="1137" t="s">
        <v>1249</v>
      </c>
      <c r="D67" s="1141" t="s">
        <v>16</v>
      </c>
      <c r="E67" s="800">
        <v>360000</v>
      </c>
      <c r="F67" s="707">
        <v>356900</v>
      </c>
      <c r="G67" s="1116">
        <v>380000</v>
      </c>
      <c r="H67" s="707">
        <v>263000</v>
      </c>
      <c r="I67" s="800">
        <v>350000</v>
      </c>
      <c r="J67" s="707">
        <v>380000</v>
      </c>
      <c r="K67" s="707"/>
      <c r="L67" s="1190"/>
      <c r="M67" s="707"/>
      <c r="N67" s="707"/>
      <c r="O67" s="707"/>
      <c r="P67" s="817"/>
      <c r="Q67" s="1769"/>
    </row>
    <row r="68" spans="1:17" ht="39.950000000000003" customHeight="1">
      <c r="A68" s="1105">
        <v>7</v>
      </c>
      <c r="B68" s="1143" t="s">
        <v>86</v>
      </c>
      <c r="C68" s="1137" t="s">
        <v>1249</v>
      </c>
      <c r="D68" s="1141" t="s">
        <v>16</v>
      </c>
      <c r="E68" s="800">
        <v>459000</v>
      </c>
      <c r="F68" s="707">
        <v>457400</v>
      </c>
      <c r="G68" s="1116">
        <v>480000</v>
      </c>
      <c r="H68" s="707">
        <v>482000</v>
      </c>
      <c r="I68" s="800">
        <v>445455</v>
      </c>
      <c r="J68" s="707">
        <v>495000</v>
      </c>
      <c r="K68" s="707"/>
      <c r="L68" s="1190"/>
      <c r="M68" s="707"/>
      <c r="N68" s="707"/>
      <c r="O68" s="707"/>
      <c r="P68" s="817"/>
      <c r="Q68" s="1769"/>
    </row>
    <row r="69" spans="1:17" ht="39.950000000000003" customHeight="1">
      <c r="A69" s="1105">
        <v>8</v>
      </c>
      <c r="B69" s="1143" t="s">
        <v>87</v>
      </c>
      <c r="C69" s="1137" t="s">
        <v>1249</v>
      </c>
      <c r="D69" s="1141" t="s">
        <v>16</v>
      </c>
      <c r="E69" s="800">
        <v>564000</v>
      </c>
      <c r="F69" s="707">
        <v>578000</v>
      </c>
      <c r="G69" s="1116">
        <v>596000</v>
      </c>
      <c r="H69" s="707">
        <v>560000</v>
      </c>
      <c r="I69" s="707"/>
      <c r="J69" s="707">
        <v>540000</v>
      </c>
      <c r="K69" s="707"/>
      <c r="L69" s="1190"/>
      <c r="M69" s="707"/>
      <c r="N69" s="707"/>
      <c r="O69" s="707"/>
      <c r="P69" s="817"/>
      <c r="Q69" s="1769"/>
    </row>
    <row r="70" spans="1:17" ht="39.950000000000003" customHeight="1">
      <c r="A70" s="1105">
        <v>9</v>
      </c>
      <c r="B70" s="1202" t="s">
        <v>88</v>
      </c>
      <c r="C70" s="1203" t="s">
        <v>1249</v>
      </c>
      <c r="D70" s="1141" t="s">
        <v>16</v>
      </c>
      <c r="E70" s="800">
        <v>683000</v>
      </c>
      <c r="F70" s="707">
        <v>687700</v>
      </c>
      <c r="G70" s="1116">
        <v>736000</v>
      </c>
      <c r="H70" s="707"/>
      <c r="I70" s="707"/>
      <c r="J70" s="707">
        <v>670000</v>
      </c>
      <c r="K70" s="707"/>
      <c r="L70" s="1190"/>
      <c r="M70" s="707"/>
      <c r="N70" s="707"/>
      <c r="O70" s="707"/>
      <c r="P70" s="817"/>
      <c r="Q70" s="1770"/>
    </row>
    <row r="71" spans="1:17" ht="39.950000000000003" customHeight="1">
      <c r="A71" s="1204"/>
      <c r="B71" s="1205" t="s">
        <v>1250</v>
      </c>
      <c r="C71" s="1120"/>
      <c r="D71" s="1124"/>
      <c r="E71" s="863"/>
      <c r="F71" s="863"/>
      <c r="G71" s="1206"/>
      <c r="H71" s="863"/>
      <c r="I71" s="863"/>
      <c r="J71" s="1230"/>
      <c r="K71" s="863"/>
      <c r="L71" s="1230"/>
      <c r="M71" s="863"/>
      <c r="N71" s="863"/>
      <c r="O71" s="863"/>
      <c r="P71" s="888"/>
      <c r="Q71" s="1768" t="s">
        <v>1177</v>
      </c>
    </row>
    <row r="72" spans="1:17" ht="39.950000000000003" customHeight="1">
      <c r="A72" s="1125">
        <v>1</v>
      </c>
      <c r="B72" s="1207" t="s">
        <v>1251</v>
      </c>
      <c r="C72" s="1137" t="s">
        <v>419</v>
      </c>
      <c r="D72" s="1138" t="s">
        <v>1248</v>
      </c>
      <c r="E72" s="705"/>
      <c r="F72" s="705"/>
      <c r="G72" s="1208"/>
      <c r="H72" s="705"/>
      <c r="I72" s="705"/>
      <c r="J72" s="1231"/>
      <c r="K72" s="705"/>
      <c r="L72" s="705">
        <v>19000</v>
      </c>
      <c r="M72" s="705"/>
      <c r="N72" s="705"/>
      <c r="O72" s="705"/>
      <c r="P72" s="846"/>
      <c r="Q72" s="1769"/>
    </row>
    <row r="73" spans="1:17" ht="39.950000000000003" customHeight="1">
      <c r="A73" s="1125">
        <v>2</v>
      </c>
      <c r="B73" s="1207" t="s">
        <v>1252</v>
      </c>
      <c r="C73" s="1137" t="s">
        <v>419</v>
      </c>
      <c r="D73" s="1141" t="s">
        <v>16</v>
      </c>
      <c r="E73" s="705"/>
      <c r="F73" s="705"/>
      <c r="G73" s="1208"/>
      <c r="H73" s="705"/>
      <c r="I73" s="705"/>
      <c r="J73" s="1231"/>
      <c r="K73" s="705"/>
      <c r="L73" s="705">
        <f>L72</f>
        <v>19000</v>
      </c>
      <c r="M73" s="705"/>
      <c r="N73" s="705"/>
      <c r="O73" s="705"/>
      <c r="P73" s="846"/>
      <c r="Q73" s="1769"/>
    </row>
    <row r="74" spans="1:17" ht="39.950000000000003" customHeight="1">
      <c r="A74" s="1125">
        <v>3</v>
      </c>
      <c r="B74" s="1209" t="s">
        <v>89</v>
      </c>
      <c r="C74" s="1210" t="s">
        <v>1249</v>
      </c>
      <c r="D74" s="1141" t="s">
        <v>16</v>
      </c>
      <c r="E74" s="705"/>
      <c r="F74" s="705"/>
      <c r="G74" s="1208"/>
      <c r="H74" s="705"/>
      <c r="I74" s="705"/>
      <c r="J74" s="1231"/>
      <c r="K74" s="705"/>
      <c r="L74" s="705">
        <v>120000</v>
      </c>
      <c r="M74" s="705"/>
      <c r="N74" s="705"/>
      <c r="O74" s="705"/>
      <c r="P74" s="846"/>
      <c r="Q74" s="1769"/>
    </row>
    <row r="75" spans="1:17" ht="39.950000000000003" customHeight="1">
      <c r="A75" s="1125">
        <v>4</v>
      </c>
      <c r="B75" s="1211" t="s">
        <v>1253</v>
      </c>
      <c r="C75" s="1212" t="s">
        <v>1249</v>
      </c>
      <c r="D75" s="1141" t="s">
        <v>16</v>
      </c>
      <c r="E75" s="707"/>
      <c r="F75" s="707"/>
      <c r="G75" s="1116"/>
      <c r="H75" s="707"/>
      <c r="I75" s="707"/>
      <c r="J75" s="1190"/>
      <c r="K75" s="707"/>
      <c r="L75" s="707">
        <v>185000</v>
      </c>
      <c r="M75" s="707"/>
      <c r="N75" s="707"/>
      <c r="O75" s="707"/>
      <c r="P75" s="817"/>
      <c r="Q75" s="1769"/>
    </row>
    <row r="76" spans="1:17" ht="39.950000000000003" customHeight="1">
      <c r="A76" s="1125">
        <v>5</v>
      </c>
      <c r="B76" s="1213" t="s">
        <v>1254</v>
      </c>
      <c r="C76" s="1214" t="s">
        <v>1249</v>
      </c>
      <c r="D76" s="1141" t="s">
        <v>16</v>
      </c>
      <c r="E76" s="863"/>
      <c r="F76" s="863"/>
      <c r="G76" s="1206"/>
      <c r="H76" s="863"/>
      <c r="I76" s="863"/>
      <c r="J76" s="1230"/>
      <c r="K76" s="863"/>
      <c r="L76" s="863">
        <v>256000</v>
      </c>
      <c r="M76" s="863"/>
      <c r="N76" s="863"/>
      <c r="O76" s="863"/>
      <c r="P76" s="888"/>
      <c r="Q76" s="1769"/>
    </row>
    <row r="77" spans="1:17" ht="39.950000000000003" customHeight="1">
      <c r="A77" s="1125">
        <v>6</v>
      </c>
      <c r="B77" s="1215" t="s">
        <v>1255</v>
      </c>
      <c r="C77" s="1137" t="s">
        <v>1249</v>
      </c>
      <c r="D77" s="1141" t="s">
        <v>16</v>
      </c>
      <c r="E77" s="705"/>
      <c r="F77" s="705"/>
      <c r="G77" s="1208"/>
      <c r="H77" s="705"/>
      <c r="I77" s="705"/>
      <c r="J77" s="1231"/>
      <c r="K77" s="705"/>
      <c r="L77" s="705">
        <v>336000</v>
      </c>
      <c r="M77" s="705"/>
      <c r="N77" s="705"/>
      <c r="O77" s="705"/>
      <c r="P77" s="846"/>
      <c r="Q77" s="1769"/>
    </row>
    <row r="78" spans="1:17" ht="39.950000000000003" customHeight="1">
      <c r="A78" s="1125">
        <v>7</v>
      </c>
      <c r="B78" s="1215" t="s">
        <v>1256</v>
      </c>
      <c r="C78" s="1137" t="s">
        <v>1249</v>
      </c>
      <c r="D78" s="1141" t="s">
        <v>16</v>
      </c>
      <c r="E78" s="705"/>
      <c r="F78" s="705"/>
      <c r="G78" s="1208"/>
      <c r="H78" s="705"/>
      <c r="I78" s="705"/>
      <c r="J78" s="1231"/>
      <c r="K78" s="705"/>
      <c r="L78" s="705">
        <v>430000</v>
      </c>
      <c r="M78" s="705"/>
      <c r="N78" s="705"/>
      <c r="O78" s="705"/>
      <c r="P78" s="846"/>
      <c r="Q78" s="1770"/>
    </row>
    <row r="79" spans="1:17" ht="39.950000000000003" customHeight="1">
      <c r="A79" s="1216"/>
      <c r="B79" s="1217" t="s">
        <v>1257</v>
      </c>
      <c r="C79" s="947"/>
      <c r="D79" s="1065"/>
      <c r="E79" s="707"/>
      <c r="F79" s="707"/>
      <c r="G79" s="1116"/>
      <c r="H79" s="707"/>
      <c r="I79" s="707"/>
      <c r="J79" s="1190"/>
      <c r="K79" s="707"/>
      <c r="L79" s="1190"/>
      <c r="M79" s="707"/>
      <c r="N79" s="707"/>
      <c r="O79" s="707"/>
      <c r="P79" s="707"/>
      <c r="Q79" s="1776" t="s">
        <v>1177</v>
      </c>
    </row>
    <row r="80" spans="1:17" ht="30">
      <c r="A80" s="1216"/>
      <c r="B80" s="1218" t="s">
        <v>1258</v>
      </c>
      <c r="C80" s="1210" t="s">
        <v>1249</v>
      </c>
      <c r="D80" s="1065" t="s">
        <v>1259</v>
      </c>
      <c r="E80" s="707"/>
      <c r="F80" s="707"/>
      <c r="G80" s="1116"/>
      <c r="H80" s="707"/>
      <c r="I80" s="800">
        <v>50000</v>
      </c>
      <c r="J80" s="1190"/>
      <c r="K80" s="707"/>
      <c r="L80" s="1190"/>
      <c r="M80" s="707"/>
      <c r="N80" s="707"/>
      <c r="O80" s="707"/>
      <c r="P80" s="707"/>
      <c r="Q80" s="1777"/>
    </row>
    <row r="81" spans="1:17" ht="30">
      <c r="A81" s="1216"/>
      <c r="B81" s="1218" t="s">
        <v>1258</v>
      </c>
      <c r="C81" s="1210" t="s">
        <v>1249</v>
      </c>
      <c r="D81" s="1065" t="s">
        <v>1260</v>
      </c>
      <c r="E81" s="707"/>
      <c r="F81" s="707"/>
      <c r="G81" s="1116"/>
      <c r="H81" s="707"/>
      <c r="I81" s="800">
        <v>59000</v>
      </c>
      <c r="J81" s="1190"/>
      <c r="K81" s="707"/>
      <c r="L81" s="1190"/>
      <c r="M81" s="707"/>
      <c r="N81" s="707"/>
      <c r="O81" s="707"/>
      <c r="P81" s="707"/>
      <c r="Q81" s="1777"/>
    </row>
    <row r="82" spans="1:17" ht="30">
      <c r="A82" s="1216"/>
      <c r="B82" s="1218" t="s">
        <v>1258</v>
      </c>
      <c r="C82" s="1210" t="s">
        <v>1249</v>
      </c>
      <c r="D82" s="1065" t="s">
        <v>1261</v>
      </c>
      <c r="E82" s="707"/>
      <c r="F82" s="707"/>
      <c r="G82" s="1116"/>
      <c r="H82" s="707"/>
      <c r="I82" s="800">
        <v>70000</v>
      </c>
      <c r="J82" s="1190"/>
      <c r="K82" s="707"/>
      <c r="L82" s="1190"/>
      <c r="M82" s="707"/>
      <c r="N82" s="707"/>
      <c r="O82" s="707"/>
      <c r="P82" s="707"/>
      <c r="Q82" s="1777"/>
    </row>
    <row r="83" spans="1:17" ht="30">
      <c r="A83" s="1216"/>
      <c r="B83" s="1218" t="s">
        <v>1258</v>
      </c>
      <c r="C83" s="1210" t="s">
        <v>1249</v>
      </c>
      <c r="D83" s="1065" t="s">
        <v>1262</v>
      </c>
      <c r="E83" s="707"/>
      <c r="F83" s="707"/>
      <c r="G83" s="1116"/>
      <c r="H83" s="707"/>
      <c r="I83" s="800">
        <v>78000</v>
      </c>
      <c r="J83" s="1190"/>
      <c r="K83" s="707"/>
      <c r="L83" s="1190"/>
      <c r="M83" s="707"/>
      <c r="N83" s="707"/>
      <c r="O83" s="707"/>
      <c r="P83" s="707"/>
      <c r="Q83" s="1777"/>
    </row>
    <row r="84" spans="1:17" ht="30">
      <c r="A84" s="1216"/>
      <c r="B84" s="1218" t="s">
        <v>1258</v>
      </c>
      <c r="C84" s="1210" t="s">
        <v>1249</v>
      </c>
      <c r="D84" s="1065" t="s">
        <v>1263</v>
      </c>
      <c r="E84" s="707"/>
      <c r="F84" s="707"/>
      <c r="G84" s="1116"/>
      <c r="H84" s="707"/>
      <c r="I84" s="800">
        <v>80000</v>
      </c>
      <c r="J84" s="1190"/>
      <c r="K84" s="707"/>
      <c r="L84" s="1190"/>
      <c r="M84" s="707"/>
      <c r="N84" s="707"/>
      <c r="O84" s="707"/>
      <c r="P84" s="707"/>
      <c r="Q84" s="1777"/>
    </row>
    <row r="85" spans="1:17" ht="30">
      <c r="A85" s="1216"/>
      <c r="B85" s="1218" t="s">
        <v>1258</v>
      </c>
      <c r="C85" s="1210" t="s">
        <v>1249</v>
      </c>
      <c r="D85" s="1065" t="s">
        <v>1264</v>
      </c>
      <c r="E85" s="707"/>
      <c r="F85" s="707"/>
      <c r="G85" s="1116"/>
      <c r="H85" s="707"/>
      <c r="I85" s="800">
        <v>100000</v>
      </c>
      <c r="J85" s="1190"/>
      <c r="K85" s="707"/>
      <c r="L85" s="1190"/>
      <c r="M85" s="707"/>
      <c r="N85" s="707"/>
      <c r="O85" s="707"/>
      <c r="P85" s="707"/>
      <c r="Q85" s="1777"/>
    </row>
    <row r="86" spans="1:17" ht="30">
      <c r="A86" s="1216"/>
      <c r="B86" s="1218" t="s">
        <v>1258</v>
      </c>
      <c r="C86" s="1210" t="s">
        <v>1249</v>
      </c>
      <c r="D86" s="1065" t="s">
        <v>1265</v>
      </c>
      <c r="E86" s="707"/>
      <c r="F86" s="707"/>
      <c r="G86" s="1116"/>
      <c r="H86" s="707"/>
      <c r="I86" s="800">
        <v>115000</v>
      </c>
      <c r="J86" s="1190"/>
      <c r="K86" s="707"/>
      <c r="L86" s="1190"/>
      <c r="M86" s="707"/>
      <c r="N86" s="707"/>
      <c r="O86" s="707"/>
      <c r="P86" s="707"/>
      <c r="Q86" s="1777"/>
    </row>
    <row r="87" spans="1:17" ht="30">
      <c r="A87" s="1216"/>
      <c r="B87" s="1218" t="s">
        <v>1258</v>
      </c>
      <c r="C87" s="1210" t="s">
        <v>1249</v>
      </c>
      <c r="D87" s="1065" t="s">
        <v>1266</v>
      </c>
      <c r="E87" s="707"/>
      <c r="F87" s="707"/>
      <c r="G87" s="1116"/>
      <c r="H87" s="707"/>
      <c r="I87" s="800">
        <v>100000</v>
      </c>
      <c r="J87" s="1190"/>
      <c r="K87" s="707"/>
      <c r="L87" s="1190"/>
      <c r="M87" s="707"/>
      <c r="N87" s="707"/>
      <c r="O87" s="707"/>
      <c r="P87" s="707"/>
      <c r="Q87" s="1777"/>
    </row>
    <row r="88" spans="1:17" ht="30">
      <c r="A88" s="1216"/>
      <c r="B88" s="1218" t="s">
        <v>1258</v>
      </c>
      <c r="C88" s="1210" t="s">
        <v>1249</v>
      </c>
      <c r="D88" s="1065" t="s">
        <v>1267</v>
      </c>
      <c r="E88" s="707"/>
      <c r="F88" s="707"/>
      <c r="G88" s="1116"/>
      <c r="H88" s="707"/>
      <c r="I88" s="800">
        <v>105000</v>
      </c>
      <c r="J88" s="1190"/>
      <c r="K88" s="707"/>
      <c r="L88" s="1190"/>
      <c r="M88" s="707"/>
      <c r="N88" s="707"/>
      <c r="O88" s="707"/>
      <c r="P88" s="707"/>
      <c r="Q88" s="1777"/>
    </row>
    <row r="89" spans="1:17" ht="30">
      <c r="A89" s="1216"/>
      <c r="B89" s="1218" t="s">
        <v>1258</v>
      </c>
      <c r="C89" s="1210" t="s">
        <v>1249</v>
      </c>
      <c r="D89" s="1065" t="s">
        <v>1268</v>
      </c>
      <c r="E89" s="707"/>
      <c r="F89" s="707"/>
      <c r="G89" s="1116"/>
      <c r="H89" s="707"/>
      <c r="I89" s="800">
        <v>138000</v>
      </c>
      <c r="J89" s="1190"/>
      <c r="K89" s="707"/>
      <c r="L89" s="1190"/>
      <c r="M89" s="707"/>
      <c r="N89" s="707"/>
      <c r="O89" s="707"/>
      <c r="P89" s="707"/>
      <c r="Q89" s="1777"/>
    </row>
    <row r="90" spans="1:17" ht="30">
      <c r="A90" s="1216"/>
      <c r="B90" s="1218" t="s">
        <v>1258</v>
      </c>
      <c r="C90" s="1210" t="s">
        <v>1249</v>
      </c>
      <c r="D90" s="1065" t="s">
        <v>1269</v>
      </c>
      <c r="E90" s="707"/>
      <c r="F90" s="707"/>
      <c r="G90" s="1116"/>
      <c r="H90" s="707"/>
      <c r="I90" s="800">
        <v>145000</v>
      </c>
      <c r="J90" s="1190"/>
      <c r="K90" s="707"/>
      <c r="L90" s="1190"/>
      <c r="M90" s="707"/>
      <c r="N90" s="707"/>
      <c r="O90" s="707"/>
      <c r="P90" s="707"/>
      <c r="Q90" s="1777"/>
    </row>
    <row r="91" spans="1:17" ht="30">
      <c r="A91" s="1216"/>
      <c r="B91" s="1218" t="s">
        <v>1258</v>
      </c>
      <c r="C91" s="1210" t="s">
        <v>1249</v>
      </c>
      <c r="D91" s="1065" t="s">
        <v>1270</v>
      </c>
      <c r="E91" s="707"/>
      <c r="F91" s="707"/>
      <c r="G91" s="1116"/>
      <c r="H91" s="707"/>
      <c r="I91" s="800">
        <v>165000</v>
      </c>
      <c r="J91" s="1190"/>
      <c r="K91" s="707"/>
      <c r="L91" s="1190"/>
      <c r="M91" s="707"/>
      <c r="N91" s="707"/>
      <c r="O91" s="707"/>
      <c r="P91" s="707"/>
      <c r="Q91" s="1777"/>
    </row>
    <row r="92" spans="1:17" ht="30">
      <c r="A92" s="1216"/>
      <c r="B92" s="1218" t="s">
        <v>1258</v>
      </c>
      <c r="C92" s="1210" t="s">
        <v>1249</v>
      </c>
      <c r="D92" s="1065" t="s">
        <v>1271</v>
      </c>
      <c r="E92" s="707"/>
      <c r="F92" s="707"/>
      <c r="G92" s="1116"/>
      <c r="H92" s="707"/>
      <c r="I92" s="800">
        <v>176000</v>
      </c>
      <c r="J92" s="1190"/>
      <c r="K92" s="707"/>
      <c r="L92" s="1190"/>
      <c r="M92" s="707"/>
      <c r="N92" s="707"/>
      <c r="O92" s="707"/>
      <c r="P92" s="707"/>
      <c r="Q92" s="1777"/>
    </row>
    <row r="93" spans="1:17" ht="30">
      <c r="A93" s="1216"/>
      <c r="B93" s="1218" t="s">
        <v>1258</v>
      </c>
      <c r="C93" s="1210" t="s">
        <v>1249</v>
      </c>
      <c r="D93" s="1065" t="s">
        <v>1272</v>
      </c>
      <c r="E93" s="707"/>
      <c r="F93" s="707"/>
      <c r="G93" s="1116"/>
      <c r="H93" s="707"/>
      <c r="I93" s="800">
        <v>207000</v>
      </c>
      <c r="J93" s="1190"/>
      <c r="K93" s="707"/>
      <c r="L93" s="1190"/>
      <c r="M93" s="707"/>
      <c r="N93" s="707"/>
      <c r="O93" s="707"/>
      <c r="P93" s="707"/>
      <c r="Q93" s="1777"/>
    </row>
    <row r="94" spans="1:17" ht="30">
      <c r="A94" s="1216"/>
      <c r="B94" s="1218" t="s">
        <v>1258</v>
      </c>
      <c r="C94" s="1210" t="s">
        <v>1249</v>
      </c>
      <c r="D94" s="1065" t="s">
        <v>1273</v>
      </c>
      <c r="E94" s="707"/>
      <c r="F94" s="707"/>
      <c r="G94" s="1116"/>
      <c r="H94" s="707"/>
      <c r="I94" s="800">
        <v>208000</v>
      </c>
      <c r="J94" s="1190"/>
      <c r="K94" s="707"/>
      <c r="L94" s="1190"/>
      <c r="M94" s="707"/>
      <c r="N94" s="707"/>
      <c r="O94" s="707"/>
      <c r="P94" s="707"/>
      <c r="Q94" s="1777"/>
    </row>
    <row r="95" spans="1:17" ht="30">
      <c r="A95" s="1216"/>
      <c r="B95" s="1218" t="s">
        <v>1258</v>
      </c>
      <c r="C95" s="1210" t="s">
        <v>1249</v>
      </c>
      <c r="D95" s="1065" t="s">
        <v>1274</v>
      </c>
      <c r="E95" s="707"/>
      <c r="F95" s="707"/>
      <c r="G95" s="1116"/>
      <c r="H95" s="707"/>
      <c r="I95" s="800">
        <v>222000</v>
      </c>
      <c r="J95" s="1190"/>
      <c r="K95" s="707"/>
      <c r="L95" s="1190"/>
      <c r="M95" s="707"/>
      <c r="N95" s="707"/>
      <c r="O95" s="707"/>
      <c r="P95" s="707"/>
      <c r="Q95" s="1777"/>
    </row>
    <row r="96" spans="1:17" ht="30">
      <c r="A96" s="1216"/>
      <c r="B96" s="1218" t="s">
        <v>1258</v>
      </c>
      <c r="C96" s="1210" t="s">
        <v>1249</v>
      </c>
      <c r="D96" s="1065" t="s">
        <v>1275</v>
      </c>
      <c r="E96" s="707"/>
      <c r="F96" s="707"/>
      <c r="G96" s="1116"/>
      <c r="H96" s="707"/>
      <c r="I96" s="800">
        <v>260000</v>
      </c>
      <c r="J96" s="1190"/>
      <c r="K96" s="707"/>
      <c r="L96" s="1190"/>
      <c r="M96" s="707"/>
      <c r="N96" s="707"/>
      <c r="O96" s="707"/>
      <c r="P96" s="707"/>
      <c r="Q96" s="1777"/>
    </row>
    <row r="97" spans="1:17" ht="30">
      <c r="A97" s="1216"/>
      <c r="B97" s="1218" t="s">
        <v>1258</v>
      </c>
      <c r="C97" s="1210" t="s">
        <v>1249</v>
      </c>
      <c r="D97" s="1065" t="s">
        <v>1276</v>
      </c>
      <c r="E97" s="707"/>
      <c r="F97" s="707"/>
      <c r="G97" s="1116"/>
      <c r="H97" s="707"/>
      <c r="I97" s="800">
        <v>160000</v>
      </c>
      <c r="J97" s="1190"/>
      <c r="K97" s="707"/>
      <c r="L97" s="1190"/>
      <c r="M97" s="707"/>
      <c r="N97" s="707"/>
      <c r="O97" s="707"/>
      <c r="P97" s="707"/>
      <c r="Q97" s="1777"/>
    </row>
    <row r="98" spans="1:17" ht="30">
      <c r="A98" s="1216"/>
      <c r="B98" s="1218" t="s">
        <v>1258</v>
      </c>
      <c r="C98" s="1219" t="s">
        <v>1249</v>
      </c>
      <c r="D98" s="1065" t="s">
        <v>1277</v>
      </c>
      <c r="E98" s="707"/>
      <c r="F98" s="707"/>
      <c r="G98" s="1116"/>
      <c r="H98" s="707"/>
      <c r="I98" s="800">
        <v>175000</v>
      </c>
      <c r="J98" s="1190"/>
      <c r="K98" s="707"/>
      <c r="L98" s="1190"/>
      <c r="M98" s="707"/>
      <c r="N98" s="707"/>
      <c r="O98" s="707"/>
      <c r="P98" s="707"/>
      <c r="Q98" s="1777"/>
    </row>
    <row r="99" spans="1:17" ht="30">
      <c r="A99" s="1216"/>
      <c r="B99" s="1218" t="s">
        <v>1258</v>
      </c>
      <c r="C99" s="1219" t="s">
        <v>1249</v>
      </c>
      <c r="D99" s="1065" t="s">
        <v>1278</v>
      </c>
      <c r="E99" s="707"/>
      <c r="F99" s="707"/>
      <c r="G99" s="1116"/>
      <c r="H99" s="707"/>
      <c r="I99" s="800">
        <v>205000</v>
      </c>
      <c r="J99" s="1190"/>
      <c r="K99" s="707"/>
      <c r="L99" s="1190"/>
      <c r="M99" s="707"/>
      <c r="N99" s="800"/>
      <c r="O99" s="707"/>
      <c r="P99" s="707"/>
      <c r="Q99" s="1777"/>
    </row>
    <row r="100" spans="1:17" ht="30">
      <c r="A100" s="1216"/>
      <c r="B100" s="1218" t="s">
        <v>1258</v>
      </c>
      <c r="C100" s="1219" t="s">
        <v>1249</v>
      </c>
      <c r="D100" s="1065" t="s">
        <v>1279</v>
      </c>
      <c r="E100" s="707"/>
      <c r="F100" s="707"/>
      <c r="G100" s="1116"/>
      <c r="H100" s="707"/>
      <c r="I100" s="800">
        <v>245000</v>
      </c>
      <c r="J100" s="1190"/>
      <c r="K100" s="707"/>
      <c r="L100" s="1190"/>
      <c r="M100" s="707"/>
      <c r="N100" s="707"/>
      <c r="O100" s="707"/>
      <c r="P100" s="707"/>
      <c r="Q100" s="1777"/>
    </row>
    <row r="101" spans="1:17" ht="30">
      <c r="A101" s="1216"/>
      <c r="B101" s="1218" t="s">
        <v>1258</v>
      </c>
      <c r="C101" s="1219" t="s">
        <v>1249</v>
      </c>
      <c r="D101" s="1065" t="s">
        <v>1280</v>
      </c>
      <c r="E101" s="707"/>
      <c r="F101" s="707"/>
      <c r="G101" s="1116"/>
      <c r="H101" s="707"/>
      <c r="I101" s="800">
        <v>270000</v>
      </c>
      <c r="J101" s="1190"/>
      <c r="K101" s="707"/>
      <c r="L101" s="1190"/>
      <c r="M101" s="707"/>
      <c r="N101" s="707"/>
      <c r="O101" s="707"/>
      <c r="P101" s="707"/>
      <c r="Q101" s="1777"/>
    </row>
    <row r="102" spans="1:17" ht="30">
      <c r="A102" s="1216"/>
      <c r="B102" s="1218" t="s">
        <v>1258</v>
      </c>
      <c r="C102" s="1219" t="s">
        <v>1249</v>
      </c>
      <c r="D102" s="1065" t="s">
        <v>1281</v>
      </c>
      <c r="E102" s="707"/>
      <c r="F102" s="707"/>
      <c r="G102" s="1116"/>
      <c r="H102" s="707"/>
      <c r="I102" s="800">
        <v>315000</v>
      </c>
      <c r="J102" s="1190"/>
      <c r="K102" s="707"/>
      <c r="L102" s="1190"/>
      <c r="M102" s="707"/>
      <c r="N102" s="707">
        <v>306000</v>
      </c>
      <c r="O102" s="707"/>
      <c r="P102" s="707"/>
      <c r="Q102" s="1777"/>
    </row>
    <row r="103" spans="1:17" ht="30">
      <c r="A103" s="1216"/>
      <c r="B103" s="1218" t="s">
        <v>1258</v>
      </c>
      <c r="C103" s="1219" t="s">
        <v>1249</v>
      </c>
      <c r="D103" s="1065" t="s">
        <v>1282</v>
      </c>
      <c r="E103" s="707"/>
      <c r="F103" s="707"/>
      <c r="G103" s="1116"/>
      <c r="H103" s="707"/>
      <c r="I103" s="800">
        <v>420000</v>
      </c>
      <c r="J103" s="1190"/>
      <c r="K103" s="707"/>
      <c r="L103" s="1190"/>
      <c r="M103" s="707"/>
      <c r="N103" s="707"/>
      <c r="O103" s="707"/>
      <c r="P103" s="707"/>
      <c r="Q103" s="1777"/>
    </row>
    <row r="104" spans="1:17" ht="30">
      <c r="A104" s="1216"/>
      <c r="B104" s="1218" t="s">
        <v>1258</v>
      </c>
      <c r="C104" s="1219" t="s">
        <v>1249</v>
      </c>
      <c r="D104" s="1065" t="s">
        <v>1283</v>
      </c>
      <c r="E104" s="707"/>
      <c r="F104" s="707"/>
      <c r="G104" s="1116"/>
      <c r="H104" s="707"/>
      <c r="I104" s="800">
        <v>215000</v>
      </c>
      <c r="J104" s="1190"/>
      <c r="K104" s="707"/>
      <c r="L104" s="1190"/>
      <c r="M104" s="707"/>
      <c r="N104" s="707"/>
      <c r="O104" s="707"/>
      <c r="P104" s="707"/>
      <c r="Q104" s="1777"/>
    </row>
    <row r="105" spans="1:17" ht="30">
      <c r="A105" s="1216"/>
      <c r="B105" s="1218" t="s">
        <v>1258</v>
      </c>
      <c r="C105" s="1219" t="s">
        <v>1249</v>
      </c>
      <c r="D105" s="1065" t="s">
        <v>1284</v>
      </c>
      <c r="E105" s="707"/>
      <c r="F105" s="707"/>
      <c r="G105" s="1116"/>
      <c r="H105" s="707"/>
      <c r="I105" s="800">
        <v>240000</v>
      </c>
      <c r="J105" s="1190"/>
      <c r="K105" s="707"/>
      <c r="L105" s="1190"/>
      <c r="M105" s="707"/>
      <c r="N105" s="707"/>
      <c r="O105" s="707"/>
      <c r="P105" s="707"/>
      <c r="Q105" s="1777"/>
    </row>
    <row r="106" spans="1:17" ht="30">
      <c r="A106" s="1216"/>
      <c r="B106" s="1218" t="s">
        <v>1258</v>
      </c>
      <c r="C106" s="1219" t="s">
        <v>1249</v>
      </c>
      <c r="D106" s="1065" t="s">
        <v>1285</v>
      </c>
      <c r="E106" s="707"/>
      <c r="F106" s="707"/>
      <c r="G106" s="1116"/>
      <c r="H106" s="707"/>
      <c r="I106" s="800">
        <v>275000</v>
      </c>
      <c r="J106" s="1190"/>
      <c r="K106" s="707"/>
      <c r="L106" s="1190"/>
      <c r="M106" s="707"/>
      <c r="N106" s="707"/>
      <c r="O106" s="707"/>
      <c r="P106" s="707"/>
      <c r="Q106" s="1777"/>
    </row>
    <row r="107" spans="1:17" ht="30">
      <c r="A107" s="1216"/>
      <c r="B107" s="1218" t="s">
        <v>1258</v>
      </c>
      <c r="C107" s="1219" t="s">
        <v>1249</v>
      </c>
      <c r="D107" s="1065" t="s">
        <v>1286</v>
      </c>
      <c r="E107" s="707"/>
      <c r="F107" s="707"/>
      <c r="G107" s="1116"/>
      <c r="H107" s="707"/>
      <c r="I107" s="800">
        <v>360000</v>
      </c>
      <c r="J107" s="1190"/>
      <c r="K107" s="707"/>
      <c r="L107" s="1190"/>
      <c r="M107" s="707"/>
      <c r="N107" s="707"/>
      <c r="O107" s="707"/>
      <c r="P107" s="707"/>
      <c r="Q107" s="1777"/>
    </row>
    <row r="108" spans="1:17" ht="30">
      <c r="A108" s="1216"/>
      <c r="B108" s="1218" t="s">
        <v>1258</v>
      </c>
      <c r="C108" s="1219" t="s">
        <v>1249</v>
      </c>
      <c r="D108" s="1065" t="s">
        <v>1287</v>
      </c>
      <c r="E108" s="707"/>
      <c r="F108" s="707"/>
      <c r="G108" s="1116"/>
      <c r="H108" s="707"/>
      <c r="I108" s="800">
        <v>420000</v>
      </c>
      <c r="J108" s="1190"/>
      <c r="K108" s="707"/>
      <c r="L108" s="1190"/>
      <c r="M108" s="707"/>
      <c r="N108" s="707">
        <v>411000</v>
      </c>
      <c r="O108" s="707"/>
      <c r="P108" s="707"/>
      <c r="Q108" s="1777"/>
    </row>
    <row r="109" spans="1:17" ht="30">
      <c r="A109" s="1216"/>
      <c r="B109" s="1218" t="s">
        <v>1258</v>
      </c>
      <c r="C109" s="1219" t="s">
        <v>1249</v>
      </c>
      <c r="D109" s="1065" t="s">
        <v>1288</v>
      </c>
      <c r="E109" s="707"/>
      <c r="F109" s="707"/>
      <c r="G109" s="1116"/>
      <c r="H109" s="707"/>
      <c r="I109" s="800">
        <v>350000</v>
      </c>
      <c r="J109" s="1190"/>
      <c r="K109" s="707"/>
      <c r="L109" s="1190"/>
      <c r="M109" s="707"/>
      <c r="N109" s="707"/>
      <c r="O109" s="707"/>
      <c r="P109" s="707"/>
      <c r="Q109" s="1777"/>
    </row>
    <row r="110" spans="1:17" ht="30">
      <c r="A110" s="1216"/>
      <c r="B110" s="1218" t="s">
        <v>1258</v>
      </c>
      <c r="C110" s="1219" t="s">
        <v>1249</v>
      </c>
      <c r="D110" s="1065" t="s">
        <v>1289</v>
      </c>
      <c r="E110" s="707"/>
      <c r="F110" s="707"/>
      <c r="G110" s="1116"/>
      <c r="H110" s="707"/>
      <c r="I110" s="800">
        <v>448000</v>
      </c>
      <c r="J110" s="1190"/>
      <c r="K110" s="707"/>
      <c r="L110" s="1190"/>
      <c r="M110" s="707"/>
      <c r="N110" s="707"/>
      <c r="O110" s="707"/>
      <c r="P110" s="707"/>
      <c r="Q110" s="1777"/>
    </row>
    <row r="111" spans="1:17" ht="30">
      <c r="A111" s="1216"/>
      <c r="B111" s="1218" t="s">
        <v>1258</v>
      </c>
      <c r="C111" s="1219" t="s">
        <v>1249</v>
      </c>
      <c r="D111" s="1065" t="s">
        <v>1290</v>
      </c>
      <c r="E111" s="707"/>
      <c r="F111" s="707"/>
      <c r="G111" s="1116"/>
      <c r="H111" s="707"/>
      <c r="I111" s="800">
        <v>535000</v>
      </c>
      <c r="J111" s="1190"/>
      <c r="K111" s="707"/>
      <c r="L111" s="1190"/>
      <c r="M111" s="707"/>
      <c r="N111" s="707">
        <v>518000</v>
      </c>
      <c r="O111" s="707"/>
      <c r="P111" s="707"/>
      <c r="Q111" s="1777"/>
    </row>
    <row r="112" spans="1:17" ht="30">
      <c r="A112" s="1216"/>
      <c r="B112" s="1218" t="s">
        <v>1258</v>
      </c>
      <c r="C112" s="1219" t="s">
        <v>1249</v>
      </c>
      <c r="D112" s="1065" t="s">
        <v>1291</v>
      </c>
      <c r="E112" s="707"/>
      <c r="F112" s="707"/>
      <c r="G112" s="1116"/>
      <c r="H112" s="707"/>
      <c r="I112" s="707"/>
      <c r="J112" s="1190"/>
      <c r="K112" s="707"/>
      <c r="L112" s="1190"/>
      <c r="M112" s="707"/>
      <c r="N112" s="707">
        <v>660000</v>
      </c>
      <c r="O112" s="707"/>
      <c r="P112" s="707"/>
      <c r="Q112" s="1777"/>
    </row>
    <row r="113" spans="1:17" ht="30">
      <c r="A113" s="1216"/>
      <c r="B113" s="1218" t="s">
        <v>1258</v>
      </c>
      <c r="C113" s="1219" t="s">
        <v>1249</v>
      </c>
      <c r="D113" s="1065" t="s">
        <v>1292</v>
      </c>
      <c r="E113" s="707"/>
      <c r="F113" s="707"/>
      <c r="G113" s="1116"/>
      <c r="H113" s="707"/>
      <c r="I113" s="800">
        <v>535000</v>
      </c>
      <c r="J113" s="1190"/>
      <c r="K113" s="707"/>
      <c r="L113" s="1190"/>
      <c r="M113" s="707"/>
      <c r="N113" s="707"/>
      <c r="O113" s="707"/>
      <c r="P113" s="889"/>
      <c r="Q113" s="1777"/>
    </row>
    <row r="114" spans="1:17" ht="30">
      <c r="A114" s="1216"/>
      <c r="B114" s="1218" t="s">
        <v>1258</v>
      </c>
      <c r="C114" s="947" t="s">
        <v>1249</v>
      </c>
      <c r="D114" s="1065" t="s">
        <v>1293</v>
      </c>
      <c r="E114" s="707"/>
      <c r="F114" s="707"/>
      <c r="G114" s="1116"/>
      <c r="H114" s="707"/>
      <c r="I114" s="800">
        <v>635000</v>
      </c>
      <c r="J114" s="1190"/>
      <c r="K114" s="707"/>
      <c r="L114" s="1190"/>
      <c r="M114" s="707"/>
      <c r="N114" s="707"/>
      <c r="O114" s="707"/>
      <c r="P114" s="707"/>
      <c r="Q114" s="1777"/>
    </row>
    <row r="115" spans="1:17" ht="30">
      <c r="B115" s="1218" t="s">
        <v>1258</v>
      </c>
      <c r="C115" s="1120" t="s">
        <v>1249</v>
      </c>
      <c r="D115" s="1098" t="s">
        <v>1294</v>
      </c>
      <c r="E115" s="767"/>
      <c r="F115" s="767"/>
      <c r="G115" s="1220"/>
      <c r="H115" s="875"/>
      <c r="I115" s="842">
        <v>636000</v>
      </c>
      <c r="J115" s="1232"/>
      <c r="K115" s="890"/>
      <c r="L115" s="1233"/>
      <c r="M115" s="875"/>
      <c r="N115" s="875"/>
      <c r="O115" s="875"/>
      <c r="P115" s="891"/>
      <c r="Q115" s="1778"/>
    </row>
    <row r="116" spans="1:17" ht="35.1" customHeight="1">
      <c r="A116" s="551" t="s">
        <v>1295</v>
      </c>
      <c r="B116" s="1057" t="s">
        <v>1296</v>
      </c>
      <c r="C116" s="1120"/>
      <c r="D116" s="1098"/>
      <c r="E116" s="878"/>
      <c r="F116" s="878"/>
      <c r="G116" s="1221"/>
      <c r="H116" s="849"/>
      <c r="I116" s="707"/>
      <c r="J116" s="1194"/>
      <c r="K116" s="892"/>
      <c r="L116" s="1234"/>
      <c r="M116" s="849"/>
      <c r="N116" s="849"/>
      <c r="O116" s="849"/>
      <c r="P116" s="893"/>
      <c r="Q116" s="1776" t="s">
        <v>1177</v>
      </c>
    </row>
    <row r="117" spans="1:17" ht="35.1" customHeight="1">
      <c r="B117" s="1222" t="s">
        <v>1297</v>
      </c>
      <c r="C117" s="947"/>
      <c r="D117" s="1065"/>
      <c r="E117" s="805"/>
      <c r="F117" s="805"/>
      <c r="G117" s="1116"/>
      <c r="H117" s="707"/>
      <c r="I117" s="707"/>
      <c r="J117" s="1190"/>
      <c r="K117" s="707"/>
      <c r="L117" s="1190"/>
      <c r="M117" s="707"/>
      <c r="N117" s="707"/>
      <c r="O117" s="707"/>
      <c r="P117" s="817"/>
      <c r="Q117" s="1777"/>
    </row>
    <row r="118" spans="1:17" ht="35.1" customHeight="1">
      <c r="A118" s="1134"/>
      <c r="B118" s="1223" t="s">
        <v>1298</v>
      </c>
      <c r="C118" s="1224" t="s">
        <v>1004</v>
      </c>
      <c r="D118" s="1225" t="s">
        <v>1299</v>
      </c>
      <c r="E118" s="884"/>
      <c r="F118" s="884">
        <v>152647</v>
      </c>
      <c r="G118" s="1226"/>
      <c r="H118" s="884"/>
      <c r="I118" s="886"/>
      <c r="J118" s="1235"/>
      <c r="K118" s="884"/>
      <c r="L118" s="1236"/>
      <c r="M118" s="886"/>
      <c r="N118" s="886"/>
      <c r="O118" s="886"/>
      <c r="P118" s="894"/>
      <c r="Q118" s="1777"/>
    </row>
    <row r="119" spans="1:17" ht="35.1" customHeight="1">
      <c r="A119" s="1134"/>
      <c r="B119" s="1223" t="s">
        <v>1300</v>
      </c>
      <c r="C119" s="1224" t="s">
        <v>1004</v>
      </c>
      <c r="D119" s="1225" t="s">
        <v>1299</v>
      </c>
      <c r="E119" s="1227"/>
      <c r="F119" s="886"/>
      <c r="G119" s="1228"/>
      <c r="H119" s="886"/>
      <c r="I119" s="886"/>
      <c r="J119" s="1235"/>
      <c r="K119" s="884"/>
      <c r="L119" s="1236"/>
      <c r="M119" s="886"/>
      <c r="N119" s="886"/>
      <c r="O119" s="886"/>
      <c r="P119" s="894"/>
      <c r="Q119" s="1777"/>
    </row>
    <row r="120" spans="1:17" ht="35.1" customHeight="1">
      <c r="A120" s="1134"/>
      <c r="B120" s="1223" t="s">
        <v>1301</v>
      </c>
      <c r="C120" s="1224" t="s">
        <v>1004</v>
      </c>
      <c r="D120" s="1225" t="s">
        <v>1302</v>
      </c>
      <c r="E120" s="1229"/>
      <c r="F120" s="886"/>
      <c r="G120" s="1228"/>
      <c r="H120" s="886"/>
      <c r="I120" s="886"/>
      <c r="J120" s="1235"/>
      <c r="K120" s="884"/>
      <c r="L120" s="1236"/>
      <c r="M120" s="886"/>
      <c r="N120" s="886"/>
      <c r="O120" s="884">
        <v>70097</v>
      </c>
      <c r="P120" s="894"/>
      <c r="Q120" s="1777"/>
    </row>
    <row r="121" spans="1:17" ht="35.1" customHeight="1">
      <c r="A121" s="1134"/>
      <c r="B121" s="1223" t="s">
        <v>1409</v>
      </c>
      <c r="C121" s="1224" t="s">
        <v>1004</v>
      </c>
      <c r="D121" s="1225" t="s">
        <v>1304</v>
      </c>
      <c r="E121" s="1229"/>
      <c r="F121" s="886"/>
      <c r="G121" s="1228"/>
      <c r="H121" s="886"/>
      <c r="I121" s="886"/>
      <c r="J121" s="1235"/>
      <c r="K121" s="884"/>
      <c r="L121" s="884">
        <v>50981</v>
      </c>
      <c r="M121" s="849"/>
      <c r="N121" s="886"/>
      <c r="O121" s="886"/>
      <c r="P121" s="894"/>
      <c r="Q121" s="1777"/>
    </row>
    <row r="122" spans="1:17" ht="35.1" customHeight="1">
      <c r="A122" s="1134"/>
      <c r="B122" s="1223" t="s">
        <v>1305</v>
      </c>
      <c r="C122" s="1224" t="s">
        <v>1004</v>
      </c>
      <c r="D122" s="1225" t="s">
        <v>1302</v>
      </c>
      <c r="E122" s="1229"/>
      <c r="F122" s="886"/>
      <c r="G122" s="1228"/>
      <c r="H122" s="886"/>
      <c r="I122" s="886"/>
      <c r="J122" s="1235"/>
      <c r="K122" s="884"/>
      <c r="L122" s="1236"/>
      <c r="M122" s="849"/>
      <c r="N122" s="886"/>
      <c r="O122" s="884">
        <v>82972</v>
      </c>
      <c r="P122" s="894"/>
      <c r="Q122" s="1777"/>
    </row>
    <row r="123" spans="1:17" ht="35.1" customHeight="1">
      <c r="A123" s="1134"/>
      <c r="B123" s="1223" t="s">
        <v>1306</v>
      </c>
      <c r="C123" s="1224" t="s">
        <v>1004</v>
      </c>
      <c r="D123" s="1225" t="s">
        <v>1302</v>
      </c>
      <c r="E123" s="1229"/>
      <c r="F123" s="886"/>
      <c r="G123" s="1226">
        <v>83300</v>
      </c>
      <c r="H123" s="955"/>
      <c r="I123" s="886"/>
      <c r="J123" s="1235"/>
      <c r="K123" s="884">
        <v>80200</v>
      </c>
      <c r="L123" s="1236"/>
      <c r="M123" s="849"/>
      <c r="N123" s="886"/>
      <c r="O123" s="886"/>
      <c r="P123" s="894"/>
      <c r="Q123" s="1777"/>
    </row>
    <row r="124" spans="1:17" ht="35.1" customHeight="1">
      <c r="A124" s="1134"/>
      <c r="B124" s="1223" t="s">
        <v>1307</v>
      </c>
      <c r="C124" s="1224" t="s">
        <v>1004</v>
      </c>
      <c r="D124" s="1225" t="s">
        <v>1302</v>
      </c>
      <c r="E124" s="1229"/>
      <c r="F124" s="886"/>
      <c r="G124" s="1226"/>
      <c r="H124" s="884"/>
      <c r="I124" s="886"/>
      <c r="J124" s="1235"/>
      <c r="K124" s="884">
        <v>64000</v>
      </c>
      <c r="L124" s="1236"/>
      <c r="M124" s="849"/>
      <c r="N124" s="886"/>
      <c r="O124" s="886"/>
      <c r="P124" s="894"/>
      <c r="Q124" s="1777"/>
    </row>
    <row r="125" spans="1:17" ht="35.1" customHeight="1">
      <c r="A125" s="1134"/>
      <c r="B125" s="1223" t="s">
        <v>1308</v>
      </c>
      <c r="C125" s="1224" t="s">
        <v>1004</v>
      </c>
      <c r="D125" s="1225" t="s">
        <v>1302</v>
      </c>
      <c r="E125" s="1229"/>
      <c r="F125" s="886"/>
      <c r="G125" s="1226">
        <v>88900</v>
      </c>
      <c r="H125" s="886"/>
      <c r="I125" s="886"/>
      <c r="J125" s="1235"/>
      <c r="K125" s="884"/>
      <c r="L125" s="1236"/>
      <c r="M125" s="849"/>
      <c r="N125" s="886"/>
      <c r="O125" s="886"/>
      <c r="P125" s="894">
        <v>60000</v>
      </c>
      <c r="Q125" s="1777"/>
    </row>
    <row r="126" spans="1:17" ht="35.1" customHeight="1">
      <c r="A126" s="1134"/>
      <c r="B126" s="1223" t="s">
        <v>1402</v>
      </c>
      <c r="C126" s="1224" t="s">
        <v>419</v>
      </c>
      <c r="D126" s="1225"/>
      <c r="E126" s="1229"/>
      <c r="F126" s="886"/>
      <c r="G126" s="1226"/>
      <c r="H126" s="886"/>
      <c r="I126" s="886"/>
      <c r="J126" s="1235"/>
      <c r="K126" s="884"/>
      <c r="L126" s="1236"/>
      <c r="M126" s="955">
        <v>62000</v>
      </c>
      <c r="N126" s="886"/>
      <c r="O126" s="886"/>
      <c r="P126" s="894"/>
      <c r="Q126" s="1777"/>
    </row>
    <row r="127" spans="1:17" ht="35.1" customHeight="1">
      <c r="A127" s="1134"/>
      <c r="B127" s="1223" t="s">
        <v>1403</v>
      </c>
      <c r="C127" s="1224" t="s">
        <v>419</v>
      </c>
      <c r="D127" s="1225"/>
      <c r="E127" s="1229"/>
      <c r="F127" s="886"/>
      <c r="G127" s="1226"/>
      <c r="H127" s="886"/>
      <c r="I127" s="886"/>
      <c r="J127" s="1235"/>
      <c r="K127" s="884"/>
      <c r="L127" s="1236"/>
      <c r="M127" s="955">
        <v>64300</v>
      </c>
      <c r="N127" s="886"/>
      <c r="O127" s="886"/>
      <c r="P127" s="894"/>
      <c r="Q127" s="1777"/>
    </row>
    <row r="128" spans="1:17" ht="35.1" customHeight="1">
      <c r="A128" s="1134"/>
      <c r="B128" s="1223" t="s">
        <v>1310</v>
      </c>
      <c r="C128" s="1224" t="s">
        <v>1004</v>
      </c>
      <c r="D128" s="1225"/>
      <c r="E128" s="1229"/>
      <c r="F128" s="886"/>
      <c r="G128" s="1226"/>
      <c r="H128" s="886"/>
      <c r="I128" s="886"/>
      <c r="J128" s="1235"/>
      <c r="K128" s="884">
        <v>72100</v>
      </c>
      <c r="L128" s="1236"/>
      <c r="M128" s="886"/>
      <c r="N128" s="886"/>
      <c r="O128" s="886"/>
      <c r="P128" s="894"/>
      <c r="Q128" s="1777"/>
    </row>
    <row r="129" spans="1:17" ht="35.1" customHeight="1">
      <c r="A129" s="1134"/>
      <c r="B129" s="1223" t="s">
        <v>1311</v>
      </c>
      <c r="C129" s="1224" t="s">
        <v>1004</v>
      </c>
      <c r="D129" s="1225"/>
      <c r="E129" s="1229"/>
      <c r="F129" s="886"/>
      <c r="G129" s="1226"/>
      <c r="H129" s="886"/>
      <c r="I129" s="886"/>
      <c r="J129" s="1235"/>
      <c r="K129" s="884">
        <v>62450</v>
      </c>
      <c r="L129" s="1236"/>
      <c r="M129" s="886"/>
      <c r="N129" s="886"/>
      <c r="O129" s="886"/>
      <c r="P129" s="894"/>
      <c r="Q129" s="1777"/>
    </row>
    <row r="130" spans="1:17" ht="35.1" customHeight="1">
      <c r="A130" s="1134"/>
      <c r="B130" s="1223" t="s">
        <v>1312</v>
      </c>
      <c r="C130" s="1224" t="s">
        <v>1004</v>
      </c>
      <c r="D130" s="1225" t="s">
        <v>1302</v>
      </c>
      <c r="E130" s="1229"/>
      <c r="F130" s="886"/>
      <c r="G130" s="1228"/>
      <c r="H130" s="886"/>
      <c r="I130" s="886"/>
      <c r="J130" s="955"/>
      <c r="K130" s="884"/>
      <c r="L130" s="1236"/>
      <c r="M130" s="849"/>
      <c r="N130" s="886"/>
      <c r="O130" s="886"/>
      <c r="P130" s="894"/>
      <c r="Q130" s="1777"/>
    </row>
    <row r="131" spans="1:17" ht="35.1" customHeight="1">
      <c r="A131" s="1134"/>
      <c r="B131" s="1223" t="s">
        <v>1313</v>
      </c>
      <c r="C131" s="1224" t="s">
        <v>1004</v>
      </c>
      <c r="D131" s="1225" t="s">
        <v>1314</v>
      </c>
      <c r="E131" s="1237"/>
      <c r="F131" s="884"/>
      <c r="G131" s="1226"/>
      <c r="H131" s="884"/>
      <c r="I131" s="884"/>
      <c r="J131" s="955"/>
      <c r="K131" s="884"/>
      <c r="L131" s="1236"/>
      <c r="M131" s="849"/>
      <c r="N131" s="886"/>
      <c r="O131" s="886"/>
      <c r="P131" s="894"/>
      <c r="Q131" s="1777"/>
    </row>
    <row r="132" spans="1:17" ht="35.1" customHeight="1">
      <c r="A132" s="1134"/>
      <c r="B132" s="1223" t="s">
        <v>1315</v>
      </c>
      <c r="C132" s="1224" t="s">
        <v>1004</v>
      </c>
      <c r="D132" s="1225" t="s">
        <v>1316</v>
      </c>
      <c r="E132" s="1237"/>
      <c r="F132" s="884"/>
      <c r="G132" s="1226"/>
      <c r="H132" s="884"/>
      <c r="I132" s="884"/>
      <c r="J132" s="1236"/>
      <c r="K132" s="884"/>
      <c r="L132" s="1236"/>
      <c r="M132" s="849"/>
      <c r="N132" s="886"/>
      <c r="O132" s="886"/>
      <c r="P132" s="894"/>
      <c r="Q132" s="1777"/>
    </row>
    <row r="133" spans="1:17" ht="35.1" customHeight="1">
      <c r="A133" s="1134"/>
      <c r="B133" s="1223" t="s">
        <v>1317</v>
      </c>
      <c r="C133" s="1224" t="s">
        <v>1004</v>
      </c>
      <c r="D133" s="1225" t="s">
        <v>1318</v>
      </c>
      <c r="E133" s="1237"/>
      <c r="F133" s="884"/>
      <c r="G133" s="1226"/>
      <c r="H133" s="884"/>
      <c r="I133" s="884"/>
      <c r="J133" s="1236"/>
      <c r="K133" s="884"/>
      <c r="L133" s="1236"/>
      <c r="M133" s="849"/>
      <c r="N133" s="886"/>
      <c r="O133" s="886"/>
      <c r="P133" s="894"/>
      <c r="Q133" s="1777"/>
    </row>
    <row r="134" spans="1:17" ht="35.1" customHeight="1">
      <c r="A134" s="1134"/>
      <c r="B134" s="1238" t="s">
        <v>1319</v>
      </c>
      <c r="C134" s="892"/>
      <c r="D134" s="1239"/>
      <c r="E134" s="878"/>
      <c r="F134" s="849"/>
      <c r="G134" s="1221"/>
      <c r="H134" s="849"/>
      <c r="I134" s="849"/>
      <c r="J134" s="1194"/>
      <c r="K134" s="892"/>
      <c r="L134" s="1234"/>
      <c r="M134" s="886"/>
      <c r="N134" s="849"/>
      <c r="O134" s="849"/>
      <c r="P134" s="893"/>
      <c r="Q134" s="1777"/>
    </row>
    <row r="135" spans="1:17" ht="35.1" customHeight="1">
      <c r="A135" s="1105"/>
      <c r="B135" s="1223" t="s">
        <v>1320</v>
      </c>
      <c r="C135" s="1224" t="s">
        <v>1004</v>
      </c>
      <c r="D135" s="1225" t="s">
        <v>1302</v>
      </c>
      <c r="E135" s="1237"/>
      <c r="F135" s="884"/>
      <c r="G135" s="1226">
        <v>102800</v>
      </c>
      <c r="H135" s="955"/>
      <c r="I135" s="884"/>
      <c r="J135" s="1236"/>
      <c r="K135" s="884">
        <v>70500</v>
      </c>
      <c r="L135" s="1236"/>
      <c r="M135" s="899"/>
      <c r="N135" s="884"/>
      <c r="O135" s="884"/>
      <c r="P135" s="894"/>
      <c r="Q135" s="1777"/>
    </row>
    <row r="136" spans="1:17" ht="35.1" customHeight="1">
      <c r="A136" s="1105"/>
      <c r="B136" s="1223" t="s">
        <v>1321</v>
      </c>
      <c r="C136" s="1224" t="s">
        <v>1004</v>
      </c>
      <c r="D136" s="1225" t="s">
        <v>1302</v>
      </c>
      <c r="E136" s="1229"/>
      <c r="F136" s="884"/>
      <c r="G136" s="1226">
        <v>133300</v>
      </c>
      <c r="H136" s="886"/>
      <c r="I136" s="886"/>
      <c r="J136" s="1235"/>
      <c r="K136" s="884">
        <v>71500</v>
      </c>
      <c r="L136" s="1236"/>
      <c r="M136" s="900"/>
      <c r="N136" s="886"/>
      <c r="O136" s="886"/>
      <c r="P136" s="894"/>
      <c r="Q136" s="1777"/>
    </row>
    <row r="137" spans="1:17" ht="35.1" customHeight="1">
      <c r="A137" s="1105"/>
      <c r="B137" s="1223" t="s">
        <v>1322</v>
      </c>
      <c r="C137" s="1224" t="s">
        <v>1004</v>
      </c>
      <c r="D137" s="1225" t="s">
        <v>1299</v>
      </c>
      <c r="E137" s="1227"/>
      <c r="F137" s="884">
        <v>152647</v>
      </c>
      <c r="G137" s="1226"/>
      <c r="H137" s="886"/>
      <c r="I137" s="886"/>
      <c r="J137" s="1235"/>
      <c r="K137" s="884"/>
      <c r="L137" s="1236"/>
      <c r="M137" s="900"/>
      <c r="N137" s="886"/>
      <c r="O137" s="886"/>
      <c r="P137" s="894"/>
      <c r="Q137" s="1777"/>
    </row>
    <row r="138" spans="1:17" ht="35.1" customHeight="1">
      <c r="A138" s="1105"/>
      <c r="B138" s="1223" t="s">
        <v>1323</v>
      </c>
      <c r="C138" s="1224" t="s">
        <v>1004</v>
      </c>
      <c r="D138" s="1225" t="s">
        <v>1299</v>
      </c>
      <c r="E138" s="1227"/>
      <c r="F138" s="899"/>
      <c r="G138" s="1240"/>
      <c r="H138" s="900"/>
      <c r="I138" s="900"/>
      <c r="J138" s="1274"/>
      <c r="K138" s="899"/>
      <c r="L138" s="1275"/>
      <c r="M138" s="900"/>
      <c r="N138" s="900"/>
      <c r="O138" s="900"/>
      <c r="P138" s="946"/>
      <c r="Q138" s="1777"/>
    </row>
    <row r="139" spans="1:17" ht="35.1" customHeight="1">
      <c r="A139" s="1105"/>
      <c r="B139" s="1223" t="s">
        <v>1324</v>
      </c>
      <c r="C139" s="1224" t="s">
        <v>1004</v>
      </c>
      <c r="D139" s="1225" t="s">
        <v>1302</v>
      </c>
      <c r="E139" s="1241"/>
      <c r="F139" s="900"/>
      <c r="G139" s="1240"/>
      <c r="H139" s="900"/>
      <c r="I139" s="900"/>
      <c r="J139" s="1274"/>
      <c r="K139" s="899"/>
      <c r="L139" s="1275"/>
      <c r="M139" s="900"/>
      <c r="N139" s="900"/>
      <c r="O139" s="899">
        <v>98422</v>
      </c>
      <c r="P139" s="946"/>
      <c r="Q139" s="1777"/>
    </row>
    <row r="140" spans="1:17" ht="35.1" customHeight="1">
      <c r="A140" s="1105"/>
      <c r="B140" s="1223" t="s">
        <v>1410</v>
      </c>
      <c r="C140" s="1224" t="s">
        <v>1004</v>
      </c>
      <c r="D140" s="1225" t="s">
        <v>1304</v>
      </c>
      <c r="E140" s="1241"/>
      <c r="F140" s="900"/>
      <c r="G140" s="1240"/>
      <c r="H140" s="900"/>
      <c r="I140" s="900"/>
      <c r="J140" s="1274"/>
      <c r="K140" s="899"/>
      <c r="L140" s="899">
        <v>70909</v>
      </c>
      <c r="N140" s="900"/>
      <c r="O140" s="900"/>
      <c r="P140" s="946"/>
      <c r="Q140" s="1777"/>
    </row>
    <row r="141" spans="1:17" ht="35.1" customHeight="1">
      <c r="A141" s="1105"/>
      <c r="B141" s="1242" t="s">
        <v>1326</v>
      </c>
      <c r="C141" s="1224" t="s">
        <v>1004</v>
      </c>
      <c r="D141" s="1225" t="s">
        <v>1302</v>
      </c>
      <c r="E141" s="1241"/>
      <c r="F141" s="900"/>
      <c r="G141" s="1240"/>
      <c r="H141" s="900"/>
      <c r="I141" s="900"/>
      <c r="J141" s="1274"/>
      <c r="K141" s="899"/>
      <c r="L141" s="1275"/>
      <c r="M141" s="907"/>
      <c r="N141" s="900"/>
      <c r="O141" s="899">
        <v>129322</v>
      </c>
      <c r="P141" s="946"/>
      <c r="Q141" s="1777"/>
    </row>
    <row r="142" spans="1:17" ht="35.1" customHeight="1">
      <c r="A142" s="1105"/>
      <c r="B142" s="1243" t="s">
        <v>1327</v>
      </c>
      <c r="C142" s="1224" t="s">
        <v>1004</v>
      </c>
      <c r="D142" s="1225" t="s">
        <v>1302</v>
      </c>
      <c r="E142" s="1241"/>
      <c r="F142" s="900"/>
      <c r="G142" s="1240"/>
      <c r="H142" s="900"/>
      <c r="I142" s="900"/>
      <c r="J142" s="1274"/>
      <c r="K142" s="899"/>
      <c r="L142" s="1275"/>
      <c r="M142" s="907"/>
      <c r="N142" s="900"/>
      <c r="O142" s="899">
        <v>82972</v>
      </c>
      <c r="P142" s="946"/>
      <c r="Q142" s="1777"/>
    </row>
    <row r="143" spans="1:17" ht="35.1" customHeight="1">
      <c r="A143" s="1105"/>
      <c r="B143" s="1223" t="s">
        <v>1328</v>
      </c>
      <c r="C143" s="1224" t="s">
        <v>1004</v>
      </c>
      <c r="D143" s="1225" t="s">
        <v>1302</v>
      </c>
      <c r="E143" s="1241"/>
      <c r="F143" s="900"/>
      <c r="G143" s="1244">
        <v>105600</v>
      </c>
      <c r="H143" s="900"/>
      <c r="I143" s="900"/>
      <c r="J143" s="1274"/>
      <c r="K143" s="899"/>
      <c r="L143" s="1275"/>
      <c r="M143" s="907"/>
      <c r="N143" s="900"/>
      <c r="O143" s="900"/>
      <c r="P143" s="946">
        <v>92600</v>
      </c>
      <c r="Q143" s="1777"/>
    </row>
    <row r="144" spans="1:17" ht="35.1" customHeight="1">
      <c r="A144" s="1105"/>
      <c r="B144" s="1223" t="s">
        <v>1329</v>
      </c>
      <c r="C144" s="1224" t="s">
        <v>1004</v>
      </c>
      <c r="D144" s="1225" t="s">
        <v>1302</v>
      </c>
      <c r="E144" s="1241"/>
      <c r="F144" s="900"/>
      <c r="G144" s="1244">
        <v>130600</v>
      </c>
      <c r="H144" s="900"/>
      <c r="I144" s="900"/>
      <c r="J144" s="1274"/>
      <c r="K144" s="899"/>
      <c r="L144" s="1275"/>
      <c r="M144" s="907"/>
      <c r="N144" s="900"/>
      <c r="O144" s="900"/>
      <c r="P144" s="946"/>
      <c r="Q144" s="1777"/>
    </row>
    <row r="145" spans="1:17" ht="35.1" customHeight="1">
      <c r="A145" s="1105"/>
      <c r="B145" s="1223" t="s">
        <v>1404</v>
      </c>
      <c r="C145" s="1224" t="s">
        <v>419</v>
      </c>
      <c r="D145" s="1225"/>
      <c r="E145" s="1241"/>
      <c r="F145" s="900"/>
      <c r="G145" s="1244"/>
      <c r="H145" s="900"/>
      <c r="I145" s="900"/>
      <c r="J145" s="1274"/>
      <c r="K145" s="899"/>
      <c r="L145" s="1275"/>
      <c r="M145" s="1276">
        <v>65300</v>
      </c>
      <c r="N145" s="900"/>
      <c r="O145" s="900"/>
      <c r="P145" s="946"/>
      <c r="Q145" s="1777"/>
    </row>
    <row r="146" spans="1:17" ht="35.1" customHeight="1">
      <c r="A146" s="1105"/>
      <c r="B146" s="1223" t="s">
        <v>925</v>
      </c>
      <c r="C146" s="1224" t="s">
        <v>1004</v>
      </c>
      <c r="D146" s="1225"/>
      <c r="E146" s="1241"/>
      <c r="F146" s="900"/>
      <c r="G146" s="1244"/>
      <c r="H146" s="900"/>
      <c r="I146" s="900"/>
      <c r="J146" s="1274"/>
      <c r="K146" s="899">
        <v>80100</v>
      </c>
      <c r="L146" s="1275"/>
      <c r="M146" s="899"/>
      <c r="N146" s="900"/>
      <c r="O146" s="900"/>
      <c r="P146" s="946"/>
      <c r="Q146" s="1777"/>
    </row>
    <row r="147" spans="1:17" ht="35.1" customHeight="1">
      <c r="A147" s="1105"/>
      <c r="B147" s="1223" t="s">
        <v>926</v>
      </c>
      <c r="C147" s="1224" t="s">
        <v>1004</v>
      </c>
      <c r="D147" s="1225"/>
      <c r="E147" s="1241"/>
      <c r="F147" s="900"/>
      <c r="G147" s="1244"/>
      <c r="H147" s="900"/>
      <c r="I147" s="900"/>
      <c r="J147" s="1274"/>
      <c r="K147" s="899">
        <v>72000</v>
      </c>
      <c r="L147" s="1275"/>
      <c r="M147" s="899"/>
      <c r="N147" s="900"/>
      <c r="O147" s="900"/>
      <c r="P147" s="946"/>
      <c r="Q147" s="1777"/>
    </row>
    <row r="148" spans="1:17" ht="35.1" customHeight="1">
      <c r="A148" s="1105"/>
      <c r="B148" s="1223" t="s">
        <v>1330</v>
      </c>
      <c r="C148" s="1224" t="s">
        <v>1004</v>
      </c>
      <c r="D148" s="1225" t="s">
        <v>1302</v>
      </c>
      <c r="E148" s="1245"/>
      <c r="F148" s="899"/>
      <c r="G148" s="1244"/>
      <c r="H148" s="899"/>
      <c r="I148" s="899"/>
      <c r="J148" s="1276"/>
      <c r="K148" s="899"/>
      <c r="L148" s="1275"/>
      <c r="M148" s="947"/>
      <c r="N148" s="899"/>
      <c r="O148" s="899"/>
      <c r="P148" s="946"/>
      <c r="Q148" s="1777"/>
    </row>
    <row r="149" spans="1:17" ht="35.1" customHeight="1">
      <c r="A149" s="1105"/>
      <c r="B149" s="1223" t="s">
        <v>1331</v>
      </c>
      <c r="C149" s="1224" t="s">
        <v>1004</v>
      </c>
      <c r="D149" s="1225" t="s">
        <v>1302</v>
      </c>
      <c r="E149" s="1241"/>
      <c r="F149" s="900"/>
      <c r="G149" s="1240"/>
      <c r="H149" s="900"/>
      <c r="I149" s="900"/>
      <c r="J149" s="1276"/>
      <c r="K149" s="899"/>
      <c r="L149" s="1275"/>
      <c r="M149" s="907"/>
      <c r="N149" s="900"/>
      <c r="O149" s="900"/>
      <c r="P149" s="946"/>
      <c r="Q149" s="1777"/>
    </row>
    <row r="150" spans="1:17" ht="35.1" customHeight="1">
      <c r="A150" s="1105"/>
      <c r="B150" s="1223" t="s">
        <v>1331</v>
      </c>
      <c r="C150" s="1224" t="s">
        <v>1004</v>
      </c>
      <c r="D150" s="1225" t="s">
        <v>1332</v>
      </c>
      <c r="E150" s="1241"/>
      <c r="F150" s="900"/>
      <c r="G150" s="1240"/>
      <c r="H150" s="900"/>
      <c r="I150" s="900"/>
      <c r="J150" s="1276"/>
      <c r="K150" s="899"/>
      <c r="L150" s="1275"/>
      <c r="M150" s="907"/>
      <c r="N150" s="900"/>
      <c r="O150" s="900"/>
      <c r="P150" s="946"/>
      <c r="Q150" s="1777"/>
    </row>
    <row r="151" spans="1:17" ht="35.1" customHeight="1">
      <c r="A151" s="1105"/>
      <c r="B151" s="1246" t="s">
        <v>1405</v>
      </c>
      <c r="C151" s="1224" t="s">
        <v>419</v>
      </c>
      <c r="D151" s="1225"/>
      <c r="E151" s="1241"/>
      <c r="F151" s="900"/>
      <c r="G151" s="1240"/>
      <c r="H151" s="900"/>
      <c r="I151" s="900"/>
      <c r="J151" s="1276"/>
      <c r="K151" s="899"/>
      <c r="L151" s="1275"/>
      <c r="M151" s="1276">
        <v>95300</v>
      </c>
      <c r="N151" s="900"/>
      <c r="O151" s="900"/>
      <c r="P151" s="946"/>
      <c r="Q151" s="1777"/>
    </row>
    <row r="152" spans="1:17" ht="35.1" customHeight="1">
      <c r="A152" s="1105"/>
      <c r="B152" s="1247" t="s">
        <v>1333</v>
      </c>
      <c r="C152" s="947"/>
      <c r="D152" s="1065"/>
      <c r="E152" s="1134"/>
      <c r="F152" s="907"/>
      <c r="G152" s="1248"/>
      <c r="H152" s="907"/>
      <c r="I152" s="907"/>
      <c r="J152" s="1277"/>
      <c r="K152" s="947"/>
      <c r="L152" s="1278"/>
      <c r="M152" s="900"/>
      <c r="N152" s="907"/>
      <c r="O152" s="907"/>
      <c r="P152" s="948"/>
      <c r="Q152" s="1777"/>
    </row>
    <row r="153" spans="1:17" ht="35.1" customHeight="1">
      <c r="A153" s="1134"/>
      <c r="B153" s="1223" t="s">
        <v>1334</v>
      </c>
      <c r="C153" s="947" t="s">
        <v>419</v>
      </c>
      <c r="D153" s="1065"/>
      <c r="E153" s="1241"/>
      <c r="F153" s="899">
        <v>8000</v>
      </c>
      <c r="G153" s="1244">
        <v>5500</v>
      </c>
      <c r="H153" s="899">
        <v>5000</v>
      </c>
      <c r="I153" s="1276">
        <v>9091</v>
      </c>
      <c r="J153" s="1276"/>
      <c r="K153" s="899">
        <v>6550</v>
      </c>
      <c r="L153" s="899">
        <v>4800</v>
      </c>
      <c r="M153" s="899"/>
      <c r="N153" s="899"/>
      <c r="O153" s="899">
        <v>5614</v>
      </c>
      <c r="P153" s="946">
        <v>7000</v>
      </c>
      <c r="Q153" s="1777"/>
    </row>
    <row r="154" spans="1:17" ht="35.1" customHeight="1">
      <c r="A154" s="1105"/>
      <c r="B154" s="1223" t="s">
        <v>1335</v>
      </c>
      <c r="C154" s="947" t="s">
        <v>419</v>
      </c>
      <c r="D154" s="1065"/>
      <c r="E154" s="1241"/>
      <c r="F154" s="899">
        <v>10750</v>
      </c>
      <c r="G154" s="1244">
        <v>6100</v>
      </c>
      <c r="H154" s="908">
        <v>7000</v>
      </c>
      <c r="I154" s="1276">
        <v>13636</v>
      </c>
      <c r="J154" s="1275"/>
      <c r="K154" s="899">
        <v>6200</v>
      </c>
      <c r="L154" s="899">
        <v>5800</v>
      </c>
      <c r="M154" s="899"/>
      <c r="N154" s="899"/>
      <c r="O154" s="899">
        <v>6541</v>
      </c>
      <c r="P154" s="946">
        <v>11000</v>
      </c>
      <c r="Q154" s="1778"/>
    </row>
    <row r="155" spans="1:17" ht="35.25" customHeight="1">
      <c r="A155" s="1062" t="s">
        <v>1336</v>
      </c>
      <c r="B155" s="1238" t="s">
        <v>1337</v>
      </c>
      <c r="C155" s="952"/>
      <c r="D155" s="1063"/>
      <c r="E155" s="911"/>
      <c r="F155" s="911"/>
      <c r="G155" s="1249"/>
      <c r="H155" s="912"/>
      <c r="I155" s="949"/>
      <c r="J155" s="1279"/>
      <c r="K155" s="951"/>
      <c r="L155" s="1280"/>
      <c r="M155" s="953"/>
      <c r="N155" s="953"/>
      <c r="O155" s="912"/>
      <c r="P155" s="949"/>
      <c r="Q155" s="1776" t="s">
        <v>1177</v>
      </c>
    </row>
    <row r="156" spans="1:17" ht="35.1" customHeight="1">
      <c r="A156" s="764"/>
      <c r="B156" s="1750" t="s">
        <v>1338</v>
      </c>
      <c r="C156" s="1751"/>
      <c r="D156" s="1250"/>
      <c r="E156" s="915"/>
      <c r="F156" s="915"/>
      <c r="G156" s="1251"/>
      <c r="H156" s="916"/>
      <c r="I156" s="916"/>
      <c r="J156" s="1281"/>
      <c r="K156" s="916"/>
      <c r="L156" s="1281"/>
      <c r="M156" s="916"/>
      <c r="N156" s="916"/>
      <c r="O156" s="916"/>
      <c r="P156" s="954"/>
      <c r="Q156" s="1777"/>
    </row>
    <row r="157" spans="1:17" ht="35.1" customHeight="1">
      <c r="A157" s="1105"/>
      <c r="B157" s="1136" t="s">
        <v>1339</v>
      </c>
      <c r="C157" s="1137" t="s">
        <v>152</v>
      </c>
      <c r="D157" s="1139" t="s">
        <v>1340</v>
      </c>
      <c r="E157" s="884"/>
      <c r="F157" s="884"/>
      <c r="G157" s="1226"/>
      <c r="H157" s="884">
        <v>13000</v>
      </c>
      <c r="I157" s="955">
        <v>16000</v>
      </c>
      <c r="J157" s="1236"/>
      <c r="K157" s="884">
        <v>12000</v>
      </c>
      <c r="L157" s="1236"/>
      <c r="M157" s="884">
        <v>15000</v>
      </c>
      <c r="N157" s="884"/>
      <c r="O157" s="884">
        <v>12800</v>
      </c>
      <c r="P157" s="894">
        <v>19200</v>
      </c>
      <c r="Q157" s="1777"/>
    </row>
    <row r="158" spans="1:17" ht="35.1" customHeight="1">
      <c r="A158" s="1252"/>
      <c r="B158" s="1136" t="s">
        <v>1411</v>
      </c>
      <c r="C158" s="1137" t="s">
        <v>152</v>
      </c>
      <c r="D158" s="1139"/>
      <c r="E158" s="884"/>
      <c r="F158" s="884"/>
      <c r="G158" s="1226"/>
      <c r="H158" s="884"/>
      <c r="I158" s="884"/>
      <c r="J158" s="1236"/>
      <c r="K158" s="884"/>
      <c r="L158" s="1236"/>
      <c r="M158" s="884">
        <v>27273</v>
      </c>
      <c r="N158" s="884"/>
      <c r="O158" s="884"/>
      <c r="P158" s="894"/>
      <c r="Q158" s="1777"/>
    </row>
    <row r="159" spans="1:17" ht="35.1" customHeight="1">
      <c r="A159" s="1252"/>
      <c r="B159" s="1136" t="s">
        <v>1412</v>
      </c>
      <c r="C159" s="1137" t="s">
        <v>152</v>
      </c>
      <c r="D159" s="1139"/>
      <c r="E159" s="884"/>
      <c r="F159" s="884"/>
      <c r="G159" s="1226"/>
      <c r="H159" s="884"/>
      <c r="I159" s="884"/>
      <c r="J159" s="1236"/>
      <c r="K159" s="884"/>
      <c r="L159" s="1236"/>
      <c r="M159" s="884">
        <v>27273</v>
      </c>
      <c r="N159" s="884"/>
      <c r="O159" s="884"/>
      <c r="P159" s="894"/>
      <c r="Q159" s="1777"/>
    </row>
    <row r="160" spans="1:17" ht="35.1" customHeight="1">
      <c r="A160" s="1105"/>
      <c r="B160" s="1136" t="s">
        <v>397</v>
      </c>
      <c r="C160" s="1137" t="s">
        <v>152</v>
      </c>
      <c r="D160" s="1139"/>
      <c r="E160" s="884"/>
      <c r="F160" s="884"/>
      <c r="G160" s="1226"/>
      <c r="H160" s="884"/>
      <c r="I160" s="955">
        <v>30000</v>
      </c>
      <c r="J160" s="1236"/>
      <c r="K160" s="884">
        <v>22000</v>
      </c>
      <c r="L160" s="1236"/>
      <c r="M160" s="884"/>
      <c r="N160" s="884"/>
      <c r="O160" s="884">
        <v>23000</v>
      </c>
      <c r="P160" s="894">
        <v>35000</v>
      </c>
      <c r="Q160" s="1777"/>
    </row>
    <row r="161" spans="1:17" ht="35.1" customHeight="1">
      <c r="A161" s="1252"/>
      <c r="B161" s="1253" t="s">
        <v>492</v>
      </c>
      <c r="C161" s="1137" t="s">
        <v>152</v>
      </c>
      <c r="D161" s="1139" t="s">
        <v>1413</v>
      </c>
      <c r="E161" s="884"/>
      <c r="F161" s="884"/>
      <c r="G161" s="1226"/>
      <c r="H161" s="884"/>
      <c r="I161" s="884"/>
      <c r="J161" s="1236"/>
      <c r="K161" s="884"/>
      <c r="L161" s="1236"/>
      <c r="M161" s="884">
        <v>37000</v>
      </c>
      <c r="N161" s="884"/>
      <c r="O161" s="884"/>
      <c r="P161" s="894"/>
      <c r="Q161" s="1777"/>
    </row>
    <row r="162" spans="1:17" ht="35.1" customHeight="1">
      <c r="B162" s="1091" t="s">
        <v>412</v>
      </c>
      <c r="C162" s="1254" t="s">
        <v>152</v>
      </c>
      <c r="D162" s="1141"/>
      <c r="E162" s="884"/>
      <c r="F162" s="884"/>
      <c r="G162" s="1132"/>
      <c r="H162" s="764"/>
      <c r="I162" s="764"/>
      <c r="J162" s="1194"/>
      <c r="K162" s="850"/>
      <c r="L162" s="1282"/>
      <c r="M162" s="764"/>
      <c r="N162" s="849"/>
      <c r="O162" s="764"/>
      <c r="P162" s="850"/>
      <c r="Q162" s="1778"/>
    </row>
    <row r="163" spans="1:17" ht="30" customHeight="1">
      <c r="A163" s="1062" t="s">
        <v>1341</v>
      </c>
      <c r="B163" s="1222" t="s">
        <v>1342</v>
      </c>
      <c r="C163" s="958"/>
      <c r="D163" s="836"/>
      <c r="E163" s="921"/>
      <c r="F163" s="921"/>
      <c r="G163" s="1255"/>
      <c r="H163" s="922"/>
      <c r="I163" s="922"/>
      <c r="J163" s="1283"/>
      <c r="K163" s="957"/>
      <c r="L163" s="1284"/>
      <c r="M163" s="922"/>
      <c r="N163" s="922"/>
      <c r="O163" s="922"/>
      <c r="P163" s="958"/>
      <c r="Q163" s="1768" t="s">
        <v>1177</v>
      </c>
    </row>
    <row r="164" spans="1:17" ht="35.1" customHeight="1">
      <c r="B164" s="1044" t="s">
        <v>1343</v>
      </c>
      <c r="C164" s="947" t="s">
        <v>1344</v>
      </c>
      <c r="D164" s="1065" t="s">
        <v>1345</v>
      </c>
      <c r="E164" s="1256"/>
      <c r="F164" s="924">
        <v>103000</v>
      </c>
      <c r="G164" s="1257">
        <v>120000</v>
      </c>
      <c r="H164" s="924"/>
      <c r="I164" s="934"/>
      <c r="J164" s="924">
        <v>105000</v>
      </c>
      <c r="K164" s="924"/>
      <c r="L164" s="1285"/>
      <c r="M164" s="924"/>
      <c r="N164" s="924"/>
      <c r="O164" s="924"/>
      <c r="P164" s="959"/>
      <c r="Q164" s="1769"/>
    </row>
    <row r="165" spans="1:17" ht="35.1" customHeight="1">
      <c r="A165" s="1258"/>
      <c r="B165" s="1259" t="s">
        <v>1346</v>
      </c>
      <c r="C165" s="947" t="s">
        <v>1344</v>
      </c>
      <c r="D165" s="1065" t="s">
        <v>1347</v>
      </c>
      <c r="E165" s="1256"/>
      <c r="F165" s="924"/>
      <c r="G165" s="1257"/>
      <c r="H165" s="924"/>
      <c r="I165" s="934"/>
      <c r="J165" s="924">
        <v>85000</v>
      </c>
      <c r="K165" s="924"/>
      <c r="L165" s="1285"/>
      <c r="M165" s="924"/>
      <c r="N165" s="924"/>
      <c r="O165" s="924"/>
      <c r="P165" s="959"/>
      <c r="Q165" s="1769"/>
    </row>
    <row r="166" spans="1:17" ht="35.1" customHeight="1">
      <c r="A166" s="1258"/>
      <c r="B166" s="1143" t="s">
        <v>1346</v>
      </c>
      <c r="C166" s="947" t="s">
        <v>1344</v>
      </c>
      <c r="D166" s="1065" t="s">
        <v>1348</v>
      </c>
      <c r="E166" s="1256"/>
      <c r="F166" s="924"/>
      <c r="G166" s="1257"/>
      <c r="H166" s="924"/>
      <c r="I166" s="934"/>
      <c r="J166" s="924">
        <v>95000</v>
      </c>
      <c r="K166" s="924"/>
      <c r="L166" s="1285"/>
      <c r="M166" s="924"/>
      <c r="N166" s="924"/>
      <c r="O166" s="924"/>
      <c r="P166" s="959"/>
      <c r="Q166" s="1769"/>
    </row>
    <row r="167" spans="1:17" ht="35.1" customHeight="1">
      <c r="A167" s="1105"/>
      <c r="B167" s="1143" t="s">
        <v>1349</v>
      </c>
      <c r="C167" s="947" t="s">
        <v>1344</v>
      </c>
      <c r="D167" s="1065" t="s">
        <v>1345</v>
      </c>
      <c r="E167" s="1256"/>
      <c r="F167" s="924">
        <v>103000</v>
      </c>
      <c r="G167" s="1257">
        <v>120000</v>
      </c>
      <c r="H167" s="924">
        <v>125000</v>
      </c>
      <c r="I167" s="934"/>
      <c r="J167" s="924">
        <f>J164</f>
        <v>105000</v>
      </c>
      <c r="K167" s="924"/>
      <c r="L167" s="1285"/>
      <c r="M167" s="924"/>
      <c r="N167" s="924"/>
      <c r="O167" s="924"/>
      <c r="P167" s="959"/>
      <c r="Q167" s="1769"/>
    </row>
    <row r="168" spans="1:17" ht="35.1" customHeight="1">
      <c r="A168" s="1070"/>
      <c r="B168" s="1260" t="s">
        <v>1349</v>
      </c>
      <c r="C168" s="1123" t="s">
        <v>1344</v>
      </c>
      <c r="D168" s="1065" t="s">
        <v>1350</v>
      </c>
      <c r="E168" s="1261"/>
      <c r="F168" s="928"/>
      <c r="G168" s="1262"/>
      <c r="H168" s="928">
        <v>132000</v>
      </c>
      <c r="I168" s="960"/>
      <c r="J168" s="1286"/>
      <c r="K168" s="928"/>
      <c r="L168" s="1287"/>
      <c r="M168" s="928"/>
      <c r="N168" s="928"/>
      <c r="O168" s="924"/>
      <c r="P168" s="961"/>
      <c r="Q168" s="1769"/>
    </row>
    <row r="169" spans="1:17" ht="35.1" customHeight="1">
      <c r="A169" s="1070"/>
      <c r="B169" s="1260" t="s">
        <v>1346</v>
      </c>
      <c r="C169" s="1123" t="s">
        <v>1344</v>
      </c>
      <c r="D169" s="1065" t="s">
        <v>1351</v>
      </c>
      <c r="E169" s="1261"/>
      <c r="F169" s="928"/>
      <c r="G169" s="1262"/>
      <c r="H169" s="928">
        <v>142000</v>
      </c>
      <c r="I169" s="960"/>
      <c r="J169" s="1286"/>
      <c r="K169" s="928"/>
      <c r="L169" s="1287"/>
      <c r="M169" s="928"/>
      <c r="N169" s="928"/>
      <c r="O169" s="962"/>
      <c r="P169" s="961"/>
      <c r="Q169" s="1769"/>
    </row>
    <row r="170" spans="1:17" ht="35.1" customHeight="1">
      <c r="A170" s="1105"/>
      <c r="B170" s="1263" t="s">
        <v>1352</v>
      </c>
      <c r="C170" s="947" t="s">
        <v>1344</v>
      </c>
      <c r="D170" s="1065" t="s">
        <v>1350</v>
      </c>
      <c r="E170" s="1264"/>
      <c r="F170" s="924">
        <v>89300</v>
      </c>
      <c r="G170" s="1221"/>
      <c r="H170" s="924"/>
      <c r="I170" s="934"/>
      <c r="J170" s="1288"/>
      <c r="K170" s="924"/>
      <c r="L170" s="1285"/>
      <c r="M170" s="924"/>
      <c r="N170" s="924"/>
      <c r="O170" s="818"/>
      <c r="P170" s="959"/>
      <c r="Q170" s="1769"/>
    </row>
    <row r="171" spans="1:17" ht="35.1" customHeight="1">
      <c r="A171" s="1252"/>
      <c r="B171" s="1259" t="s">
        <v>1352</v>
      </c>
      <c r="C171" s="1120" t="s">
        <v>1344</v>
      </c>
      <c r="D171" s="1065" t="s">
        <v>1345</v>
      </c>
      <c r="E171" s="1265"/>
      <c r="F171" s="932">
        <v>91500</v>
      </c>
      <c r="G171" s="1257">
        <v>132000</v>
      </c>
      <c r="H171" s="932"/>
      <c r="I171" s="963"/>
      <c r="J171" s="1289"/>
      <c r="K171" s="932">
        <v>120000</v>
      </c>
      <c r="L171" s="1290">
        <v>121400</v>
      </c>
      <c r="M171" s="932"/>
      <c r="N171" s="932">
        <v>124000</v>
      </c>
      <c r="O171" s="932">
        <v>130000</v>
      </c>
      <c r="P171" s="964"/>
      <c r="Q171" s="1769"/>
    </row>
    <row r="172" spans="1:17" ht="35.1" customHeight="1">
      <c r="A172" s="1105"/>
      <c r="B172" s="1143" t="s">
        <v>1353</v>
      </c>
      <c r="C172" s="947" t="s">
        <v>1344</v>
      </c>
      <c r="D172" s="1065" t="s">
        <v>1345</v>
      </c>
      <c r="E172" s="1256"/>
      <c r="F172" s="924">
        <v>88500</v>
      </c>
      <c r="G172" s="1266"/>
      <c r="H172" s="934"/>
      <c r="I172" s="934"/>
      <c r="J172" s="1288"/>
      <c r="K172" s="924"/>
      <c r="L172" s="1285"/>
      <c r="M172" s="924"/>
      <c r="N172" s="924">
        <v>120000</v>
      </c>
      <c r="O172" s="924"/>
      <c r="P172" s="959"/>
      <c r="Q172" s="1769"/>
    </row>
    <row r="173" spans="1:17" ht="35.1" customHeight="1">
      <c r="A173" s="1105"/>
      <c r="B173" s="1143" t="s">
        <v>1354</v>
      </c>
      <c r="C173" s="947" t="s">
        <v>1344</v>
      </c>
      <c r="D173" s="1065" t="s">
        <v>1355</v>
      </c>
      <c r="E173" s="1256"/>
      <c r="F173" s="924">
        <v>79000</v>
      </c>
      <c r="G173" s="1266"/>
      <c r="H173" s="934"/>
      <c r="I173" s="1002">
        <v>85000</v>
      </c>
      <c r="J173" s="1288"/>
      <c r="K173" s="924"/>
      <c r="L173" s="1285"/>
      <c r="M173" s="934"/>
      <c r="N173" s="934"/>
      <c r="O173" s="934"/>
      <c r="P173" s="959"/>
      <c r="Q173" s="1769"/>
    </row>
    <row r="174" spans="1:17" ht="35.1" customHeight="1">
      <c r="A174" s="1105"/>
      <c r="B174" s="1143" t="s">
        <v>1356</v>
      </c>
      <c r="C174" s="947" t="s">
        <v>1344</v>
      </c>
      <c r="D174" s="1065" t="s">
        <v>1357</v>
      </c>
      <c r="E174" s="1256"/>
      <c r="F174" s="924"/>
      <c r="G174" s="1266"/>
      <c r="H174" s="934"/>
      <c r="I174" s="924"/>
      <c r="J174" s="1288"/>
      <c r="K174" s="924"/>
      <c r="L174" s="1285"/>
      <c r="M174" s="934"/>
      <c r="N174" s="934"/>
      <c r="O174" s="934"/>
      <c r="P174" s="959">
        <v>118800</v>
      </c>
      <c r="Q174" s="1769"/>
    </row>
    <row r="175" spans="1:17" ht="35.1" customHeight="1">
      <c r="A175" s="1105"/>
      <c r="B175" s="1143" t="s">
        <v>1358</v>
      </c>
      <c r="C175" s="947" t="s">
        <v>1344</v>
      </c>
      <c r="D175" s="1065" t="s">
        <v>1359</v>
      </c>
      <c r="E175" s="1256"/>
      <c r="F175" s="924">
        <v>82000</v>
      </c>
      <c r="G175" s="1266"/>
      <c r="H175" s="934"/>
      <c r="I175" s="1002">
        <v>105000</v>
      </c>
      <c r="J175" s="1288"/>
      <c r="K175" s="924"/>
      <c r="L175" s="1285"/>
      <c r="M175" s="934"/>
      <c r="N175" s="934"/>
      <c r="O175" s="934"/>
      <c r="P175" s="959">
        <v>129800</v>
      </c>
      <c r="Q175" s="1769"/>
    </row>
    <row r="176" spans="1:17" ht="35.1" customHeight="1">
      <c r="A176" s="1105"/>
      <c r="B176" s="1143" t="s">
        <v>1360</v>
      </c>
      <c r="C176" s="947" t="s">
        <v>1344</v>
      </c>
      <c r="D176" s="1065" t="s">
        <v>1361</v>
      </c>
      <c r="E176" s="1256"/>
      <c r="F176" s="924">
        <v>82200</v>
      </c>
      <c r="G176" s="1266"/>
      <c r="H176" s="934"/>
      <c r="I176" s="924"/>
      <c r="J176" s="1288"/>
      <c r="K176" s="924"/>
      <c r="L176" s="1285"/>
      <c r="M176" s="934"/>
      <c r="N176" s="934"/>
      <c r="O176" s="934"/>
      <c r="P176" s="959">
        <v>133100</v>
      </c>
      <c r="Q176" s="1769"/>
    </row>
    <row r="177" spans="1:17" ht="35.1" customHeight="1">
      <c r="A177" s="1105"/>
      <c r="B177" s="1143" t="s">
        <v>1360</v>
      </c>
      <c r="C177" s="947" t="s">
        <v>1344</v>
      </c>
      <c r="D177" s="1065" t="s">
        <v>1362</v>
      </c>
      <c r="E177" s="1256"/>
      <c r="F177" s="934"/>
      <c r="G177" s="1266"/>
      <c r="H177" s="934"/>
      <c r="I177" s="924"/>
      <c r="J177" s="1288"/>
      <c r="K177" s="924"/>
      <c r="L177" s="1285"/>
      <c r="M177" s="934"/>
      <c r="N177" s="934"/>
      <c r="O177" s="934"/>
      <c r="P177" s="959">
        <v>149600</v>
      </c>
      <c r="Q177" s="1769"/>
    </row>
    <row r="178" spans="1:17" ht="35.1" customHeight="1">
      <c r="A178" s="1105"/>
      <c r="B178" s="1260" t="s">
        <v>1363</v>
      </c>
      <c r="C178" s="947" t="s">
        <v>1344</v>
      </c>
      <c r="D178" s="1065" t="s">
        <v>1364</v>
      </c>
      <c r="E178" s="1256"/>
      <c r="F178" s="934"/>
      <c r="G178" s="1266"/>
      <c r="H178" s="934"/>
      <c r="I178" s="934"/>
      <c r="J178" s="1288"/>
      <c r="K178" s="924"/>
      <c r="L178" s="1285"/>
      <c r="M178" s="934"/>
      <c r="N178" s="924">
        <v>70000</v>
      </c>
      <c r="O178" s="934"/>
      <c r="P178" s="959"/>
      <c r="Q178" s="1769"/>
    </row>
    <row r="179" spans="1:17" ht="35.1" customHeight="1">
      <c r="A179" s="1105"/>
      <c r="B179" s="1267" t="s">
        <v>1365</v>
      </c>
      <c r="C179" s="947" t="s">
        <v>1344</v>
      </c>
      <c r="D179" s="835" t="s">
        <v>1366</v>
      </c>
      <c r="E179" s="1268"/>
      <c r="F179" s="934"/>
      <c r="G179" s="1269"/>
      <c r="H179" s="938"/>
      <c r="I179" s="967"/>
      <c r="J179" s="1291"/>
      <c r="K179" s="967"/>
      <c r="L179" s="1292"/>
      <c r="M179" s="938"/>
      <c r="N179" s="938"/>
      <c r="O179" s="938"/>
      <c r="P179" s="968"/>
      <c r="Q179" s="1769"/>
    </row>
    <row r="180" spans="1:17" ht="35.1" customHeight="1">
      <c r="A180" s="1105"/>
      <c r="B180" s="1267" t="s">
        <v>1367</v>
      </c>
      <c r="C180" s="947" t="s">
        <v>1344</v>
      </c>
      <c r="D180" s="1065" t="s">
        <v>1368</v>
      </c>
      <c r="E180" s="1270"/>
      <c r="F180" s="849"/>
      <c r="G180" s="1271"/>
      <c r="H180" s="940"/>
      <c r="I180" s="1020"/>
      <c r="J180" s="1293"/>
      <c r="K180" s="970"/>
      <c r="L180" s="1294"/>
      <c r="M180" s="940"/>
      <c r="N180" s="940"/>
      <c r="O180" s="940"/>
      <c r="P180" s="971"/>
      <c r="Q180" s="1769"/>
    </row>
    <row r="181" spans="1:17" ht="35.1" customHeight="1">
      <c r="A181" s="1105"/>
      <c r="B181" s="1143" t="s">
        <v>1369</v>
      </c>
      <c r="C181" s="947" t="s">
        <v>1344</v>
      </c>
      <c r="D181" s="1065" t="s">
        <v>1345</v>
      </c>
      <c r="E181" s="1256"/>
      <c r="F181" s="934"/>
      <c r="G181" s="1257">
        <v>113000</v>
      </c>
      <c r="I181" s="934"/>
      <c r="J181" s="1288"/>
      <c r="K181" s="924"/>
      <c r="L181" s="1285"/>
      <c r="M181" s="934"/>
      <c r="N181" s="934"/>
      <c r="O181" s="934"/>
      <c r="P181" s="959"/>
      <c r="Q181" s="1769"/>
    </row>
    <row r="182" spans="1:17" ht="35.1" customHeight="1">
      <c r="A182" s="1105"/>
      <c r="B182" s="1143" t="s">
        <v>1370</v>
      </c>
      <c r="C182" s="947" t="s">
        <v>1344</v>
      </c>
      <c r="D182" s="1065" t="s">
        <v>1345</v>
      </c>
      <c r="E182" s="1256"/>
      <c r="F182" s="934"/>
      <c r="G182" s="1257">
        <v>113000</v>
      </c>
      <c r="H182" s="934"/>
      <c r="I182" s="934"/>
      <c r="J182" s="1288"/>
      <c r="K182" s="924"/>
      <c r="L182" s="1285"/>
      <c r="M182" s="934"/>
      <c r="N182" s="934"/>
      <c r="O182" s="934"/>
      <c r="P182" s="959"/>
      <c r="Q182" s="1769"/>
    </row>
    <row r="183" spans="1:17" ht="35.1" customHeight="1">
      <c r="A183" s="1105"/>
      <c r="B183" s="1143" t="s">
        <v>1371</v>
      </c>
      <c r="C183" s="947" t="s">
        <v>1344</v>
      </c>
      <c r="D183" s="1065" t="s">
        <v>1345</v>
      </c>
      <c r="E183" s="1256"/>
      <c r="F183" s="934"/>
      <c r="G183" s="1257">
        <v>120000</v>
      </c>
      <c r="H183" s="934"/>
      <c r="I183" s="934"/>
      <c r="J183" s="1288"/>
      <c r="K183" s="924"/>
      <c r="L183" s="1285"/>
      <c r="M183" s="934"/>
      <c r="N183" s="934"/>
      <c r="O183" s="934"/>
      <c r="P183" s="959"/>
      <c r="Q183" s="1769"/>
    </row>
    <row r="184" spans="1:17" ht="35.1" customHeight="1">
      <c r="A184" s="1105"/>
      <c r="B184" s="1143" t="s">
        <v>1372</v>
      </c>
      <c r="C184" s="947" t="s">
        <v>1344</v>
      </c>
      <c r="D184" s="1065" t="s">
        <v>1347</v>
      </c>
      <c r="E184" s="962"/>
      <c r="F184" s="934"/>
      <c r="G184" s="1221"/>
      <c r="H184" s="934"/>
      <c r="I184" s="934"/>
      <c r="J184" s="1288"/>
      <c r="K184" s="924"/>
      <c r="L184" s="1285"/>
      <c r="M184" s="924">
        <v>110000</v>
      </c>
      <c r="N184" s="934"/>
      <c r="O184" s="934"/>
      <c r="P184" s="959"/>
      <c r="Q184" s="1769"/>
    </row>
    <row r="185" spans="1:17" ht="35.1" customHeight="1">
      <c r="A185" s="1105"/>
      <c r="B185" s="1143" t="s">
        <v>1372</v>
      </c>
      <c r="C185" s="947" t="s">
        <v>1344</v>
      </c>
      <c r="D185" s="1065" t="s">
        <v>1348</v>
      </c>
      <c r="E185" s="959"/>
      <c r="F185" s="924">
        <v>70200</v>
      </c>
      <c r="G185" s="1221"/>
      <c r="H185" s="924"/>
      <c r="I185" s="924"/>
      <c r="J185" s="1285"/>
      <c r="K185" s="892"/>
      <c r="L185" s="1234"/>
      <c r="M185" s="924"/>
      <c r="N185" s="924"/>
      <c r="O185" s="924"/>
      <c r="P185" s="959"/>
      <c r="Q185" s="1769"/>
    </row>
    <row r="186" spans="1:17" ht="35.1" customHeight="1">
      <c r="A186" s="1105"/>
      <c r="B186" s="1143" t="s">
        <v>1373</v>
      </c>
      <c r="C186" s="947" t="s">
        <v>1344</v>
      </c>
      <c r="D186" s="1065" t="s">
        <v>1345</v>
      </c>
      <c r="E186" s="959"/>
      <c r="F186" s="924">
        <v>73500</v>
      </c>
      <c r="G186" s="1257">
        <v>120000</v>
      </c>
      <c r="H186" s="924"/>
      <c r="I186" s="924"/>
      <c r="J186" s="1285"/>
      <c r="K186" s="924">
        <v>130000</v>
      </c>
      <c r="L186" s="924">
        <v>125000</v>
      </c>
      <c r="M186" s="924">
        <v>123000</v>
      </c>
      <c r="N186" s="924"/>
      <c r="O186" s="924"/>
      <c r="P186" s="959"/>
      <c r="Q186" s="1769"/>
    </row>
    <row r="187" spans="1:17" ht="35.1" customHeight="1">
      <c r="A187" s="1105"/>
      <c r="B187" s="1143" t="s">
        <v>1374</v>
      </c>
      <c r="C187" s="947" t="s">
        <v>1344</v>
      </c>
      <c r="D187" s="1065" t="s">
        <v>1345</v>
      </c>
      <c r="E187" s="1272"/>
      <c r="F187" s="924"/>
      <c r="G187" s="1257">
        <v>120000</v>
      </c>
      <c r="H187" s="924"/>
      <c r="I187" s="924"/>
      <c r="J187" s="1285"/>
      <c r="K187" s="924"/>
      <c r="L187" s="1285"/>
      <c r="M187" s="924"/>
      <c r="N187" s="924"/>
      <c r="O187" s="924"/>
      <c r="P187" s="959"/>
      <c r="Q187" s="1769"/>
    </row>
    <row r="188" spans="1:17" ht="35.1" customHeight="1">
      <c r="A188" s="1105"/>
      <c r="B188" s="1143" t="s">
        <v>1375</v>
      </c>
      <c r="C188" s="947" t="s">
        <v>1344</v>
      </c>
      <c r="D188" s="1065" t="s">
        <v>1345</v>
      </c>
      <c r="E188" s="1272"/>
      <c r="F188" s="924"/>
      <c r="H188" s="924"/>
      <c r="I188" s="924"/>
      <c r="J188" s="1285"/>
      <c r="L188" s="1285">
        <v>129000</v>
      </c>
      <c r="M188" s="924"/>
      <c r="N188" s="924"/>
      <c r="O188" s="924"/>
      <c r="P188" s="959"/>
      <c r="Q188" s="1769"/>
    </row>
    <row r="189" spans="1:17" ht="35.1" customHeight="1">
      <c r="A189" s="1105"/>
      <c r="B189" s="1143" t="s">
        <v>1376</v>
      </c>
      <c r="C189" s="947" t="s">
        <v>1344</v>
      </c>
      <c r="D189" s="1065" t="s">
        <v>1345</v>
      </c>
      <c r="E189" s="1272"/>
      <c r="F189" s="924"/>
      <c r="G189" s="1257"/>
      <c r="H189" s="849"/>
      <c r="I189" s="924"/>
      <c r="J189" s="1285"/>
      <c r="K189" s="924"/>
      <c r="L189" s="1285"/>
      <c r="M189" s="924"/>
      <c r="N189" s="924"/>
      <c r="O189" s="924"/>
      <c r="P189" s="959"/>
      <c r="Q189" s="1769"/>
    </row>
    <row r="190" spans="1:17" ht="35.1" customHeight="1">
      <c r="A190" s="1105"/>
      <c r="B190" s="1143" t="s">
        <v>1377</v>
      </c>
      <c r="C190" s="947" t="s">
        <v>1344</v>
      </c>
      <c r="D190" s="1065" t="s">
        <v>1347</v>
      </c>
      <c r="E190" s="1272"/>
      <c r="F190" s="924"/>
      <c r="G190" s="1257"/>
      <c r="I190" s="924"/>
      <c r="J190" s="924">
        <v>85000</v>
      </c>
      <c r="K190" s="924"/>
      <c r="L190" s="1285"/>
      <c r="M190" s="924">
        <v>79000</v>
      </c>
      <c r="N190" s="924"/>
      <c r="O190" s="924"/>
      <c r="P190" s="959"/>
      <c r="Q190" s="1769"/>
    </row>
    <row r="191" spans="1:17" ht="35.1" customHeight="1">
      <c r="A191" s="1105"/>
      <c r="B191" s="1143" t="s">
        <v>1377</v>
      </c>
      <c r="C191" s="947" t="s">
        <v>1344</v>
      </c>
      <c r="D191" s="1065" t="s">
        <v>1348</v>
      </c>
      <c r="E191" s="1256"/>
      <c r="F191" s="934"/>
      <c r="G191" s="1273"/>
      <c r="H191" s="934"/>
      <c r="I191" s="934"/>
      <c r="J191" s="924">
        <v>95000</v>
      </c>
      <c r="K191" s="924"/>
      <c r="L191" s="1285"/>
      <c r="M191" s="934"/>
      <c r="N191" s="934"/>
      <c r="O191" s="934"/>
      <c r="P191" s="959"/>
      <c r="Q191" s="1769"/>
    </row>
    <row r="192" spans="1:17" ht="35.1" customHeight="1">
      <c r="A192" s="1105"/>
      <c r="B192" s="1143" t="s">
        <v>1377</v>
      </c>
      <c r="C192" s="947" t="s">
        <v>1344</v>
      </c>
      <c r="D192" s="1065" t="s">
        <v>1345</v>
      </c>
      <c r="E192" s="1256"/>
      <c r="F192" s="924">
        <v>95000</v>
      </c>
      <c r="G192" s="1257">
        <v>102000</v>
      </c>
      <c r="H192" s="934"/>
      <c r="I192" s="934"/>
      <c r="J192" s="1285"/>
      <c r="K192" s="924"/>
      <c r="L192" s="1285"/>
      <c r="M192" s="934"/>
      <c r="N192" s="934"/>
      <c r="O192" s="934"/>
      <c r="P192" s="959"/>
      <c r="Q192" s="1769"/>
    </row>
    <row r="193" spans="1:17" ht="35.1" customHeight="1">
      <c r="A193" s="1105"/>
      <c r="B193" s="1143" t="s">
        <v>1378</v>
      </c>
      <c r="C193" s="947" t="s">
        <v>1344</v>
      </c>
      <c r="D193" s="1065" t="s">
        <v>1350</v>
      </c>
      <c r="E193" s="1256"/>
      <c r="G193" s="1257"/>
      <c r="H193" s="934"/>
      <c r="I193" s="934"/>
      <c r="J193" s="1288"/>
      <c r="K193" s="924"/>
      <c r="L193" s="1285"/>
      <c r="M193" s="934"/>
      <c r="N193" s="934"/>
      <c r="O193" s="934"/>
      <c r="P193" s="924">
        <v>166100</v>
      </c>
      <c r="Q193" s="1769"/>
    </row>
    <row r="194" spans="1:17" ht="35.1" customHeight="1">
      <c r="A194" s="1105"/>
      <c r="B194" s="1143" t="s">
        <v>1379</v>
      </c>
      <c r="C194" s="947" t="s">
        <v>1344</v>
      </c>
      <c r="D194" s="1065" t="s">
        <v>1351</v>
      </c>
      <c r="E194" s="1256"/>
      <c r="F194" s="934"/>
      <c r="G194" s="1257"/>
      <c r="H194" s="934"/>
      <c r="I194" s="934"/>
      <c r="J194" s="1288"/>
      <c r="K194" s="924"/>
      <c r="L194" s="1285"/>
      <c r="M194" s="934"/>
      <c r="N194" s="934"/>
      <c r="O194" s="934"/>
      <c r="P194" s="959">
        <v>180400</v>
      </c>
      <c r="Q194" s="1769"/>
    </row>
    <row r="195" spans="1:17" ht="35.1" customHeight="1">
      <c r="A195" s="1105"/>
      <c r="B195" s="1143" t="s">
        <v>1380</v>
      </c>
      <c r="C195" s="947" t="s">
        <v>1344</v>
      </c>
      <c r="D195" s="1065" t="s">
        <v>1345</v>
      </c>
      <c r="E195" s="1256"/>
      <c r="F195" s="934"/>
      <c r="G195" s="1257">
        <v>130000</v>
      </c>
      <c r="H195" s="934"/>
      <c r="I195" s="934"/>
      <c r="J195" s="1288"/>
      <c r="K195" s="924">
        <v>130000</v>
      </c>
      <c r="L195" s="1285"/>
      <c r="M195" s="934"/>
      <c r="N195" s="934"/>
      <c r="O195" s="934"/>
      <c r="P195" s="959"/>
      <c r="Q195" s="1769"/>
    </row>
    <row r="196" spans="1:17" ht="35.1" customHeight="1">
      <c r="A196" s="1105"/>
      <c r="B196" s="1143" t="s">
        <v>1381</v>
      </c>
      <c r="C196" s="947" t="s">
        <v>1344</v>
      </c>
      <c r="D196" s="1065" t="s">
        <v>1345</v>
      </c>
      <c r="E196" s="1256"/>
      <c r="F196" s="934"/>
      <c r="G196" s="1266"/>
      <c r="H196" s="934"/>
      <c r="I196" s="1002">
        <v>115000</v>
      </c>
      <c r="J196" s="1288"/>
      <c r="K196" s="924"/>
      <c r="L196" s="1285"/>
      <c r="M196" s="934"/>
      <c r="N196" s="934"/>
      <c r="O196" s="934"/>
      <c r="P196" s="959"/>
      <c r="Q196" s="1769"/>
    </row>
    <row r="197" spans="1:17" ht="35.1" customHeight="1">
      <c r="A197" s="1105"/>
      <c r="B197" s="1143" t="s">
        <v>1382</v>
      </c>
      <c r="C197" s="947" t="s">
        <v>1344</v>
      </c>
      <c r="D197" s="1065" t="s">
        <v>1350</v>
      </c>
      <c r="E197" s="1256"/>
      <c r="F197" s="934"/>
      <c r="G197" s="1266"/>
      <c r="H197" s="934"/>
      <c r="I197" s="1002">
        <v>135000</v>
      </c>
      <c r="J197" s="1288"/>
      <c r="K197" s="924"/>
      <c r="L197" s="1285"/>
      <c r="M197" s="934"/>
      <c r="N197" s="934"/>
      <c r="O197" s="934"/>
      <c r="P197" s="959"/>
      <c r="Q197" s="1769"/>
    </row>
    <row r="198" spans="1:17" ht="35.1" customHeight="1">
      <c r="A198" s="1105"/>
      <c r="B198" s="1260" t="s">
        <v>1383</v>
      </c>
      <c r="C198" s="947" t="s">
        <v>1344</v>
      </c>
      <c r="D198" s="1065" t="s">
        <v>1350</v>
      </c>
      <c r="E198" s="1256"/>
      <c r="F198" s="934"/>
      <c r="G198" s="1266"/>
      <c r="H198" s="934"/>
      <c r="I198" s="934"/>
      <c r="J198" s="1288"/>
      <c r="K198" s="924"/>
      <c r="L198" s="1285"/>
      <c r="M198" s="934"/>
      <c r="N198" s="934"/>
      <c r="O198" s="934"/>
      <c r="P198" s="959"/>
      <c r="Q198" s="1769"/>
    </row>
    <row r="199" spans="1:17" ht="35.1" customHeight="1">
      <c r="A199" s="1105"/>
      <c r="B199" s="1260" t="s">
        <v>1384</v>
      </c>
      <c r="C199" s="947" t="s">
        <v>1344</v>
      </c>
      <c r="D199" s="1065" t="s">
        <v>1350</v>
      </c>
      <c r="E199" s="1256"/>
      <c r="F199" s="924">
        <v>91200</v>
      </c>
      <c r="G199" s="1266"/>
      <c r="H199" s="934"/>
      <c r="I199" s="934"/>
      <c r="J199" s="1288"/>
      <c r="K199" s="924"/>
      <c r="L199" s="1285"/>
      <c r="M199" s="934"/>
      <c r="N199" s="934"/>
      <c r="O199" s="934"/>
      <c r="P199" s="959"/>
      <c r="Q199" s="1770"/>
    </row>
    <row r="200" spans="1:17" ht="30" customHeight="1">
      <c r="A200" s="1062" t="s">
        <v>1385</v>
      </c>
      <c r="B200" s="1057"/>
      <c r="C200" s="581"/>
      <c r="D200" s="1063"/>
      <c r="E200" s="623"/>
      <c r="F200" s="623"/>
      <c r="G200" s="1295"/>
      <c r="H200" s="625"/>
      <c r="Q200" s="1776" t="s">
        <v>1177</v>
      </c>
    </row>
    <row r="201" spans="1:17" ht="30" customHeight="1">
      <c r="B201" s="1752" t="s">
        <v>866</v>
      </c>
      <c r="C201" s="1753"/>
      <c r="D201" s="1239"/>
      <c r="E201" s="878"/>
      <c r="F201" s="878"/>
      <c r="G201" s="1221"/>
      <c r="H201" s="849"/>
      <c r="I201" s="849"/>
      <c r="J201" s="1194"/>
      <c r="K201" s="892"/>
      <c r="L201" s="1234"/>
      <c r="M201" s="849"/>
      <c r="N201" s="849"/>
      <c r="O201" s="849"/>
      <c r="P201" s="893"/>
      <c r="Q201" s="1777"/>
    </row>
    <row r="202" spans="1:17" ht="30" customHeight="1">
      <c r="A202" s="1134"/>
      <c r="B202" s="1074" t="s">
        <v>1386</v>
      </c>
      <c r="C202" s="947" t="s">
        <v>1387</v>
      </c>
      <c r="D202" s="1296" t="s">
        <v>1388</v>
      </c>
      <c r="E202" s="977"/>
      <c r="F202" s="977"/>
      <c r="G202" s="1297">
        <v>2200000</v>
      </c>
      <c r="H202" s="978"/>
      <c r="I202" s="978"/>
      <c r="J202" s="1311"/>
      <c r="K202" s="978"/>
      <c r="L202" s="1311"/>
      <c r="M202" s="978"/>
      <c r="N202" s="978"/>
      <c r="O202" s="978"/>
      <c r="P202" s="1003"/>
      <c r="Q202" s="1777"/>
    </row>
    <row r="203" spans="1:17" ht="30" customHeight="1">
      <c r="A203" s="1134"/>
      <c r="B203" s="1074" t="s">
        <v>868</v>
      </c>
      <c r="C203" s="947" t="s">
        <v>1387</v>
      </c>
      <c r="D203" s="1296" t="s">
        <v>1389</v>
      </c>
      <c r="E203" s="980"/>
      <c r="F203" s="980"/>
      <c r="G203" s="1297">
        <v>3000000</v>
      </c>
      <c r="H203" s="978"/>
      <c r="I203" s="978"/>
      <c r="J203" s="1311"/>
      <c r="K203" s="978">
        <v>3200000</v>
      </c>
      <c r="L203" s="1311"/>
      <c r="M203" s="978"/>
      <c r="N203" s="978"/>
      <c r="O203" s="978"/>
      <c r="P203" s="1003"/>
      <c r="Q203" s="1777"/>
    </row>
    <row r="204" spans="1:17" ht="30" customHeight="1">
      <c r="A204" s="1134"/>
      <c r="B204" s="1074" t="s">
        <v>869</v>
      </c>
      <c r="C204" s="947" t="s">
        <v>1387</v>
      </c>
      <c r="D204" s="1296" t="s">
        <v>1390</v>
      </c>
      <c r="E204" s="980"/>
      <c r="F204" s="980"/>
      <c r="G204" s="1297">
        <v>4100000</v>
      </c>
      <c r="H204" s="978"/>
      <c r="I204" s="978"/>
      <c r="J204" s="1311"/>
      <c r="K204" s="978"/>
      <c r="L204" s="1311"/>
      <c r="M204" s="978"/>
      <c r="N204" s="978"/>
      <c r="O204" s="978"/>
      <c r="P204" s="1003"/>
      <c r="Q204" s="1777"/>
    </row>
    <row r="205" spans="1:17" ht="30" customHeight="1">
      <c r="A205" s="1134"/>
      <c r="B205" s="1074" t="s">
        <v>870</v>
      </c>
      <c r="C205" s="947" t="s">
        <v>1387</v>
      </c>
      <c r="D205" s="1296" t="s">
        <v>1391</v>
      </c>
      <c r="E205" s="980"/>
      <c r="F205" s="980"/>
      <c r="G205" s="1297">
        <v>5300000</v>
      </c>
      <c r="H205" s="978"/>
      <c r="I205" s="978"/>
      <c r="J205" s="1311"/>
      <c r="K205" s="978"/>
      <c r="L205" s="1311"/>
      <c r="M205" s="978"/>
      <c r="N205" s="978"/>
      <c r="O205" s="978"/>
      <c r="P205" s="1003"/>
      <c r="Q205" s="1777"/>
    </row>
    <row r="206" spans="1:17" ht="30" customHeight="1">
      <c r="A206" s="1134"/>
      <c r="B206" s="1074" t="s">
        <v>871</v>
      </c>
      <c r="C206" s="947" t="s">
        <v>1387</v>
      </c>
      <c r="D206" s="1296" t="s">
        <v>1388</v>
      </c>
      <c r="E206" s="980"/>
      <c r="F206" s="980"/>
      <c r="G206" s="1297">
        <v>2250000</v>
      </c>
      <c r="H206" s="978"/>
      <c r="I206" s="978"/>
      <c r="J206" s="1311"/>
      <c r="K206" s="978"/>
      <c r="L206" s="1311"/>
      <c r="M206" s="978"/>
      <c r="N206" s="978"/>
      <c r="O206" s="978"/>
      <c r="P206" s="1003"/>
      <c r="Q206" s="1777"/>
    </row>
    <row r="207" spans="1:17" ht="30" customHeight="1">
      <c r="A207" s="1298"/>
      <c r="B207" s="1071" t="s">
        <v>872</v>
      </c>
      <c r="C207" s="1123" t="s">
        <v>1387</v>
      </c>
      <c r="D207" s="1296" t="s">
        <v>1389</v>
      </c>
      <c r="E207" s="983"/>
      <c r="F207" s="983"/>
      <c r="G207" s="1299">
        <v>3250000</v>
      </c>
      <c r="H207" s="984"/>
      <c r="I207" s="984"/>
      <c r="J207" s="1312"/>
      <c r="L207" s="1312"/>
      <c r="M207" s="984"/>
      <c r="N207" s="984"/>
      <c r="O207" s="984"/>
      <c r="P207" s="1004"/>
      <c r="Q207" s="1777"/>
    </row>
    <row r="208" spans="1:17" ht="30" customHeight="1">
      <c r="A208" s="1134"/>
      <c r="B208" s="1074" t="s">
        <v>873</v>
      </c>
      <c r="C208" s="947" t="s">
        <v>1387</v>
      </c>
      <c r="D208" s="1296" t="s">
        <v>1390</v>
      </c>
      <c r="E208" s="986"/>
      <c r="F208" s="986"/>
      <c r="G208" s="1300">
        <v>4350000</v>
      </c>
      <c r="H208" s="987"/>
      <c r="I208" s="987"/>
      <c r="J208" s="1313"/>
      <c r="K208" s="987"/>
      <c r="L208" s="1313"/>
      <c r="M208" s="987"/>
      <c r="N208" s="987"/>
      <c r="O208" s="987"/>
      <c r="P208" s="1005"/>
      <c r="Q208" s="1777"/>
    </row>
    <row r="209" spans="1:17" ht="30" customHeight="1">
      <c r="A209" s="1301"/>
      <c r="B209" s="1097" t="s">
        <v>874</v>
      </c>
      <c r="C209" s="1120" t="s">
        <v>1387</v>
      </c>
      <c r="D209" s="1296" t="s">
        <v>1391</v>
      </c>
      <c r="E209" s="990"/>
      <c r="F209" s="990"/>
      <c r="G209" s="1302">
        <v>5450000</v>
      </c>
      <c r="H209" s="991"/>
      <c r="I209" s="991"/>
      <c r="J209" s="1314"/>
      <c r="K209" s="991"/>
      <c r="L209" s="1314"/>
      <c r="M209" s="991"/>
      <c r="N209" s="991"/>
      <c r="O209" s="991"/>
      <c r="P209" s="1006"/>
      <c r="Q209" s="1777"/>
    </row>
    <row r="210" spans="1:17" ht="30" customHeight="1">
      <c r="A210" s="1134"/>
      <c r="B210" s="1303" t="s">
        <v>875</v>
      </c>
      <c r="C210" s="947"/>
      <c r="D210" s="1304"/>
      <c r="E210" s="980"/>
      <c r="F210" s="980"/>
      <c r="G210" s="1297"/>
      <c r="H210" s="978"/>
      <c r="I210" s="978"/>
      <c r="J210" s="1311"/>
      <c r="K210" s="978"/>
      <c r="L210" s="1311"/>
      <c r="M210" s="978"/>
      <c r="N210" s="978"/>
      <c r="O210" s="978"/>
      <c r="P210" s="1003"/>
      <c r="Q210" s="1777"/>
    </row>
    <row r="211" spans="1:17" ht="30" customHeight="1">
      <c r="A211" s="1134"/>
      <c r="B211" s="1074" t="s">
        <v>867</v>
      </c>
      <c r="C211" s="947" t="s">
        <v>1387</v>
      </c>
      <c r="D211" s="1296" t="s">
        <v>1388</v>
      </c>
      <c r="E211" s="980"/>
      <c r="F211" s="980"/>
      <c r="G211" s="1297">
        <v>2800000</v>
      </c>
      <c r="H211" s="978"/>
      <c r="I211" s="978"/>
      <c r="J211" s="1311"/>
      <c r="K211" s="978"/>
      <c r="L211" s="1311"/>
      <c r="M211" s="978"/>
      <c r="N211" s="978"/>
      <c r="O211" s="978"/>
      <c r="P211" s="1003"/>
      <c r="Q211" s="1777"/>
    </row>
    <row r="212" spans="1:17" ht="30" customHeight="1">
      <c r="A212" s="1134"/>
      <c r="B212" s="1074" t="s">
        <v>868</v>
      </c>
      <c r="C212" s="947" t="s">
        <v>1387</v>
      </c>
      <c r="D212" s="1296" t="s">
        <v>1389</v>
      </c>
      <c r="E212" s="977"/>
      <c r="F212" s="977"/>
      <c r="G212" s="1297">
        <v>3500000</v>
      </c>
      <c r="H212" s="978"/>
      <c r="I212" s="978"/>
      <c r="J212" s="1311"/>
      <c r="K212" s="978"/>
      <c r="L212" s="1311"/>
      <c r="M212" s="978"/>
      <c r="N212" s="978"/>
      <c r="O212" s="978"/>
      <c r="P212" s="1003"/>
      <c r="Q212" s="1777"/>
    </row>
    <row r="213" spans="1:17" ht="30" customHeight="1">
      <c r="A213" s="1134"/>
      <c r="B213" s="1074" t="s">
        <v>869</v>
      </c>
      <c r="C213" s="947" t="s">
        <v>1387</v>
      </c>
      <c r="D213" s="1296" t="s">
        <v>1390</v>
      </c>
      <c r="E213" s="980"/>
      <c r="F213" s="980"/>
      <c r="G213" s="1297">
        <v>4550000</v>
      </c>
      <c r="H213" s="978"/>
      <c r="I213" s="978"/>
      <c r="J213" s="1311"/>
      <c r="K213" s="978"/>
      <c r="L213" s="1311"/>
      <c r="M213" s="978"/>
      <c r="N213" s="978"/>
      <c r="O213" s="978"/>
      <c r="P213" s="1003"/>
      <c r="Q213" s="1777"/>
    </row>
    <row r="214" spans="1:17" ht="30" customHeight="1">
      <c r="A214" s="1134"/>
      <c r="B214" s="1074" t="s">
        <v>870</v>
      </c>
      <c r="C214" s="947" t="s">
        <v>1387</v>
      </c>
      <c r="D214" s="1296" t="s">
        <v>1391</v>
      </c>
      <c r="E214" s="980"/>
      <c r="F214" s="980"/>
      <c r="G214" s="1297">
        <v>5700000</v>
      </c>
      <c r="H214" s="978"/>
      <c r="I214" s="978"/>
      <c r="J214" s="1311"/>
      <c r="K214" s="978"/>
      <c r="L214" s="1311"/>
      <c r="M214" s="978"/>
      <c r="N214" s="978"/>
      <c r="O214" s="978"/>
      <c r="P214" s="1003"/>
      <c r="Q214" s="1777"/>
    </row>
    <row r="215" spans="1:17" ht="30" customHeight="1">
      <c r="A215" s="1134"/>
      <c r="B215" s="1074" t="s">
        <v>871</v>
      </c>
      <c r="C215" s="947" t="s">
        <v>1387</v>
      </c>
      <c r="D215" s="1296" t="s">
        <v>1388</v>
      </c>
      <c r="E215" s="980"/>
      <c r="F215" s="980"/>
      <c r="G215" s="1297">
        <v>2750000</v>
      </c>
      <c r="H215" s="978"/>
      <c r="I215" s="978"/>
      <c r="J215" s="1311"/>
      <c r="K215" s="978"/>
      <c r="L215" s="1311"/>
      <c r="M215" s="978"/>
      <c r="N215" s="978"/>
      <c r="O215" s="978"/>
      <c r="P215" s="1003"/>
      <c r="Q215" s="1777"/>
    </row>
    <row r="216" spans="1:17" ht="30" customHeight="1">
      <c r="A216" s="1134"/>
      <c r="B216" s="1074" t="s">
        <v>872</v>
      </c>
      <c r="C216" s="947" t="s">
        <v>1387</v>
      </c>
      <c r="D216" s="1296" t="s">
        <v>1389</v>
      </c>
      <c r="E216" s="977"/>
      <c r="F216" s="977"/>
      <c r="G216" s="1297">
        <v>3800000</v>
      </c>
      <c r="H216" s="978"/>
      <c r="I216" s="978"/>
      <c r="J216" s="1311"/>
      <c r="K216" s="978"/>
      <c r="L216" s="1311"/>
      <c r="M216" s="978"/>
      <c r="N216" s="978"/>
      <c r="O216" s="978"/>
      <c r="P216" s="1003"/>
      <c r="Q216" s="1777"/>
    </row>
    <row r="217" spans="1:17" ht="30" customHeight="1">
      <c r="A217" s="1134"/>
      <c r="B217" s="1074" t="s">
        <v>873</v>
      </c>
      <c r="C217" s="947" t="s">
        <v>1387</v>
      </c>
      <c r="D217" s="1296" t="s">
        <v>1390</v>
      </c>
      <c r="E217" s="977"/>
      <c r="F217" s="977"/>
      <c r="G217" s="1297">
        <v>4900000</v>
      </c>
      <c r="H217" s="978"/>
      <c r="I217" s="978"/>
      <c r="J217" s="1311"/>
      <c r="K217" s="978"/>
      <c r="L217" s="1311"/>
      <c r="M217" s="978"/>
      <c r="N217" s="978"/>
      <c r="O217" s="978"/>
      <c r="P217" s="1003"/>
      <c r="Q217" s="1777"/>
    </row>
    <row r="218" spans="1:17" ht="30" customHeight="1">
      <c r="A218" s="1134"/>
      <c r="B218" s="1071" t="s">
        <v>874</v>
      </c>
      <c r="C218" s="1123" t="s">
        <v>1387</v>
      </c>
      <c r="D218" s="1296" t="s">
        <v>1391</v>
      </c>
      <c r="E218" s="995"/>
      <c r="F218" s="995"/>
      <c r="G218" s="1299">
        <v>6000000</v>
      </c>
      <c r="H218" s="984"/>
      <c r="I218" s="984"/>
      <c r="J218" s="1312"/>
      <c r="K218" s="984"/>
      <c r="L218" s="1312"/>
      <c r="M218" s="984"/>
      <c r="N218" s="984"/>
      <c r="O218" s="984"/>
      <c r="P218" s="1004"/>
      <c r="Q218" s="1778"/>
    </row>
    <row r="219" spans="1:17" ht="35.1" customHeight="1">
      <c r="A219" s="1062" t="s">
        <v>1392</v>
      </c>
      <c r="B219" s="1238" t="s">
        <v>1393</v>
      </c>
      <c r="C219" s="892"/>
      <c r="D219" s="1239"/>
      <c r="E219" s="878"/>
      <c r="F219" s="878"/>
      <c r="G219" s="1221"/>
      <c r="H219" s="849"/>
      <c r="I219" s="849"/>
      <c r="J219" s="1194"/>
      <c r="K219" s="892"/>
      <c r="L219" s="1234"/>
      <c r="M219" s="849"/>
      <c r="N219" s="849"/>
      <c r="O219" s="849"/>
      <c r="P219" s="893"/>
      <c r="Q219" s="1776" t="s">
        <v>1177</v>
      </c>
    </row>
    <row r="220" spans="1:17" ht="35.1" customHeight="1">
      <c r="A220" s="1062"/>
      <c r="B220" s="1136" t="s">
        <v>1394</v>
      </c>
      <c r="C220" s="947" t="s">
        <v>249</v>
      </c>
      <c r="D220" s="1086"/>
      <c r="E220" s="1305"/>
      <c r="F220" s="997">
        <v>6500000</v>
      </c>
      <c r="G220" s="1306">
        <v>5800000</v>
      </c>
      <c r="I220" s="1315">
        <v>6500000</v>
      </c>
      <c r="J220" s="998">
        <v>5600000</v>
      </c>
      <c r="K220" s="998">
        <v>6000000</v>
      </c>
      <c r="L220" s="998">
        <v>5500000</v>
      </c>
      <c r="M220" s="998">
        <v>6000000</v>
      </c>
      <c r="N220" s="998">
        <v>5500000</v>
      </c>
      <c r="O220" s="997">
        <v>4600000</v>
      </c>
      <c r="P220" s="1007"/>
      <c r="Q220" s="1777"/>
    </row>
    <row r="221" spans="1:17" ht="35.1" customHeight="1">
      <c r="A221" s="1105"/>
      <c r="B221" s="1307" t="s">
        <v>1395</v>
      </c>
      <c r="C221" s="947" t="s">
        <v>249</v>
      </c>
      <c r="D221" s="1065"/>
      <c r="E221" s="1308"/>
      <c r="F221" s="997">
        <v>6500000</v>
      </c>
      <c r="G221" s="1309">
        <v>6500000</v>
      </c>
      <c r="H221" s="998">
        <v>7000000</v>
      </c>
      <c r="I221" s="997"/>
      <c r="J221" s="997">
        <v>6700000</v>
      </c>
      <c r="K221" s="997">
        <v>6300000</v>
      </c>
      <c r="L221" s="1316"/>
      <c r="M221" s="998">
        <v>6000000</v>
      </c>
      <c r="N221" s="997"/>
      <c r="O221" s="849"/>
      <c r="P221" s="1008"/>
      <c r="Q221" s="1777"/>
    </row>
    <row r="222" spans="1:17" ht="35.1" customHeight="1">
      <c r="A222" s="1105"/>
      <c r="B222" s="1310" t="s">
        <v>1396</v>
      </c>
      <c r="C222" s="947" t="s">
        <v>249</v>
      </c>
      <c r="D222" s="1065"/>
      <c r="E222" s="764"/>
      <c r="F222" s="764"/>
      <c r="G222" s="1309">
        <v>9000000</v>
      </c>
      <c r="H222" s="997">
        <v>7000000</v>
      </c>
      <c r="I222" s="849"/>
      <c r="J222" s="997">
        <v>9500000</v>
      </c>
      <c r="K222" s="892"/>
      <c r="L222" s="1234"/>
      <c r="M222" s="849"/>
      <c r="N222" s="849"/>
      <c r="O222" s="849"/>
      <c r="P222" s="892"/>
      <c r="Q222" s="1778"/>
    </row>
    <row r="223" spans="1:17">
      <c r="Q223" s="1009"/>
    </row>
    <row r="224" spans="1:17">
      <c r="Q224" s="1009"/>
    </row>
    <row r="225" spans="17:17">
      <c r="Q225" s="1009"/>
    </row>
    <row r="226" spans="17:17">
      <c r="Q226" s="1009"/>
    </row>
  </sheetData>
  <mergeCells count="32">
    <mergeCell ref="Q155:Q162"/>
    <mergeCell ref="Q163:Q199"/>
    <mergeCell ref="Q200:Q218"/>
    <mergeCell ref="Q219:Q222"/>
    <mergeCell ref="Q51:Q60"/>
    <mergeCell ref="Q62:Q70"/>
    <mergeCell ref="Q71:Q78"/>
    <mergeCell ref="Q79:Q115"/>
    <mergeCell ref="Q116:Q154"/>
    <mergeCell ref="Q9:Q16"/>
    <mergeCell ref="Q19:Q21"/>
    <mergeCell ref="Q24:Q27"/>
    <mergeCell ref="Q29:Q36"/>
    <mergeCell ref="Q38:Q49"/>
    <mergeCell ref="E50:P50"/>
    <mergeCell ref="B156:C156"/>
    <mergeCell ref="B201:C201"/>
    <mergeCell ref="A5:A6"/>
    <mergeCell ref="B5:B6"/>
    <mergeCell ref="C5:C6"/>
    <mergeCell ref="D5:D6"/>
    <mergeCell ref="B18:C18"/>
    <mergeCell ref="E18:P18"/>
    <mergeCell ref="B23:C23"/>
    <mergeCell ref="E23:P23"/>
    <mergeCell ref="B28:C28"/>
    <mergeCell ref="B1:Q1"/>
    <mergeCell ref="B2:Q2"/>
    <mergeCell ref="B3:Q3"/>
    <mergeCell ref="E5:P5"/>
    <mergeCell ref="E8:P8"/>
    <mergeCell ref="Q5:Q6"/>
  </mergeCells>
  <conditionalFormatting sqref="B118">
    <cfRule type="duplicateValues" dxfId="569" priority="24"/>
  </conditionalFormatting>
  <conditionalFormatting sqref="B119">
    <cfRule type="duplicateValues" dxfId="568" priority="19"/>
  </conditionalFormatting>
  <conditionalFormatting sqref="B123:B125">
    <cfRule type="duplicateValues" dxfId="567" priority="14"/>
    <cfRule type="duplicateValues" dxfId="566" priority="15"/>
  </conditionalFormatting>
  <conditionalFormatting sqref="B126">
    <cfRule type="duplicateValues" dxfId="565" priority="10"/>
    <cfRule type="duplicateValues" dxfId="564" priority="11"/>
  </conditionalFormatting>
  <conditionalFormatting sqref="B127">
    <cfRule type="duplicateValues" dxfId="563" priority="1"/>
    <cfRule type="duplicateValues" dxfId="562" priority="2"/>
  </conditionalFormatting>
  <conditionalFormatting sqref="B128:B129">
    <cfRule type="duplicateValues" dxfId="561" priority="6"/>
  </conditionalFormatting>
  <conditionalFormatting sqref="B131">
    <cfRule type="duplicateValues" dxfId="560" priority="18"/>
  </conditionalFormatting>
  <conditionalFormatting sqref="B132">
    <cfRule type="duplicateValues" dxfId="559" priority="9"/>
  </conditionalFormatting>
  <conditionalFormatting sqref="B133">
    <cfRule type="duplicateValues" dxfId="558" priority="8"/>
  </conditionalFormatting>
  <conditionalFormatting sqref="B135:B136">
    <cfRule type="duplicateValues" dxfId="557" priority="21"/>
  </conditionalFormatting>
  <conditionalFormatting sqref="B135:B137">
    <cfRule type="duplicateValues" dxfId="556" priority="20"/>
  </conditionalFormatting>
  <conditionalFormatting sqref="B137">
    <cfRule type="duplicateValues" dxfId="555" priority="23"/>
  </conditionalFormatting>
  <conditionalFormatting sqref="B138:B140">
    <cfRule type="duplicateValues" dxfId="554" priority="27"/>
  </conditionalFormatting>
  <conditionalFormatting sqref="B139">
    <cfRule type="duplicateValues" dxfId="553" priority="22"/>
  </conditionalFormatting>
  <conditionalFormatting sqref="B139:B140">
    <cfRule type="duplicateValues" dxfId="552" priority="26"/>
  </conditionalFormatting>
  <conditionalFormatting sqref="B140">
    <cfRule type="duplicateValues" dxfId="551" priority="25"/>
  </conditionalFormatting>
  <conditionalFormatting sqref="B141:B142">
    <cfRule type="duplicateValues" dxfId="550" priority="31"/>
  </conditionalFormatting>
  <conditionalFormatting sqref="B143:B145">
    <cfRule type="duplicateValues" dxfId="549" priority="12"/>
    <cfRule type="duplicateValues" dxfId="548" priority="13"/>
  </conditionalFormatting>
  <conditionalFormatting sqref="B146:B147">
    <cfRule type="duplicateValues" dxfId="547" priority="5"/>
  </conditionalFormatting>
  <conditionalFormatting sqref="B148">
    <cfRule type="duplicateValues" dxfId="546" priority="17"/>
  </conditionalFormatting>
  <conditionalFormatting sqref="B149">
    <cfRule type="duplicateValues" dxfId="545" priority="16"/>
  </conditionalFormatting>
  <conditionalFormatting sqref="B150">
    <cfRule type="duplicateValues" dxfId="544" priority="7"/>
  </conditionalFormatting>
  <conditionalFormatting sqref="B151">
    <cfRule type="duplicateValues" dxfId="543" priority="3"/>
    <cfRule type="duplicateValues" dxfId="542" priority="4"/>
  </conditionalFormatting>
  <conditionalFormatting sqref="B153">
    <cfRule type="duplicateValues" dxfId="541" priority="29"/>
  </conditionalFormatting>
  <conditionalFormatting sqref="B154">
    <cfRule type="duplicateValues" dxfId="540" priority="28"/>
  </conditionalFormatting>
  <pageMargins left="0.1" right="0.1" top="0.4" bottom="0.4" header="0.3" footer="0.3"/>
  <pageSetup paperSize="9" scale="60" orientation="landscape"/>
  <headerFooter>
    <oddFooter>&amp;CPage &amp;P&amp;R&amp;A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Q226"/>
  <sheetViews>
    <sheetView zoomScale="80" zoomScaleNormal="80" workbookViewId="0">
      <selection activeCell="E10" sqref="E10"/>
    </sheetView>
  </sheetViews>
  <sheetFormatPr defaultColWidth="9.140625" defaultRowHeight="15"/>
  <cols>
    <col min="1" max="1" width="5.7109375" style="655" customWidth="1"/>
    <col min="2" max="2" width="32.85546875" style="656" customWidth="1"/>
    <col min="3" max="3" width="9.28515625" style="657" customWidth="1"/>
    <col min="4" max="4" width="18.42578125" style="658" customWidth="1"/>
    <col min="5" max="6" width="12.85546875" style="655" customWidth="1"/>
    <col min="7" max="7" width="13.140625" style="1021" customWidth="1"/>
    <col min="8" max="8" width="13.140625" style="659" customWidth="1"/>
    <col min="9" max="9" width="12.85546875" style="659" customWidth="1"/>
    <col min="10" max="10" width="14.28515625" style="661" customWidth="1"/>
    <col min="11" max="11" width="12.42578125" style="657" customWidth="1"/>
    <col min="12" max="12" width="11.85546875" style="663" customWidth="1"/>
    <col min="13" max="13" width="13.28515625" style="659" customWidth="1"/>
    <col min="14" max="14" width="13" style="659" customWidth="1"/>
    <col min="15" max="15" width="12.28515625" style="659" customWidth="1"/>
    <col min="16" max="16" width="11.85546875" style="657" customWidth="1"/>
    <col min="17" max="17" width="17.140625" style="655" customWidth="1"/>
    <col min="18" max="16384" width="9.140625" style="655"/>
  </cols>
  <sheetData>
    <row r="1" spans="1:17" ht="18.75">
      <c r="A1" s="664"/>
      <c r="B1" s="1739" t="s">
        <v>1149</v>
      </c>
      <c r="C1" s="1739"/>
      <c r="D1" s="1739"/>
      <c r="E1" s="1739"/>
      <c r="F1" s="1739"/>
      <c r="G1" s="1739"/>
      <c r="H1" s="1739"/>
      <c r="I1" s="1739"/>
      <c r="J1" s="1739"/>
      <c r="K1" s="1739"/>
      <c r="L1" s="1739"/>
      <c r="M1" s="1739"/>
      <c r="N1" s="1739"/>
      <c r="O1" s="1739"/>
      <c r="P1" s="1739"/>
      <c r="Q1" s="1739"/>
    </row>
    <row r="2" spans="1:17" ht="24.75" customHeight="1">
      <c r="A2" s="665"/>
      <c r="B2" s="1740" t="s">
        <v>1406</v>
      </c>
      <c r="C2" s="1740"/>
      <c r="D2" s="1740"/>
      <c r="E2" s="1740"/>
      <c r="F2" s="1740"/>
      <c r="G2" s="1740"/>
      <c r="H2" s="1740"/>
      <c r="I2" s="1740"/>
      <c r="J2" s="1740"/>
      <c r="K2" s="1740"/>
      <c r="L2" s="1740"/>
      <c r="M2" s="1740"/>
      <c r="N2" s="1740"/>
      <c r="O2" s="1740"/>
      <c r="P2" s="1740"/>
      <c r="Q2" s="1740"/>
    </row>
    <row r="3" spans="1:17" ht="17.25">
      <c r="A3" s="665"/>
      <c r="B3" s="1741" t="s">
        <v>1407</v>
      </c>
      <c r="C3" s="1741"/>
      <c r="D3" s="1741"/>
      <c r="E3" s="1741"/>
      <c r="F3" s="1741"/>
      <c r="G3" s="1741"/>
      <c r="H3" s="1741"/>
      <c r="I3" s="1741"/>
      <c r="J3" s="1741"/>
      <c r="K3" s="1741"/>
      <c r="L3" s="1741"/>
      <c r="M3" s="1741"/>
      <c r="N3" s="1741"/>
      <c r="O3" s="1741"/>
      <c r="P3" s="1741"/>
      <c r="Q3" s="1741"/>
    </row>
    <row r="4" spans="1:17" ht="18.75">
      <c r="A4" s="665"/>
      <c r="B4" s="666"/>
      <c r="C4" s="667"/>
      <c r="D4" s="668"/>
      <c r="E4" s="669"/>
      <c r="F4" s="669"/>
      <c r="G4" s="1022"/>
      <c r="H4" s="670"/>
      <c r="I4" s="670"/>
      <c r="J4" s="808"/>
      <c r="K4" s="667"/>
      <c r="L4" s="810"/>
      <c r="M4" s="670"/>
      <c r="N4" s="670"/>
      <c r="O4" s="670"/>
      <c r="P4" s="667"/>
      <c r="Q4" s="669"/>
    </row>
    <row r="5" spans="1:17" ht="69.95" customHeight="1">
      <c r="A5" s="1754" t="s">
        <v>1152</v>
      </c>
      <c r="B5" s="1755" t="s">
        <v>1153</v>
      </c>
      <c r="C5" s="1747" t="s">
        <v>1154</v>
      </c>
      <c r="D5" s="1757" t="s">
        <v>1155</v>
      </c>
      <c r="E5" s="1742" t="s">
        <v>1156</v>
      </c>
      <c r="F5" s="1743"/>
      <c r="G5" s="1743"/>
      <c r="H5" s="1743"/>
      <c r="I5" s="1743"/>
      <c r="J5" s="1743"/>
      <c r="K5" s="1743"/>
      <c r="L5" s="1743"/>
      <c r="M5" s="1743"/>
      <c r="N5" s="1743"/>
      <c r="O5" s="1743"/>
      <c r="P5" s="1743"/>
      <c r="Q5" s="1747" t="s">
        <v>10</v>
      </c>
    </row>
    <row r="6" spans="1:17" ht="69.95" customHeight="1">
      <c r="A6" s="1754"/>
      <c r="B6" s="1756"/>
      <c r="C6" s="1748"/>
      <c r="D6" s="1758"/>
      <c r="E6" s="1024" t="s">
        <v>1157</v>
      </c>
      <c r="F6" s="1025" t="s">
        <v>1158</v>
      </c>
      <c r="G6" s="1026" t="s">
        <v>1159</v>
      </c>
      <c r="H6" s="1027" t="s">
        <v>1160</v>
      </c>
      <c r="I6" s="675" t="s">
        <v>1161</v>
      </c>
      <c r="J6" s="1027" t="s">
        <v>1162</v>
      </c>
      <c r="K6" s="1144" t="s">
        <v>1163</v>
      </c>
      <c r="L6" s="1027" t="s">
        <v>1164</v>
      </c>
      <c r="M6" s="1145" t="s">
        <v>1165</v>
      </c>
      <c r="N6" s="1146" t="s">
        <v>1166</v>
      </c>
      <c r="O6" s="1144" t="s">
        <v>1167</v>
      </c>
      <c r="P6" s="1147" t="s">
        <v>1168</v>
      </c>
      <c r="Q6" s="1748"/>
    </row>
    <row r="7" spans="1:17">
      <c r="A7" s="1028"/>
      <c r="B7" s="1029" t="s">
        <v>1169</v>
      </c>
      <c r="C7" s="812" t="s">
        <v>1170</v>
      </c>
      <c r="D7" s="1029" t="s">
        <v>1171</v>
      </c>
      <c r="E7" s="682">
        <v>1</v>
      </c>
      <c r="F7" s="681">
        <v>2</v>
      </c>
      <c r="G7" s="1030">
        <v>3</v>
      </c>
      <c r="H7" s="681">
        <v>4</v>
      </c>
      <c r="I7" s="682">
        <v>5</v>
      </c>
      <c r="J7" s="1148">
        <v>6</v>
      </c>
      <c r="K7" s="812">
        <v>7</v>
      </c>
      <c r="L7" s="1148">
        <v>8</v>
      </c>
      <c r="M7" s="682">
        <v>9</v>
      </c>
      <c r="N7" s="681">
        <v>10</v>
      </c>
      <c r="O7" s="682">
        <v>11</v>
      </c>
      <c r="P7" s="812">
        <v>12</v>
      </c>
      <c r="Q7" s="682"/>
    </row>
    <row r="8" spans="1:17" ht="30" customHeight="1">
      <c r="A8" s="394" t="s">
        <v>1172</v>
      </c>
      <c r="B8" s="1031" t="s">
        <v>1173</v>
      </c>
      <c r="C8" s="396"/>
      <c r="E8" s="1744" t="s">
        <v>1174</v>
      </c>
      <c r="F8" s="1745"/>
      <c r="G8" s="1745"/>
      <c r="H8" s="1745"/>
      <c r="I8" s="1745"/>
      <c r="J8" s="1745"/>
      <c r="K8" s="1745"/>
      <c r="L8" s="1745"/>
      <c r="M8" s="1745"/>
      <c r="N8" s="1745"/>
      <c r="O8" s="1745"/>
      <c r="P8" s="1746"/>
      <c r="Q8" s="1195"/>
    </row>
    <row r="9" spans="1:17" ht="39.950000000000003" customHeight="1">
      <c r="A9" s="1032">
        <v>1</v>
      </c>
      <c r="B9" s="1033" t="s">
        <v>1175</v>
      </c>
      <c r="C9" s="1034" t="s">
        <v>15</v>
      </c>
      <c r="D9" s="1035" t="s">
        <v>1176</v>
      </c>
      <c r="E9" s="1036">
        <v>2240000</v>
      </c>
      <c r="F9" s="1037">
        <v>1900000</v>
      </c>
      <c r="G9" s="1038">
        <v>2200000</v>
      </c>
      <c r="H9" s="1037">
        <v>2200000</v>
      </c>
      <c r="I9" s="1036">
        <v>2000000</v>
      </c>
      <c r="J9" s="1037">
        <v>2200000</v>
      </c>
      <c r="K9" s="1037">
        <v>2300000</v>
      </c>
      <c r="L9" s="1037">
        <v>2200000</v>
      </c>
      <c r="M9" s="1037">
        <v>2181000</v>
      </c>
      <c r="N9" s="1037">
        <v>1980000</v>
      </c>
      <c r="O9" s="1037">
        <v>2040000</v>
      </c>
      <c r="P9" s="1149">
        <v>2120000</v>
      </c>
      <c r="Q9" s="1768" t="s">
        <v>1177</v>
      </c>
    </row>
    <row r="10" spans="1:17" ht="39.950000000000003" customHeight="1">
      <c r="A10" s="1032">
        <v>2</v>
      </c>
      <c r="B10" s="1039" t="s">
        <v>1178</v>
      </c>
      <c r="C10" s="1040" t="s">
        <v>15</v>
      </c>
      <c r="D10" s="1041" t="s">
        <v>1176</v>
      </c>
      <c r="E10" s="1036">
        <v>2120000</v>
      </c>
      <c r="F10" s="1037"/>
      <c r="G10" s="1042"/>
      <c r="H10" s="1043"/>
      <c r="I10" s="1043"/>
      <c r="J10" s="1150"/>
      <c r="K10" s="1043"/>
      <c r="L10" s="1150"/>
      <c r="M10" s="1043"/>
      <c r="N10" s="1043"/>
      <c r="O10" s="1043"/>
      <c r="P10" s="1151"/>
      <c r="Q10" s="1769"/>
    </row>
    <row r="11" spans="1:17" ht="39.950000000000003" customHeight="1">
      <c r="A11" s="1032">
        <v>3</v>
      </c>
      <c r="B11" s="1044" t="s">
        <v>1179</v>
      </c>
      <c r="C11" s="1040" t="s">
        <v>15</v>
      </c>
      <c r="D11" s="1041" t="s">
        <v>1176</v>
      </c>
      <c r="E11" s="1045">
        <v>2220000</v>
      </c>
      <c r="F11" s="1037">
        <v>1750000</v>
      </c>
      <c r="G11" s="1038">
        <v>2200000</v>
      </c>
      <c r="H11" s="1037"/>
      <c r="I11" s="1036">
        <v>1909091</v>
      </c>
      <c r="J11" s="1037">
        <v>2100000</v>
      </c>
      <c r="K11" s="1037"/>
      <c r="L11" s="1037">
        <v>2100000</v>
      </c>
      <c r="M11" s="1037">
        <v>2018519</v>
      </c>
      <c r="N11" s="1037">
        <v>1960000</v>
      </c>
      <c r="O11" s="1037">
        <f>O9</f>
        <v>2040000</v>
      </c>
      <c r="P11" s="1149">
        <v>2100000</v>
      </c>
      <c r="Q11" s="1769"/>
    </row>
    <row r="12" spans="1:17" ht="39.950000000000003" customHeight="1">
      <c r="A12" s="1032">
        <v>4</v>
      </c>
      <c r="B12" s="1046" t="s">
        <v>1180</v>
      </c>
      <c r="C12" s="1040" t="s">
        <v>15</v>
      </c>
      <c r="D12" s="1041" t="s">
        <v>1176</v>
      </c>
      <c r="E12" s="1045">
        <v>2220000</v>
      </c>
      <c r="F12" s="693">
        <v>2160000</v>
      </c>
      <c r="G12" s="1038">
        <v>2200000</v>
      </c>
      <c r="H12" s="1043"/>
      <c r="I12" s="1043"/>
      <c r="J12" s="1043">
        <v>2100000</v>
      </c>
      <c r="K12" s="1043"/>
      <c r="L12" s="1150"/>
      <c r="M12" s="1043"/>
      <c r="N12" s="1043"/>
      <c r="O12" s="1043"/>
      <c r="P12" s="1151"/>
      <c r="Q12" s="1769"/>
    </row>
    <row r="13" spans="1:17" ht="39.950000000000003" customHeight="1">
      <c r="A13" s="1032">
        <v>5</v>
      </c>
      <c r="B13" s="1047" t="s">
        <v>1181</v>
      </c>
      <c r="C13" s="1048" t="s">
        <v>15</v>
      </c>
      <c r="D13" s="1049" t="s">
        <v>1176</v>
      </c>
      <c r="E13" s="1050">
        <v>2060000</v>
      </c>
      <c r="F13" s="1043"/>
      <c r="G13" s="1051">
        <v>2100000</v>
      </c>
      <c r="H13" s="1052"/>
      <c r="I13" s="1152">
        <v>1818182</v>
      </c>
      <c r="J13" s="1153"/>
      <c r="K13" s="1052"/>
      <c r="L13" s="1153"/>
      <c r="M13" s="1052">
        <v>1870370</v>
      </c>
      <c r="N13" s="1052"/>
      <c r="O13" s="1052">
        <v>1940000</v>
      </c>
      <c r="P13" s="1154">
        <v>2000000</v>
      </c>
      <c r="Q13" s="1769"/>
    </row>
    <row r="14" spans="1:17" ht="39.950000000000003" customHeight="1">
      <c r="A14" s="1032">
        <v>6</v>
      </c>
      <c r="B14" s="1047" t="s">
        <v>1182</v>
      </c>
      <c r="C14" s="1048" t="s">
        <v>15</v>
      </c>
      <c r="D14" s="1049" t="s">
        <v>1176</v>
      </c>
      <c r="E14" s="1053"/>
      <c r="F14" s="1054"/>
      <c r="G14" s="1055"/>
      <c r="H14" s="1054"/>
      <c r="I14" s="1054"/>
      <c r="J14" s="1155"/>
      <c r="K14" s="1054">
        <v>2100000</v>
      </c>
      <c r="L14" s="1155"/>
      <c r="M14" s="1054">
        <v>1851852</v>
      </c>
      <c r="N14" s="1054"/>
      <c r="O14" s="1054">
        <f>O13</f>
        <v>1940000</v>
      </c>
      <c r="P14" s="1156"/>
      <c r="Q14" s="1769"/>
    </row>
    <row r="15" spans="1:17" ht="39.950000000000003" customHeight="1">
      <c r="A15" s="1032"/>
      <c r="B15" s="1047" t="s">
        <v>1399</v>
      </c>
      <c r="C15" s="1048" t="s">
        <v>15</v>
      </c>
      <c r="D15" s="1049"/>
      <c r="E15" s="1053"/>
      <c r="F15" s="1054"/>
      <c r="G15" s="1055"/>
      <c r="H15" s="1054"/>
      <c r="I15" s="1054"/>
      <c r="J15" s="1155"/>
      <c r="K15" s="1054"/>
      <c r="L15" s="1155"/>
      <c r="M15" s="1157"/>
      <c r="N15" s="1054"/>
      <c r="O15" s="1054"/>
      <c r="P15" s="1156"/>
      <c r="Q15" s="1769"/>
    </row>
    <row r="16" spans="1:17" ht="39.950000000000003" customHeight="1">
      <c r="A16" s="1032">
        <v>7</v>
      </c>
      <c r="B16" s="1056" t="s">
        <v>1183</v>
      </c>
      <c r="C16" s="1048" t="s">
        <v>15</v>
      </c>
      <c r="D16" s="1049" t="s">
        <v>1176</v>
      </c>
      <c r="E16" s="1053"/>
      <c r="F16" s="1054"/>
      <c r="G16" s="1055"/>
      <c r="H16" s="1054">
        <v>2000000</v>
      </c>
      <c r="I16" s="1054"/>
      <c r="J16" s="1054">
        <v>2120000</v>
      </c>
      <c r="K16" s="1054"/>
      <c r="L16" s="1155"/>
      <c r="M16" s="1054"/>
      <c r="N16" s="1054"/>
      <c r="O16" s="1054">
        <f>O13</f>
        <v>1940000</v>
      </c>
      <c r="P16" s="1054"/>
      <c r="Q16" s="1770"/>
    </row>
    <row r="17" spans="1:17" ht="34.5" customHeight="1">
      <c r="A17" s="394" t="s">
        <v>1184</v>
      </c>
      <c r="B17" s="1057" t="s">
        <v>1185</v>
      </c>
      <c r="C17" s="1058"/>
      <c r="D17" s="1059"/>
      <c r="E17" s="1060"/>
      <c r="F17" s="713"/>
      <c r="G17" s="1061"/>
      <c r="H17" s="714"/>
      <c r="I17" s="714"/>
      <c r="J17" s="1158"/>
      <c r="K17" s="818"/>
      <c r="L17" s="1159"/>
      <c r="M17" s="714"/>
      <c r="N17" s="714"/>
      <c r="O17" s="714"/>
      <c r="P17" s="818"/>
      <c r="Q17" s="764"/>
    </row>
    <row r="18" spans="1:17" ht="23.25" customHeight="1">
      <c r="A18" s="1062"/>
      <c r="B18" s="1759" t="s">
        <v>1186</v>
      </c>
      <c r="C18" s="1760"/>
      <c r="D18" s="1063"/>
      <c r="E18" s="1761"/>
      <c r="F18" s="1762"/>
      <c r="G18" s="1762"/>
      <c r="H18" s="1762"/>
      <c r="I18" s="1762"/>
      <c r="J18" s="1762"/>
      <c r="K18" s="1762"/>
      <c r="L18" s="1762"/>
      <c r="M18" s="1762"/>
      <c r="N18" s="1762"/>
      <c r="O18" s="1762"/>
      <c r="P18" s="1762"/>
      <c r="Q18" s="1196"/>
    </row>
    <row r="19" spans="1:17" ht="30" customHeight="1">
      <c r="A19" s="1032">
        <v>1</v>
      </c>
      <c r="B19" s="1064" t="s">
        <v>1187</v>
      </c>
      <c r="C19" s="426" t="s">
        <v>1188</v>
      </c>
      <c r="D19" s="1065"/>
      <c r="E19" s="1066">
        <v>530000</v>
      </c>
      <c r="F19" s="1067">
        <v>445000</v>
      </c>
      <c r="G19" s="1068">
        <v>450000</v>
      </c>
      <c r="H19" s="1069">
        <v>500000</v>
      </c>
      <c r="I19" s="1160">
        <v>400000</v>
      </c>
      <c r="J19" s="1161">
        <v>550000</v>
      </c>
      <c r="K19" s="1161">
        <v>500000</v>
      </c>
      <c r="L19" s="1161">
        <v>490000</v>
      </c>
      <c r="M19" s="1161">
        <v>450000</v>
      </c>
      <c r="N19" s="1161">
        <v>350000</v>
      </c>
      <c r="O19" s="1161">
        <v>360000</v>
      </c>
      <c r="P19" s="1162">
        <v>350000</v>
      </c>
      <c r="Q19" s="1771" t="s">
        <v>1177</v>
      </c>
    </row>
    <row r="20" spans="1:17" ht="30" customHeight="1">
      <c r="A20" s="1070">
        <v>2</v>
      </c>
      <c r="B20" s="1071" t="s">
        <v>1189</v>
      </c>
      <c r="C20" s="410" t="s">
        <v>1188</v>
      </c>
      <c r="D20" s="1065"/>
      <c r="E20" s="1072">
        <v>530000</v>
      </c>
      <c r="F20" s="1073">
        <v>425000</v>
      </c>
      <c r="G20" s="1068">
        <v>450000</v>
      </c>
      <c r="H20" s="728"/>
      <c r="I20" s="1163">
        <v>400000</v>
      </c>
      <c r="J20" s="1076">
        <v>500000</v>
      </c>
      <c r="K20" s="1073">
        <f>K19</f>
        <v>500000</v>
      </c>
      <c r="L20" s="1164"/>
      <c r="M20" s="1165"/>
      <c r="N20" s="1166"/>
      <c r="O20" s="1076">
        <v>360000</v>
      </c>
      <c r="P20" s="1167"/>
      <c r="Q20" s="1771"/>
    </row>
    <row r="21" spans="1:17" ht="30" customHeight="1">
      <c r="A21" s="1032">
        <v>3</v>
      </c>
      <c r="B21" s="1074" t="s">
        <v>1190</v>
      </c>
      <c r="C21" s="426" t="s">
        <v>1188</v>
      </c>
      <c r="D21" s="1065"/>
      <c r="E21" s="1075"/>
      <c r="F21" s="1076"/>
      <c r="G21" s="1077">
        <v>300000</v>
      </c>
      <c r="H21" s="731"/>
      <c r="I21" s="1076"/>
      <c r="J21" s="1168"/>
      <c r="K21" s="1076"/>
      <c r="L21" s="1169"/>
      <c r="M21" s="1076"/>
      <c r="N21" s="731"/>
      <c r="O21" s="1076"/>
      <c r="P21" s="1170"/>
      <c r="Q21" s="1771"/>
    </row>
    <row r="22" spans="1:17" ht="39.950000000000003" customHeight="1">
      <c r="A22" s="394" t="s">
        <v>1191</v>
      </c>
      <c r="B22" s="1078" t="s">
        <v>1192</v>
      </c>
      <c r="C22" s="736"/>
      <c r="D22" s="1079"/>
      <c r="E22" s="736"/>
      <c r="F22" s="736"/>
      <c r="G22" s="1080"/>
      <c r="H22" s="736"/>
      <c r="I22" s="736"/>
      <c r="J22" s="1158"/>
      <c r="K22" s="829"/>
      <c r="L22" s="1171"/>
      <c r="M22" s="736"/>
      <c r="N22" s="714"/>
      <c r="O22" s="736"/>
      <c r="P22" s="829"/>
      <c r="Q22" s="1197"/>
    </row>
    <row r="23" spans="1:17" ht="39.950000000000003" customHeight="1">
      <c r="A23" s="1023"/>
      <c r="B23" s="1763" t="s">
        <v>1193</v>
      </c>
      <c r="C23" s="1764"/>
      <c r="D23" s="836"/>
      <c r="E23" s="1765"/>
      <c r="F23" s="1765"/>
      <c r="G23" s="1765"/>
      <c r="H23" s="1765"/>
      <c r="I23" s="1765"/>
      <c r="J23" s="1765"/>
      <c r="K23" s="1765"/>
      <c r="L23" s="1765"/>
      <c r="M23" s="1765"/>
      <c r="N23" s="1765"/>
      <c r="O23" s="1765"/>
      <c r="P23" s="1766"/>
      <c r="Q23" s="764"/>
    </row>
    <row r="24" spans="1:17" ht="39.950000000000003" customHeight="1">
      <c r="A24" s="1081">
        <v>1</v>
      </c>
      <c r="B24" s="1074" t="s">
        <v>1194</v>
      </c>
      <c r="C24" s="1065" t="s">
        <v>152</v>
      </c>
      <c r="D24" s="1065" t="s">
        <v>1195</v>
      </c>
      <c r="E24" s="1082">
        <v>2000</v>
      </c>
      <c r="F24" s="746">
        <v>2350</v>
      </c>
      <c r="G24" s="1083">
        <v>2300</v>
      </c>
      <c r="H24" s="1084"/>
      <c r="I24" s="1172"/>
      <c r="J24" s="1172">
        <v>2000</v>
      </c>
      <c r="K24" s="1172">
        <v>2625</v>
      </c>
      <c r="L24" s="1076">
        <v>1750</v>
      </c>
      <c r="M24" s="1172">
        <v>1980</v>
      </c>
      <c r="N24" s="1172"/>
      <c r="O24" s="1172">
        <v>1500</v>
      </c>
      <c r="P24" s="1173"/>
      <c r="Q24" s="1772" t="s">
        <v>1177</v>
      </c>
    </row>
    <row r="25" spans="1:17" ht="39.950000000000003" customHeight="1">
      <c r="A25" s="1085">
        <v>2</v>
      </c>
      <c r="B25" s="1071" t="s">
        <v>1196</v>
      </c>
      <c r="C25" s="1086" t="s">
        <v>152</v>
      </c>
      <c r="D25" s="1087" t="s">
        <v>1197</v>
      </c>
      <c r="E25" s="1088"/>
      <c r="F25" s="1089"/>
      <c r="G25" s="1083">
        <v>2300</v>
      </c>
      <c r="H25" s="1090">
        <v>2200</v>
      </c>
      <c r="I25" s="1174">
        <v>1500</v>
      </c>
      <c r="J25" s="1172">
        <v>2000</v>
      </c>
      <c r="K25" s="1172">
        <v>2625</v>
      </c>
      <c r="L25" s="1175"/>
      <c r="M25" s="1172"/>
      <c r="N25" s="1172"/>
      <c r="O25" s="1172"/>
      <c r="P25" s="1173"/>
      <c r="Q25" s="1773"/>
    </row>
    <row r="26" spans="1:17" ht="39.950000000000003" customHeight="1">
      <c r="A26" s="1081">
        <v>3</v>
      </c>
      <c r="B26" s="1091" t="s">
        <v>1198</v>
      </c>
      <c r="C26" s="1065" t="s">
        <v>152</v>
      </c>
      <c r="D26" s="1065" t="s">
        <v>1408</v>
      </c>
      <c r="E26" s="1092"/>
      <c r="F26" s="1093">
        <v>1500</v>
      </c>
      <c r="G26" s="1094">
        <v>1600</v>
      </c>
      <c r="H26" s="1095">
        <v>1800</v>
      </c>
      <c r="I26" s="1176">
        <v>1200</v>
      </c>
      <c r="J26" s="1093">
        <v>1200</v>
      </c>
      <c r="K26" s="1093">
        <v>1260</v>
      </c>
      <c r="L26" s="1093">
        <v>1450</v>
      </c>
      <c r="M26" s="1093"/>
      <c r="N26" s="1093"/>
      <c r="O26" s="1093">
        <v>1250</v>
      </c>
      <c r="P26" s="1093"/>
      <c r="Q26" s="1773"/>
    </row>
    <row r="27" spans="1:17" ht="39.950000000000003" customHeight="1">
      <c r="A27" s="1096">
        <v>4</v>
      </c>
      <c r="B27" s="1097" t="s">
        <v>1200</v>
      </c>
      <c r="C27" s="1098" t="s">
        <v>152</v>
      </c>
      <c r="D27" s="1099" t="s">
        <v>1201</v>
      </c>
      <c r="E27" s="1100">
        <v>1550</v>
      </c>
      <c r="F27" s="1101">
        <v>1200</v>
      </c>
      <c r="G27" s="1102">
        <v>1300</v>
      </c>
      <c r="H27" s="1103">
        <v>1500</v>
      </c>
      <c r="I27" s="1177"/>
      <c r="J27" s="1178"/>
      <c r="K27" s="1179">
        <v>1018</v>
      </c>
      <c r="L27" s="1178"/>
      <c r="M27" s="1180"/>
      <c r="N27" s="1180"/>
      <c r="O27" s="1180"/>
      <c r="P27" s="1181"/>
      <c r="Q27" s="1774"/>
    </row>
    <row r="28" spans="1:17" ht="39.950000000000003" customHeight="1">
      <c r="A28" s="1023"/>
      <c r="B28" s="1763" t="s">
        <v>1202</v>
      </c>
      <c r="C28" s="1767"/>
      <c r="D28" s="836"/>
      <c r="E28" s="760"/>
      <c r="F28" s="760"/>
      <c r="G28" s="1104"/>
      <c r="H28" s="761"/>
      <c r="I28" s="761"/>
      <c r="J28" s="1182"/>
      <c r="K28" s="835"/>
      <c r="L28" s="1183"/>
      <c r="M28" s="761"/>
      <c r="N28" s="761"/>
      <c r="O28" s="761"/>
      <c r="P28" s="837"/>
      <c r="Q28" s="1198"/>
    </row>
    <row r="29" spans="1:17" ht="39.950000000000003" customHeight="1">
      <c r="A29" s="1105">
        <v>1</v>
      </c>
      <c r="B29" s="1106" t="s">
        <v>1203</v>
      </c>
      <c r="C29" s="947" t="s">
        <v>152</v>
      </c>
      <c r="D29" s="1065" t="s">
        <v>1204</v>
      </c>
      <c r="E29" s="764"/>
      <c r="F29" s="764"/>
      <c r="G29" s="1107"/>
      <c r="H29" s="849"/>
      <c r="I29" s="1111"/>
      <c r="J29" s="1184"/>
      <c r="K29" s="1111"/>
      <c r="L29" s="1184"/>
      <c r="M29" s="1111"/>
      <c r="N29" s="1111"/>
      <c r="O29" s="1076">
        <v>1510</v>
      </c>
      <c r="P29" s="1111"/>
      <c r="Q29" s="1768" t="s">
        <v>1205</v>
      </c>
    </row>
    <row r="30" spans="1:17" ht="39.950000000000003" customHeight="1">
      <c r="A30" s="1105">
        <v>2</v>
      </c>
      <c r="B30" s="1106" t="s">
        <v>1206</v>
      </c>
      <c r="C30" s="947" t="s">
        <v>152</v>
      </c>
      <c r="D30" s="1098" t="s">
        <v>1207</v>
      </c>
      <c r="E30" s="767"/>
      <c r="F30" s="767"/>
      <c r="G30" s="1108"/>
      <c r="H30" s="1109">
        <v>1800</v>
      </c>
      <c r="I30" s="1185">
        <v>1525</v>
      </c>
      <c r="K30" s="1109"/>
      <c r="L30" s="1186"/>
      <c r="M30" s="1109"/>
      <c r="N30" s="1109"/>
      <c r="O30" s="1076"/>
      <c r="P30" s="1109"/>
      <c r="Q30" s="1769"/>
    </row>
    <row r="31" spans="1:17" ht="39.950000000000003" customHeight="1">
      <c r="A31" s="1105">
        <v>3</v>
      </c>
      <c r="B31" s="1106" t="s">
        <v>1208</v>
      </c>
      <c r="C31" s="947" t="s">
        <v>152</v>
      </c>
      <c r="D31" s="1098" t="s">
        <v>1209</v>
      </c>
      <c r="E31" s="1072">
        <v>2200</v>
      </c>
      <c r="F31" s="1110"/>
      <c r="G31" s="1108"/>
      <c r="H31" s="1109"/>
      <c r="I31" s="1185">
        <v>2250</v>
      </c>
      <c r="J31" s="1076">
        <v>2000</v>
      </c>
      <c r="K31" s="1185"/>
      <c r="L31" s="1186"/>
      <c r="M31" s="1109"/>
      <c r="N31" s="1109"/>
      <c r="O31" s="1076"/>
      <c r="P31" s="1109"/>
      <c r="Q31" s="1769"/>
    </row>
    <row r="32" spans="1:17" ht="39.950000000000003" customHeight="1">
      <c r="A32" s="1105">
        <v>4</v>
      </c>
      <c r="B32" s="1106" t="s">
        <v>1210</v>
      </c>
      <c r="C32" s="947" t="s">
        <v>152</v>
      </c>
      <c r="D32" s="1065" t="s">
        <v>1211</v>
      </c>
      <c r="E32" s="1075"/>
      <c r="F32" s="770">
        <v>1950</v>
      </c>
      <c r="G32" s="1077"/>
      <c r="H32" s="1111">
        <v>1850</v>
      </c>
      <c r="I32" s="1076"/>
      <c r="J32" s="1187"/>
      <c r="K32" s="1076"/>
      <c r="L32" s="1187"/>
      <c r="M32" s="1076">
        <v>1363</v>
      </c>
      <c r="N32" s="1076"/>
      <c r="O32" s="1076">
        <v>1650</v>
      </c>
      <c r="P32" s="1076">
        <v>1793</v>
      </c>
      <c r="Q32" s="1769"/>
    </row>
    <row r="33" spans="1:17" ht="39.950000000000003" customHeight="1">
      <c r="A33" s="1105">
        <v>5</v>
      </c>
      <c r="B33" s="1106" t="s">
        <v>1212</v>
      </c>
      <c r="C33" s="947" t="s">
        <v>152</v>
      </c>
      <c r="D33" s="1065" t="s">
        <v>1213</v>
      </c>
      <c r="E33" s="1075"/>
      <c r="F33" s="1075"/>
      <c r="G33" s="1077"/>
      <c r="H33" s="1076"/>
      <c r="I33" s="1076"/>
      <c r="J33" s="1187"/>
      <c r="K33" s="1076"/>
      <c r="L33" s="1187"/>
      <c r="M33" s="1076"/>
      <c r="N33" s="1076"/>
      <c r="O33" s="1076">
        <v>2360</v>
      </c>
      <c r="P33" s="1076">
        <v>2882</v>
      </c>
      <c r="Q33" s="1769"/>
    </row>
    <row r="34" spans="1:17" ht="39.950000000000003" customHeight="1">
      <c r="A34" s="1105">
        <v>6</v>
      </c>
      <c r="B34" s="1106" t="s">
        <v>1214</v>
      </c>
      <c r="C34" s="947" t="s">
        <v>152</v>
      </c>
      <c r="D34" s="1065" t="s">
        <v>1215</v>
      </c>
      <c r="E34" s="1075"/>
      <c r="F34" s="1075"/>
      <c r="G34" s="1077"/>
      <c r="H34" s="1076"/>
      <c r="I34" s="1163">
        <v>6550</v>
      </c>
      <c r="J34" s="1076">
        <v>6000</v>
      </c>
      <c r="K34" s="1076"/>
      <c r="L34" s="1187"/>
      <c r="M34" s="1076"/>
      <c r="N34" s="1076"/>
      <c r="O34" s="1076">
        <v>8892</v>
      </c>
      <c r="P34" s="1076">
        <v>10571</v>
      </c>
      <c r="Q34" s="1769"/>
    </row>
    <row r="35" spans="1:17" ht="39.950000000000003" customHeight="1">
      <c r="A35" s="1105">
        <v>7</v>
      </c>
      <c r="B35" s="1106" t="s">
        <v>1216</v>
      </c>
      <c r="C35" s="947" t="s">
        <v>152</v>
      </c>
      <c r="D35" s="1065" t="s">
        <v>1217</v>
      </c>
      <c r="E35" s="1075"/>
      <c r="F35" s="1075"/>
      <c r="G35" s="1077"/>
      <c r="H35" s="1076"/>
      <c r="I35" s="1163">
        <v>13100</v>
      </c>
      <c r="J35" s="1187"/>
      <c r="K35" s="1076"/>
      <c r="L35" s="1187"/>
      <c r="M35" s="1076"/>
      <c r="N35" s="1076"/>
      <c r="O35" s="1076"/>
      <c r="P35" s="1076">
        <v>17050</v>
      </c>
      <c r="Q35" s="1769"/>
    </row>
    <row r="36" spans="1:17" ht="39.950000000000003" customHeight="1">
      <c r="A36" s="1105">
        <v>8</v>
      </c>
      <c r="B36" s="1106" t="s">
        <v>1218</v>
      </c>
      <c r="C36" s="947" t="s">
        <v>152</v>
      </c>
      <c r="D36" s="1065" t="s">
        <v>1219</v>
      </c>
      <c r="E36" s="1075"/>
      <c r="F36" s="1075"/>
      <c r="G36" s="1077"/>
      <c r="H36" s="1076"/>
      <c r="I36" s="1076"/>
      <c r="J36" s="1187"/>
      <c r="K36" s="1076"/>
      <c r="L36" s="1187"/>
      <c r="M36" s="1076"/>
      <c r="N36" s="1076"/>
      <c r="O36" s="1076">
        <v>15392</v>
      </c>
      <c r="P36" s="1076"/>
      <c r="Q36" s="1770"/>
    </row>
    <row r="37" spans="1:17" ht="35.1" customHeight="1">
      <c r="A37" s="394" t="s">
        <v>1220</v>
      </c>
      <c r="B37" s="1112" t="s">
        <v>1221</v>
      </c>
      <c r="C37" s="775"/>
      <c r="D37" s="1113"/>
      <c r="E37" s="775"/>
      <c r="F37" s="775"/>
      <c r="G37" s="1114"/>
      <c r="H37" s="775"/>
      <c r="I37" s="775"/>
      <c r="J37" s="1188"/>
      <c r="K37" s="840"/>
      <c r="L37" s="1189"/>
      <c r="M37" s="775"/>
      <c r="N37" s="839"/>
      <c r="O37" s="775"/>
      <c r="P37" s="840"/>
      <c r="Q37" s="1199"/>
    </row>
    <row r="38" spans="1:17" ht="35.1" customHeight="1">
      <c r="A38" s="1105">
        <v>1</v>
      </c>
      <c r="B38" s="1115" t="s">
        <v>1222</v>
      </c>
      <c r="C38" s="947" t="s">
        <v>152</v>
      </c>
      <c r="D38" s="1065" t="s">
        <v>1223</v>
      </c>
      <c r="E38" s="800">
        <v>7000</v>
      </c>
      <c r="F38" s="707">
        <v>5800</v>
      </c>
      <c r="G38" s="1116">
        <v>9000</v>
      </c>
      <c r="H38" s="707">
        <v>6500</v>
      </c>
      <c r="I38" s="800">
        <v>5500</v>
      </c>
      <c r="J38" s="800">
        <v>7500</v>
      </c>
      <c r="K38" s="707">
        <v>5500</v>
      </c>
      <c r="L38" s="707">
        <v>3800</v>
      </c>
      <c r="M38" s="707">
        <v>4000</v>
      </c>
      <c r="N38" s="707">
        <v>6500</v>
      </c>
      <c r="O38" s="707">
        <v>8200</v>
      </c>
      <c r="P38" s="817">
        <v>10300</v>
      </c>
      <c r="Q38" s="1768" t="s">
        <v>1224</v>
      </c>
    </row>
    <row r="39" spans="1:17" ht="35.1" customHeight="1">
      <c r="A39" s="1105">
        <v>2</v>
      </c>
      <c r="B39" s="1117" t="s">
        <v>1225</v>
      </c>
      <c r="C39" s="947" t="s">
        <v>1226</v>
      </c>
      <c r="D39" s="1065" t="s">
        <v>1227</v>
      </c>
      <c r="E39" s="800">
        <v>400000</v>
      </c>
      <c r="F39" s="707"/>
      <c r="G39" s="1116">
        <v>400000</v>
      </c>
      <c r="H39" s="707">
        <v>380000</v>
      </c>
      <c r="I39" s="800">
        <v>254545</v>
      </c>
      <c r="J39" s="707">
        <v>290000</v>
      </c>
      <c r="K39" s="707">
        <v>310000</v>
      </c>
      <c r="L39" s="1190"/>
      <c r="M39" s="707">
        <v>330000</v>
      </c>
      <c r="N39" s="707"/>
      <c r="O39" s="707"/>
      <c r="P39" s="817"/>
      <c r="Q39" s="1769"/>
    </row>
    <row r="40" spans="1:17" ht="35.1" customHeight="1">
      <c r="A40" s="1105">
        <v>3</v>
      </c>
      <c r="B40" s="1117" t="s">
        <v>1228</v>
      </c>
      <c r="C40" s="947" t="s">
        <v>1226</v>
      </c>
      <c r="D40" s="1065" t="s">
        <v>1229</v>
      </c>
      <c r="E40" s="707"/>
      <c r="F40" s="707"/>
      <c r="G40" s="1116"/>
      <c r="H40" s="707"/>
      <c r="I40" s="800">
        <v>227273</v>
      </c>
      <c r="J40" s="1190"/>
      <c r="K40" s="707">
        <v>390000</v>
      </c>
      <c r="L40" s="1190"/>
      <c r="M40" s="800"/>
      <c r="N40" s="707"/>
      <c r="O40" s="707"/>
      <c r="P40" s="817"/>
      <c r="Q40" s="1769"/>
    </row>
    <row r="41" spans="1:17" ht="35.1" customHeight="1">
      <c r="A41" s="1105">
        <v>4</v>
      </c>
      <c r="B41" s="1117" t="s">
        <v>1230</v>
      </c>
      <c r="C41" s="947" t="s">
        <v>1226</v>
      </c>
      <c r="D41" s="1065"/>
      <c r="E41" s="800">
        <v>390000</v>
      </c>
      <c r="F41" s="707"/>
      <c r="G41" s="1116">
        <v>350000</v>
      </c>
      <c r="H41" s="707"/>
      <c r="I41" s="707"/>
      <c r="J41" s="707">
        <v>330000</v>
      </c>
      <c r="K41" s="707"/>
      <c r="L41" s="1190"/>
      <c r="M41" s="707">
        <v>320000</v>
      </c>
      <c r="N41" s="707"/>
      <c r="O41" s="707"/>
      <c r="P41" s="817"/>
      <c r="Q41" s="1769"/>
    </row>
    <row r="42" spans="1:17" ht="35.1" customHeight="1">
      <c r="A42" s="1105">
        <v>5</v>
      </c>
      <c r="B42" s="1118" t="s">
        <v>1231</v>
      </c>
      <c r="C42" s="947" t="s">
        <v>1226</v>
      </c>
      <c r="D42" s="1065" t="s">
        <v>1232</v>
      </c>
      <c r="E42" s="800">
        <v>530000</v>
      </c>
      <c r="F42" s="707">
        <v>445000</v>
      </c>
      <c r="G42" s="1116">
        <v>450000</v>
      </c>
      <c r="H42" s="707">
        <v>440000</v>
      </c>
      <c r="I42" s="800">
        <v>318182</v>
      </c>
      <c r="J42" s="707">
        <v>550000</v>
      </c>
      <c r="K42" s="707">
        <v>470000</v>
      </c>
      <c r="L42" s="707">
        <v>490000</v>
      </c>
      <c r="M42" s="707">
        <v>470000</v>
      </c>
      <c r="N42" s="707">
        <v>370000</v>
      </c>
      <c r="O42" s="707">
        <v>500000</v>
      </c>
      <c r="P42" s="817">
        <v>550000</v>
      </c>
      <c r="Q42" s="1769"/>
    </row>
    <row r="43" spans="1:17" ht="35.1" customHeight="1">
      <c r="A43" s="1105">
        <v>6</v>
      </c>
      <c r="B43" s="1118" t="s">
        <v>1233</v>
      </c>
      <c r="C43" s="947" t="s">
        <v>1226</v>
      </c>
      <c r="D43" s="1098" t="s">
        <v>1234</v>
      </c>
      <c r="E43" s="781"/>
      <c r="F43" s="781"/>
      <c r="G43" s="1116">
        <v>450000</v>
      </c>
      <c r="H43" s="781">
        <v>380000</v>
      </c>
      <c r="I43" s="842">
        <v>290909</v>
      </c>
      <c r="J43" s="707">
        <v>530000</v>
      </c>
      <c r="K43" s="781"/>
      <c r="L43" s="1191"/>
      <c r="M43" s="781">
        <v>400000</v>
      </c>
      <c r="N43" s="781"/>
      <c r="O43" s="781"/>
      <c r="P43" s="843"/>
      <c r="Q43" s="1769"/>
    </row>
    <row r="44" spans="1:17" ht="35.1" customHeight="1">
      <c r="A44" s="1105">
        <v>7</v>
      </c>
      <c r="B44" s="1119" t="s">
        <v>1235</v>
      </c>
      <c r="C44" s="1120" t="s">
        <v>1226</v>
      </c>
      <c r="D44" s="1098" t="s">
        <v>1236</v>
      </c>
      <c r="E44" s="781"/>
      <c r="F44" s="781">
        <v>415000</v>
      </c>
      <c r="G44" s="1121">
        <v>380000</v>
      </c>
      <c r="H44" s="781">
        <v>380000</v>
      </c>
      <c r="I44" s="842">
        <v>272727</v>
      </c>
      <c r="J44" s="781">
        <v>350000</v>
      </c>
      <c r="K44" s="781">
        <v>420000</v>
      </c>
      <c r="L44" s="781">
        <v>390000</v>
      </c>
      <c r="M44" s="781">
        <v>360000</v>
      </c>
      <c r="N44" s="781">
        <v>320000</v>
      </c>
      <c r="O44" s="781">
        <v>460000</v>
      </c>
      <c r="P44" s="843">
        <v>500000</v>
      </c>
      <c r="Q44" s="1769"/>
    </row>
    <row r="45" spans="1:17" ht="35.1" customHeight="1">
      <c r="A45" s="1105">
        <v>8</v>
      </c>
      <c r="B45" s="1122" t="s">
        <v>1237</v>
      </c>
      <c r="C45" s="1123" t="s">
        <v>1226</v>
      </c>
      <c r="D45" s="1124" t="s">
        <v>1238</v>
      </c>
      <c r="E45" s="842">
        <v>450000</v>
      </c>
      <c r="F45" s="781">
        <v>415000</v>
      </c>
      <c r="G45" s="1121">
        <v>380000</v>
      </c>
      <c r="H45" s="781">
        <v>380000</v>
      </c>
      <c r="I45" s="1192">
        <f>I44</f>
        <v>272727</v>
      </c>
      <c r="J45" s="705">
        <f>J44</f>
        <v>350000</v>
      </c>
      <c r="K45" s="705"/>
      <c r="L45" s="781">
        <v>390000</v>
      </c>
      <c r="M45" s="705">
        <v>360000</v>
      </c>
      <c r="N45" s="705">
        <v>300000</v>
      </c>
      <c r="O45" s="705"/>
      <c r="P45" s="846"/>
      <c r="Q45" s="1769"/>
    </row>
    <row r="46" spans="1:17" ht="30.75" customHeight="1">
      <c r="A46" s="1125"/>
      <c r="B46" s="1126" t="s">
        <v>1239</v>
      </c>
      <c r="C46" s="947"/>
      <c r="D46" s="1127"/>
      <c r="E46" s="1128"/>
      <c r="F46" s="1129"/>
      <c r="G46" s="1080"/>
      <c r="H46" s="736"/>
      <c r="I46" s="736"/>
      <c r="J46" s="1158"/>
      <c r="K46" s="829"/>
      <c r="L46" s="1193"/>
      <c r="M46" s="736"/>
      <c r="N46" s="714"/>
      <c r="O46" s="736"/>
      <c r="P46" s="848"/>
      <c r="Q46" s="1769"/>
    </row>
    <row r="47" spans="1:17" ht="30.75" customHeight="1">
      <c r="A47" s="1125">
        <v>1</v>
      </c>
      <c r="B47" s="1130" t="s">
        <v>1240</v>
      </c>
      <c r="C47" s="947" t="s">
        <v>1226</v>
      </c>
      <c r="D47" s="1065" t="s">
        <v>1241</v>
      </c>
      <c r="E47" s="764"/>
      <c r="F47" s="1131"/>
      <c r="G47" s="1132"/>
      <c r="H47" s="764"/>
      <c r="I47" s="764"/>
      <c r="J47" s="1194"/>
      <c r="K47" s="850"/>
      <c r="L47" s="1190"/>
      <c r="M47" s="764"/>
      <c r="N47" s="849"/>
      <c r="O47" s="707">
        <v>400000</v>
      </c>
      <c r="P47" s="850"/>
      <c r="Q47" s="1769"/>
    </row>
    <row r="48" spans="1:17" ht="30.75" customHeight="1">
      <c r="A48" s="1125">
        <v>2</v>
      </c>
      <c r="B48" s="1130" t="s">
        <v>1242</v>
      </c>
      <c r="C48" s="947" t="s">
        <v>1226</v>
      </c>
      <c r="D48" s="1065" t="s">
        <v>1243</v>
      </c>
      <c r="E48" s="764"/>
      <c r="F48" s="764"/>
      <c r="G48" s="1132"/>
      <c r="H48" s="764"/>
      <c r="I48" s="764"/>
      <c r="J48" s="1194"/>
      <c r="K48" s="850"/>
      <c r="L48" s="1190"/>
      <c r="M48" s="764"/>
      <c r="N48" s="849"/>
      <c r="O48" s="707">
        <v>400000</v>
      </c>
      <c r="P48" s="850"/>
      <c r="Q48" s="1769"/>
    </row>
    <row r="49" spans="1:17" ht="30.75" customHeight="1">
      <c r="A49" s="1125">
        <v>3</v>
      </c>
      <c r="B49" s="1130" t="s">
        <v>1244</v>
      </c>
      <c r="C49" s="947" t="s">
        <v>1226</v>
      </c>
      <c r="D49" s="1065" t="s">
        <v>1245</v>
      </c>
      <c r="E49" s="764"/>
      <c r="F49" s="764"/>
      <c r="G49" s="1132"/>
      <c r="H49" s="764"/>
      <c r="I49" s="764"/>
      <c r="J49" s="1194"/>
      <c r="K49" s="850"/>
      <c r="L49" s="1190"/>
      <c r="M49" s="764"/>
      <c r="N49" s="849"/>
      <c r="O49" s="707">
        <v>400000</v>
      </c>
      <c r="P49" s="850"/>
      <c r="Q49" s="1775"/>
    </row>
    <row r="50" spans="1:17" ht="39.950000000000003" customHeight="1">
      <c r="A50" s="551" t="s">
        <v>1246</v>
      </c>
      <c r="B50" s="1057" t="s">
        <v>1247</v>
      </c>
      <c r="C50" s="1133"/>
      <c r="D50" s="837"/>
      <c r="E50" s="1749"/>
      <c r="F50" s="1749"/>
      <c r="G50" s="1749"/>
      <c r="H50" s="1749"/>
      <c r="I50" s="1749"/>
      <c r="J50" s="1749"/>
      <c r="K50" s="1749"/>
      <c r="L50" s="1749"/>
      <c r="M50" s="1749"/>
      <c r="N50" s="1749"/>
      <c r="O50" s="1749"/>
      <c r="P50" s="1749"/>
      <c r="Q50" s="1200"/>
    </row>
    <row r="51" spans="1:17" ht="39.950000000000003" customHeight="1">
      <c r="A51" s="1134"/>
      <c r="B51" s="1135" t="s">
        <v>70</v>
      </c>
      <c r="C51" s="947"/>
      <c r="D51" s="1065"/>
      <c r="E51" s="796"/>
      <c r="F51" s="796"/>
      <c r="G51" s="1116"/>
      <c r="H51" s="707"/>
      <c r="I51" s="707"/>
      <c r="J51" s="1190"/>
      <c r="K51" s="707"/>
      <c r="L51" s="1190"/>
      <c r="M51" s="707"/>
      <c r="N51" s="707"/>
      <c r="O51" s="707"/>
      <c r="P51" s="817"/>
      <c r="Q51" s="1771" t="s">
        <v>1177</v>
      </c>
    </row>
    <row r="52" spans="1:17" ht="39.950000000000003" customHeight="1">
      <c r="A52" s="1105">
        <v>1</v>
      </c>
      <c r="B52" s="1136" t="s">
        <v>54</v>
      </c>
      <c r="C52" s="1137" t="s">
        <v>419</v>
      </c>
      <c r="D52" s="1138" t="s">
        <v>1248</v>
      </c>
      <c r="E52" s="805"/>
      <c r="F52" s="707">
        <v>23100</v>
      </c>
      <c r="G52" s="1116">
        <v>22600</v>
      </c>
      <c r="H52" s="707"/>
      <c r="I52" s="707"/>
      <c r="J52" s="1190"/>
      <c r="K52" s="707">
        <v>25000</v>
      </c>
      <c r="L52" s="707">
        <v>21600</v>
      </c>
      <c r="M52" s="707">
        <v>22800</v>
      </c>
      <c r="N52" s="707">
        <v>22000</v>
      </c>
      <c r="O52" s="707">
        <v>22500</v>
      </c>
      <c r="P52" s="817">
        <v>23100</v>
      </c>
      <c r="Q52" s="1771"/>
    </row>
    <row r="53" spans="1:17" ht="39.950000000000003" customHeight="1">
      <c r="A53" s="1105">
        <v>2</v>
      </c>
      <c r="B53" s="1136" t="s">
        <v>58</v>
      </c>
      <c r="C53" s="1137" t="s">
        <v>419</v>
      </c>
      <c r="D53" s="1139" t="s">
        <v>16</v>
      </c>
      <c r="E53" s="805"/>
      <c r="F53" s="707">
        <f>F52</f>
        <v>23100</v>
      </c>
      <c r="G53" s="1116">
        <f>G52</f>
        <v>22600</v>
      </c>
      <c r="H53" s="707"/>
      <c r="I53" s="707"/>
      <c r="J53" s="1190"/>
      <c r="K53" s="707">
        <f t="shared" ref="K53:P53" si="0">K52</f>
        <v>25000</v>
      </c>
      <c r="L53" s="707">
        <f t="shared" si="0"/>
        <v>21600</v>
      </c>
      <c r="M53" s="707">
        <f t="shared" si="0"/>
        <v>22800</v>
      </c>
      <c r="N53" s="707">
        <f t="shared" si="0"/>
        <v>22000</v>
      </c>
      <c r="O53" s="707">
        <f t="shared" si="0"/>
        <v>22500</v>
      </c>
      <c r="P53" s="817">
        <f t="shared" si="0"/>
        <v>23100</v>
      </c>
      <c r="Q53" s="1771"/>
    </row>
    <row r="54" spans="1:17" ht="39.950000000000003" customHeight="1">
      <c r="A54" s="1105">
        <v>3</v>
      </c>
      <c r="B54" s="1136" t="s">
        <v>59</v>
      </c>
      <c r="C54" s="1137" t="s">
        <v>1249</v>
      </c>
      <c r="D54" s="1139" t="s">
        <v>16</v>
      </c>
      <c r="E54" s="805"/>
      <c r="F54" s="707">
        <v>157500</v>
      </c>
      <c r="G54" s="1116">
        <v>155200</v>
      </c>
      <c r="H54" s="707"/>
      <c r="I54" s="707"/>
      <c r="J54" s="1190"/>
      <c r="K54" s="707">
        <v>135000</v>
      </c>
      <c r="L54" s="707">
        <v>147000</v>
      </c>
      <c r="M54" s="707">
        <v>152000</v>
      </c>
      <c r="N54" s="707">
        <v>145000</v>
      </c>
      <c r="O54" s="707">
        <v>151000</v>
      </c>
      <c r="P54" s="707">
        <v>159000</v>
      </c>
      <c r="Q54" s="1771"/>
    </row>
    <row r="55" spans="1:17" ht="39.950000000000003" customHeight="1">
      <c r="A55" s="1105">
        <v>4</v>
      </c>
      <c r="B55" s="1140" t="s">
        <v>83</v>
      </c>
      <c r="C55" s="1137" t="s">
        <v>1249</v>
      </c>
      <c r="D55" s="1139" t="s">
        <v>16</v>
      </c>
      <c r="E55" s="805"/>
      <c r="F55" s="707">
        <v>224800</v>
      </c>
      <c r="G55" s="1116">
        <v>222000</v>
      </c>
      <c r="H55" s="800"/>
      <c r="I55" s="707"/>
      <c r="J55" s="1190"/>
      <c r="K55" s="707">
        <v>210000</v>
      </c>
      <c r="L55" s="707">
        <v>209000</v>
      </c>
      <c r="M55" s="707">
        <v>217000</v>
      </c>
      <c r="N55" s="707">
        <v>205000</v>
      </c>
      <c r="O55" s="800">
        <v>220000</v>
      </c>
      <c r="P55" s="817">
        <v>221000</v>
      </c>
      <c r="Q55" s="1771"/>
    </row>
    <row r="56" spans="1:17" ht="39.950000000000003" customHeight="1">
      <c r="A56" s="1105">
        <v>5</v>
      </c>
      <c r="B56" s="1140" t="s">
        <v>84</v>
      </c>
      <c r="C56" s="1137" t="s">
        <v>1249</v>
      </c>
      <c r="D56" s="1139" t="s">
        <v>16</v>
      </c>
      <c r="E56" s="805"/>
      <c r="F56" s="707">
        <v>307800</v>
      </c>
      <c r="G56" s="1116">
        <v>302000</v>
      </c>
      <c r="H56" s="800"/>
      <c r="I56" s="707"/>
      <c r="J56" s="1190"/>
      <c r="K56" s="707">
        <v>290000</v>
      </c>
      <c r="L56" s="707">
        <v>284000</v>
      </c>
      <c r="M56" s="707">
        <v>295000</v>
      </c>
      <c r="N56" s="707">
        <v>280000</v>
      </c>
      <c r="O56" s="707">
        <v>290000</v>
      </c>
      <c r="P56" s="817">
        <v>299000</v>
      </c>
      <c r="Q56" s="1771"/>
    </row>
    <row r="57" spans="1:17" ht="39.950000000000003" customHeight="1">
      <c r="A57" s="1105">
        <v>6</v>
      </c>
      <c r="B57" s="1140" t="s">
        <v>90</v>
      </c>
      <c r="C57" s="1137" t="s">
        <v>1249</v>
      </c>
      <c r="D57" s="1139" t="s">
        <v>16</v>
      </c>
      <c r="E57" s="805"/>
      <c r="F57" s="707">
        <v>398500</v>
      </c>
      <c r="G57" s="1116">
        <v>395000</v>
      </c>
      <c r="H57" s="800"/>
      <c r="I57" s="707"/>
      <c r="J57" s="1190"/>
      <c r="K57" s="707">
        <v>360000</v>
      </c>
      <c r="L57" s="707">
        <v>371000</v>
      </c>
      <c r="M57" s="707">
        <v>386000</v>
      </c>
      <c r="N57" s="707">
        <v>365000</v>
      </c>
      <c r="O57" s="707">
        <v>378000</v>
      </c>
      <c r="P57" s="817">
        <v>387000</v>
      </c>
      <c r="Q57" s="1771"/>
    </row>
    <row r="58" spans="1:17" ht="39.950000000000003" customHeight="1">
      <c r="A58" s="1105">
        <v>7</v>
      </c>
      <c r="B58" s="1140" t="s">
        <v>91</v>
      </c>
      <c r="C58" s="1137" t="s">
        <v>1249</v>
      </c>
      <c r="D58" s="1139" t="s">
        <v>16</v>
      </c>
      <c r="E58" s="805"/>
      <c r="F58" s="707">
        <v>499700</v>
      </c>
      <c r="G58" s="1116">
        <v>490000</v>
      </c>
      <c r="H58" s="800"/>
      <c r="I58" s="707"/>
      <c r="J58" s="1190"/>
      <c r="K58" s="707">
        <v>459000</v>
      </c>
      <c r="L58" s="707">
        <v>470000</v>
      </c>
      <c r="M58" s="707">
        <v>488500</v>
      </c>
      <c r="N58" s="707">
        <v>490000</v>
      </c>
      <c r="O58" s="707">
        <v>465000</v>
      </c>
      <c r="P58" s="817">
        <v>488000</v>
      </c>
      <c r="Q58" s="1771"/>
    </row>
    <row r="59" spans="1:17" ht="39.950000000000003" customHeight="1">
      <c r="A59" s="1105">
        <v>8</v>
      </c>
      <c r="B59" s="1140" t="s">
        <v>92</v>
      </c>
      <c r="C59" s="1137" t="s">
        <v>1249</v>
      </c>
      <c r="D59" s="1139" t="s">
        <v>16</v>
      </c>
      <c r="E59" s="805"/>
      <c r="F59" s="707">
        <v>627700</v>
      </c>
      <c r="G59" s="1116">
        <v>616000</v>
      </c>
      <c r="H59" s="800"/>
      <c r="I59" s="707"/>
      <c r="J59" s="1190"/>
      <c r="K59" s="707">
        <v>600000</v>
      </c>
      <c r="L59" s="1190"/>
      <c r="M59" s="707">
        <v>603000</v>
      </c>
      <c r="N59" s="707"/>
      <c r="O59" s="707"/>
      <c r="P59" s="707"/>
      <c r="Q59" s="1771"/>
    </row>
    <row r="60" spans="1:17" ht="39.950000000000003" customHeight="1">
      <c r="A60" s="1105">
        <v>9</v>
      </c>
      <c r="B60" s="1140" t="s">
        <v>93</v>
      </c>
      <c r="C60" s="1137" t="s">
        <v>1249</v>
      </c>
      <c r="D60" s="1141" t="s">
        <v>16</v>
      </c>
      <c r="E60" s="805"/>
      <c r="F60" s="707">
        <v>747300</v>
      </c>
      <c r="G60" s="1116">
        <v>745000</v>
      </c>
      <c r="H60" s="707"/>
      <c r="I60" s="707"/>
      <c r="J60" s="1190"/>
      <c r="K60" s="707"/>
      <c r="L60" s="1190"/>
      <c r="M60" s="707">
        <v>729000</v>
      </c>
      <c r="N60" s="707"/>
      <c r="O60" s="707"/>
      <c r="P60" s="707"/>
      <c r="Q60" s="1771"/>
    </row>
    <row r="61" spans="1:17" ht="39.950000000000003" customHeight="1">
      <c r="A61" s="1134"/>
      <c r="B61" s="1142" t="s">
        <v>80</v>
      </c>
      <c r="C61" s="947"/>
      <c r="D61" s="1065"/>
      <c r="E61" s="805"/>
      <c r="F61" s="805"/>
      <c r="G61" s="1116"/>
      <c r="H61" s="707"/>
      <c r="I61" s="707"/>
      <c r="J61" s="1190"/>
      <c r="K61" s="707"/>
      <c r="L61" s="1190"/>
      <c r="M61" s="707"/>
      <c r="N61" s="707"/>
      <c r="O61" s="707"/>
      <c r="P61" s="707"/>
      <c r="Q61" s="1201"/>
    </row>
    <row r="62" spans="1:17" ht="39.950000000000003" customHeight="1">
      <c r="A62" s="1105">
        <v>1</v>
      </c>
      <c r="B62" s="1143" t="s">
        <v>54</v>
      </c>
      <c r="C62" s="1137" t="s">
        <v>419</v>
      </c>
      <c r="D62" s="1138" t="s">
        <v>1248</v>
      </c>
      <c r="E62" s="800">
        <v>20100</v>
      </c>
      <c r="F62" s="707">
        <v>22800</v>
      </c>
      <c r="G62" s="1116">
        <v>21700</v>
      </c>
      <c r="H62" s="707">
        <v>21600</v>
      </c>
      <c r="I62" s="800">
        <v>20000</v>
      </c>
      <c r="J62" s="707">
        <v>23000</v>
      </c>
      <c r="K62" s="707"/>
      <c r="L62" s="1190"/>
      <c r="M62" s="707"/>
      <c r="N62" s="707"/>
      <c r="O62" s="707"/>
      <c r="P62" s="817"/>
      <c r="Q62" s="1768" t="s">
        <v>1177</v>
      </c>
    </row>
    <row r="63" spans="1:17" ht="39.950000000000003" customHeight="1">
      <c r="A63" s="1105">
        <v>2</v>
      </c>
      <c r="B63" s="1143" t="s">
        <v>58</v>
      </c>
      <c r="C63" s="1137" t="s">
        <v>419</v>
      </c>
      <c r="D63" s="1141" t="s">
        <v>16</v>
      </c>
      <c r="E63" s="800">
        <v>20100</v>
      </c>
      <c r="F63" s="707">
        <f>F62</f>
        <v>22800</v>
      </c>
      <c r="G63" s="1116">
        <f>G62</f>
        <v>21700</v>
      </c>
      <c r="H63" s="707">
        <f>H62</f>
        <v>21600</v>
      </c>
      <c r="I63" s="800">
        <f>I62</f>
        <v>20000</v>
      </c>
      <c r="J63" s="707">
        <f>J62</f>
        <v>23000</v>
      </c>
      <c r="K63" s="707"/>
      <c r="L63" s="1190"/>
      <c r="M63" s="707"/>
      <c r="N63" s="707"/>
      <c r="O63" s="707"/>
      <c r="P63" s="817"/>
      <c r="Q63" s="1769"/>
    </row>
    <row r="64" spans="1:17" ht="39.950000000000003" customHeight="1">
      <c r="A64" s="1105">
        <v>3</v>
      </c>
      <c r="B64" s="1143" t="s">
        <v>59</v>
      </c>
      <c r="C64" s="1137" t="s">
        <v>1249</v>
      </c>
      <c r="D64" s="1141" t="s">
        <v>16</v>
      </c>
      <c r="E64" s="800">
        <v>142000</v>
      </c>
      <c r="F64" s="707">
        <v>144300</v>
      </c>
      <c r="G64" s="1116">
        <v>149000</v>
      </c>
      <c r="H64" s="707">
        <v>135000</v>
      </c>
      <c r="I64" s="800">
        <v>125455</v>
      </c>
      <c r="J64" s="707">
        <v>150000</v>
      </c>
      <c r="K64" s="707"/>
      <c r="L64" s="1190"/>
      <c r="M64" s="707"/>
      <c r="N64" s="707"/>
      <c r="O64" s="707"/>
      <c r="P64" s="817"/>
      <c r="Q64" s="1769"/>
    </row>
    <row r="65" spans="1:17" ht="39.950000000000003" customHeight="1">
      <c r="A65" s="1105">
        <v>4</v>
      </c>
      <c r="B65" s="1143" t="s">
        <v>83</v>
      </c>
      <c r="C65" s="1137" t="s">
        <v>1249</v>
      </c>
      <c r="D65" s="1141" t="s">
        <v>16</v>
      </c>
      <c r="E65" s="800">
        <v>202000</v>
      </c>
      <c r="F65" s="707">
        <v>206500</v>
      </c>
      <c r="G65" s="1116">
        <v>214000</v>
      </c>
      <c r="H65" s="707">
        <v>187000</v>
      </c>
      <c r="I65" s="800">
        <v>198182</v>
      </c>
      <c r="J65" s="707">
        <v>230000</v>
      </c>
      <c r="K65" s="707"/>
      <c r="L65" s="1190"/>
      <c r="M65" s="707"/>
      <c r="N65" s="707"/>
      <c r="O65" s="707"/>
      <c r="P65" s="817"/>
      <c r="Q65" s="1769"/>
    </row>
    <row r="66" spans="1:17" ht="39.950000000000003" customHeight="1">
      <c r="A66" s="1105">
        <v>5</v>
      </c>
      <c r="B66" s="1143" t="s">
        <v>84</v>
      </c>
      <c r="C66" s="1137" t="s">
        <v>1249</v>
      </c>
      <c r="D66" s="1141" t="s">
        <v>16</v>
      </c>
      <c r="E66" s="800">
        <v>276000</v>
      </c>
      <c r="F66" s="707">
        <v>279800</v>
      </c>
      <c r="G66" s="1116">
        <v>291000</v>
      </c>
      <c r="H66" s="707">
        <v>285000</v>
      </c>
      <c r="I66" s="800">
        <v>263636</v>
      </c>
      <c r="J66" s="707">
        <v>310000</v>
      </c>
      <c r="K66" s="707"/>
      <c r="L66" s="1190"/>
      <c r="M66" s="707"/>
      <c r="N66" s="707"/>
      <c r="O66" s="707"/>
      <c r="P66" s="817"/>
      <c r="Q66" s="1769"/>
    </row>
    <row r="67" spans="1:17" ht="39.950000000000003" customHeight="1">
      <c r="A67" s="1105">
        <v>6</v>
      </c>
      <c r="B67" s="1143" t="s">
        <v>85</v>
      </c>
      <c r="C67" s="1137" t="s">
        <v>1249</v>
      </c>
      <c r="D67" s="1141" t="s">
        <v>16</v>
      </c>
      <c r="E67" s="800">
        <v>360000</v>
      </c>
      <c r="F67" s="707">
        <v>356900</v>
      </c>
      <c r="G67" s="1116">
        <v>380000</v>
      </c>
      <c r="H67" s="707">
        <v>263000</v>
      </c>
      <c r="I67" s="800">
        <v>350000</v>
      </c>
      <c r="J67" s="707">
        <v>380000</v>
      </c>
      <c r="K67" s="707"/>
      <c r="L67" s="1190"/>
      <c r="M67" s="707"/>
      <c r="N67" s="707"/>
      <c r="O67" s="707"/>
      <c r="P67" s="817"/>
      <c r="Q67" s="1769"/>
    </row>
    <row r="68" spans="1:17" ht="39.950000000000003" customHeight="1">
      <c r="A68" s="1105">
        <v>7</v>
      </c>
      <c r="B68" s="1143" t="s">
        <v>86</v>
      </c>
      <c r="C68" s="1137" t="s">
        <v>1249</v>
      </c>
      <c r="D68" s="1141" t="s">
        <v>16</v>
      </c>
      <c r="E68" s="800">
        <v>459000</v>
      </c>
      <c r="F68" s="707">
        <v>457400</v>
      </c>
      <c r="G68" s="1116">
        <v>480000</v>
      </c>
      <c r="H68" s="707">
        <v>482000</v>
      </c>
      <c r="I68" s="800">
        <v>445455</v>
      </c>
      <c r="J68" s="707">
        <v>495000</v>
      </c>
      <c r="K68" s="707"/>
      <c r="L68" s="1190"/>
      <c r="M68" s="707"/>
      <c r="N68" s="707"/>
      <c r="O68" s="707"/>
      <c r="P68" s="817"/>
      <c r="Q68" s="1769"/>
    </row>
    <row r="69" spans="1:17" ht="39.950000000000003" customHeight="1">
      <c r="A69" s="1105">
        <v>8</v>
      </c>
      <c r="B69" s="1143" t="s">
        <v>87</v>
      </c>
      <c r="C69" s="1137" t="s">
        <v>1249</v>
      </c>
      <c r="D69" s="1141" t="s">
        <v>16</v>
      </c>
      <c r="E69" s="800">
        <v>564000</v>
      </c>
      <c r="F69" s="707">
        <v>578000</v>
      </c>
      <c r="G69" s="1116">
        <v>596000</v>
      </c>
      <c r="H69" s="707">
        <v>560000</v>
      </c>
      <c r="I69" s="707"/>
      <c r="J69" s="707">
        <v>540000</v>
      </c>
      <c r="K69" s="707"/>
      <c r="L69" s="1190"/>
      <c r="M69" s="707"/>
      <c r="N69" s="707"/>
      <c r="O69" s="707"/>
      <c r="P69" s="817"/>
      <c r="Q69" s="1769"/>
    </row>
    <row r="70" spans="1:17" ht="39.950000000000003" customHeight="1">
      <c r="A70" s="1105">
        <v>9</v>
      </c>
      <c r="B70" s="1202" t="s">
        <v>88</v>
      </c>
      <c r="C70" s="1203" t="s">
        <v>1249</v>
      </c>
      <c r="D70" s="1141" t="s">
        <v>16</v>
      </c>
      <c r="E70" s="800">
        <v>683000</v>
      </c>
      <c r="F70" s="707">
        <v>687700</v>
      </c>
      <c r="G70" s="1116">
        <v>736000</v>
      </c>
      <c r="H70" s="707"/>
      <c r="I70" s="707"/>
      <c r="J70" s="707">
        <v>670000</v>
      </c>
      <c r="K70" s="707"/>
      <c r="L70" s="1190"/>
      <c r="M70" s="707"/>
      <c r="N70" s="707"/>
      <c r="O70" s="707"/>
      <c r="P70" s="817"/>
      <c r="Q70" s="1770"/>
    </row>
    <row r="71" spans="1:17" ht="39.950000000000003" customHeight="1">
      <c r="A71" s="1204"/>
      <c r="B71" s="1205" t="s">
        <v>1250</v>
      </c>
      <c r="C71" s="1120"/>
      <c r="D71" s="1124"/>
      <c r="E71" s="863"/>
      <c r="F71" s="863"/>
      <c r="G71" s="1206"/>
      <c r="H71" s="863"/>
      <c r="I71" s="863"/>
      <c r="J71" s="1230"/>
      <c r="K71" s="863"/>
      <c r="L71" s="1230"/>
      <c r="M71" s="863"/>
      <c r="N71" s="863"/>
      <c r="O71" s="863"/>
      <c r="P71" s="888"/>
      <c r="Q71" s="1768" t="s">
        <v>1177</v>
      </c>
    </row>
    <row r="72" spans="1:17" ht="39.950000000000003" customHeight="1">
      <c r="A72" s="1125">
        <v>1</v>
      </c>
      <c r="B72" s="1207" t="s">
        <v>1251</v>
      </c>
      <c r="C72" s="1137" t="s">
        <v>419</v>
      </c>
      <c r="D72" s="1138" t="s">
        <v>1248</v>
      </c>
      <c r="E72" s="705"/>
      <c r="F72" s="705"/>
      <c r="G72" s="1208"/>
      <c r="H72" s="705"/>
      <c r="I72" s="705"/>
      <c r="J72" s="1231"/>
      <c r="K72" s="705"/>
      <c r="L72" s="705">
        <v>19000</v>
      </c>
      <c r="M72" s="705"/>
      <c r="N72" s="705"/>
      <c r="O72" s="705"/>
      <c r="P72" s="846"/>
      <c r="Q72" s="1769"/>
    </row>
    <row r="73" spans="1:17" ht="39.950000000000003" customHeight="1">
      <c r="A73" s="1125">
        <v>2</v>
      </c>
      <c r="B73" s="1207" t="s">
        <v>1252</v>
      </c>
      <c r="C73" s="1137" t="s">
        <v>419</v>
      </c>
      <c r="D73" s="1141" t="s">
        <v>16</v>
      </c>
      <c r="E73" s="705"/>
      <c r="F73" s="705"/>
      <c r="G73" s="1208"/>
      <c r="H73" s="705"/>
      <c r="I73" s="705"/>
      <c r="J73" s="1231"/>
      <c r="K73" s="705"/>
      <c r="L73" s="705">
        <f>L72</f>
        <v>19000</v>
      </c>
      <c r="M73" s="705"/>
      <c r="N73" s="705"/>
      <c r="O73" s="705"/>
      <c r="P73" s="846"/>
      <c r="Q73" s="1769"/>
    </row>
    <row r="74" spans="1:17" ht="39.950000000000003" customHeight="1">
      <c r="A74" s="1125">
        <v>3</v>
      </c>
      <c r="B74" s="1209" t="s">
        <v>89</v>
      </c>
      <c r="C74" s="1210" t="s">
        <v>1249</v>
      </c>
      <c r="D74" s="1141" t="s">
        <v>16</v>
      </c>
      <c r="E74" s="705"/>
      <c r="F74" s="705"/>
      <c r="G74" s="1208"/>
      <c r="H74" s="705"/>
      <c r="I74" s="705"/>
      <c r="J74" s="1231"/>
      <c r="K74" s="705"/>
      <c r="L74" s="705">
        <v>120000</v>
      </c>
      <c r="M74" s="705"/>
      <c r="N74" s="705"/>
      <c r="O74" s="705"/>
      <c r="P74" s="846"/>
      <c r="Q74" s="1769"/>
    </row>
    <row r="75" spans="1:17" ht="39.950000000000003" customHeight="1">
      <c r="A75" s="1125">
        <v>4</v>
      </c>
      <c r="B75" s="1211" t="s">
        <v>1253</v>
      </c>
      <c r="C75" s="1212" t="s">
        <v>1249</v>
      </c>
      <c r="D75" s="1141" t="s">
        <v>16</v>
      </c>
      <c r="E75" s="707"/>
      <c r="F75" s="707"/>
      <c r="G75" s="1116"/>
      <c r="H75" s="707"/>
      <c r="I75" s="707"/>
      <c r="J75" s="1190"/>
      <c r="K75" s="707"/>
      <c r="L75" s="707">
        <v>185000</v>
      </c>
      <c r="M75" s="707"/>
      <c r="N75" s="707"/>
      <c r="O75" s="707"/>
      <c r="P75" s="817"/>
      <c r="Q75" s="1769"/>
    </row>
    <row r="76" spans="1:17" ht="39.950000000000003" customHeight="1">
      <c r="A76" s="1125">
        <v>5</v>
      </c>
      <c r="B76" s="1213" t="s">
        <v>1254</v>
      </c>
      <c r="C76" s="1214" t="s">
        <v>1249</v>
      </c>
      <c r="D76" s="1141" t="s">
        <v>16</v>
      </c>
      <c r="E76" s="863"/>
      <c r="F76" s="863"/>
      <c r="G76" s="1206"/>
      <c r="H76" s="863"/>
      <c r="I76" s="863"/>
      <c r="J76" s="1230"/>
      <c r="K76" s="863"/>
      <c r="L76" s="863">
        <v>256000</v>
      </c>
      <c r="M76" s="863"/>
      <c r="N76" s="863"/>
      <c r="O76" s="863"/>
      <c r="P76" s="888"/>
      <c r="Q76" s="1769"/>
    </row>
    <row r="77" spans="1:17" ht="39.950000000000003" customHeight="1">
      <c r="A77" s="1125">
        <v>6</v>
      </c>
      <c r="B77" s="1215" t="s">
        <v>1255</v>
      </c>
      <c r="C77" s="1137" t="s">
        <v>1249</v>
      </c>
      <c r="D77" s="1141" t="s">
        <v>16</v>
      </c>
      <c r="E77" s="705"/>
      <c r="F77" s="705"/>
      <c r="G77" s="1208"/>
      <c r="H77" s="705"/>
      <c r="I77" s="705"/>
      <c r="J77" s="1231"/>
      <c r="K77" s="705"/>
      <c r="L77" s="705">
        <v>336000</v>
      </c>
      <c r="M77" s="705"/>
      <c r="N77" s="705"/>
      <c r="O77" s="705"/>
      <c r="P77" s="846"/>
      <c r="Q77" s="1769"/>
    </row>
    <row r="78" spans="1:17" ht="39.950000000000003" customHeight="1">
      <c r="A78" s="1125">
        <v>7</v>
      </c>
      <c r="B78" s="1215" t="s">
        <v>1256</v>
      </c>
      <c r="C78" s="1137" t="s">
        <v>1249</v>
      </c>
      <c r="D78" s="1141" t="s">
        <v>16</v>
      </c>
      <c r="E78" s="705"/>
      <c r="F78" s="705"/>
      <c r="G78" s="1208"/>
      <c r="H78" s="705"/>
      <c r="I78" s="705"/>
      <c r="J78" s="1231"/>
      <c r="K78" s="705"/>
      <c r="L78" s="705">
        <v>430000</v>
      </c>
      <c r="M78" s="705"/>
      <c r="N78" s="705"/>
      <c r="O78" s="705"/>
      <c r="P78" s="846"/>
      <c r="Q78" s="1770"/>
    </row>
    <row r="79" spans="1:17" ht="39.950000000000003" customHeight="1">
      <c r="A79" s="1216"/>
      <c r="B79" s="1217" t="s">
        <v>1257</v>
      </c>
      <c r="C79" s="947"/>
      <c r="D79" s="1065"/>
      <c r="E79" s="707"/>
      <c r="F79" s="707"/>
      <c r="G79" s="1116"/>
      <c r="H79" s="707"/>
      <c r="I79" s="707"/>
      <c r="J79" s="1190"/>
      <c r="K79" s="707"/>
      <c r="L79" s="1190"/>
      <c r="M79" s="707"/>
      <c r="N79" s="707"/>
      <c r="O79" s="707"/>
      <c r="P79" s="707"/>
      <c r="Q79" s="1776" t="s">
        <v>1177</v>
      </c>
    </row>
    <row r="80" spans="1:17" ht="30">
      <c r="A80" s="1216"/>
      <c r="B80" s="1218" t="s">
        <v>1258</v>
      </c>
      <c r="C80" s="1210" t="s">
        <v>1249</v>
      </c>
      <c r="D80" s="1065" t="s">
        <v>1259</v>
      </c>
      <c r="E80" s="707"/>
      <c r="F80" s="707"/>
      <c r="G80" s="1116"/>
      <c r="H80" s="707"/>
      <c r="I80" s="800">
        <v>50000</v>
      </c>
      <c r="J80" s="1190"/>
      <c r="K80" s="707"/>
      <c r="L80" s="1190"/>
      <c r="M80" s="707"/>
      <c r="N80" s="707"/>
      <c r="O80" s="707"/>
      <c r="P80" s="707"/>
      <c r="Q80" s="1777"/>
    </row>
    <row r="81" spans="1:17" ht="30">
      <c r="A81" s="1216"/>
      <c r="B81" s="1218" t="s">
        <v>1258</v>
      </c>
      <c r="C81" s="1210" t="s">
        <v>1249</v>
      </c>
      <c r="D81" s="1065" t="s">
        <v>1260</v>
      </c>
      <c r="E81" s="707"/>
      <c r="F81" s="707"/>
      <c r="G81" s="1116"/>
      <c r="H81" s="707"/>
      <c r="I81" s="800">
        <v>59000</v>
      </c>
      <c r="J81" s="1190"/>
      <c r="K81" s="707"/>
      <c r="L81" s="1190"/>
      <c r="M81" s="707"/>
      <c r="N81" s="707"/>
      <c r="O81" s="707"/>
      <c r="P81" s="707"/>
      <c r="Q81" s="1777"/>
    </row>
    <row r="82" spans="1:17" ht="30">
      <c r="A82" s="1216"/>
      <c r="B82" s="1218" t="s">
        <v>1258</v>
      </c>
      <c r="C82" s="1210" t="s">
        <v>1249</v>
      </c>
      <c r="D82" s="1065" t="s">
        <v>1261</v>
      </c>
      <c r="E82" s="707"/>
      <c r="F82" s="707"/>
      <c r="G82" s="1116"/>
      <c r="H82" s="707"/>
      <c r="I82" s="800">
        <v>70000</v>
      </c>
      <c r="J82" s="1190"/>
      <c r="K82" s="707"/>
      <c r="L82" s="1190"/>
      <c r="M82" s="707"/>
      <c r="N82" s="707"/>
      <c r="O82" s="707"/>
      <c r="P82" s="707"/>
      <c r="Q82" s="1777"/>
    </row>
    <row r="83" spans="1:17" ht="30">
      <c r="A83" s="1216"/>
      <c r="B83" s="1218" t="s">
        <v>1258</v>
      </c>
      <c r="C83" s="1210" t="s">
        <v>1249</v>
      </c>
      <c r="D83" s="1065" t="s">
        <v>1262</v>
      </c>
      <c r="E83" s="707"/>
      <c r="F83" s="707"/>
      <c r="G83" s="1116"/>
      <c r="H83" s="707"/>
      <c r="I83" s="800">
        <v>78000</v>
      </c>
      <c r="J83" s="1190"/>
      <c r="K83" s="707"/>
      <c r="L83" s="1190"/>
      <c r="M83" s="707"/>
      <c r="N83" s="707"/>
      <c r="O83" s="707"/>
      <c r="P83" s="707"/>
      <c r="Q83" s="1777"/>
    </row>
    <row r="84" spans="1:17" ht="30">
      <c r="A84" s="1216"/>
      <c r="B84" s="1218" t="s">
        <v>1258</v>
      </c>
      <c r="C84" s="1210" t="s">
        <v>1249</v>
      </c>
      <c r="D84" s="1065" t="s">
        <v>1263</v>
      </c>
      <c r="E84" s="707"/>
      <c r="F84" s="707"/>
      <c r="G84" s="1116"/>
      <c r="H84" s="707"/>
      <c r="I84" s="800">
        <v>80000</v>
      </c>
      <c r="J84" s="1190"/>
      <c r="K84" s="707"/>
      <c r="L84" s="1190"/>
      <c r="M84" s="707"/>
      <c r="N84" s="707"/>
      <c r="O84" s="707"/>
      <c r="P84" s="707"/>
      <c r="Q84" s="1777"/>
    </row>
    <row r="85" spans="1:17" ht="30">
      <c r="A85" s="1216"/>
      <c r="B85" s="1218" t="s">
        <v>1258</v>
      </c>
      <c r="C85" s="1210" t="s">
        <v>1249</v>
      </c>
      <c r="D85" s="1065" t="s">
        <v>1264</v>
      </c>
      <c r="E85" s="707"/>
      <c r="F85" s="707"/>
      <c r="G85" s="1116"/>
      <c r="H85" s="707"/>
      <c r="I85" s="800">
        <v>100000</v>
      </c>
      <c r="J85" s="1190"/>
      <c r="K85" s="707"/>
      <c r="L85" s="1190"/>
      <c r="M85" s="707"/>
      <c r="N85" s="707"/>
      <c r="O85" s="707"/>
      <c r="P85" s="707"/>
      <c r="Q85" s="1777"/>
    </row>
    <row r="86" spans="1:17" ht="30">
      <c r="A86" s="1216"/>
      <c r="B86" s="1218" t="s">
        <v>1258</v>
      </c>
      <c r="C86" s="1210" t="s">
        <v>1249</v>
      </c>
      <c r="D86" s="1065" t="s">
        <v>1265</v>
      </c>
      <c r="E86" s="707"/>
      <c r="F86" s="707"/>
      <c r="G86" s="1116"/>
      <c r="H86" s="707"/>
      <c r="I86" s="800">
        <v>115000</v>
      </c>
      <c r="J86" s="1190"/>
      <c r="K86" s="707"/>
      <c r="L86" s="1190"/>
      <c r="M86" s="707"/>
      <c r="N86" s="707"/>
      <c r="O86" s="707"/>
      <c r="P86" s="707"/>
      <c r="Q86" s="1777"/>
    </row>
    <row r="87" spans="1:17" ht="30">
      <c r="A87" s="1216"/>
      <c r="B87" s="1218" t="s">
        <v>1258</v>
      </c>
      <c r="C87" s="1210" t="s">
        <v>1249</v>
      </c>
      <c r="D87" s="1065" t="s">
        <v>1266</v>
      </c>
      <c r="E87" s="707"/>
      <c r="F87" s="707"/>
      <c r="G87" s="1116"/>
      <c r="H87" s="707"/>
      <c r="I87" s="800">
        <v>100000</v>
      </c>
      <c r="J87" s="1190"/>
      <c r="K87" s="707"/>
      <c r="L87" s="1190"/>
      <c r="M87" s="707"/>
      <c r="N87" s="707"/>
      <c r="O87" s="707"/>
      <c r="P87" s="707"/>
      <c r="Q87" s="1777"/>
    </row>
    <row r="88" spans="1:17" ht="30">
      <c r="A88" s="1216"/>
      <c r="B88" s="1218" t="s">
        <v>1258</v>
      </c>
      <c r="C88" s="1210" t="s">
        <v>1249</v>
      </c>
      <c r="D88" s="1065" t="s">
        <v>1267</v>
      </c>
      <c r="E88" s="707"/>
      <c r="F88" s="707"/>
      <c r="G88" s="1116"/>
      <c r="H88" s="707"/>
      <c r="I88" s="800">
        <v>105000</v>
      </c>
      <c r="J88" s="1190"/>
      <c r="K88" s="707"/>
      <c r="L88" s="1190"/>
      <c r="M88" s="707"/>
      <c r="N88" s="707"/>
      <c r="O88" s="707"/>
      <c r="P88" s="707"/>
      <c r="Q88" s="1777"/>
    </row>
    <row r="89" spans="1:17" ht="30">
      <c r="A89" s="1216"/>
      <c r="B89" s="1218" t="s">
        <v>1258</v>
      </c>
      <c r="C89" s="1210" t="s">
        <v>1249</v>
      </c>
      <c r="D89" s="1065" t="s">
        <v>1268</v>
      </c>
      <c r="E89" s="707"/>
      <c r="F89" s="707"/>
      <c r="G89" s="1116"/>
      <c r="H89" s="707"/>
      <c r="I89" s="800">
        <v>138000</v>
      </c>
      <c r="J89" s="1190"/>
      <c r="K89" s="707"/>
      <c r="L89" s="1190"/>
      <c r="M89" s="707"/>
      <c r="N89" s="707"/>
      <c r="O89" s="707"/>
      <c r="P89" s="707"/>
      <c r="Q89" s="1777"/>
    </row>
    <row r="90" spans="1:17" ht="30">
      <c r="A90" s="1216"/>
      <c r="B90" s="1218" t="s">
        <v>1258</v>
      </c>
      <c r="C90" s="1210" t="s">
        <v>1249</v>
      </c>
      <c r="D90" s="1065" t="s">
        <v>1269</v>
      </c>
      <c r="E90" s="707"/>
      <c r="F90" s="707"/>
      <c r="G90" s="1116"/>
      <c r="H90" s="707"/>
      <c r="I90" s="800">
        <v>145000</v>
      </c>
      <c r="J90" s="1190"/>
      <c r="K90" s="707"/>
      <c r="L90" s="1190"/>
      <c r="M90" s="707"/>
      <c r="N90" s="707"/>
      <c r="O90" s="707"/>
      <c r="P90" s="707"/>
      <c r="Q90" s="1777"/>
    </row>
    <row r="91" spans="1:17" ht="30">
      <c r="A91" s="1216"/>
      <c r="B91" s="1218" t="s">
        <v>1258</v>
      </c>
      <c r="C91" s="1210" t="s">
        <v>1249</v>
      </c>
      <c r="D91" s="1065" t="s">
        <v>1270</v>
      </c>
      <c r="E91" s="707"/>
      <c r="F91" s="707"/>
      <c r="G91" s="1116"/>
      <c r="H91" s="707"/>
      <c r="I91" s="800">
        <v>165000</v>
      </c>
      <c r="J91" s="1190"/>
      <c r="K91" s="707"/>
      <c r="L91" s="1190"/>
      <c r="M91" s="707"/>
      <c r="N91" s="707"/>
      <c r="O91" s="707"/>
      <c r="P91" s="707"/>
      <c r="Q91" s="1777"/>
    </row>
    <row r="92" spans="1:17" ht="30">
      <c r="A92" s="1216"/>
      <c r="B92" s="1218" t="s">
        <v>1258</v>
      </c>
      <c r="C92" s="1210" t="s">
        <v>1249</v>
      </c>
      <c r="D92" s="1065" t="s">
        <v>1271</v>
      </c>
      <c r="E92" s="707"/>
      <c r="F92" s="707"/>
      <c r="G92" s="1116"/>
      <c r="H92" s="707"/>
      <c r="I92" s="800">
        <v>176000</v>
      </c>
      <c r="J92" s="1190"/>
      <c r="K92" s="707"/>
      <c r="L92" s="1190"/>
      <c r="M92" s="707"/>
      <c r="N92" s="707"/>
      <c r="O92" s="707"/>
      <c r="P92" s="707"/>
      <c r="Q92" s="1777"/>
    </row>
    <row r="93" spans="1:17" ht="30">
      <c r="A93" s="1216"/>
      <c r="B93" s="1218" t="s">
        <v>1258</v>
      </c>
      <c r="C93" s="1210" t="s">
        <v>1249</v>
      </c>
      <c r="D93" s="1065" t="s">
        <v>1272</v>
      </c>
      <c r="E93" s="707"/>
      <c r="F93" s="707"/>
      <c r="G93" s="1116"/>
      <c r="H93" s="707"/>
      <c r="I93" s="800">
        <v>207000</v>
      </c>
      <c r="J93" s="1190"/>
      <c r="K93" s="707"/>
      <c r="L93" s="1190"/>
      <c r="M93" s="707"/>
      <c r="N93" s="707"/>
      <c r="O93" s="707"/>
      <c r="P93" s="707"/>
      <c r="Q93" s="1777"/>
    </row>
    <row r="94" spans="1:17" ht="30">
      <c r="A94" s="1216"/>
      <c r="B94" s="1218" t="s">
        <v>1258</v>
      </c>
      <c r="C94" s="1210" t="s">
        <v>1249</v>
      </c>
      <c r="D94" s="1065" t="s">
        <v>1273</v>
      </c>
      <c r="E94" s="707"/>
      <c r="F94" s="707"/>
      <c r="G94" s="1116"/>
      <c r="H94" s="707"/>
      <c r="I94" s="800">
        <v>208000</v>
      </c>
      <c r="J94" s="1190"/>
      <c r="K94" s="707"/>
      <c r="L94" s="1190"/>
      <c r="M94" s="707"/>
      <c r="N94" s="707"/>
      <c r="O94" s="707"/>
      <c r="P94" s="707"/>
      <c r="Q94" s="1777"/>
    </row>
    <row r="95" spans="1:17" ht="30">
      <c r="A95" s="1216"/>
      <c r="B95" s="1218" t="s">
        <v>1258</v>
      </c>
      <c r="C95" s="1210" t="s">
        <v>1249</v>
      </c>
      <c r="D95" s="1065" t="s">
        <v>1274</v>
      </c>
      <c r="E95" s="707"/>
      <c r="F95" s="707"/>
      <c r="G95" s="1116"/>
      <c r="H95" s="707"/>
      <c r="I95" s="800">
        <v>222000</v>
      </c>
      <c r="J95" s="1190"/>
      <c r="K95" s="707"/>
      <c r="L95" s="1190"/>
      <c r="M95" s="707"/>
      <c r="N95" s="707"/>
      <c r="O95" s="707"/>
      <c r="P95" s="707"/>
      <c r="Q95" s="1777"/>
    </row>
    <row r="96" spans="1:17" ht="30">
      <c r="A96" s="1216"/>
      <c r="B96" s="1218" t="s">
        <v>1258</v>
      </c>
      <c r="C96" s="1210" t="s">
        <v>1249</v>
      </c>
      <c r="D96" s="1065" t="s">
        <v>1275</v>
      </c>
      <c r="E96" s="707"/>
      <c r="F96" s="707"/>
      <c r="G96" s="1116"/>
      <c r="H96" s="707"/>
      <c r="I96" s="800">
        <v>260000</v>
      </c>
      <c r="J96" s="1190"/>
      <c r="K96" s="707"/>
      <c r="L96" s="1190"/>
      <c r="M96" s="707"/>
      <c r="N96" s="707"/>
      <c r="O96" s="707"/>
      <c r="P96" s="707"/>
      <c r="Q96" s="1777"/>
    </row>
    <row r="97" spans="1:17" ht="30">
      <c r="A97" s="1216"/>
      <c r="B97" s="1218" t="s">
        <v>1258</v>
      </c>
      <c r="C97" s="1210" t="s">
        <v>1249</v>
      </c>
      <c r="D97" s="1065" t="s">
        <v>1276</v>
      </c>
      <c r="E97" s="707"/>
      <c r="F97" s="707"/>
      <c r="G97" s="1116"/>
      <c r="H97" s="707"/>
      <c r="I97" s="800">
        <v>160000</v>
      </c>
      <c r="J97" s="1190"/>
      <c r="K97" s="707"/>
      <c r="L97" s="1190"/>
      <c r="M97" s="707"/>
      <c r="N97" s="707"/>
      <c r="O97" s="707"/>
      <c r="P97" s="707"/>
      <c r="Q97" s="1777"/>
    </row>
    <row r="98" spans="1:17" ht="30">
      <c r="A98" s="1216"/>
      <c r="B98" s="1218" t="s">
        <v>1258</v>
      </c>
      <c r="C98" s="1219" t="s">
        <v>1249</v>
      </c>
      <c r="D98" s="1065" t="s">
        <v>1277</v>
      </c>
      <c r="E98" s="707"/>
      <c r="F98" s="707"/>
      <c r="G98" s="1116"/>
      <c r="H98" s="707"/>
      <c r="I98" s="800">
        <v>175000</v>
      </c>
      <c r="J98" s="1190"/>
      <c r="K98" s="707"/>
      <c r="L98" s="1190"/>
      <c r="M98" s="707"/>
      <c r="N98" s="707"/>
      <c r="O98" s="707"/>
      <c r="P98" s="707"/>
      <c r="Q98" s="1777"/>
    </row>
    <row r="99" spans="1:17" ht="30">
      <c r="A99" s="1216"/>
      <c r="B99" s="1218" t="s">
        <v>1258</v>
      </c>
      <c r="C99" s="1219" t="s">
        <v>1249</v>
      </c>
      <c r="D99" s="1065" t="s">
        <v>1278</v>
      </c>
      <c r="E99" s="707"/>
      <c r="F99" s="707"/>
      <c r="G99" s="1116"/>
      <c r="H99" s="707"/>
      <c r="I99" s="800">
        <v>205000</v>
      </c>
      <c r="J99" s="1190"/>
      <c r="K99" s="707"/>
      <c r="L99" s="1190"/>
      <c r="M99" s="707"/>
      <c r="N99" s="800"/>
      <c r="O99" s="707"/>
      <c r="P99" s="707"/>
      <c r="Q99" s="1777"/>
    </row>
    <row r="100" spans="1:17" ht="30">
      <c r="A100" s="1216"/>
      <c r="B100" s="1218" t="s">
        <v>1258</v>
      </c>
      <c r="C100" s="1219" t="s">
        <v>1249</v>
      </c>
      <c r="D100" s="1065" t="s">
        <v>1279</v>
      </c>
      <c r="E100" s="707"/>
      <c r="F100" s="707"/>
      <c r="G100" s="1116"/>
      <c r="H100" s="707"/>
      <c r="I100" s="800">
        <v>245000</v>
      </c>
      <c r="J100" s="1190"/>
      <c r="K100" s="707"/>
      <c r="L100" s="1190"/>
      <c r="M100" s="707"/>
      <c r="N100" s="707"/>
      <c r="O100" s="707"/>
      <c r="P100" s="707"/>
      <c r="Q100" s="1777"/>
    </row>
    <row r="101" spans="1:17" ht="30">
      <c r="A101" s="1216"/>
      <c r="B101" s="1218" t="s">
        <v>1258</v>
      </c>
      <c r="C101" s="1219" t="s">
        <v>1249</v>
      </c>
      <c r="D101" s="1065" t="s">
        <v>1280</v>
      </c>
      <c r="E101" s="707"/>
      <c r="F101" s="707"/>
      <c r="G101" s="1116"/>
      <c r="H101" s="707"/>
      <c r="I101" s="800">
        <v>270000</v>
      </c>
      <c r="J101" s="1190"/>
      <c r="K101" s="707"/>
      <c r="L101" s="1190"/>
      <c r="M101" s="707"/>
      <c r="N101" s="707"/>
      <c r="O101" s="707"/>
      <c r="P101" s="707"/>
      <c r="Q101" s="1777"/>
    </row>
    <row r="102" spans="1:17" ht="30">
      <c r="A102" s="1216"/>
      <c r="B102" s="1218" t="s">
        <v>1258</v>
      </c>
      <c r="C102" s="1219" t="s">
        <v>1249</v>
      </c>
      <c r="D102" s="1065" t="s">
        <v>1281</v>
      </c>
      <c r="E102" s="707"/>
      <c r="F102" s="707"/>
      <c r="G102" s="1116"/>
      <c r="H102" s="707"/>
      <c r="I102" s="800">
        <v>315000</v>
      </c>
      <c r="J102" s="1190"/>
      <c r="K102" s="707"/>
      <c r="L102" s="1190"/>
      <c r="M102" s="707"/>
      <c r="N102" s="707">
        <v>306000</v>
      </c>
      <c r="O102" s="707"/>
      <c r="P102" s="707"/>
      <c r="Q102" s="1777"/>
    </row>
    <row r="103" spans="1:17" ht="30">
      <c r="A103" s="1216"/>
      <c r="B103" s="1218" t="s">
        <v>1258</v>
      </c>
      <c r="C103" s="1219" t="s">
        <v>1249</v>
      </c>
      <c r="D103" s="1065" t="s">
        <v>1282</v>
      </c>
      <c r="E103" s="707"/>
      <c r="F103" s="707"/>
      <c r="G103" s="1116"/>
      <c r="H103" s="707"/>
      <c r="I103" s="800">
        <v>420000</v>
      </c>
      <c r="J103" s="1190"/>
      <c r="K103" s="707"/>
      <c r="L103" s="1190"/>
      <c r="M103" s="707"/>
      <c r="N103" s="707"/>
      <c r="O103" s="707"/>
      <c r="P103" s="707"/>
      <c r="Q103" s="1777"/>
    </row>
    <row r="104" spans="1:17" ht="30">
      <c r="A104" s="1216"/>
      <c r="B104" s="1218" t="s">
        <v>1258</v>
      </c>
      <c r="C104" s="1219" t="s">
        <v>1249</v>
      </c>
      <c r="D104" s="1065" t="s">
        <v>1283</v>
      </c>
      <c r="E104" s="707"/>
      <c r="F104" s="707"/>
      <c r="G104" s="1116"/>
      <c r="H104" s="707"/>
      <c r="I104" s="800">
        <v>215000</v>
      </c>
      <c r="J104" s="1190"/>
      <c r="K104" s="707"/>
      <c r="L104" s="1190"/>
      <c r="M104" s="707"/>
      <c r="N104" s="707"/>
      <c r="O104" s="707"/>
      <c r="P104" s="707"/>
      <c r="Q104" s="1777"/>
    </row>
    <row r="105" spans="1:17" ht="30">
      <c r="A105" s="1216"/>
      <c r="B105" s="1218" t="s">
        <v>1258</v>
      </c>
      <c r="C105" s="1219" t="s">
        <v>1249</v>
      </c>
      <c r="D105" s="1065" t="s">
        <v>1284</v>
      </c>
      <c r="E105" s="707"/>
      <c r="F105" s="707"/>
      <c r="G105" s="1116"/>
      <c r="H105" s="707"/>
      <c r="I105" s="800">
        <v>240000</v>
      </c>
      <c r="J105" s="1190"/>
      <c r="K105" s="707"/>
      <c r="L105" s="1190"/>
      <c r="M105" s="707"/>
      <c r="N105" s="707"/>
      <c r="O105" s="707"/>
      <c r="P105" s="707"/>
      <c r="Q105" s="1777"/>
    </row>
    <row r="106" spans="1:17" ht="30">
      <c r="A106" s="1216"/>
      <c r="B106" s="1218" t="s">
        <v>1258</v>
      </c>
      <c r="C106" s="1219" t="s">
        <v>1249</v>
      </c>
      <c r="D106" s="1065" t="s">
        <v>1285</v>
      </c>
      <c r="E106" s="707"/>
      <c r="F106" s="707"/>
      <c r="G106" s="1116"/>
      <c r="H106" s="707"/>
      <c r="I106" s="800">
        <v>275000</v>
      </c>
      <c r="J106" s="1190"/>
      <c r="K106" s="707"/>
      <c r="L106" s="1190"/>
      <c r="M106" s="707"/>
      <c r="N106" s="707"/>
      <c r="O106" s="707"/>
      <c r="P106" s="707"/>
      <c r="Q106" s="1777"/>
    </row>
    <row r="107" spans="1:17" ht="30">
      <c r="A107" s="1216"/>
      <c r="B107" s="1218" t="s">
        <v>1258</v>
      </c>
      <c r="C107" s="1219" t="s">
        <v>1249</v>
      </c>
      <c r="D107" s="1065" t="s">
        <v>1286</v>
      </c>
      <c r="E107" s="707"/>
      <c r="F107" s="707"/>
      <c r="G107" s="1116"/>
      <c r="H107" s="707"/>
      <c r="I107" s="800">
        <v>360000</v>
      </c>
      <c r="J107" s="1190"/>
      <c r="K107" s="707"/>
      <c r="L107" s="1190"/>
      <c r="M107" s="707"/>
      <c r="N107" s="707"/>
      <c r="O107" s="707"/>
      <c r="P107" s="707"/>
      <c r="Q107" s="1777"/>
    </row>
    <row r="108" spans="1:17" ht="30">
      <c r="A108" s="1216"/>
      <c r="B108" s="1218" t="s">
        <v>1258</v>
      </c>
      <c r="C108" s="1219" t="s">
        <v>1249</v>
      </c>
      <c r="D108" s="1065" t="s">
        <v>1287</v>
      </c>
      <c r="E108" s="707"/>
      <c r="F108" s="707"/>
      <c r="G108" s="1116"/>
      <c r="H108" s="707"/>
      <c r="I108" s="800">
        <v>420000</v>
      </c>
      <c r="J108" s="1190"/>
      <c r="K108" s="707"/>
      <c r="L108" s="1190"/>
      <c r="M108" s="707"/>
      <c r="N108" s="707">
        <v>411000</v>
      </c>
      <c r="O108" s="707"/>
      <c r="P108" s="707"/>
      <c r="Q108" s="1777"/>
    </row>
    <row r="109" spans="1:17" ht="30">
      <c r="A109" s="1216"/>
      <c r="B109" s="1218" t="s">
        <v>1258</v>
      </c>
      <c r="C109" s="1219" t="s">
        <v>1249</v>
      </c>
      <c r="D109" s="1065" t="s">
        <v>1288</v>
      </c>
      <c r="E109" s="707"/>
      <c r="F109" s="707"/>
      <c r="G109" s="1116"/>
      <c r="H109" s="707"/>
      <c r="I109" s="800">
        <v>350000</v>
      </c>
      <c r="J109" s="1190"/>
      <c r="K109" s="707"/>
      <c r="L109" s="1190"/>
      <c r="M109" s="707"/>
      <c r="N109" s="707"/>
      <c r="O109" s="707"/>
      <c r="P109" s="707"/>
      <c r="Q109" s="1777"/>
    </row>
    <row r="110" spans="1:17" ht="30">
      <c r="A110" s="1216"/>
      <c r="B110" s="1218" t="s">
        <v>1258</v>
      </c>
      <c r="C110" s="1219" t="s">
        <v>1249</v>
      </c>
      <c r="D110" s="1065" t="s">
        <v>1289</v>
      </c>
      <c r="E110" s="707"/>
      <c r="F110" s="707"/>
      <c r="G110" s="1116"/>
      <c r="H110" s="707"/>
      <c r="I110" s="800">
        <v>448000</v>
      </c>
      <c r="J110" s="1190"/>
      <c r="K110" s="707"/>
      <c r="L110" s="1190"/>
      <c r="M110" s="707"/>
      <c r="N110" s="707"/>
      <c r="O110" s="707"/>
      <c r="P110" s="707"/>
      <c r="Q110" s="1777"/>
    </row>
    <row r="111" spans="1:17" ht="30">
      <c r="A111" s="1216"/>
      <c r="B111" s="1218" t="s">
        <v>1258</v>
      </c>
      <c r="C111" s="1219" t="s">
        <v>1249</v>
      </c>
      <c r="D111" s="1065" t="s">
        <v>1290</v>
      </c>
      <c r="E111" s="707"/>
      <c r="F111" s="707"/>
      <c r="G111" s="1116"/>
      <c r="H111" s="707"/>
      <c r="I111" s="800">
        <v>535000</v>
      </c>
      <c r="J111" s="1190"/>
      <c r="K111" s="707"/>
      <c r="L111" s="1190"/>
      <c r="M111" s="707"/>
      <c r="N111" s="707">
        <v>518000</v>
      </c>
      <c r="O111" s="707"/>
      <c r="P111" s="707"/>
      <c r="Q111" s="1777"/>
    </row>
    <row r="112" spans="1:17" ht="30">
      <c r="A112" s="1216"/>
      <c r="B112" s="1218" t="s">
        <v>1258</v>
      </c>
      <c r="C112" s="1219" t="s">
        <v>1249</v>
      </c>
      <c r="D112" s="1065" t="s">
        <v>1291</v>
      </c>
      <c r="E112" s="707"/>
      <c r="F112" s="707"/>
      <c r="G112" s="1116"/>
      <c r="H112" s="707"/>
      <c r="I112" s="707"/>
      <c r="J112" s="1190"/>
      <c r="K112" s="707"/>
      <c r="L112" s="1190"/>
      <c r="M112" s="707"/>
      <c r="N112" s="707">
        <v>660000</v>
      </c>
      <c r="O112" s="707"/>
      <c r="P112" s="707"/>
      <c r="Q112" s="1777"/>
    </row>
    <row r="113" spans="1:17" ht="30">
      <c r="A113" s="1216"/>
      <c r="B113" s="1218" t="s">
        <v>1258</v>
      </c>
      <c r="C113" s="1219" t="s">
        <v>1249</v>
      </c>
      <c r="D113" s="1065" t="s">
        <v>1292</v>
      </c>
      <c r="E113" s="707"/>
      <c r="F113" s="707"/>
      <c r="G113" s="1116"/>
      <c r="H113" s="707"/>
      <c r="I113" s="800">
        <v>535000</v>
      </c>
      <c r="J113" s="1190"/>
      <c r="K113" s="707"/>
      <c r="L113" s="1190"/>
      <c r="M113" s="707"/>
      <c r="N113" s="707"/>
      <c r="O113" s="707"/>
      <c r="P113" s="889"/>
      <c r="Q113" s="1777"/>
    </row>
    <row r="114" spans="1:17" ht="30">
      <c r="A114" s="1216"/>
      <c r="B114" s="1218" t="s">
        <v>1258</v>
      </c>
      <c r="C114" s="947" t="s">
        <v>1249</v>
      </c>
      <c r="D114" s="1065" t="s">
        <v>1293</v>
      </c>
      <c r="E114" s="707"/>
      <c r="F114" s="707"/>
      <c r="G114" s="1116"/>
      <c r="H114" s="707"/>
      <c r="I114" s="800">
        <v>635000</v>
      </c>
      <c r="J114" s="1190"/>
      <c r="K114" s="707"/>
      <c r="L114" s="1190"/>
      <c r="M114" s="707"/>
      <c r="N114" s="707"/>
      <c r="O114" s="707"/>
      <c r="P114" s="707"/>
      <c r="Q114" s="1777"/>
    </row>
    <row r="115" spans="1:17" ht="30">
      <c r="B115" s="1218" t="s">
        <v>1258</v>
      </c>
      <c r="C115" s="1120" t="s">
        <v>1249</v>
      </c>
      <c r="D115" s="1098" t="s">
        <v>1294</v>
      </c>
      <c r="E115" s="767"/>
      <c r="F115" s="767"/>
      <c r="G115" s="1220"/>
      <c r="H115" s="875"/>
      <c r="I115" s="842">
        <v>636000</v>
      </c>
      <c r="J115" s="1232"/>
      <c r="K115" s="890"/>
      <c r="L115" s="1233"/>
      <c r="M115" s="875"/>
      <c r="N115" s="875"/>
      <c r="O115" s="875"/>
      <c r="P115" s="891"/>
      <c r="Q115" s="1778"/>
    </row>
    <row r="116" spans="1:17" ht="35.1" customHeight="1">
      <c r="A116" s="551" t="s">
        <v>1295</v>
      </c>
      <c r="B116" s="1057" t="s">
        <v>1296</v>
      </c>
      <c r="C116" s="1120"/>
      <c r="D116" s="1098"/>
      <c r="E116" s="878"/>
      <c r="F116" s="878"/>
      <c r="G116" s="1221"/>
      <c r="H116" s="849"/>
      <c r="I116" s="707"/>
      <c r="J116" s="1194"/>
      <c r="K116" s="892"/>
      <c r="L116" s="1234"/>
      <c r="M116" s="849"/>
      <c r="N116" s="849"/>
      <c r="O116" s="849"/>
      <c r="P116" s="893"/>
      <c r="Q116" s="1776" t="s">
        <v>1177</v>
      </c>
    </row>
    <row r="117" spans="1:17" ht="35.1" customHeight="1">
      <c r="B117" s="1222" t="s">
        <v>1297</v>
      </c>
      <c r="C117" s="947"/>
      <c r="D117" s="1065"/>
      <c r="E117" s="805"/>
      <c r="F117" s="805"/>
      <c r="G117" s="1116"/>
      <c r="H117" s="707"/>
      <c r="I117" s="707"/>
      <c r="J117" s="1190"/>
      <c r="K117" s="707"/>
      <c r="L117" s="1190"/>
      <c r="M117" s="707"/>
      <c r="N117" s="707"/>
      <c r="O117" s="707"/>
      <c r="P117" s="817"/>
      <c r="Q117" s="1777"/>
    </row>
    <row r="118" spans="1:17" ht="35.1" customHeight="1">
      <c r="A118" s="1134"/>
      <c r="B118" s="1223" t="s">
        <v>1298</v>
      </c>
      <c r="C118" s="1224" t="s">
        <v>1004</v>
      </c>
      <c r="D118" s="1225" t="s">
        <v>1299</v>
      </c>
      <c r="E118" s="884"/>
      <c r="F118" s="884">
        <v>152647</v>
      </c>
      <c r="G118" s="1226"/>
      <c r="H118" s="884"/>
      <c r="I118" s="886"/>
      <c r="J118" s="1235"/>
      <c r="K118" s="884"/>
      <c r="L118" s="1236"/>
      <c r="M118" s="886"/>
      <c r="N118" s="886"/>
      <c r="O118" s="886"/>
      <c r="P118" s="894"/>
      <c r="Q118" s="1777"/>
    </row>
    <row r="119" spans="1:17" ht="35.1" customHeight="1">
      <c r="A119" s="1134"/>
      <c r="B119" s="1223" t="s">
        <v>1300</v>
      </c>
      <c r="C119" s="1224" t="s">
        <v>1004</v>
      </c>
      <c r="D119" s="1225" t="s">
        <v>1299</v>
      </c>
      <c r="E119" s="1227"/>
      <c r="F119" s="886"/>
      <c r="G119" s="1228"/>
      <c r="H119" s="886"/>
      <c r="I119" s="886"/>
      <c r="J119" s="1235"/>
      <c r="K119" s="884"/>
      <c r="L119" s="1236"/>
      <c r="M119" s="886"/>
      <c r="N119" s="886"/>
      <c r="O119" s="886"/>
      <c r="P119" s="894"/>
      <c r="Q119" s="1777"/>
    </row>
    <row r="120" spans="1:17" ht="35.1" customHeight="1">
      <c r="A120" s="1134"/>
      <c r="B120" s="1223" t="s">
        <v>1301</v>
      </c>
      <c r="C120" s="1224" t="s">
        <v>1004</v>
      </c>
      <c r="D120" s="1225" t="s">
        <v>1302</v>
      </c>
      <c r="E120" s="1229"/>
      <c r="F120" s="886"/>
      <c r="G120" s="1228"/>
      <c r="H120" s="886"/>
      <c r="I120" s="886"/>
      <c r="J120" s="1235"/>
      <c r="K120" s="884"/>
      <c r="L120" s="1236"/>
      <c r="M120" s="886"/>
      <c r="N120" s="886"/>
      <c r="O120" s="884">
        <v>70097</v>
      </c>
      <c r="P120" s="894"/>
      <c r="Q120" s="1777"/>
    </row>
    <row r="121" spans="1:17" ht="35.1" customHeight="1">
      <c r="A121" s="1134"/>
      <c r="B121" s="1223" t="s">
        <v>1409</v>
      </c>
      <c r="C121" s="1224" t="s">
        <v>1004</v>
      </c>
      <c r="D121" s="1225" t="s">
        <v>1304</v>
      </c>
      <c r="E121" s="1229"/>
      <c r="F121" s="886"/>
      <c r="G121" s="1228"/>
      <c r="H121" s="886"/>
      <c r="I121" s="886"/>
      <c r="J121" s="1235"/>
      <c r="K121" s="884"/>
      <c r="L121" s="884">
        <v>50981</v>
      </c>
      <c r="M121" s="849"/>
      <c r="N121" s="886"/>
      <c r="O121" s="886"/>
      <c r="P121" s="894"/>
      <c r="Q121" s="1777"/>
    </row>
    <row r="122" spans="1:17" ht="35.1" customHeight="1">
      <c r="A122" s="1134"/>
      <c r="B122" s="1223" t="s">
        <v>1305</v>
      </c>
      <c r="C122" s="1224" t="s">
        <v>1004</v>
      </c>
      <c r="D122" s="1225" t="s">
        <v>1302</v>
      </c>
      <c r="E122" s="1229"/>
      <c r="F122" s="886"/>
      <c r="G122" s="1228"/>
      <c r="H122" s="886"/>
      <c r="I122" s="886"/>
      <c r="J122" s="1235"/>
      <c r="K122" s="884"/>
      <c r="L122" s="1236"/>
      <c r="M122" s="849"/>
      <c r="N122" s="886"/>
      <c r="O122" s="884">
        <v>82972</v>
      </c>
      <c r="P122" s="894"/>
      <c r="Q122" s="1777"/>
    </row>
    <row r="123" spans="1:17" ht="35.1" customHeight="1">
      <c r="A123" s="1134"/>
      <c r="B123" s="1223" t="s">
        <v>1306</v>
      </c>
      <c r="C123" s="1224" t="s">
        <v>1004</v>
      </c>
      <c r="D123" s="1225" t="s">
        <v>1302</v>
      </c>
      <c r="E123" s="1229"/>
      <c r="F123" s="886"/>
      <c r="G123" s="1226">
        <v>83300</v>
      </c>
      <c r="H123" s="955"/>
      <c r="I123" s="886"/>
      <c r="J123" s="1235"/>
      <c r="K123" s="884">
        <v>80200</v>
      </c>
      <c r="L123" s="1236"/>
      <c r="M123" s="849"/>
      <c r="N123" s="886"/>
      <c r="O123" s="886"/>
      <c r="P123" s="894"/>
      <c r="Q123" s="1777"/>
    </row>
    <row r="124" spans="1:17" ht="35.1" customHeight="1">
      <c r="A124" s="1134"/>
      <c r="B124" s="1223" t="s">
        <v>1307</v>
      </c>
      <c r="C124" s="1224" t="s">
        <v>1004</v>
      </c>
      <c r="D124" s="1225" t="s">
        <v>1302</v>
      </c>
      <c r="E124" s="1229"/>
      <c r="F124" s="886"/>
      <c r="G124" s="1226"/>
      <c r="H124" s="884"/>
      <c r="I124" s="886"/>
      <c r="J124" s="1235"/>
      <c r="K124" s="884">
        <v>64000</v>
      </c>
      <c r="L124" s="1236"/>
      <c r="M124" s="849"/>
      <c r="N124" s="886"/>
      <c r="O124" s="886"/>
      <c r="P124" s="894"/>
      <c r="Q124" s="1777"/>
    </row>
    <row r="125" spans="1:17" ht="35.1" customHeight="1">
      <c r="A125" s="1134"/>
      <c r="B125" s="1223" t="s">
        <v>1308</v>
      </c>
      <c r="C125" s="1224" t="s">
        <v>1004</v>
      </c>
      <c r="D125" s="1225" t="s">
        <v>1302</v>
      </c>
      <c r="E125" s="1229"/>
      <c r="F125" s="886"/>
      <c r="G125" s="1226">
        <v>88900</v>
      </c>
      <c r="H125" s="886"/>
      <c r="I125" s="886"/>
      <c r="J125" s="1235"/>
      <c r="K125" s="884"/>
      <c r="L125" s="1236"/>
      <c r="M125" s="849"/>
      <c r="N125" s="886"/>
      <c r="O125" s="886"/>
      <c r="P125" s="894">
        <v>60000</v>
      </c>
      <c r="Q125" s="1777"/>
    </row>
    <row r="126" spans="1:17" ht="35.1" customHeight="1">
      <c r="A126" s="1134"/>
      <c r="B126" s="1223" t="s">
        <v>1402</v>
      </c>
      <c r="C126" s="1224" t="s">
        <v>419</v>
      </c>
      <c r="D126" s="1225"/>
      <c r="E126" s="1229"/>
      <c r="F126" s="886"/>
      <c r="G126" s="1226"/>
      <c r="H126" s="886"/>
      <c r="I126" s="886"/>
      <c r="J126" s="1235"/>
      <c r="K126" s="884"/>
      <c r="L126" s="1236"/>
      <c r="M126" s="955">
        <v>62000</v>
      </c>
      <c r="N126" s="886"/>
      <c r="O126" s="886"/>
      <c r="P126" s="894"/>
      <c r="Q126" s="1777"/>
    </row>
    <row r="127" spans="1:17" ht="35.1" customHeight="1">
      <c r="A127" s="1134"/>
      <c r="B127" s="1223" t="s">
        <v>1403</v>
      </c>
      <c r="C127" s="1224" t="s">
        <v>419</v>
      </c>
      <c r="D127" s="1225"/>
      <c r="E127" s="1229"/>
      <c r="F127" s="886"/>
      <c r="G127" s="1226"/>
      <c r="H127" s="886"/>
      <c r="I127" s="886"/>
      <c r="J127" s="1235"/>
      <c r="K127" s="884"/>
      <c r="L127" s="1236"/>
      <c r="M127" s="955">
        <v>64300</v>
      </c>
      <c r="N127" s="886"/>
      <c r="O127" s="886"/>
      <c r="P127" s="894"/>
      <c r="Q127" s="1777"/>
    </row>
    <row r="128" spans="1:17" ht="35.1" customHeight="1">
      <c r="A128" s="1134"/>
      <c r="B128" s="1223" t="s">
        <v>1310</v>
      </c>
      <c r="C128" s="1224" t="s">
        <v>1004</v>
      </c>
      <c r="D128" s="1225"/>
      <c r="E128" s="1229"/>
      <c r="F128" s="886"/>
      <c r="G128" s="1226"/>
      <c r="H128" s="886"/>
      <c r="I128" s="886"/>
      <c r="J128" s="1235"/>
      <c r="K128" s="884">
        <v>72100</v>
      </c>
      <c r="L128" s="1236"/>
      <c r="M128" s="886"/>
      <c r="N128" s="886"/>
      <c r="O128" s="886"/>
      <c r="P128" s="894"/>
      <c r="Q128" s="1777"/>
    </row>
    <row r="129" spans="1:17" ht="35.1" customHeight="1">
      <c r="A129" s="1134"/>
      <c r="B129" s="1223" t="s">
        <v>1311</v>
      </c>
      <c r="C129" s="1224" t="s">
        <v>1004</v>
      </c>
      <c r="D129" s="1225"/>
      <c r="E129" s="1229"/>
      <c r="F129" s="886"/>
      <c r="G129" s="1226"/>
      <c r="H129" s="886"/>
      <c r="I129" s="886"/>
      <c r="J129" s="1235"/>
      <c r="K129" s="884">
        <v>62450</v>
      </c>
      <c r="L129" s="1236"/>
      <c r="M129" s="886"/>
      <c r="N129" s="886"/>
      <c r="O129" s="886"/>
      <c r="P129" s="894"/>
      <c r="Q129" s="1777"/>
    </row>
    <row r="130" spans="1:17" ht="35.1" customHeight="1">
      <c r="A130" s="1134"/>
      <c r="B130" s="1223" t="s">
        <v>1312</v>
      </c>
      <c r="C130" s="1224" t="s">
        <v>1004</v>
      </c>
      <c r="D130" s="1225" t="s">
        <v>1302</v>
      </c>
      <c r="E130" s="1229"/>
      <c r="F130" s="886"/>
      <c r="G130" s="1228"/>
      <c r="H130" s="886"/>
      <c r="I130" s="886"/>
      <c r="J130" s="955"/>
      <c r="K130" s="884"/>
      <c r="L130" s="1236"/>
      <c r="M130" s="849"/>
      <c r="N130" s="886"/>
      <c r="O130" s="886"/>
      <c r="P130" s="894"/>
      <c r="Q130" s="1777"/>
    </row>
    <row r="131" spans="1:17" ht="35.1" customHeight="1">
      <c r="A131" s="1134"/>
      <c r="B131" s="1223" t="s">
        <v>1313</v>
      </c>
      <c r="C131" s="1224" t="s">
        <v>1004</v>
      </c>
      <c r="D131" s="1225" t="s">
        <v>1314</v>
      </c>
      <c r="E131" s="1237"/>
      <c r="F131" s="884"/>
      <c r="G131" s="1226"/>
      <c r="H131" s="884"/>
      <c r="I131" s="884"/>
      <c r="J131" s="955"/>
      <c r="K131" s="884"/>
      <c r="L131" s="1236"/>
      <c r="M131" s="849"/>
      <c r="N131" s="886"/>
      <c r="O131" s="886"/>
      <c r="P131" s="894"/>
      <c r="Q131" s="1777"/>
    </row>
    <row r="132" spans="1:17" ht="35.1" customHeight="1">
      <c r="A132" s="1134"/>
      <c r="B132" s="1223" t="s">
        <v>1315</v>
      </c>
      <c r="C132" s="1224" t="s">
        <v>1004</v>
      </c>
      <c r="D132" s="1225" t="s">
        <v>1316</v>
      </c>
      <c r="E132" s="1237"/>
      <c r="F132" s="884"/>
      <c r="G132" s="1226"/>
      <c r="H132" s="884"/>
      <c r="I132" s="884"/>
      <c r="J132" s="1236"/>
      <c r="K132" s="884"/>
      <c r="L132" s="1236"/>
      <c r="M132" s="849"/>
      <c r="N132" s="886"/>
      <c r="O132" s="886"/>
      <c r="P132" s="894"/>
      <c r="Q132" s="1777"/>
    </row>
    <row r="133" spans="1:17" ht="35.1" customHeight="1">
      <c r="A133" s="1134"/>
      <c r="B133" s="1223" t="s">
        <v>1317</v>
      </c>
      <c r="C133" s="1224" t="s">
        <v>1004</v>
      </c>
      <c r="D133" s="1225" t="s">
        <v>1318</v>
      </c>
      <c r="E133" s="1237"/>
      <c r="F133" s="884"/>
      <c r="G133" s="1226"/>
      <c r="H133" s="884"/>
      <c r="I133" s="884"/>
      <c r="J133" s="1236"/>
      <c r="K133" s="884"/>
      <c r="L133" s="1236"/>
      <c r="M133" s="849"/>
      <c r="N133" s="886"/>
      <c r="O133" s="886"/>
      <c r="P133" s="894"/>
      <c r="Q133" s="1777"/>
    </row>
    <row r="134" spans="1:17" ht="35.1" customHeight="1">
      <c r="A134" s="1134"/>
      <c r="B134" s="1238" t="s">
        <v>1319</v>
      </c>
      <c r="C134" s="892"/>
      <c r="D134" s="1239"/>
      <c r="E134" s="878"/>
      <c r="F134" s="849"/>
      <c r="G134" s="1221"/>
      <c r="H134" s="849"/>
      <c r="I134" s="849"/>
      <c r="J134" s="1194"/>
      <c r="K134" s="892"/>
      <c r="L134" s="1234"/>
      <c r="M134" s="886"/>
      <c r="N134" s="849"/>
      <c r="O134" s="849"/>
      <c r="P134" s="893"/>
      <c r="Q134" s="1777"/>
    </row>
    <row r="135" spans="1:17" ht="35.1" customHeight="1">
      <c r="A135" s="1105"/>
      <c r="B135" s="1223" t="s">
        <v>1320</v>
      </c>
      <c r="C135" s="1224" t="s">
        <v>1004</v>
      </c>
      <c r="D135" s="1225" t="s">
        <v>1302</v>
      </c>
      <c r="E135" s="1237"/>
      <c r="F135" s="884"/>
      <c r="G135" s="1226">
        <v>102800</v>
      </c>
      <c r="H135" s="955"/>
      <c r="I135" s="884"/>
      <c r="J135" s="1236"/>
      <c r="K135" s="884">
        <v>70500</v>
      </c>
      <c r="L135" s="1236"/>
      <c r="M135" s="899"/>
      <c r="N135" s="884"/>
      <c r="O135" s="884"/>
      <c r="P135" s="894"/>
      <c r="Q135" s="1777"/>
    </row>
    <row r="136" spans="1:17" ht="35.1" customHeight="1">
      <c r="A136" s="1105"/>
      <c r="B136" s="1223" t="s">
        <v>1321</v>
      </c>
      <c r="C136" s="1224" t="s">
        <v>1004</v>
      </c>
      <c r="D136" s="1225" t="s">
        <v>1302</v>
      </c>
      <c r="E136" s="1229"/>
      <c r="F136" s="884"/>
      <c r="G136" s="1226">
        <v>133300</v>
      </c>
      <c r="H136" s="886"/>
      <c r="I136" s="886"/>
      <c r="J136" s="1235"/>
      <c r="K136" s="884">
        <v>71500</v>
      </c>
      <c r="L136" s="1236"/>
      <c r="M136" s="900"/>
      <c r="N136" s="886"/>
      <c r="O136" s="886"/>
      <c r="P136" s="894"/>
      <c r="Q136" s="1777"/>
    </row>
    <row r="137" spans="1:17" ht="35.1" customHeight="1">
      <c r="A137" s="1105"/>
      <c r="B137" s="1223" t="s">
        <v>1322</v>
      </c>
      <c r="C137" s="1224" t="s">
        <v>1004</v>
      </c>
      <c r="D137" s="1225" t="s">
        <v>1299</v>
      </c>
      <c r="E137" s="1227"/>
      <c r="F137" s="884">
        <v>152647</v>
      </c>
      <c r="G137" s="1226"/>
      <c r="H137" s="886"/>
      <c r="I137" s="886"/>
      <c r="J137" s="1235"/>
      <c r="K137" s="884"/>
      <c r="L137" s="1236"/>
      <c r="M137" s="900"/>
      <c r="N137" s="886"/>
      <c r="O137" s="886"/>
      <c r="P137" s="894"/>
      <c r="Q137" s="1777"/>
    </row>
    <row r="138" spans="1:17" ht="35.1" customHeight="1">
      <c r="A138" s="1105"/>
      <c r="B138" s="1223" t="s">
        <v>1323</v>
      </c>
      <c r="C138" s="1224" t="s">
        <v>1004</v>
      </c>
      <c r="D138" s="1225" t="s">
        <v>1299</v>
      </c>
      <c r="E138" s="1227"/>
      <c r="F138" s="899"/>
      <c r="G138" s="1240"/>
      <c r="H138" s="900"/>
      <c r="I138" s="900"/>
      <c r="J138" s="1274"/>
      <c r="K138" s="899"/>
      <c r="L138" s="1275"/>
      <c r="M138" s="900"/>
      <c r="N138" s="900"/>
      <c r="O138" s="900"/>
      <c r="P138" s="946"/>
      <c r="Q138" s="1777"/>
    </row>
    <row r="139" spans="1:17" ht="35.1" customHeight="1">
      <c r="A139" s="1105"/>
      <c r="B139" s="1223" t="s">
        <v>1324</v>
      </c>
      <c r="C139" s="1224" t="s">
        <v>1004</v>
      </c>
      <c r="D139" s="1225" t="s">
        <v>1302</v>
      </c>
      <c r="E139" s="1241"/>
      <c r="F139" s="900"/>
      <c r="G139" s="1240"/>
      <c r="H139" s="900"/>
      <c r="I139" s="900"/>
      <c r="J139" s="1274"/>
      <c r="K139" s="899"/>
      <c r="L139" s="1275"/>
      <c r="M139" s="900"/>
      <c r="N139" s="900"/>
      <c r="O139" s="899">
        <v>98422</v>
      </c>
      <c r="P139" s="946"/>
      <c r="Q139" s="1777"/>
    </row>
    <row r="140" spans="1:17" ht="35.1" customHeight="1">
      <c r="A140" s="1105"/>
      <c r="B140" s="1223" t="s">
        <v>1410</v>
      </c>
      <c r="C140" s="1224" t="s">
        <v>1004</v>
      </c>
      <c r="D140" s="1225" t="s">
        <v>1304</v>
      </c>
      <c r="E140" s="1241"/>
      <c r="F140" s="900"/>
      <c r="G140" s="1240"/>
      <c r="H140" s="900"/>
      <c r="I140" s="900"/>
      <c r="J140" s="1274"/>
      <c r="K140" s="899"/>
      <c r="L140" s="899">
        <v>70909</v>
      </c>
      <c r="N140" s="900"/>
      <c r="O140" s="900"/>
      <c r="P140" s="946"/>
      <c r="Q140" s="1777"/>
    </row>
    <row r="141" spans="1:17" ht="35.1" customHeight="1">
      <c r="A141" s="1105"/>
      <c r="B141" s="1242" t="s">
        <v>1326</v>
      </c>
      <c r="C141" s="1224" t="s">
        <v>1004</v>
      </c>
      <c r="D141" s="1225" t="s">
        <v>1302</v>
      </c>
      <c r="E141" s="1241"/>
      <c r="F141" s="900"/>
      <c r="G141" s="1240"/>
      <c r="H141" s="900"/>
      <c r="I141" s="900"/>
      <c r="J141" s="1274"/>
      <c r="K141" s="899"/>
      <c r="L141" s="1275"/>
      <c r="M141" s="907"/>
      <c r="N141" s="900"/>
      <c r="O141" s="899">
        <v>129322</v>
      </c>
      <c r="P141" s="946"/>
      <c r="Q141" s="1777"/>
    </row>
    <row r="142" spans="1:17" ht="35.1" customHeight="1">
      <c r="A142" s="1105"/>
      <c r="B142" s="1243" t="s">
        <v>1327</v>
      </c>
      <c r="C142" s="1224" t="s">
        <v>1004</v>
      </c>
      <c r="D142" s="1225" t="s">
        <v>1302</v>
      </c>
      <c r="E142" s="1241"/>
      <c r="F142" s="900"/>
      <c r="G142" s="1240"/>
      <c r="H142" s="900"/>
      <c r="I142" s="900"/>
      <c r="J142" s="1274"/>
      <c r="K142" s="899"/>
      <c r="L142" s="1275"/>
      <c r="M142" s="907"/>
      <c r="N142" s="900"/>
      <c r="O142" s="899">
        <v>82972</v>
      </c>
      <c r="P142" s="946"/>
      <c r="Q142" s="1777"/>
    </row>
    <row r="143" spans="1:17" ht="35.1" customHeight="1">
      <c r="A143" s="1105"/>
      <c r="B143" s="1223" t="s">
        <v>1328</v>
      </c>
      <c r="C143" s="1224" t="s">
        <v>1004</v>
      </c>
      <c r="D143" s="1225" t="s">
        <v>1302</v>
      </c>
      <c r="E143" s="1241"/>
      <c r="F143" s="900"/>
      <c r="G143" s="1244">
        <v>105600</v>
      </c>
      <c r="H143" s="900"/>
      <c r="I143" s="900"/>
      <c r="J143" s="1274"/>
      <c r="K143" s="899"/>
      <c r="L143" s="1275"/>
      <c r="M143" s="907"/>
      <c r="N143" s="900"/>
      <c r="O143" s="900"/>
      <c r="P143" s="946">
        <v>92600</v>
      </c>
      <c r="Q143" s="1777"/>
    </row>
    <row r="144" spans="1:17" ht="35.1" customHeight="1">
      <c r="A144" s="1105"/>
      <c r="B144" s="1223" t="s">
        <v>1329</v>
      </c>
      <c r="C144" s="1224" t="s">
        <v>1004</v>
      </c>
      <c r="D144" s="1225" t="s">
        <v>1302</v>
      </c>
      <c r="E144" s="1241"/>
      <c r="F144" s="900"/>
      <c r="G144" s="1244">
        <v>130600</v>
      </c>
      <c r="H144" s="900"/>
      <c r="I144" s="900"/>
      <c r="J144" s="1274"/>
      <c r="K144" s="899"/>
      <c r="L144" s="1275"/>
      <c r="M144" s="907"/>
      <c r="N144" s="900"/>
      <c r="O144" s="900"/>
      <c r="P144" s="946"/>
      <c r="Q144" s="1777"/>
    </row>
    <row r="145" spans="1:17" ht="35.1" customHeight="1">
      <c r="A145" s="1105"/>
      <c r="B145" s="1223" t="s">
        <v>1404</v>
      </c>
      <c r="C145" s="1224" t="s">
        <v>419</v>
      </c>
      <c r="D145" s="1225"/>
      <c r="E145" s="1241"/>
      <c r="F145" s="900"/>
      <c r="G145" s="1244"/>
      <c r="H145" s="900"/>
      <c r="I145" s="900"/>
      <c r="J145" s="1274"/>
      <c r="K145" s="899"/>
      <c r="L145" s="1275"/>
      <c r="M145" s="1276">
        <v>65300</v>
      </c>
      <c r="N145" s="900"/>
      <c r="O145" s="900"/>
      <c r="P145" s="946"/>
      <c r="Q145" s="1777"/>
    </row>
    <row r="146" spans="1:17" ht="35.1" customHeight="1">
      <c r="A146" s="1105"/>
      <c r="B146" s="1223" t="s">
        <v>925</v>
      </c>
      <c r="C146" s="1224" t="s">
        <v>1004</v>
      </c>
      <c r="D146" s="1225"/>
      <c r="E146" s="1241"/>
      <c r="F146" s="900"/>
      <c r="G146" s="1244"/>
      <c r="H146" s="900"/>
      <c r="I146" s="900"/>
      <c r="J146" s="1274"/>
      <c r="K146" s="899">
        <v>80100</v>
      </c>
      <c r="L146" s="1275"/>
      <c r="M146" s="899"/>
      <c r="N146" s="900"/>
      <c r="O146" s="900"/>
      <c r="P146" s="946"/>
      <c r="Q146" s="1777"/>
    </row>
    <row r="147" spans="1:17" ht="35.1" customHeight="1">
      <c r="A147" s="1105"/>
      <c r="B147" s="1223" t="s">
        <v>926</v>
      </c>
      <c r="C147" s="1224" t="s">
        <v>1004</v>
      </c>
      <c r="D147" s="1225"/>
      <c r="E147" s="1241"/>
      <c r="F147" s="900"/>
      <c r="G147" s="1244"/>
      <c r="H147" s="900"/>
      <c r="I147" s="900"/>
      <c r="J147" s="1274"/>
      <c r="K147" s="899">
        <v>72000</v>
      </c>
      <c r="L147" s="1275"/>
      <c r="M147" s="899"/>
      <c r="N147" s="900"/>
      <c r="O147" s="900"/>
      <c r="P147" s="946"/>
      <c r="Q147" s="1777"/>
    </row>
    <row r="148" spans="1:17" ht="35.1" customHeight="1">
      <c r="A148" s="1105"/>
      <c r="B148" s="1223" t="s">
        <v>1330</v>
      </c>
      <c r="C148" s="1224" t="s">
        <v>1004</v>
      </c>
      <c r="D148" s="1225" t="s">
        <v>1302</v>
      </c>
      <c r="E148" s="1245"/>
      <c r="F148" s="899"/>
      <c r="G148" s="1244"/>
      <c r="H148" s="899"/>
      <c r="I148" s="899"/>
      <c r="J148" s="1276"/>
      <c r="K148" s="899"/>
      <c r="L148" s="1275"/>
      <c r="M148" s="947"/>
      <c r="N148" s="899"/>
      <c r="O148" s="899"/>
      <c r="P148" s="946"/>
      <c r="Q148" s="1777"/>
    </row>
    <row r="149" spans="1:17" ht="35.1" customHeight="1">
      <c r="A149" s="1105"/>
      <c r="B149" s="1223" t="s">
        <v>1331</v>
      </c>
      <c r="C149" s="1224" t="s">
        <v>1004</v>
      </c>
      <c r="D149" s="1225" t="s">
        <v>1302</v>
      </c>
      <c r="E149" s="1241"/>
      <c r="F149" s="900"/>
      <c r="G149" s="1240"/>
      <c r="H149" s="900"/>
      <c r="I149" s="900"/>
      <c r="J149" s="1276"/>
      <c r="K149" s="899"/>
      <c r="L149" s="1275"/>
      <c r="M149" s="907"/>
      <c r="N149" s="900"/>
      <c r="O149" s="900"/>
      <c r="P149" s="946"/>
      <c r="Q149" s="1777"/>
    </row>
    <row r="150" spans="1:17" ht="35.1" customHeight="1">
      <c r="A150" s="1105"/>
      <c r="B150" s="1223" t="s">
        <v>1331</v>
      </c>
      <c r="C150" s="1224" t="s">
        <v>1004</v>
      </c>
      <c r="D150" s="1225" t="s">
        <v>1332</v>
      </c>
      <c r="E150" s="1241"/>
      <c r="F150" s="900"/>
      <c r="G150" s="1240"/>
      <c r="H150" s="900"/>
      <c r="I150" s="900"/>
      <c r="J150" s="1276"/>
      <c r="K150" s="899"/>
      <c r="L150" s="1275"/>
      <c r="M150" s="907"/>
      <c r="N150" s="900"/>
      <c r="O150" s="900"/>
      <c r="P150" s="946"/>
      <c r="Q150" s="1777"/>
    </row>
    <row r="151" spans="1:17" ht="35.1" customHeight="1">
      <c r="A151" s="1105"/>
      <c r="B151" s="1246" t="s">
        <v>1405</v>
      </c>
      <c r="C151" s="1224" t="s">
        <v>419</v>
      </c>
      <c r="D151" s="1225"/>
      <c r="E151" s="1241"/>
      <c r="F151" s="900"/>
      <c r="G151" s="1240"/>
      <c r="H151" s="900"/>
      <c r="I151" s="900"/>
      <c r="J151" s="1276"/>
      <c r="K151" s="899"/>
      <c r="L151" s="1275"/>
      <c r="M151" s="1276">
        <v>95300</v>
      </c>
      <c r="N151" s="900"/>
      <c r="O151" s="900"/>
      <c r="P151" s="946"/>
      <c r="Q151" s="1777"/>
    </row>
    <row r="152" spans="1:17" ht="35.1" customHeight="1">
      <c r="A152" s="1105"/>
      <c r="B152" s="1247" t="s">
        <v>1333</v>
      </c>
      <c r="C152" s="947"/>
      <c r="D152" s="1065"/>
      <c r="E152" s="1134"/>
      <c r="F152" s="907"/>
      <c r="G152" s="1248"/>
      <c r="H152" s="907"/>
      <c r="I152" s="907"/>
      <c r="J152" s="1277"/>
      <c r="K152" s="947"/>
      <c r="L152" s="1278"/>
      <c r="M152" s="900"/>
      <c r="N152" s="907"/>
      <c r="O152" s="907"/>
      <c r="P152" s="948"/>
      <c r="Q152" s="1777"/>
    </row>
    <row r="153" spans="1:17" ht="35.1" customHeight="1">
      <c r="A153" s="1134"/>
      <c r="B153" s="1223" t="s">
        <v>1334</v>
      </c>
      <c r="C153" s="947" t="s">
        <v>419</v>
      </c>
      <c r="D153" s="1065"/>
      <c r="E153" s="1241"/>
      <c r="F153" s="899">
        <v>8000</v>
      </c>
      <c r="G153" s="1244">
        <v>5500</v>
      </c>
      <c r="H153" s="899">
        <v>5000</v>
      </c>
      <c r="I153" s="1276">
        <v>9091</v>
      </c>
      <c r="J153" s="1276"/>
      <c r="K153" s="899">
        <v>6550</v>
      </c>
      <c r="L153" s="899">
        <v>4800</v>
      </c>
      <c r="M153" s="899"/>
      <c r="N153" s="899"/>
      <c r="O153" s="899">
        <v>5614</v>
      </c>
      <c r="P153" s="946">
        <v>7000</v>
      </c>
      <c r="Q153" s="1777"/>
    </row>
    <row r="154" spans="1:17" ht="35.1" customHeight="1">
      <c r="A154" s="1105"/>
      <c r="B154" s="1223" t="s">
        <v>1335</v>
      </c>
      <c r="C154" s="947" t="s">
        <v>419</v>
      </c>
      <c r="D154" s="1065"/>
      <c r="E154" s="1241"/>
      <c r="F154" s="899">
        <v>10750</v>
      </c>
      <c r="G154" s="1244">
        <v>6100</v>
      </c>
      <c r="H154" s="908">
        <v>7000</v>
      </c>
      <c r="I154" s="1276">
        <v>13636</v>
      </c>
      <c r="J154" s="1275"/>
      <c r="K154" s="899">
        <v>6200</v>
      </c>
      <c r="L154" s="899">
        <v>5800</v>
      </c>
      <c r="M154" s="899"/>
      <c r="N154" s="899"/>
      <c r="O154" s="899">
        <v>6541</v>
      </c>
      <c r="P154" s="946">
        <v>11000</v>
      </c>
      <c r="Q154" s="1778"/>
    </row>
    <row r="155" spans="1:17" ht="35.25" customHeight="1">
      <c r="A155" s="1062" t="s">
        <v>1336</v>
      </c>
      <c r="B155" s="1238" t="s">
        <v>1337</v>
      </c>
      <c r="C155" s="952"/>
      <c r="D155" s="1063"/>
      <c r="E155" s="911"/>
      <c r="F155" s="911"/>
      <c r="G155" s="1249"/>
      <c r="H155" s="912"/>
      <c r="I155" s="949"/>
      <c r="J155" s="1279"/>
      <c r="K155" s="951"/>
      <c r="L155" s="1280"/>
      <c r="M155" s="953"/>
      <c r="N155" s="953"/>
      <c r="O155" s="912"/>
      <c r="P155" s="949"/>
      <c r="Q155" s="1776" t="s">
        <v>1177</v>
      </c>
    </row>
    <row r="156" spans="1:17" ht="35.1" customHeight="1">
      <c r="A156" s="764"/>
      <c r="B156" s="1750" t="s">
        <v>1338</v>
      </c>
      <c r="C156" s="1751"/>
      <c r="D156" s="1250"/>
      <c r="E156" s="915"/>
      <c r="F156" s="915"/>
      <c r="G156" s="1251"/>
      <c r="H156" s="916"/>
      <c r="I156" s="916"/>
      <c r="J156" s="1281"/>
      <c r="K156" s="916"/>
      <c r="L156" s="1281"/>
      <c r="M156" s="916"/>
      <c r="N156" s="916"/>
      <c r="O156" s="916"/>
      <c r="P156" s="954"/>
      <c r="Q156" s="1777"/>
    </row>
    <row r="157" spans="1:17" ht="35.1" customHeight="1">
      <c r="A157" s="1105"/>
      <c r="B157" s="1136" t="s">
        <v>1339</v>
      </c>
      <c r="C157" s="1137" t="s">
        <v>152</v>
      </c>
      <c r="D157" s="1139" t="s">
        <v>1340</v>
      </c>
      <c r="E157" s="884"/>
      <c r="F157" s="884"/>
      <c r="G157" s="1226"/>
      <c r="H157" s="884">
        <v>13000</v>
      </c>
      <c r="I157" s="955">
        <v>16000</v>
      </c>
      <c r="J157" s="1236"/>
      <c r="K157" s="884">
        <v>12000</v>
      </c>
      <c r="L157" s="1236"/>
      <c r="M157" s="884">
        <v>15000</v>
      </c>
      <c r="N157" s="884"/>
      <c r="O157" s="884">
        <v>12800</v>
      </c>
      <c r="P157" s="894">
        <v>19200</v>
      </c>
      <c r="Q157" s="1777"/>
    </row>
    <row r="158" spans="1:17" ht="35.1" customHeight="1">
      <c r="A158" s="1252"/>
      <c r="B158" s="1136" t="s">
        <v>1411</v>
      </c>
      <c r="C158" s="1137" t="s">
        <v>152</v>
      </c>
      <c r="D158" s="1139"/>
      <c r="E158" s="884"/>
      <c r="F158" s="884"/>
      <c r="G158" s="1226"/>
      <c r="H158" s="884"/>
      <c r="I158" s="884"/>
      <c r="J158" s="1236"/>
      <c r="K158" s="884"/>
      <c r="L158" s="1236"/>
      <c r="M158" s="884">
        <v>27273</v>
      </c>
      <c r="N158" s="884"/>
      <c r="O158" s="884"/>
      <c r="P158" s="894"/>
      <c r="Q158" s="1777"/>
    </row>
    <row r="159" spans="1:17" ht="35.1" customHeight="1">
      <c r="A159" s="1252"/>
      <c r="B159" s="1136" t="s">
        <v>1412</v>
      </c>
      <c r="C159" s="1137" t="s">
        <v>152</v>
      </c>
      <c r="D159" s="1139"/>
      <c r="E159" s="884"/>
      <c r="F159" s="884"/>
      <c r="G159" s="1226"/>
      <c r="H159" s="884"/>
      <c r="I159" s="884"/>
      <c r="J159" s="1236"/>
      <c r="K159" s="884"/>
      <c r="L159" s="1236"/>
      <c r="M159" s="884">
        <v>27273</v>
      </c>
      <c r="N159" s="884"/>
      <c r="O159" s="884"/>
      <c r="P159" s="894"/>
      <c r="Q159" s="1777"/>
    </row>
    <row r="160" spans="1:17" ht="35.1" customHeight="1">
      <c r="A160" s="1105"/>
      <c r="B160" s="1136" t="s">
        <v>397</v>
      </c>
      <c r="C160" s="1137" t="s">
        <v>152</v>
      </c>
      <c r="D160" s="1139"/>
      <c r="E160" s="884"/>
      <c r="F160" s="884"/>
      <c r="G160" s="1226"/>
      <c r="H160" s="884"/>
      <c r="I160" s="955">
        <v>30000</v>
      </c>
      <c r="J160" s="1236"/>
      <c r="K160" s="884">
        <v>22000</v>
      </c>
      <c r="L160" s="1236"/>
      <c r="M160" s="884"/>
      <c r="N160" s="884"/>
      <c r="O160" s="884">
        <v>23000</v>
      </c>
      <c r="P160" s="894">
        <v>35000</v>
      </c>
      <c r="Q160" s="1777"/>
    </row>
    <row r="161" spans="1:17" ht="35.1" customHeight="1">
      <c r="A161" s="1252"/>
      <c r="B161" s="1253" t="s">
        <v>492</v>
      </c>
      <c r="C161" s="1137" t="s">
        <v>152</v>
      </c>
      <c r="D161" s="1139" t="s">
        <v>1413</v>
      </c>
      <c r="E161" s="884"/>
      <c r="F161" s="884"/>
      <c r="G161" s="1226"/>
      <c r="H161" s="884"/>
      <c r="I161" s="884"/>
      <c r="J161" s="1236"/>
      <c r="K161" s="884"/>
      <c r="L161" s="1236"/>
      <c r="M161" s="884">
        <v>37000</v>
      </c>
      <c r="N161" s="884"/>
      <c r="O161" s="884"/>
      <c r="P161" s="894"/>
      <c r="Q161" s="1777"/>
    </row>
    <row r="162" spans="1:17" ht="35.1" customHeight="1">
      <c r="B162" s="1091" t="s">
        <v>412</v>
      </c>
      <c r="C162" s="1254" t="s">
        <v>152</v>
      </c>
      <c r="D162" s="1141"/>
      <c r="E162" s="884"/>
      <c r="F162" s="884"/>
      <c r="G162" s="1132"/>
      <c r="H162" s="764"/>
      <c r="I162" s="764"/>
      <c r="J162" s="1194"/>
      <c r="K162" s="850"/>
      <c r="L162" s="1282"/>
      <c r="M162" s="764"/>
      <c r="N162" s="849"/>
      <c r="O162" s="764"/>
      <c r="P162" s="850"/>
      <c r="Q162" s="1778"/>
    </row>
    <row r="163" spans="1:17" ht="30" customHeight="1">
      <c r="A163" s="1062" t="s">
        <v>1341</v>
      </c>
      <c r="B163" s="1222" t="s">
        <v>1342</v>
      </c>
      <c r="C163" s="958"/>
      <c r="D163" s="836"/>
      <c r="E163" s="921"/>
      <c r="F163" s="921"/>
      <c r="G163" s="1255"/>
      <c r="H163" s="922"/>
      <c r="I163" s="922"/>
      <c r="J163" s="1283"/>
      <c r="K163" s="957"/>
      <c r="L163" s="1284"/>
      <c r="M163" s="922"/>
      <c r="N163" s="922"/>
      <c r="O163" s="922"/>
      <c r="P163" s="958"/>
      <c r="Q163" s="1768" t="s">
        <v>1177</v>
      </c>
    </row>
    <row r="164" spans="1:17" ht="35.1" customHeight="1">
      <c r="B164" s="1044" t="s">
        <v>1343</v>
      </c>
      <c r="C164" s="947" t="s">
        <v>1344</v>
      </c>
      <c r="D164" s="1065" t="s">
        <v>1345</v>
      </c>
      <c r="E164" s="1256"/>
      <c r="F164" s="924">
        <v>103000</v>
      </c>
      <c r="G164" s="1257">
        <v>120000</v>
      </c>
      <c r="H164" s="924"/>
      <c r="I164" s="934"/>
      <c r="J164" s="924">
        <v>105000</v>
      </c>
      <c r="K164" s="924"/>
      <c r="L164" s="1285"/>
      <c r="M164" s="924"/>
      <c r="N164" s="924"/>
      <c r="O164" s="924"/>
      <c r="P164" s="959"/>
      <c r="Q164" s="1769"/>
    </row>
    <row r="165" spans="1:17" ht="35.1" customHeight="1">
      <c r="A165" s="1258"/>
      <c r="B165" s="1259" t="s">
        <v>1346</v>
      </c>
      <c r="C165" s="947" t="s">
        <v>1344</v>
      </c>
      <c r="D165" s="1065" t="s">
        <v>1347</v>
      </c>
      <c r="E165" s="1256"/>
      <c r="F165" s="924"/>
      <c r="G165" s="1257"/>
      <c r="H165" s="924"/>
      <c r="I165" s="934"/>
      <c r="J165" s="924">
        <v>85000</v>
      </c>
      <c r="K165" s="924"/>
      <c r="L165" s="1285"/>
      <c r="M165" s="924"/>
      <c r="N165" s="924"/>
      <c r="O165" s="924"/>
      <c r="P165" s="959"/>
      <c r="Q165" s="1769"/>
    </row>
    <row r="166" spans="1:17" ht="35.1" customHeight="1">
      <c r="A166" s="1258"/>
      <c r="B166" s="1143" t="s">
        <v>1346</v>
      </c>
      <c r="C166" s="947" t="s">
        <v>1344</v>
      </c>
      <c r="D166" s="1065" t="s">
        <v>1348</v>
      </c>
      <c r="E166" s="1256"/>
      <c r="F166" s="924"/>
      <c r="G166" s="1257"/>
      <c r="H166" s="924"/>
      <c r="I166" s="934"/>
      <c r="J166" s="924">
        <v>95000</v>
      </c>
      <c r="K166" s="924"/>
      <c r="L166" s="1285"/>
      <c r="M166" s="924"/>
      <c r="N166" s="924"/>
      <c r="O166" s="924"/>
      <c r="P166" s="959"/>
      <c r="Q166" s="1769"/>
    </row>
    <row r="167" spans="1:17" ht="35.1" customHeight="1">
      <c r="A167" s="1105"/>
      <c r="B167" s="1143" t="s">
        <v>1349</v>
      </c>
      <c r="C167" s="947" t="s">
        <v>1344</v>
      </c>
      <c r="D167" s="1065" t="s">
        <v>1345</v>
      </c>
      <c r="E167" s="1256"/>
      <c r="F167" s="924">
        <v>103000</v>
      </c>
      <c r="G167" s="1257">
        <v>120000</v>
      </c>
      <c r="H167" s="924">
        <v>125000</v>
      </c>
      <c r="I167" s="934"/>
      <c r="J167" s="924">
        <f>J164</f>
        <v>105000</v>
      </c>
      <c r="K167" s="924"/>
      <c r="L167" s="1285"/>
      <c r="M167" s="924"/>
      <c r="N167" s="924"/>
      <c r="O167" s="924"/>
      <c r="P167" s="959"/>
      <c r="Q167" s="1769"/>
    </row>
    <row r="168" spans="1:17" ht="35.1" customHeight="1">
      <c r="A168" s="1070"/>
      <c r="B168" s="1260" t="s">
        <v>1349</v>
      </c>
      <c r="C168" s="1123" t="s">
        <v>1344</v>
      </c>
      <c r="D168" s="1065" t="s">
        <v>1350</v>
      </c>
      <c r="E168" s="1261"/>
      <c r="F168" s="928"/>
      <c r="G168" s="1262"/>
      <c r="H168" s="928">
        <v>132000</v>
      </c>
      <c r="I168" s="960"/>
      <c r="J168" s="1286"/>
      <c r="K168" s="928"/>
      <c r="L168" s="1287"/>
      <c r="M168" s="928"/>
      <c r="N168" s="928"/>
      <c r="O168" s="924"/>
      <c r="P168" s="961"/>
      <c r="Q168" s="1769"/>
    </row>
    <row r="169" spans="1:17" ht="35.1" customHeight="1">
      <c r="A169" s="1070"/>
      <c r="B169" s="1260" t="s">
        <v>1346</v>
      </c>
      <c r="C169" s="1123" t="s">
        <v>1344</v>
      </c>
      <c r="D169" s="1065" t="s">
        <v>1351</v>
      </c>
      <c r="E169" s="1261"/>
      <c r="F169" s="928"/>
      <c r="G169" s="1262"/>
      <c r="H169" s="928">
        <v>142000</v>
      </c>
      <c r="I169" s="960"/>
      <c r="J169" s="1286"/>
      <c r="K169" s="928"/>
      <c r="L169" s="1287"/>
      <c r="M169" s="928"/>
      <c r="N169" s="928"/>
      <c r="O169" s="962"/>
      <c r="P169" s="961"/>
      <c r="Q169" s="1769"/>
    </row>
    <row r="170" spans="1:17" ht="35.1" customHeight="1">
      <c r="A170" s="1105"/>
      <c r="B170" s="1263" t="s">
        <v>1352</v>
      </c>
      <c r="C170" s="947" t="s">
        <v>1344</v>
      </c>
      <c r="D170" s="1065" t="s">
        <v>1350</v>
      </c>
      <c r="E170" s="1264"/>
      <c r="F170" s="924">
        <v>89300</v>
      </c>
      <c r="G170" s="1221"/>
      <c r="H170" s="924"/>
      <c r="I170" s="934"/>
      <c r="J170" s="1288"/>
      <c r="K170" s="924"/>
      <c r="L170" s="1285"/>
      <c r="M170" s="924"/>
      <c r="N170" s="924"/>
      <c r="O170" s="818"/>
      <c r="P170" s="959"/>
      <c r="Q170" s="1769"/>
    </row>
    <row r="171" spans="1:17" ht="35.1" customHeight="1">
      <c r="A171" s="1252"/>
      <c r="B171" s="1259" t="s">
        <v>1352</v>
      </c>
      <c r="C171" s="1120" t="s">
        <v>1344</v>
      </c>
      <c r="D171" s="1065" t="s">
        <v>1345</v>
      </c>
      <c r="E171" s="1265"/>
      <c r="F171" s="932">
        <v>91500</v>
      </c>
      <c r="G171" s="1257">
        <v>132000</v>
      </c>
      <c r="H171" s="932"/>
      <c r="I171" s="963"/>
      <c r="J171" s="1289"/>
      <c r="K171" s="932">
        <v>120000</v>
      </c>
      <c r="L171" s="1290">
        <v>121400</v>
      </c>
      <c r="M171" s="932"/>
      <c r="N171" s="932">
        <v>124000</v>
      </c>
      <c r="O171" s="932">
        <v>130000</v>
      </c>
      <c r="P171" s="964"/>
      <c r="Q171" s="1769"/>
    </row>
    <row r="172" spans="1:17" ht="35.1" customHeight="1">
      <c r="A172" s="1105"/>
      <c r="B172" s="1143" t="s">
        <v>1353</v>
      </c>
      <c r="C172" s="947" t="s">
        <v>1344</v>
      </c>
      <c r="D172" s="1065" t="s">
        <v>1345</v>
      </c>
      <c r="E172" s="1256"/>
      <c r="F172" s="924">
        <v>88500</v>
      </c>
      <c r="G172" s="1266"/>
      <c r="H172" s="934"/>
      <c r="I172" s="934"/>
      <c r="J172" s="1288"/>
      <c r="K172" s="924"/>
      <c r="L172" s="1285"/>
      <c r="M172" s="924"/>
      <c r="N172" s="924">
        <v>120000</v>
      </c>
      <c r="O172" s="924"/>
      <c r="P172" s="959"/>
      <c r="Q172" s="1769"/>
    </row>
    <row r="173" spans="1:17" ht="35.1" customHeight="1">
      <c r="A173" s="1105"/>
      <c r="B173" s="1143" t="s">
        <v>1354</v>
      </c>
      <c r="C173" s="947" t="s">
        <v>1344</v>
      </c>
      <c r="D173" s="1065" t="s">
        <v>1355</v>
      </c>
      <c r="E173" s="1256"/>
      <c r="F173" s="924">
        <v>79000</v>
      </c>
      <c r="G173" s="1266"/>
      <c r="H173" s="934"/>
      <c r="I173" s="1002">
        <v>85000</v>
      </c>
      <c r="J173" s="1288"/>
      <c r="K173" s="924"/>
      <c r="L173" s="1285"/>
      <c r="M173" s="934"/>
      <c r="N173" s="934"/>
      <c r="O173" s="934"/>
      <c r="P173" s="959"/>
      <c r="Q173" s="1769"/>
    </row>
    <row r="174" spans="1:17" ht="35.1" customHeight="1">
      <c r="A174" s="1105"/>
      <c r="B174" s="1143" t="s">
        <v>1356</v>
      </c>
      <c r="C174" s="947" t="s">
        <v>1344</v>
      </c>
      <c r="D174" s="1065" t="s">
        <v>1357</v>
      </c>
      <c r="E174" s="1256"/>
      <c r="F174" s="924"/>
      <c r="G174" s="1266"/>
      <c r="H174" s="934"/>
      <c r="I174" s="924"/>
      <c r="J174" s="1288"/>
      <c r="K174" s="924"/>
      <c r="L174" s="1285"/>
      <c r="M174" s="934"/>
      <c r="N174" s="934"/>
      <c r="O174" s="934"/>
      <c r="P174" s="959">
        <v>118800</v>
      </c>
      <c r="Q174" s="1769"/>
    </row>
    <row r="175" spans="1:17" ht="35.1" customHeight="1">
      <c r="A175" s="1105"/>
      <c r="B175" s="1143" t="s">
        <v>1358</v>
      </c>
      <c r="C175" s="947" t="s">
        <v>1344</v>
      </c>
      <c r="D175" s="1065" t="s">
        <v>1359</v>
      </c>
      <c r="E175" s="1256"/>
      <c r="F175" s="924">
        <v>82000</v>
      </c>
      <c r="G175" s="1266"/>
      <c r="H175" s="934"/>
      <c r="I175" s="1002">
        <v>105000</v>
      </c>
      <c r="J175" s="1288"/>
      <c r="K175" s="924"/>
      <c r="L175" s="1285"/>
      <c r="M175" s="934"/>
      <c r="N175" s="934"/>
      <c r="O175" s="934"/>
      <c r="P175" s="959">
        <v>129800</v>
      </c>
      <c r="Q175" s="1769"/>
    </row>
    <row r="176" spans="1:17" ht="35.1" customHeight="1">
      <c r="A176" s="1105"/>
      <c r="B176" s="1143" t="s">
        <v>1360</v>
      </c>
      <c r="C176" s="947" t="s">
        <v>1344</v>
      </c>
      <c r="D176" s="1065" t="s">
        <v>1361</v>
      </c>
      <c r="E176" s="1256"/>
      <c r="F176" s="924">
        <v>82200</v>
      </c>
      <c r="G176" s="1266"/>
      <c r="H176" s="934"/>
      <c r="I176" s="924"/>
      <c r="J176" s="1288"/>
      <c r="K176" s="924"/>
      <c r="L176" s="1285"/>
      <c r="M176" s="934"/>
      <c r="N176" s="934"/>
      <c r="O176" s="934"/>
      <c r="P176" s="959">
        <v>133100</v>
      </c>
      <c r="Q176" s="1769"/>
    </row>
    <row r="177" spans="1:17" ht="35.1" customHeight="1">
      <c r="A177" s="1105"/>
      <c r="B177" s="1143" t="s">
        <v>1360</v>
      </c>
      <c r="C177" s="947" t="s">
        <v>1344</v>
      </c>
      <c r="D177" s="1065" t="s">
        <v>1362</v>
      </c>
      <c r="E177" s="1256"/>
      <c r="F177" s="934"/>
      <c r="G177" s="1266"/>
      <c r="H177" s="934"/>
      <c r="I177" s="924"/>
      <c r="J177" s="1288"/>
      <c r="K177" s="924"/>
      <c r="L177" s="1285"/>
      <c r="M177" s="934"/>
      <c r="N177" s="934"/>
      <c r="O177" s="934"/>
      <c r="P177" s="959">
        <v>149600</v>
      </c>
      <c r="Q177" s="1769"/>
    </row>
    <row r="178" spans="1:17" ht="35.1" customHeight="1">
      <c r="A178" s="1105"/>
      <c r="B178" s="1260" t="s">
        <v>1363</v>
      </c>
      <c r="C178" s="947" t="s">
        <v>1344</v>
      </c>
      <c r="D178" s="1065" t="s">
        <v>1364</v>
      </c>
      <c r="E178" s="1256"/>
      <c r="F178" s="934"/>
      <c r="G178" s="1266"/>
      <c r="H178" s="934"/>
      <c r="I178" s="934"/>
      <c r="J178" s="1288"/>
      <c r="K178" s="924"/>
      <c r="L178" s="1285"/>
      <c r="M178" s="934"/>
      <c r="N178" s="924">
        <v>70000</v>
      </c>
      <c r="O178" s="934"/>
      <c r="P178" s="959"/>
      <c r="Q178" s="1769"/>
    </row>
    <row r="179" spans="1:17" ht="35.1" customHeight="1">
      <c r="A179" s="1105"/>
      <c r="B179" s="1267" t="s">
        <v>1365</v>
      </c>
      <c r="C179" s="947" t="s">
        <v>1344</v>
      </c>
      <c r="D179" s="835" t="s">
        <v>1366</v>
      </c>
      <c r="E179" s="1268"/>
      <c r="F179" s="934"/>
      <c r="G179" s="1269"/>
      <c r="H179" s="938"/>
      <c r="I179" s="967"/>
      <c r="J179" s="1291"/>
      <c r="K179" s="967"/>
      <c r="L179" s="1292"/>
      <c r="M179" s="938"/>
      <c r="N179" s="938"/>
      <c r="O179" s="938"/>
      <c r="P179" s="968"/>
      <c r="Q179" s="1769"/>
    </row>
    <row r="180" spans="1:17" ht="35.1" customHeight="1">
      <c r="A180" s="1105"/>
      <c r="B180" s="1267" t="s">
        <v>1367</v>
      </c>
      <c r="C180" s="947" t="s">
        <v>1344</v>
      </c>
      <c r="D180" s="1065" t="s">
        <v>1368</v>
      </c>
      <c r="E180" s="1270"/>
      <c r="F180" s="849"/>
      <c r="G180" s="1271"/>
      <c r="H180" s="940"/>
      <c r="I180" s="1020"/>
      <c r="J180" s="1293"/>
      <c r="K180" s="970"/>
      <c r="L180" s="1294"/>
      <c r="M180" s="940"/>
      <c r="N180" s="940"/>
      <c r="O180" s="940"/>
      <c r="P180" s="971"/>
      <c r="Q180" s="1769"/>
    </row>
    <row r="181" spans="1:17" ht="35.1" customHeight="1">
      <c r="A181" s="1105"/>
      <c r="B181" s="1143" t="s">
        <v>1369</v>
      </c>
      <c r="C181" s="947" t="s">
        <v>1344</v>
      </c>
      <c r="D181" s="1065" t="s">
        <v>1345</v>
      </c>
      <c r="E181" s="1256"/>
      <c r="F181" s="934"/>
      <c r="G181" s="1257">
        <v>113000</v>
      </c>
      <c r="I181" s="934"/>
      <c r="J181" s="1288"/>
      <c r="K181" s="924"/>
      <c r="L181" s="1285"/>
      <c r="M181" s="934"/>
      <c r="N181" s="934"/>
      <c r="O181" s="934"/>
      <c r="P181" s="959"/>
      <c r="Q181" s="1769"/>
    </row>
    <row r="182" spans="1:17" ht="35.1" customHeight="1">
      <c r="A182" s="1105"/>
      <c r="B182" s="1143" t="s">
        <v>1370</v>
      </c>
      <c r="C182" s="947" t="s">
        <v>1344</v>
      </c>
      <c r="D182" s="1065" t="s">
        <v>1345</v>
      </c>
      <c r="E182" s="1256"/>
      <c r="F182" s="934"/>
      <c r="G182" s="1257">
        <v>113000</v>
      </c>
      <c r="H182" s="934"/>
      <c r="I182" s="934"/>
      <c r="J182" s="1288"/>
      <c r="K182" s="924"/>
      <c r="L182" s="1285"/>
      <c r="M182" s="934"/>
      <c r="N182" s="934"/>
      <c r="O182" s="934"/>
      <c r="P182" s="959"/>
      <c r="Q182" s="1769"/>
    </row>
    <row r="183" spans="1:17" ht="35.1" customHeight="1">
      <c r="A183" s="1105"/>
      <c r="B183" s="1143" t="s">
        <v>1371</v>
      </c>
      <c r="C183" s="947" t="s">
        <v>1344</v>
      </c>
      <c r="D183" s="1065" t="s">
        <v>1345</v>
      </c>
      <c r="E183" s="1256"/>
      <c r="F183" s="934"/>
      <c r="G183" s="1257">
        <v>120000</v>
      </c>
      <c r="H183" s="934"/>
      <c r="I183" s="934"/>
      <c r="J183" s="1288"/>
      <c r="K183" s="924"/>
      <c r="L183" s="1285"/>
      <c r="M183" s="934"/>
      <c r="N183" s="934"/>
      <c r="O183" s="934"/>
      <c r="P183" s="959"/>
      <c r="Q183" s="1769"/>
    </row>
    <row r="184" spans="1:17" ht="35.1" customHeight="1">
      <c r="A184" s="1105"/>
      <c r="B184" s="1143" t="s">
        <v>1372</v>
      </c>
      <c r="C184" s="947" t="s">
        <v>1344</v>
      </c>
      <c r="D184" s="1065" t="s">
        <v>1347</v>
      </c>
      <c r="E184" s="962"/>
      <c r="F184" s="934"/>
      <c r="G184" s="1221"/>
      <c r="H184" s="934"/>
      <c r="I184" s="934"/>
      <c r="J184" s="1288"/>
      <c r="K184" s="924"/>
      <c r="L184" s="1285"/>
      <c r="M184" s="924">
        <v>110000</v>
      </c>
      <c r="N184" s="934"/>
      <c r="O184" s="934"/>
      <c r="P184" s="959"/>
      <c r="Q184" s="1769"/>
    </row>
    <row r="185" spans="1:17" ht="35.1" customHeight="1">
      <c r="A185" s="1105"/>
      <c r="B185" s="1143" t="s">
        <v>1372</v>
      </c>
      <c r="C185" s="947" t="s">
        <v>1344</v>
      </c>
      <c r="D185" s="1065" t="s">
        <v>1348</v>
      </c>
      <c r="E185" s="959"/>
      <c r="F185" s="924">
        <v>70200</v>
      </c>
      <c r="G185" s="1221"/>
      <c r="H185" s="924"/>
      <c r="I185" s="924"/>
      <c r="J185" s="1285"/>
      <c r="K185" s="892"/>
      <c r="L185" s="1234"/>
      <c r="M185" s="924"/>
      <c r="N185" s="924"/>
      <c r="O185" s="924"/>
      <c r="P185" s="959"/>
      <c r="Q185" s="1769"/>
    </row>
    <row r="186" spans="1:17" ht="35.1" customHeight="1">
      <c r="A186" s="1105"/>
      <c r="B186" s="1143" t="s">
        <v>1373</v>
      </c>
      <c r="C186" s="947" t="s">
        <v>1344</v>
      </c>
      <c r="D186" s="1065" t="s">
        <v>1345</v>
      </c>
      <c r="E186" s="959"/>
      <c r="F186" s="924">
        <v>73500</v>
      </c>
      <c r="G186" s="1257">
        <v>120000</v>
      </c>
      <c r="H186" s="924"/>
      <c r="I186" s="924"/>
      <c r="J186" s="1285"/>
      <c r="K186" s="924">
        <v>130000</v>
      </c>
      <c r="L186" s="924">
        <v>125000</v>
      </c>
      <c r="M186" s="924">
        <v>123000</v>
      </c>
      <c r="N186" s="924"/>
      <c r="O186" s="924"/>
      <c r="P186" s="959"/>
      <c r="Q186" s="1769"/>
    </row>
    <row r="187" spans="1:17" ht="35.1" customHeight="1">
      <c r="A187" s="1105"/>
      <c r="B187" s="1143" t="s">
        <v>1374</v>
      </c>
      <c r="C187" s="947" t="s">
        <v>1344</v>
      </c>
      <c r="D187" s="1065" t="s">
        <v>1345</v>
      </c>
      <c r="E187" s="1272"/>
      <c r="F187" s="924"/>
      <c r="G187" s="1257">
        <v>120000</v>
      </c>
      <c r="H187" s="924"/>
      <c r="I187" s="924"/>
      <c r="J187" s="1285"/>
      <c r="K187" s="924"/>
      <c r="L187" s="1285"/>
      <c r="M187" s="924"/>
      <c r="N187" s="924"/>
      <c r="O187" s="924"/>
      <c r="P187" s="959"/>
      <c r="Q187" s="1769"/>
    </row>
    <row r="188" spans="1:17" ht="35.1" customHeight="1">
      <c r="A188" s="1105"/>
      <c r="B188" s="1143" t="s">
        <v>1375</v>
      </c>
      <c r="C188" s="947" t="s">
        <v>1344</v>
      </c>
      <c r="D188" s="1065" t="s">
        <v>1345</v>
      </c>
      <c r="E188" s="1272"/>
      <c r="F188" s="924"/>
      <c r="H188" s="924"/>
      <c r="I188" s="924"/>
      <c r="J188" s="1285"/>
      <c r="L188" s="1285">
        <v>129000</v>
      </c>
      <c r="M188" s="924"/>
      <c r="N188" s="924"/>
      <c r="O188" s="924"/>
      <c r="P188" s="959"/>
      <c r="Q188" s="1769"/>
    </row>
    <row r="189" spans="1:17" ht="35.1" customHeight="1">
      <c r="A189" s="1105"/>
      <c r="B189" s="1143" t="s">
        <v>1376</v>
      </c>
      <c r="C189" s="947" t="s">
        <v>1344</v>
      </c>
      <c r="D189" s="1065" t="s">
        <v>1345</v>
      </c>
      <c r="E189" s="1272"/>
      <c r="F189" s="924"/>
      <c r="G189" s="1257"/>
      <c r="H189" s="849"/>
      <c r="I189" s="924"/>
      <c r="J189" s="1285"/>
      <c r="K189" s="924"/>
      <c r="L189" s="1285"/>
      <c r="M189" s="924"/>
      <c r="N189" s="924"/>
      <c r="O189" s="924"/>
      <c r="P189" s="959"/>
      <c r="Q189" s="1769"/>
    </row>
    <row r="190" spans="1:17" ht="35.1" customHeight="1">
      <c r="A190" s="1105"/>
      <c r="B190" s="1143" t="s">
        <v>1377</v>
      </c>
      <c r="C190" s="947" t="s">
        <v>1344</v>
      </c>
      <c r="D190" s="1065" t="s">
        <v>1347</v>
      </c>
      <c r="E190" s="1272"/>
      <c r="F190" s="924"/>
      <c r="G190" s="1257"/>
      <c r="I190" s="924"/>
      <c r="J190" s="924">
        <v>85000</v>
      </c>
      <c r="K190" s="924"/>
      <c r="L190" s="1285"/>
      <c r="M190" s="924">
        <v>79000</v>
      </c>
      <c r="N190" s="924"/>
      <c r="O190" s="924"/>
      <c r="P190" s="959"/>
      <c r="Q190" s="1769"/>
    </row>
    <row r="191" spans="1:17" ht="35.1" customHeight="1">
      <c r="A191" s="1105"/>
      <c r="B191" s="1143" t="s">
        <v>1377</v>
      </c>
      <c r="C191" s="947" t="s">
        <v>1344</v>
      </c>
      <c r="D191" s="1065" t="s">
        <v>1348</v>
      </c>
      <c r="E191" s="1256"/>
      <c r="F191" s="934"/>
      <c r="G191" s="1273"/>
      <c r="H191" s="934"/>
      <c r="I191" s="934"/>
      <c r="J191" s="924">
        <v>95000</v>
      </c>
      <c r="K191" s="924"/>
      <c r="L191" s="1285"/>
      <c r="M191" s="934"/>
      <c r="N191" s="934"/>
      <c r="O191" s="934"/>
      <c r="P191" s="959"/>
      <c r="Q191" s="1769"/>
    </row>
    <row r="192" spans="1:17" ht="35.1" customHeight="1">
      <c r="A192" s="1105"/>
      <c r="B192" s="1143" t="s">
        <v>1377</v>
      </c>
      <c r="C192" s="947" t="s">
        <v>1344</v>
      </c>
      <c r="D192" s="1065" t="s">
        <v>1345</v>
      </c>
      <c r="E192" s="1256"/>
      <c r="F192" s="924">
        <v>95000</v>
      </c>
      <c r="G192" s="1257">
        <v>102000</v>
      </c>
      <c r="H192" s="934"/>
      <c r="I192" s="934"/>
      <c r="J192" s="1285"/>
      <c r="K192" s="924"/>
      <c r="L192" s="1285"/>
      <c r="M192" s="934"/>
      <c r="N192" s="934"/>
      <c r="O192" s="934"/>
      <c r="P192" s="959"/>
      <c r="Q192" s="1769"/>
    </row>
    <row r="193" spans="1:17" ht="35.1" customHeight="1">
      <c r="A193" s="1105"/>
      <c r="B193" s="1143" t="s">
        <v>1378</v>
      </c>
      <c r="C193" s="947" t="s">
        <v>1344</v>
      </c>
      <c r="D193" s="1065" t="s">
        <v>1350</v>
      </c>
      <c r="E193" s="1256"/>
      <c r="G193" s="1257"/>
      <c r="H193" s="934"/>
      <c r="I193" s="934"/>
      <c r="J193" s="1288"/>
      <c r="K193" s="924"/>
      <c r="L193" s="1285"/>
      <c r="M193" s="934"/>
      <c r="N193" s="934"/>
      <c r="O193" s="934"/>
      <c r="P193" s="924">
        <v>166100</v>
      </c>
      <c r="Q193" s="1769"/>
    </row>
    <row r="194" spans="1:17" ht="35.1" customHeight="1">
      <c r="A194" s="1105"/>
      <c r="B194" s="1143" t="s">
        <v>1379</v>
      </c>
      <c r="C194" s="947" t="s">
        <v>1344</v>
      </c>
      <c r="D194" s="1065" t="s">
        <v>1351</v>
      </c>
      <c r="E194" s="1256"/>
      <c r="F194" s="934"/>
      <c r="G194" s="1257"/>
      <c r="H194" s="934"/>
      <c r="I194" s="934"/>
      <c r="J194" s="1288"/>
      <c r="K194" s="924"/>
      <c r="L194" s="1285"/>
      <c r="M194" s="934"/>
      <c r="N194" s="934"/>
      <c r="O194" s="934"/>
      <c r="P194" s="959">
        <v>180400</v>
      </c>
      <c r="Q194" s="1769"/>
    </row>
    <row r="195" spans="1:17" ht="35.1" customHeight="1">
      <c r="A195" s="1105"/>
      <c r="B195" s="1143" t="s">
        <v>1380</v>
      </c>
      <c r="C195" s="947" t="s">
        <v>1344</v>
      </c>
      <c r="D195" s="1065" t="s">
        <v>1345</v>
      </c>
      <c r="E195" s="1256"/>
      <c r="F195" s="934"/>
      <c r="G195" s="1257">
        <v>130000</v>
      </c>
      <c r="H195" s="934"/>
      <c r="I195" s="934"/>
      <c r="J195" s="1288"/>
      <c r="K195" s="924">
        <v>130000</v>
      </c>
      <c r="L195" s="1285"/>
      <c r="M195" s="934"/>
      <c r="N195" s="934"/>
      <c r="O195" s="934"/>
      <c r="P195" s="959"/>
      <c r="Q195" s="1769"/>
    </row>
    <row r="196" spans="1:17" ht="35.1" customHeight="1">
      <c r="A196" s="1105"/>
      <c r="B196" s="1143" t="s">
        <v>1381</v>
      </c>
      <c r="C196" s="947" t="s">
        <v>1344</v>
      </c>
      <c r="D196" s="1065" t="s">
        <v>1345</v>
      </c>
      <c r="E196" s="1256"/>
      <c r="F196" s="934"/>
      <c r="G196" s="1266"/>
      <c r="H196" s="934"/>
      <c r="I196" s="1002">
        <v>115000</v>
      </c>
      <c r="J196" s="1288"/>
      <c r="K196" s="924"/>
      <c r="L196" s="1285"/>
      <c r="M196" s="934"/>
      <c r="N196" s="934"/>
      <c r="O196" s="934"/>
      <c r="P196" s="959"/>
      <c r="Q196" s="1769"/>
    </row>
    <row r="197" spans="1:17" ht="35.1" customHeight="1">
      <c r="A197" s="1105"/>
      <c r="B197" s="1143" t="s">
        <v>1382</v>
      </c>
      <c r="C197" s="947" t="s">
        <v>1344</v>
      </c>
      <c r="D197" s="1065" t="s">
        <v>1350</v>
      </c>
      <c r="E197" s="1256"/>
      <c r="F197" s="934"/>
      <c r="G197" s="1266"/>
      <c r="H197" s="934"/>
      <c r="I197" s="1002">
        <v>135000</v>
      </c>
      <c r="J197" s="1288"/>
      <c r="K197" s="924"/>
      <c r="L197" s="1285"/>
      <c r="M197" s="934"/>
      <c r="N197" s="934"/>
      <c r="O197" s="934"/>
      <c r="P197" s="959"/>
      <c r="Q197" s="1769"/>
    </row>
    <row r="198" spans="1:17" ht="35.1" customHeight="1">
      <c r="A198" s="1105"/>
      <c r="B198" s="1260" t="s">
        <v>1383</v>
      </c>
      <c r="C198" s="947" t="s">
        <v>1344</v>
      </c>
      <c r="D198" s="1065" t="s">
        <v>1350</v>
      </c>
      <c r="E198" s="1256"/>
      <c r="F198" s="934"/>
      <c r="G198" s="1266"/>
      <c r="H198" s="934"/>
      <c r="I198" s="934"/>
      <c r="J198" s="1288"/>
      <c r="K198" s="924"/>
      <c r="L198" s="1285"/>
      <c r="M198" s="934"/>
      <c r="N198" s="934"/>
      <c r="O198" s="934"/>
      <c r="P198" s="959"/>
      <c r="Q198" s="1769"/>
    </row>
    <row r="199" spans="1:17" ht="35.1" customHeight="1">
      <c r="A199" s="1105"/>
      <c r="B199" s="1260" t="s">
        <v>1384</v>
      </c>
      <c r="C199" s="947" t="s">
        <v>1344</v>
      </c>
      <c r="D199" s="1065" t="s">
        <v>1350</v>
      </c>
      <c r="E199" s="1256"/>
      <c r="F199" s="924">
        <v>91200</v>
      </c>
      <c r="G199" s="1266"/>
      <c r="H199" s="934"/>
      <c r="I199" s="934"/>
      <c r="J199" s="1288"/>
      <c r="K199" s="924"/>
      <c r="L199" s="1285"/>
      <c r="M199" s="934"/>
      <c r="N199" s="934"/>
      <c r="O199" s="934"/>
      <c r="P199" s="959"/>
      <c r="Q199" s="1770"/>
    </row>
    <row r="200" spans="1:17" ht="30" customHeight="1">
      <c r="A200" s="1062" t="s">
        <v>1385</v>
      </c>
      <c r="B200" s="1057"/>
      <c r="C200" s="581"/>
      <c r="D200" s="1063"/>
      <c r="E200" s="623"/>
      <c r="F200" s="623"/>
      <c r="G200" s="1295"/>
      <c r="H200" s="625"/>
      <c r="Q200" s="1776" t="s">
        <v>1177</v>
      </c>
    </row>
    <row r="201" spans="1:17" ht="30" customHeight="1">
      <c r="B201" s="1752" t="s">
        <v>866</v>
      </c>
      <c r="C201" s="1753"/>
      <c r="D201" s="1239"/>
      <c r="E201" s="878"/>
      <c r="F201" s="878"/>
      <c r="G201" s="1221"/>
      <c r="H201" s="849"/>
      <c r="I201" s="849"/>
      <c r="J201" s="1194"/>
      <c r="K201" s="892"/>
      <c r="L201" s="1234"/>
      <c r="M201" s="849"/>
      <c r="N201" s="849"/>
      <c r="O201" s="849"/>
      <c r="P201" s="893"/>
      <c r="Q201" s="1777"/>
    </row>
    <row r="202" spans="1:17" ht="30" customHeight="1">
      <c r="A202" s="1134"/>
      <c r="B202" s="1074" t="s">
        <v>1386</v>
      </c>
      <c r="C202" s="947" t="s">
        <v>1387</v>
      </c>
      <c r="D202" s="1296" t="s">
        <v>1388</v>
      </c>
      <c r="E202" s="977"/>
      <c r="F202" s="977"/>
      <c r="G202" s="1297">
        <v>2200000</v>
      </c>
      <c r="H202" s="978"/>
      <c r="I202" s="978"/>
      <c r="J202" s="1311"/>
      <c r="K202" s="978"/>
      <c r="L202" s="1311"/>
      <c r="M202" s="978"/>
      <c r="N202" s="978"/>
      <c r="O202" s="978"/>
      <c r="P202" s="1003"/>
      <c r="Q202" s="1777"/>
    </row>
    <row r="203" spans="1:17" ht="30" customHeight="1">
      <c r="A203" s="1134"/>
      <c r="B203" s="1074" t="s">
        <v>868</v>
      </c>
      <c r="C203" s="947" t="s">
        <v>1387</v>
      </c>
      <c r="D203" s="1296" t="s">
        <v>1389</v>
      </c>
      <c r="E203" s="980"/>
      <c r="F203" s="980"/>
      <c r="G203" s="1297">
        <v>3000000</v>
      </c>
      <c r="H203" s="978"/>
      <c r="I203" s="978"/>
      <c r="J203" s="1311"/>
      <c r="K203" s="978">
        <v>3200000</v>
      </c>
      <c r="L203" s="1311"/>
      <c r="M203" s="978"/>
      <c r="N203" s="978"/>
      <c r="O203" s="978"/>
      <c r="P203" s="1003"/>
      <c r="Q203" s="1777"/>
    </row>
    <row r="204" spans="1:17" ht="30" customHeight="1">
      <c r="A204" s="1134"/>
      <c r="B204" s="1074" t="s">
        <v>869</v>
      </c>
      <c r="C204" s="947" t="s">
        <v>1387</v>
      </c>
      <c r="D204" s="1296" t="s">
        <v>1390</v>
      </c>
      <c r="E204" s="980"/>
      <c r="F204" s="980"/>
      <c r="G204" s="1297">
        <v>4100000</v>
      </c>
      <c r="H204" s="978"/>
      <c r="I204" s="978"/>
      <c r="J204" s="1311"/>
      <c r="K204" s="978"/>
      <c r="L204" s="1311"/>
      <c r="M204" s="978"/>
      <c r="N204" s="978"/>
      <c r="O204" s="978"/>
      <c r="P204" s="1003"/>
      <c r="Q204" s="1777"/>
    </row>
    <row r="205" spans="1:17" ht="30" customHeight="1">
      <c r="A205" s="1134"/>
      <c r="B205" s="1074" t="s">
        <v>870</v>
      </c>
      <c r="C205" s="947" t="s">
        <v>1387</v>
      </c>
      <c r="D205" s="1296" t="s">
        <v>1391</v>
      </c>
      <c r="E205" s="980"/>
      <c r="F205" s="980"/>
      <c r="G205" s="1297">
        <v>5300000</v>
      </c>
      <c r="H205" s="978"/>
      <c r="I205" s="978"/>
      <c r="J205" s="1311"/>
      <c r="K205" s="978"/>
      <c r="L205" s="1311"/>
      <c r="M205" s="978"/>
      <c r="N205" s="978"/>
      <c r="O205" s="978"/>
      <c r="P205" s="1003"/>
      <c r="Q205" s="1777"/>
    </row>
    <row r="206" spans="1:17" ht="30" customHeight="1">
      <c r="A206" s="1134"/>
      <c r="B206" s="1074" t="s">
        <v>871</v>
      </c>
      <c r="C206" s="947" t="s">
        <v>1387</v>
      </c>
      <c r="D206" s="1296" t="s">
        <v>1388</v>
      </c>
      <c r="E206" s="980"/>
      <c r="F206" s="980"/>
      <c r="G206" s="1297">
        <v>2250000</v>
      </c>
      <c r="H206" s="978"/>
      <c r="I206" s="978"/>
      <c r="J206" s="1311"/>
      <c r="K206" s="978"/>
      <c r="L206" s="1311"/>
      <c r="M206" s="978"/>
      <c r="N206" s="978"/>
      <c r="O206" s="978"/>
      <c r="P206" s="1003"/>
      <c r="Q206" s="1777"/>
    </row>
    <row r="207" spans="1:17" ht="30" customHeight="1">
      <c r="A207" s="1298"/>
      <c r="B207" s="1071" t="s">
        <v>872</v>
      </c>
      <c r="C207" s="1123" t="s">
        <v>1387</v>
      </c>
      <c r="D207" s="1296" t="s">
        <v>1389</v>
      </c>
      <c r="E207" s="983"/>
      <c r="F207" s="983"/>
      <c r="G207" s="1299">
        <v>3250000</v>
      </c>
      <c r="H207" s="984"/>
      <c r="I207" s="984"/>
      <c r="J207" s="1312"/>
      <c r="L207" s="1312"/>
      <c r="M207" s="984"/>
      <c r="N207" s="984"/>
      <c r="O207" s="984"/>
      <c r="P207" s="1004"/>
      <c r="Q207" s="1777"/>
    </row>
    <row r="208" spans="1:17" ht="30" customHeight="1">
      <c r="A208" s="1134"/>
      <c r="B208" s="1074" t="s">
        <v>873</v>
      </c>
      <c r="C208" s="947" t="s">
        <v>1387</v>
      </c>
      <c r="D208" s="1296" t="s">
        <v>1390</v>
      </c>
      <c r="E208" s="986"/>
      <c r="F208" s="986"/>
      <c r="G208" s="1300">
        <v>4350000</v>
      </c>
      <c r="H208" s="987"/>
      <c r="I208" s="987"/>
      <c r="J208" s="1313"/>
      <c r="K208" s="987"/>
      <c r="L208" s="1313"/>
      <c r="M208" s="987"/>
      <c r="N208" s="987"/>
      <c r="O208" s="987"/>
      <c r="P208" s="1005"/>
      <c r="Q208" s="1777"/>
    </row>
    <row r="209" spans="1:17" ht="30" customHeight="1">
      <c r="A209" s="1301"/>
      <c r="B209" s="1097" t="s">
        <v>874</v>
      </c>
      <c r="C209" s="1120" t="s">
        <v>1387</v>
      </c>
      <c r="D209" s="1296" t="s">
        <v>1391</v>
      </c>
      <c r="E209" s="990"/>
      <c r="F209" s="990"/>
      <c r="G209" s="1302">
        <v>5450000</v>
      </c>
      <c r="H209" s="991"/>
      <c r="I209" s="991"/>
      <c r="J209" s="1314"/>
      <c r="K209" s="991"/>
      <c r="L209" s="1314"/>
      <c r="M209" s="991"/>
      <c r="N209" s="991"/>
      <c r="O209" s="991"/>
      <c r="P209" s="1006"/>
      <c r="Q209" s="1777"/>
    </row>
    <row r="210" spans="1:17" ht="30" customHeight="1">
      <c r="A210" s="1134"/>
      <c r="B210" s="1303" t="s">
        <v>875</v>
      </c>
      <c r="C210" s="947"/>
      <c r="D210" s="1304"/>
      <c r="E210" s="980"/>
      <c r="F210" s="980"/>
      <c r="G210" s="1297"/>
      <c r="H210" s="978"/>
      <c r="I210" s="978"/>
      <c r="J210" s="1311"/>
      <c r="K210" s="978"/>
      <c r="L210" s="1311"/>
      <c r="M210" s="978"/>
      <c r="N210" s="978"/>
      <c r="O210" s="978"/>
      <c r="P210" s="1003"/>
      <c r="Q210" s="1777"/>
    </row>
    <row r="211" spans="1:17" ht="30" customHeight="1">
      <c r="A211" s="1134"/>
      <c r="B211" s="1074" t="s">
        <v>867</v>
      </c>
      <c r="C211" s="947" t="s">
        <v>1387</v>
      </c>
      <c r="D211" s="1296" t="s">
        <v>1388</v>
      </c>
      <c r="E211" s="980"/>
      <c r="F211" s="980"/>
      <c r="G211" s="1297">
        <v>2800000</v>
      </c>
      <c r="H211" s="978"/>
      <c r="I211" s="978"/>
      <c r="J211" s="1311"/>
      <c r="K211" s="978"/>
      <c r="L211" s="1311"/>
      <c r="M211" s="978"/>
      <c r="N211" s="978"/>
      <c r="O211" s="978"/>
      <c r="P211" s="1003"/>
      <c r="Q211" s="1777"/>
    </row>
    <row r="212" spans="1:17" ht="30" customHeight="1">
      <c r="A212" s="1134"/>
      <c r="B212" s="1074" t="s">
        <v>868</v>
      </c>
      <c r="C212" s="947" t="s">
        <v>1387</v>
      </c>
      <c r="D212" s="1296" t="s">
        <v>1389</v>
      </c>
      <c r="E212" s="977"/>
      <c r="F212" s="977"/>
      <c r="G212" s="1297">
        <v>3500000</v>
      </c>
      <c r="H212" s="978"/>
      <c r="I212" s="978"/>
      <c r="J212" s="1311"/>
      <c r="K212" s="978"/>
      <c r="L212" s="1311"/>
      <c r="M212" s="978"/>
      <c r="N212" s="978"/>
      <c r="O212" s="978"/>
      <c r="P212" s="1003"/>
      <c r="Q212" s="1777"/>
    </row>
    <row r="213" spans="1:17" ht="30" customHeight="1">
      <c r="A213" s="1134"/>
      <c r="B213" s="1074" t="s">
        <v>869</v>
      </c>
      <c r="C213" s="947" t="s">
        <v>1387</v>
      </c>
      <c r="D213" s="1296" t="s">
        <v>1390</v>
      </c>
      <c r="E213" s="980"/>
      <c r="F213" s="980"/>
      <c r="G213" s="1297">
        <v>4550000</v>
      </c>
      <c r="H213" s="978"/>
      <c r="I213" s="978"/>
      <c r="J213" s="1311"/>
      <c r="K213" s="978"/>
      <c r="L213" s="1311"/>
      <c r="M213" s="978"/>
      <c r="N213" s="978"/>
      <c r="O213" s="978"/>
      <c r="P213" s="1003"/>
      <c r="Q213" s="1777"/>
    </row>
    <row r="214" spans="1:17" ht="30" customHeight="1">
      <c r="A214" s="1134"/>
      <c r="B214" s="1074" t="s">
        <v>870</v>
      </c>
      <c r="C214" s="947" t="s">
        <v>1387</v>
      </c>
      <c r="D214" s="1296" t="s">
        <v>1391</v>
      </c>
      <c r="E214" s="980"/>
      <c r="F214" s="980"/>
      <c r="G214" s="1297">
        <v>5700000</v>
      </c>
      <c r="H214" s="978"/>
      <c r="I214" s="978"/>
      <c r="J214" s="1311"/>
      <c r="K214" s="978"/>
      <c r="L214" s="1311"/>
      <c r="M214" s="978"/>
      <c r="N214" s="978"/>
      <c r="O214" s="978"/>
      <c r="P214" s="1003"/>
      <c r="Q214" s="1777"/>
    </row>
    <row r="215" spans="1:17" ht="30" customHeight="1">
      <c r="A215" s="1134"/>
      <c r="B215" s="1074" t="s">
        <v>871</v>
      </c>
      <c r="C215" s="947" t="s">
        <v>1387</v>
      </c>
      <c r="D215" s="1296" t="s">
        <v>1388</v>
      </c>
      <c r="E215" s="980"/>
      <c r="F215" s="980"/>
      <c r="G215" s="1297">
        <v>2750000</v>
      </c>
      <c r="H215" s="978"/>
      <c r="I215" s="978"/>
      <c r="J215" s="1311"/>
      <c r="K215" s="978"/>
      <c r="L215" s="1311"/>
      <c r="M215" s="978"/>
      <c r="N215" s="978"/>
      <c r="O215" s="978"/>
      <c r="P215" s="1003"/>
      <c r="Q215" s="1777"/>
    </row>
    <row r="216" spans="1:17" ht="30" customHeight="1">
      <c r="A216" s="1134"/>
      <c r="B216" s="1074" t="s">
        <v>872</v>
      </c>
      <c r="C216" s="947" t="s">
        <v>1387</v>
      </c>
      <c r="D216" s="1296" t="s">
        <v>1389</v>
      </c>
      <c r="E216" s="977"/>
      <c r="F216" s="977"/>
      <c r="G216" s="1297">
        <v>3800000</v>
      </c>
      <c r="H216" s="978"/>
      <c r="I216" s="978"/>
      <c r="J216" s="1311"/>
      <c r="K216" s="978"/>
      <c r="L216" s="1311"/>
      <c r="M216" s="978"/>
      <c r="N216" s="978"/>
      <c r="O216" s="978"/>
      <c r="P216" s="1003"/>
      <c r="Q216" s="1777"/>
    </row>
    <row r="217" spans="1:17" ht="30" customHeight="1">
      <c r="A217" s="1134"/>
      <c r="B217" s="1074" t="s">
        <v>873</v>
      </c>
      <c r="C217" s="947" t="s">
        <v>1387</v>
      </c>
      <c r="D217" s="1296" t="s">
        <v>1390</v>
      </c>
      <c r="E217" s="977"/>
      <c r="F217" s="977"/>
      <c r="G217" s="1297">
        <v>4900000</v>
      </c>
      <c r="H217" s="978"/>
      <c r="I217" s="978"/>
      <c r="J217" s="1311"/>
      <c r="K217" s="978"/>
      <c r="L217" s="1311"/>
      <c r="M217" s="978"/>
      <c r="N217" s="978"/>
      <c r="O217" s="978"/>
      <c r="P217" s="1003"/>
      <c r="Q217" s="1777"/>
    </row>
    <row r="218" spans="1:17" ht="30" customHeight="1">
      <c r="A218" s="1134"/>
      <c r="B218" s="1071" t="s">
        <v>874</v>
      </c>
      <c r="C218" s="1123" t="s">
        <v>1387</v>
      </c>
      <c r="D218" s="1296" t="s">
        <v>1391</v>
      </c>
      <c r="E218" s="995"/>
      <c r="F218" s="995"/>
      <c r="G218" s="1299">
        <v>6000000</v>
      </c>
      <c r="H218" s="984"/>
      <c r="I218" s="984"/>
      <c r="J218" s="1312"/>
      <c r="K218" s="984"/>
      <c r="L218" s="1312"/>
      <c r="M218" s="984"/>
      <c r="N218" s="984"/>
      <c r="O218" s="984"/>
      <c r="P218" s="1004"/>
      <c r="Q218" s="1778"/>
    </row>
    <row r="219" spans="1:17" ht="35.1" customHeight="1">
      <c r="A219" s="1062" t="s">
        <v>1392</v>
      </c>
      <c r="B219" s="1238" t="s">
        <v>1393</v>
      </c>
      <c r="C219" s="892"/>
      <c r="D219" s="1239"/>
      <c r="E219" s="878"/>
      <c r="F219" s="878"/>
      <c r="G219" s="1221"/>
      <c r="H219" s="849"/>
      <c r="I219" s="849"/>
      <c r="J219" s="1194"/>
      <c r="K219" s="892"/>
      <c r="L219" s="1234"/>
      <c r="M219" s="849"/>
      <c r="N219" s="849"/>
      <c r="O219" s="849"/>
      <c r="P219" s="893"/>
      <c r="Q219" s="1776" t="s">
        <v>1177</v>
      </c>
    </row>
    <row r="220" spans="1:17" ht="35.1" customHeight="1">
      <c r="A220" s="1062"/>
      <c r="B220" s="1136" t="s">
        <v>1394</v>
      </c>
      <c r="C220" s="947" t="s">
        <v>249</v>
      </c>
      <c r="D220" s="1086"/>
      <c r="E220" s="1305"/>
      <c r="F220" s="997">
        <v>6500000</v>
      </c>
      <c r="G220" s="1306">
        <v>5800000</v>
      </c>
      <c r="I220" s="1315">
        <v>6500000</v>
      </c>
      <c r="J220" s="998">
        <v>5600000</v>
      </c>
      <c r="K220" s="998">
        <v>6000000</v>
      </c>
      <c r="L220" s="998">
        <v>5500000</v>
      </c>
      <c r="M220" s="998">
        <v>6000000</v>
      </c>
      <c r="N220" s="998">
        <v>5500000</v>
      </c>
      <c r="O220" s="997">
        <v>4600000</v>
      </c>
      <c r="P220" s="1007"/>
      <c r="Q220" s="1777"/>
    </row>
    <row r="221" spans="1:17" ht="35.1" customHeight="1">
      <c r="A221" s="1105"/>
      <c r="B221" s="1307" t="s">
        <v>1395</v>
      </c>
      <c r="C221" s="947" t="s">
        <v>249</v>
      </c>
      <c r="D221" s="1065"/>
      <c r="E221" s="1308"/>
      <c r="F221" s="997">
        <v>6500000</v>
      </c>
      <c r="G221" s="1309">
        <v>6500000</v>
      </c>
      <c r="H221" s="998">
        <v>7000000</v>
      </c>
      <c r="I221" s="997"/>
      <c r="J221" s="997">
        <v>6700000</v>
      </c>
      <c r="K221" s="997">
        <v>6300000</v>
      </c>
      <c r="L221" s="1316"/>
      <c r="M221" s="998">
        <v>6000000</v>
      </c>
      <c r="N221" s="997"/>
      <c r="O221" s="849"/>
      <c r="P221" s="1008"/>
      <c r="Q221" s="1777"/>
    </row>
    <row r="222" spans="1:17" ht="35.1" customHeight="1">
      <c r="A222" s="1105"/>
      <c r="B222" s="1310" t="s">
        <v>1396</v>
      </c>
      <c r="C222" s="947" t="s">
        <v>249</v>
      </c>
      <c r="D222" s="1065"/>
      <c r="E222" s="764"/>
      <c r="F222" s="764"/>
      <c r="G222" s="1309">
        <v>9000000</v>
      </c>
      <c r="H222" s="997">
        <v>7000000</v>
      </c>
      <c r="I222" s="849"/>
      <c r="J222" s="997">
        <v>9500000</v>
      </c>
      <c r="K222" s="892"/>
      <c r="L222" s="1234"/>
      <c r="M222" s="849"/>
      <c r="N222" s="849"/>
      <c r="O222" s="849"/>
      <c r="P222" s="892"/>
      <c r="Q222" s="1778"/>
    </row>
    <row r="223" spans="1:17">
      <c r="Q223" s="1009"/>
    </row>
    <row r="224" spans="1:17">
      <c r="Q224" s="1009"/>
    </row>
    <row r="225" spans="17:17">
      <c r="Q225" s="1009"/>
    </row>
    <row r="226" spans="17:17">
      <c r="Q226" s="1009"/>
    </row>
  </sheetData>
  <mergeCells count="32">
    <mergeCell ref="Q155:Q162"/>
    <mergeCell ref="Q163:Q199"/>
    <mergeCell ref="Q200:Q218"/>
    <mergeCell ref="Q219:Q222"/>
    <mergeCell ref="Q51:Q60"/>
    <mergeCell ref="Q62:Q70"/>
    <mergeCell ref="Q71:Q78"/>
    <mergeCell ref="Q79:Q115"/>
    <mergeCell ref="Q116:Q154"/>
    <mergeCell ref="Q9:Q16"/>
    <mergeCell ref="Q19:Q21"/>
    <mergeCell ref="Q24:Q27"/>
    <mergeCell ref="Q29:Q36"/>
    <mergeCell ref="Q38:Q49"/>
    <mergeCell ref="E50:P50"/>
    <mergeCell ref="B156:C156"/>
    <mergeCell ref="B201:C201"/>
    <mergeCell ref="A5:A6"/>
    <mergeCell ref="B5:B6"/>
    <mergeCell ref="C5:C6"/>
    <mergeCell ref="D5:D6"/>
    <mergeCell ref="B18:C18"/>
    <mergeCell ref="E18:P18"/>
    <mergeCell ref="B23:C23"/>
    <mergeCell ref="E23:P23"/>
    <mergeCell ref="B28:C28"/>
    <mergeCell ref="B1:Q1"/>
    <mergeCell ref="B2:Q2"/>
    <mergeCell ref="B3:Q3"/>
    <mergeCell ref="E5:P5"/>
    <mergeCell ref="E8:P8"/>
    <mergeCell ref="Q5:Q6"/>
  </mergeCells>
  <conditionalFormatting sqref="B118">
    <cfRule type="duplicateValues" dxfId="539" priority="24"/>
  </conditionalFormatting>
  <conditionalFormatting sqref="B119">
    <cfRule type="duplicateValues" dxfId="538" priority="19"/>
  </conditionalFormatting>
  <conditionalFormatting sqref="B123:B125">
    <cfRule type="duplicateValues" dxfId="537" priority="14"/>
    <cfRule type="duplicateValues" dxfId="536" priority="15"/>
  </conditionalFormatting>
  <conditionalFormatting sqref="B126">
    <cfRule type="duplicateValues" dxfId="535" priority="10"/>
    <cfRule type="duplicateValues" dxfId="534" priority="11"/>
  </conditionalFormatting>
  <conditionalFormatting sqref="B127">
    <cfRule type="duplicateValues" dxfId="533" priority="1"/>
    <cfRule type="duplicateValues" dxfId="532" priority="2"/>
  </conditionalFormatting>
  <conditionalFormatting sqref="B128:B129">
    <cfRule type="duplicateValues" dxfId="531" priority="6"/>
  </conditionalFormatting>
  <conditionalFormatting sqref="B131">
    <cfRule type="duplicateValues" dxfId="530" priority="18"/>
  </conditionalFormatting>
  <conditionalFormatting sqref="B132">
    <cfRule type="duplicateValues" dxfId="529" priority="9"/>
  </conditionalFormatting>
  <conditionalFormatting sqref="B133">
    <cfRule type="duplicateValues" dxfId="528" priority="8"/>
  </conditionalFormatting>
  <conditionalFormatting sqref="B135:B136">
    <cfRule type="duplicateValues" dxfId="527" priority="21"/>
  </conditionalFormatting>
  <conditionalFormatting sqref="B135:B137">
    <cfRule type="duplicateValues" dxfId="526" priority="20"/>
  </conditionalFormatting>
  <conditionalFormatting sqref="B137">
    <cfRule type="duplicateValues" dxfId="525" priority="23"/>
  </conditionalFormatting>
  <conditionalFormatting sqref="B138:B140">
    <cfRule type="duplicateValues" dxfId="524" priority="27"/>
  </conditionalFormatting>
  <conditionalFormatting sqref="B139">
    <cfRule type="duplicateValues" dxfId="523" priority="22"/>
  </conditionalFormatting>
  <conditionalFormatting sqref="B139:B140">
    <cfRule type="duplicateValues" dxfId="522" priority="26"/>
  </conditionalFormatting>
  <conditionalFormatting sqref="B140">
    <cfRule type="duplicateValues" dxfId="521" priority="25"/>
  </conditionalFormatting>
  <conditionalFormatting sqref="B141:B142">
    <cfRule type="duplicateValues" dxfId="520" priority="31"/>
  </conditionalFormatting>
  <conditionalFormatting sqref="B143:B145">
    <cfRule type="duplicateValues" dxfId="519" priority="12"/>
    <cfRule type="duplicateValues" dxfId="518" priority="13"/>
  </conditionalFormatting>
  <conditionalFormatting sqref="B146:B147">
    <cfRule type="duplicateValues" dxfId="517" priority="5"/>
  </conditionalFormatting>
  <conditionalFormatting sqref="B148">
    <cfRule type="duplicateValues" dxfId="516" priority="17"/>
  </conditionalFormatting>
  <conditionalFormatting sqref="B149">
    <cfRule type="duplicateValues" dxfId="515" priority="16"/>
  </conditionalFormatting>
  <conditionalFormatting sqref="B150">
    <cfRule type="duplicateValues" dxfId="514" priority="7"/>
  </conditionalFormatting>
  <conditionalFormatting sqref="B151">
    <cfRule type="duplicateValues" dxfId="513" priority="3"/>
    <cfRule type="duplicateValues" dxfId="512" priority="4"/>
  </conditionalFormatting>
  <conditionalFormatting sqref="B153">
    <cfRule type="duplicateValues" dxfId="511" priority="29"/>
  </conditionalFormatting>
  <conditionalFormatting sqref="B154">
    <cfRule type="duplicateValues" dxfId="510" priority="28"/>
  </conditionalFormatting>
  <pageMargins left="0.1" right="0.1" top="0.4" bottom="0.4" header="0.3" footer="0.3"/>
  <pageSetup paperSize="9" scale="60" orientation="landscape"/>
  <headerFooter>
    <oddFooter>&amp;CPage &amp;P&amp;R&amp;A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Q227"/>
  <sheetViews>
    <sheetView topLeftCell="B1" zoomScale="80" zoomScaleNormal="80" workbookViewId="0">
      <pane xSplit="3" ySplit="6" topLeftCell="E7" activePane="bottomRight" state="frozen"/>
      <selection pane="topRight"/>
      <selection pane="bottomLeft"/>
      <selection pane="bottomRight" activeCell="M166" sqref="M166"/>
    </sheetView>
  </sheetViews>
  <sheetFormatPr defaultColWidth="9.140625" defaultRowHeight="15"/>
  <cols>
    <col min="1" max="1" width="5.7109375" style="655" customWidth="1"/>
    <col min="2" max="2" width="32.85546875" style="656" customWidth="1"/>
    <col min="3" max="3" width="9.28515625" style="657" customWidth="1"/>
    <col min="4" max="4" width="18.42578125" style="658" customWidth="1"/>
    <col min="5" max="6" width="12.85546875" style="655" customWidth="1"/>
    <col min="7" max="7" width="13.140625" style="659" customWidth="1"/>
    <col min="8" max="8" width="13.140625" style="660" customWidth="1"/>
    <col min="9" max="9" width="12.85546875" style="659" customWidth="1"/>
    <col min="10" max="10" width="14.28515625" style="661" customWidth="1"/>
    <col min="11" max="11" width="12.42578125" style="662" customWidth="1"/>
    <col min="12" max="12" width="11.85546875" style="663" customWidth="1"/>
    <col min="13" max="13" width="13.28515625" style="660" customWidth="1"/>
    <col min="14" max="14" width="13" style="659" customWidth="1"/>
    <col min="15" max="15" width="12.28515625" style="659" customWidth="1"/>
    <col min="16" max="16" width="11.85546875" style="662" customWidth="1"/>
    <col min="17" max="17" width="17.140625" style="655" customWidth="1"/>
    <col min="18" max="16384" width="9.140625" style="655"/>
  </cols>
  <sheetData>
    <row r="1" spans="1:17" ht="18.75">
      <c r="A1" s="664"/>
      <c r="B1" s="1739" t="s">
        <v>1149</v>
      </c>
      <c r="C1" s="1739"/>
      <c r="D1" s="1739"/>
      <c r="E1" s="1739"/>
      <c r="F1" s="1739"/>
      <c r="G1" s="1739"/>
      <c r="H1" s="1739"/>
      <c r="I1" s="1739"/>
      <c r="J1" s="1739"/>
      <c r="K1" s="1739"/>
      <c r="L1" s="1739"/>
      <c r="M1" s="1739"/>
      <c r="N1" s="1739"/>
      <c r="O1" s="1739"/>
      <c r="P1" s="1739"/>
      <c r="Q1" s="1739"/>
    </row>
    <row r="2" spans="1:17" ht="24.75" customHeight="1">
      <c r="A2" s="665"/>
      <c r="B2" s="1740" t="s">
        <v>1414</v>
      </c>
      <c r="C2" s="1740"/>
      <c r="D2" s="1740"/>
      <c r="E2" s="1740"/>
      <c r="F2" s="1740"/>
      <c r="G2" s="1740"/>
      <c r="H2" s="1740"/>
      <c r="I2" s="1740"/>
      <c r="J2" s="1740"/>
      <c r="K2" s="1740"/>
      <c r="L2" s="1740"/>
      <c r="M2" s="1740"/>
      <c r="N2" s="1740"/>
      <c r="O2" s="1740"/>
      <c r="P2" s="1740"/>
      <c r="Q2" s="1740"/>
    </row>
    <row r="3" spans="1:17" ht="17.25">
      <c r="A3" s="665"/>
      <c r="B3" s="1741" t="s">
        <v>1415</v>
      </c>
      <c r="C3" s="1741"/>
      <c r="D3" s="1741"/>
      <c r="E3" s="1741"/>
      <c r="F3" s="1741"/>
      <c r="G3" s="1741"/>
      <c r="H3" s="1741"/>
      <c r="I3" s="1741"/>
      <c r="J3" s="1741"/>
      <c r="K3" s="1741"/>
      <c r="L3" s="1741"/>
      <c r="M3" s="1741"/>
      <c r="N3" s="1741"/>
      <c r="O3" s="1741"/>
      <c r="P3" s="1741"/>
      <c r="Q3" s="1741"/>
    </row>
    <row r="4" spans="1:17" ht="18.75">
      <c r="A4" s="665"/>
      <c r="B4" s="666"/>
      <c r="C4" s="667"/>
      <c r="D4" s="668"/>
      <c r="E4" s="669"/>
      <c r="F4" s="669"/>
      <c r="G4" s="670"/>
      <c r="H4" s="671"/>
      <c r="I4" s="670"/>
      <c r="J4" s="808"/>
      <c r="K4" s="809"/>
      <c r="L4" s="810"/>
      <c r="M4" s="671"/>
      <c r="N4" s="670"/>
      <c r="O4" s="670"/>
      <c r="P4" s="809"/>
      <c r="Q4" s="669"/>
    </row>
    <row r="5" spans="1:17" ht="69.95" customHeight="1">
      <c r="A5" s="1791" t="s">
        <v>1152</v>
      </c>
      <c r="B5" s="1792" t="s">
        <v>1153</v>
      </c>
      <c r="C5" s="1784" t="s">
        <v>1154</v>
      </c>
      <c r="D5" s="1794" t="s">
        <v>1155</v>
      </c>
      <c r="E5" s="1779" t="s">
        <v>1156</v>
      </c>
      <c r="F5" s="1780"/>
      <c r="G5" s="1780"/>
      <c r="H5" s="1780"/>
      <c r="I5" s="1780"/>
      <c r="J5" s="1780"/>
      <c r="K5" s="1780"/>
      <c r="L5" s="1780"/>
      <c r="M5" s="1780"/>
      <c r="N5" s="1780"/>
      <c r="O5" s="1780"/>
      <c r="P5" s="1780"/>
      <c r="Q5" s="1784" t="s">
        <v>10</v>
      </c>
    </row>
    <row r="6" spans="1:17" ht="69.95" customHeight="1">
      <c r="A6" s="1791"/>
      <c r="B6" s="1793"/>
      <c r="C6" s="1785"/>
      <c r="D6" s="1795"/>
      <c r="E6" s="1010" t="s">
        <v>1157</v>
      </c>
      <c r="F6" s="1011" t="s">
        <v>1158</v>
      </c>
      <c r="G6" s="1012" t="s">
        <v>1159</v>
      </c>
      <c r="H6" s="1013" t="s">
        <v>1160</v>
      </c>
      <c r="I6" s="1012" t="s">
        <v>1161</v>
      </c>
      <c r="J6" s="1013" t="s">
        <v>1162</v>
      </c>
      <c r="K6" s="1013" t="s">
        <v>1163</v>
      </c>
      <c r="L6" s="1013" t="s">
        <v>1164</v>
      </c>
      <c r="M6" s="1013" t="s">
        <v>1165</v>
      </c>
      <c r="N6" s="1013" t="s">
        <v>1166</v>
      </c>
      <c r="O6" s="1013" t="s">
        <v>1167</v>
      </c>
      <c r="P6" s="1015" t="s">
        <v>1168</v>
      </c>
      <c r="Q6" s="1785"/>
    </row>
    <row r="7" spans="1:17">
      <c r="A7" s="677"/>
      <c r="B7" s="678" t="s">
        <v>1169</v>
      </c>
      <c r="C7" s="679" t="s">
        <v>1170</v>
      </c>
      <c r="D7" s="678" t="s">
        <v>1171</v>
      </c>
      <c r="E7" s="680">
        <v>1</v>
      </c>
      <c r="F7" s="681">
        <v>2</v>
      </c>
      <c r="G7" s="682">
        <v>3</v>
      </c>
      <c r="H7" s="681">
        <v>4</v>
      </c>
      <c r="I7" s="682">
        <v>5</v>
      </c>
      <c r="J7" s="681">
        <v>6</v>
      </c>
      <c r="K7" s="812">
        <v>7</v>
      </c>
      <c r="L7" s="681">
        <v>8</v>
      </c>
      <c r="M7" s="682">
        <v>9</v>
      </c>
      <c r="N7" s="681">
        <v>10</v>
      </c>
      <c r="O7" s="682">
        <v>11</v>
      </c>
      <c r="P7" s="812">
        <v>12</v>
      </c>
      <c r="Q7" s="680"/>
    </row>
    <row r="8" spans="1:17" ht="30" customHeight="1">
      <c r="A8" s="683" t="s">
        <v>1172</v>
      </c>
      <c r="B8" s="684" t="s">
        <v>1173</v>
      </c>
      <c r="C8" s="685"/>
      <c r="D8" s="686"/>
      <c r="E8" s="1781" t="s">
        <v>1174</v>
      </c>
      <c r="F8" s="1782"/>
      <c r="G8" s="1782"/>
      <c r="H8" s="1782"/>
      <c r="I8" s="1782"/>
      <c r="J8" s="1782"/>
      <c r="K8" s="1782"/>
      <c r="L8" s="1782"/>
      <c r="M8" s="1782"/>
      <c r="N8" s="1782"/>
      <c r="O8" s="1782"/>
      <c r="P8" s="1783"/>
      <c r="Q8" s="851"/>
    </row>
    <row r="9" spans="1:17" ht="39.950000000000003" customHeight="1">
      <c r="A9" s="687">
        <v>1</v>
      </c>
      <c r="B9" s="688" t="s">
        <v>1175</v>
      </c>
      <c r="C9" s="689" t="s">
        <v>15</v>
      </c>
      <c r="D9" s="690" t="s">
        <v>1176</v>
      </c>
      <c r="E9" s="691">
        <v>2320000</v>
      </c>
      <c r="F9" s="693">
        <v>2200000</v>
      </c>
      <c r="G9" s="693">
        <v>2200000</v>
      </c>
      <c r="H9" s="693">
        <v>2200000</v>
      </c>
      <c r="I9" s="693">
        <v>2000000</v>
      </c>
      <c r="J9" s="693">
        <v>2200000</v>
      </c>
      <c r="K9" s="693">
        <v>2300000</v>
      </c>
      <c r="L9" s="693">
        <v>2144000</v>
      </c>
      <c r="M9" s="693">
        <v>2181000</v>
      </c>
      <c r="N9" s="693">
        <v>1980000</v>
      </c>
      <c r="O9" s="693">
        <v>2080000</v>
      </c>
      <c r="P9" s="813">
        <v>2120000</v>
      </c>
      <c r="Q9" s="1805" t="s">
        <v>1177</v>
      </c>
    </row>
    <row r="10" spans="1:17" ht="39.950000000000003" customHeight="1">
      <c r="A10" s="687">
        <v>2</v>
      </c>
      <c r="B10" s="694" t="s">
        <v>1178</v>
      </c>
      <c r="C10" s="695" t="s">
        <v>15</v>
      </c>
      <c r="D10" s="696" t="s">
        <v>1176</v>
      </c>
      <c r="E10" s="691">
        <v>2220000</v>
      </c>
      <c r="F10" s="693"/>
      <c r="G10" s="697"/>
      <c r="H10" s="697"/>
      <c r="I10" s="697"/>
      <c r="J10" s="697"/>
      <c r="K10" s="697"/>
      <c r="L10" s="697"/>
      <c r="M10" s="697"/>
      <c r="N10" s="697"/>
      <c r="O10" s="697"/>
      <c r="P10" s="814"/>
      <c r="Q10" s="1806"/>
    </row>
    <row r="11" spans="1:17" ht="39.950000000000003" customHeight="1">
      <c r="A11" s="687">
        <v>3</v>
      </c>
      <c r="B11" s="698" t="s">
        <v>1179</v>
      </c>
      <c r="C11" s="695" t="s">
        <v>15</v>
      </c>
      <c r="D11" s="696" t="s">
        <v>1176</v>
      </c>
      <c r="E11" s="699">
        <v>2300000</v>
      </c>
      <c r="F11" s="693">
        <v>2300000</v>
      </c>
      <c r="G11" s="693">
        <v>2200000</v>
      </c>
      <c r="H11" s="693"/>
      <c r="I11" s="693">
        <v>1909091</v>
      </c>
      <c r="J11" s="693">
        <v>2100000</v>
      </c>
      <c r="K11" s="693"/>
      <c r="L11" s="693">
        <v>2107000</v>
      </c>
      <c r="M11" s="693">
        <v>2018519</v>
      </c>
      <c r="N11" s="693">
        <v>1960000</v>
      </c>
      <c r="O11" s="693">
        <v>2040000</v>
      </c>
      <c r="P11" s="813">
        <v>2100000</v>
      </c>
      <c r="Q11" s="1806"/>
    </row>
    <row r="12" spans="1:17" ht="39.950000000000003" customHeight="1">
      <c r="A12" s="687">
        <v>4</v>
      </c>
      <c r="B12" s="700" t="s">
        <v>1180</v>
      </c>
      <c r="C12" s="695" t="s">
        <v>15</v>
      </c>
      <c r="D12" s="696" t="s">
        <v>1176</v>
      </c>
      <c r="E12" s="699">
        <v>2300000</v>
      </c>
      <c r="F12" s="693">
        <v>2300000</v>
      </c>
      <c r="G12" s="693">
        <v>2200000</v>
      </c>
      <c r="H12" s="697"/>
      <c r="I12" s="697"/>
      <c r="J12" s="697">
        <v>2100000</v>
      </c>
      <c r="K12" s="697"/>
      <c r="L12" s="697"/>
      <c r="M12" s="697"/>
      <c r="N12" s="697"/>
      <c r="O12" s="697"/>
      <c r="P12" s="814"/>
      <c r="Q12" s="1806"/>
    </row>
    <row r="13" spans="1:17" ht="39.950000000000003" customHeight="1">
      <c r="A13" s="687">
        <v>5</v>
      </c>
      <c r="B13" s="701" t="s">
        <v>1181</v>
      </c>
      <c r="C13" s="702" t="s">
        <v>15</v>
      </c>
      <c r="D13" s="703" t="s">
        <v>1176</v>
      </c>
      <c r="E13" s="704">
        <v>2140000</v>
      </c>
      <c r="F13" s="697"/>
      <c r="G13" s="693">
        <v>2100000</v>
      </c>
      <c r="H13" s="705"/>
      <c r="I13" s="705">
        <v>1818182</v>
      </c>
      <c r="J13" s="705"/>
      <c r="K13" s="705"/>
      <c r="L13" s="705">
        <v>1960000</v>
      </c>
      <c r="M13" s="705">
        <v>1870370</v>
      </c>
      <c r="N13" s="705"/>
      <c r="O13" s="705">
        <v>1940000</v>
      </c>
      <c r="P13" s="1016">
        <v>2000000</v>
      </c>
      <c r="Q13" s="1806"/>
    </row>
    <row r="14" spans="1:17" ht="39.950000000000003" customHeight="1">
      <c r="A14" s="687">
        <v>6</v>
      </c>
      <c r="B14" s="701" t="s">
        <v>1182</v>
      </c>
      <c r="C14" s="702" t="s">
        <v>15</v>
      </c>
      <c r="D14" s="703" t="s">
        <v>1176</v>
      </c>
      <c r="E14" s="706"/>
      <c r="F14" s="707"/>
      <c r="G14" s="707"/>
      <c r="H14" s="707"/>
      <c r="I14" s="707"/>
      <c r="J14" s="707"/>
      <c r="K14" s="707">
        <v>2100000</v>
      </c>
      <c r="L14" s="707"/>
      <c r="M14" s="707">
        <v>1851852</v>
      </c>
      <c r="N14" s="707"/>
      <c r="O14" s="707"/>
      <c r="P14" s="817"/>
      <c r="Q14" s="1806"/>
    </row>
    <row r="15" spans="1:17" ht="39.950000000000003" customHeight="1">
      <c r="A15" s="687"/>
      <c r="B15" s="701" t="s">
        <v>1399</v>
      </c>
      <c r="C15" s="702" t="s">
        <v>15</v>
      </c>
      <c r="D15" s="703"/>
      <c r="E15" s="706"/>
      <c r="F15" s="707"/>
      <c r="G15" s="707"/>
      <c r="H15" s="707"/>
      <c r="I15" s="707"/>
      <c r="J15" s="707"/>
      <c r="K15" s="707"/>
      <c r="L15" s="707"/>
      <c r="M15" s="1017">
        <v>1900000</v>
      </c>
      <c r="N15" s="707"/>
      <c r="O15" s="707"/>
      <c r="P15" s="817"/>
      <c r="Q15" s="1806"/>
    </row>
    <row r="16" spans="1:17" ht="39.950000000000003" customHeight="1">
      <c r="A16" s="687">
        <v>7</v>
      </c>
      <c r="B16" s="708" t="s">
        <v>1183</v>
      </c>
      <c r="C16" s="702" t="s">
        <v>15</v>
      </c>
      <c r="D16" s="703" t="s">
        <v>1176</v>
      </c>
      <c r="E16" s="706"/>
      <c r="F16" s="707"/>
      <c r="G16" s="707"/>
      <c r="H16" s="707">
        <v>2000000</v>
      </c>
      <c r="I16" s="707"/>
      <c r="J16" s="707">
        <v>2120000</v>
      </c>
      <c r="K16" s="707"/>
      <c r="L16" s="707"/>
      <c r="M16" s="707"/>
      <c r="N16" s="707"/>
      <c r="O16" s="707"/>
      <c r="P16" s="707"/>
      <c r="Q16" s="1807"/>
    </row>
    <row r="17" spans="1:17" ht="34.5" customHeight="1">
      <c r="A17" s="683" t="s">
        <v>1184</v>
      </c>
      <c r="B17" s="709" t="s">
        <v>1185</v>
      </c>
      <c r="C17" s="710"/>
      <c r="D17" s="711"/>
      <c r="E17" s="712"/>
      <c r="F17" s="713"/>
      <c r="G17" s="714"/>
      <c r="H17" s="714"/>
      <c r="I17" s="714"/>
      <c r="J17" s="714"/>
      <c r="K17" s="818"/>
      <c r="L17" s="818"/>
      <c r="M17" s="714"/>
      <c r="N17" s="714"/>
      <c r="O17" s="714"/>
      <c r="P17" s="818"/>
      <c r="Q17" s="763"/>
    </row>
    <row r="18" spans="1:17" ht="23.25" customHeight="1">
      <c r="A18" s="715"/>
      <c r="B18" s="1796" t="s">
        <v>1186</v>
      </c>
      <c r="C18" s="1797"/>
      <c r="D18" s="716"/>
      <c r="E18" s="1798"/>
      <c r="F18" s="1799"/>
      <c r="G18" s="1799"/>
      <c r="H18" s="1799"/>
      <c r="I18" s="1799"/>
      <c r="J18" s="1799"/>
      <c r="K18" s="1799"/>
      <c r="L18" s="1799"/>
      <c r="M18" s="1799"/>
      <c r="N18" s="1799"/>
      <c r="O18" s="1799"/>
      <c r="P18" s="1799"/>
      <c r="Q18" s="852"/>
    </row>
    <row r="19" spans="1:17" ht="30" customHeight="1">
      <c r="A19" s="687">
        <v>1</v>
      </c>
      <c r="B19" s="717" t="s">
        <v>1187</v>
      </c>
      <c r="C19" s="718" t="s">
        <v>1188</v>
      </c>
      <c r="D19" s="719"/>
      <c r="E19" s="720">
        <v>550000</v>
      </c>
      <c r="F19" s="1014">
        <v>530000</v>
      </c>
      <c r="G19" s="722">
        <v>450000</v>
      </c>
      <c r="H19" s="722">
        <v>500000</v>
      </c>
      <c r="I19" s="819">
        <v>400000</v>
      </c>
      <c r="J19" s="819">
        <v>550000</v>
      </c>
      <c r="K19" s="819">
        <v>500000</v>
      </c>
      <c r="L19" s="819">
        <v>500000</v>
      </c>
      <c r="M19" s="819">
        <v>450000</v>
      </c>
      <c r="N19" s="819">
        <v>350000</v>
      </c>
      <c r="O19" s="819">
        <v>360000</v>
      </c>
      <c r="P19" s="1018">
        <v>350000</v>
      </c>
      <c r="Q19" s="1805" t="s">
        <v>1177</v>
      </c>
    </row>
    <row r="20" spans="1:17" ht="30" customHeight="1">
      <c r="A20" s="723">
        <v>2</v>
      </c>
      <c r="B20" s="724" t="s">
        <v>1189</v>
      </c>
      <c r="C20" s="725" t="s">
        <v>1188</v>
      </c>
      <c r="D20" s="719"/>
      <c r="E20" s="726">
        <v>600000</v>
      </c>
      <c r="F20" s="822">
        <v>550000</v>
      </c>
      <c r="G20" s="722">
        <v>450000</v>
      </c>
      <c r="H20" s="728"/>
      <c r="I20" s="730">
        <v>400000</v>
      </c>
      <c r="J20" s="730">
        <v>500000</v>
      </c>
      <c r="K20" s="822">
        <f>K19</f>
        <v>500000</v>
      </c>
      <c r="L20" s="823"/>
      <c r="M20" s="824"/>
      <c r="N20" s="1019">
        <v>350000</v>
      </c>
      <c r="O20" s="730">
        <v>360000</v>
      </c>
      <c r="P20" s="826"/>
      <c r="Q20" s="1806"/>
    </row>
    <row r="21" spans="1:17" ht="30" customHeight="1">
      <c r="A21" s="687">
        <v>3</v>
      </c>
      <c r="B21" s="729" t="s">
        <v>1190</v>
      </c>
      <c r="C21" s="718" t="s">
        <v>1188</v>
      </c>
      <c r="D21" s="719"/>
      <c r="E21" s="720"/>
      <c r="F21" s="730"/>
      <c r="G21" s="730">
        <v>300000</v>
      </c>
      <c r="H21" s="731"/>
      <c r="I21" s="730"/>
      <c r="J21" s="731"/>
      <c r="K21" s="730"/>
      <c r="L21" s="827"/>
      <c r="M21" s="730"/>
      <c r="N21" s="731"/>
      <c r="O21" s="730"/>
      <c r="P21" s="828"/>
      <c r="Q21" s="1806"/>
    </row>
    <row r="22" spans="1:17" ht="30" customHeight="1">
      <c r="A22" s="687">
        <v>4</v>
      </c>
      <c r="B22" s="732" t="s">
        <v>1416</v>
      </c>
      <c r="C22" s="718" t="s">
        <v>1188</v>
      </c>
      <c r="D22" s="719"/>
      <c r="E22" s="720"/>
      <c r="F22" s="730"/>
      <c r="G22" s="730"/>
      <c r="H22" s="722">
        <v>500000</v>
      </c>
      <c r="I22" s="730"/>
      <c r="J22" s="731"/>
      <c r="K22" s="730"/>
      <c r="L22" s="827"/>
      <c r="M22" s="730"/>
      <c r="N22" s="731"/>
      <c r="O22" s="730"/>
      <c r="P22" s="730"/>
      <c r="Q22" s="1807"/>
    </row>
    <row r="23" spans="1:17" ht="39.950000000000003" customHeight="1">
      <c r="A23" s="683" t="s">
        <v>1191</v>
      </c>
      <c r="B23" s="733" t="s">
        <v>1192</v>
      </c>
      <c r="C23" s="734"/>
      <c r="D23" s="735"/>
      <c r="E23" s="734"/>
      <c r="F23" s="736"/>
      <c r="G23" s="736"/>
      <c r="H23" s="736"/>
      <c r="I23" s="736"/>
      <c r="J23" s="714"/>
      <c r="K23" s="829"/>
      <c r="L23" s="736"/>
      <c r="M23" s="736"/>
      <c r="N23" s="714"/>
      <c r="O23" s="736"/>
      <c r="P23" s="829"/>
      <c r="Q23" s="853"/>
    </row>
    <row r="24" spans="1:17" ht="39.950000000000003" customHeight="1">
      <c r="A24" s="672"/>
      <c r="B24" s="1800" t="s">
        <v>1193</v>
      </c>
      <c r="C24" s="1801"/>
      <c r="D24" s="737"/>
      <c r="E24" s="1802"/>
      <c r="F24" s="1802"/>
      <c r="G24" s="1802"/>
      <c r="H24" s="1802"/>
      <c r="I24" s="1802"/>
      <c r="J24" s="1802"/>
      <c r="K24" s="1802"/>
      <c r="L24" s="1802"/>
      <c r="M24" s="1802"/>
      <c r="N24" s="1802"/>
      <c r="O24" s="1802"/>
      <c r="P24" s="1803"/>
      <c r="Q24" s="763"/>
    </row>
    <row r="25" spans="1:17" ht="39.950000000000003" customHeight="1">
      <c r="A25" s="738">
        <v>1</v>
      </c>
      <c r="B25" s="729" t="s">
        <v>1194</v>
      </c>
      <c r="C25" s="719" t="s">
        <v>152</v>
      </c>
      <c r="D25" s="719" t="s">
        <v>1195</v>
      </c>
      <c r="E25" s="739">
        <v>2450</v>
      </c>
      <c r="F25" s="746">
        <v>2600</v>
      </c>
      <c r="G25" s="741">
        <v>2300</v>
      </c>
      <c r="H25" s="742"/>
      <c r="I25" s="830"/>
      <c r="J25" s="830">
        <v>2000</v>
      </c>
      <c r="K25" s="830">
        <v>2625</v>
      </c>
      <c r="L25" s="730">
        <v>1780</v>
      </c>
      <c r="M25" s="830">
        <v>1980</v>
      </c>
      <c r="N25" s="830"/>
      <c r="O25" s="830">
        <v>1550</v>
      </c>
      <c r="P25" s="746"/>
      <c r="Q25" s="1808" t="s">
        <v>1177</v>
      </c>
    </row>
    <row r="26" spans="1:17" ht="39.950000000000003" customHeight="1">
      <c r="A26" s="743">
        <v>2</v>
      </c>
      <c r="B26" s="724" t="s">
        <v>1196</v>
      </c>
      <c r="C26" s="703" t="s">
        <v>152</v>
      </c>
      <c r="D26" s="744" t="s">
        <v>1197</v>
      </c>
      <c r="E26" s="745"/>
      <c r="F26" s="746"/>
      <c r="G26" s="741">
        <v>2300</v>
      </c>
      <c r="H26" s="742">
        <v>2200</v>
      </c>
      <c r="I26" s="831">
        <v>1500</v>
      </c>
      <c r="J26" s="830">
        <v>2000</v>
      </c>
      <c r="K26" s="830">
        <v>2625</v>
      </c>
      <c r="L26" s="830"/>
      <c r="M26" s="830"/>
      <c r="N26" s="830"/>
      <c r="O26" s="830"/>
      <c r="P26" s="746"/>
      <c r="Q26" s="1809"/>
    </row>
    <row r="27" spans="1:17" ht="39.950000000000003" customHeight="1">
      <c r="A27" s="738">
        <v>3</v>
      </c>
      <c r="B27" s="747" t="s">
        <v>1198</v>
      </c>
      <c r="C27" s="719" t="s">
        <v>152</v>
      </c>
      <c r="D27" s="719" t="s">
        <v>1408</v>
      </c>
      <c r="E27" s="748"/>
      <c r="F27" s="749">
        <v>2100</v>
      </c>
      <c r="G27" s="749">
        <v>1600</v>
      </c>
      <c r="H27" s="750">
        <v>1800</v>
      </c>
      <c r="I27" s="749">
        <v>1200</v>
      </c>
      <c r="J27" s="749">
        <v>1200</v>
      </c>
      <c r="K27" s="749">
        <v>1260</v>
      </c>
      <c r="L27" s="749">
        <v>1450</v>
      </c>
      <c r="M27" s="749">
        <v>1220</v>
      </c>
      <c r="N27" s="749"/>
      <c r="O27" s="749">
        <v>1300</v>
      </c>
      <c r="P27" s="749"/>
      <c r="Q27" s="1809"/>
    </row>
    <row r="28" spans="1:17" ht="39.950000000000003" customHeight="1">
      <c r="A28" s="751">
        <v>4</v>
      </c>
      <c r="B28" s="752" t="s">
        <v>1200</v>
      </c>
      <c r="C28" s="753" t="s">
        <v>152</v>
      </c>
      <c r="D28" s="754" t="s">
        <v>1201</v>
      </c>
      <c r="E28" s="755"/>
      <c r="F28" s="756">
        <v>2000</v>
      </c>
      <c r="G28" s="757">
        <v>1300</v>
      </c>
      <c r="H28" s="758">
        <v>1500</v>
      </c>
      <c r="I28" s="832"/>
      <c r="J28" s="833"/>
      <c r="K28" s="757">
        <v>1018</v>
      </c>
      <c r="L28" s="833"/>
      <c r="M28" s="833"/>
      <c r="N28" s="833"/>
      <c r="O28" s="833"/>
      <c r="P28" s="834"/>
      <c r="Q28" s="1810"/>
    </row>
    <row r="29" spans="1:17" ht="39.950000000000003" customHeight="1">
      <c r="A29" s="672"/>
      <c r="B29" s="1800" t="s">
        <v>1202</v>
      </c>
      <c r="C29" s="1804"/>
      <c r="D29" s="737"/>
      <c r="E29" s="759"/>
      <c r="F29" s="760"/>
      <c r="G29" s="761"/>
      <c r="H29" s="761"/>
      <c r="I29" s="761"/>
      <c r="J29" s="761"/>
      <c r="K29" s="835"/>
      <c r="L29" s="836"/>
      <c r="M29" s="761"/>
      <c r="N29" s="761"/>
      <c r="O29" s="761"/>
      <c r="P29" s="837"/>
      <c r="Q29" s="854"/>
    </row>
    <row r="30" spans="1:17" ht="39.950000000000003" customHeight="1">
      <c r="A30" s="687">
        <v>1</v>
      </c>
      <c r="B30" s="732" t="s">
        <v>1203</v>
      </c>
      <c r="C30" s="762" t="s">
        <v>152</v>
      </c>
      <c r="D30" s="719" t="s">
        <v>1204</v>
      </c>
      <c r="E30" s="763"/>
      <c r="F30" s="764"/>
      <c r="G30" s="765"/>
      <c r="H30" s="750">
        <v>1500</v>
      </c>
      <c r="I30" s="765"/>
      <c r="J30" s="765"/>
      <c r="K30" s="765"/>
      <c r="L30" s="765"/>
      <c r="M30" s="765"/>
      <c r="N30" s="765"/>
      <c r="O30" s="730">
        <v>1560</v>
      </c>
      <c r="P30" s="765"/>
      <c r="Q30" s="1805" t="s">
        <v>1417</v>
      </c>
    </row>
    <row r="31" spans="1:17" ht="39.950000000000003" customHeight="1">
      <c r="A31" s="687">
        <v>2</v>
      </c>
      <c r="B31" s="732" t="s">
        <v>1206</v>
      </c>
      <c r="C31" s="762" t="s">
        <v>152</v>
      </c>
      <c r="D31" s="753" t="s">
        <v>1207</v>
      </c>
      <c r="E31" s="766"/>
      <c r="F31" s="767"/>
      <c r="G31" s="768"/>
      <c r="H31" s="768">
        <v>1800</v>
      </c>
      <c r="I31" s="768">
        <v>1525</v>
      </c>
      <c r="J31" s="659"/>
      <c r="K31" s="768"/>
      <c r="L31" s="768"/>
      <c r="M31" s="768"/>
      <c r="N31" s="768"/>
      <c r="O31" s="730"/>
      <c r="P31" s="768"/>
      <c r="Q31" s="1806"/>
    </row>
    <row r="32" spans="1:17" ht="39.950000000000003" customHeight="1">
      <c r="A32" s="687">
        <v>3</v>
      </c>
      <c r="B32" s="732" t="s">
        <v>1208</v>
      </c>
      <c r="C32" s="762" t="s">
        <v>152</v>
      </c>
      <c r="D32" s="753" t="s">
        <v>1209</v>
      </c>
      <c r="E32" s="726">
        <v>2450</v>
      </c>
      <c r="F32" s="769"/>
      <c r="G32" s="768"/>
      <c r="H32" s="768">
        <v>2200</v>
      </c>
      <c r="I32" s="768">
        <v>2250</v>
      </c>
      <c r="J32" s="730">
        <v>2000</v>
      </c>
      <c r="K32" s="768"/>
      <c r="L32" s="768"/>
      <c r="M32" s="768"/>
      <c r="N32" s="768"/>
      <c r="O32" s="730"/>
      <c r="P32" s="768"/>
      <c r="Q32" s="1806"/>
    </row>
    <row r="33" spans="1:17" ht="39.950000000000003" customHeight="1">
      <c r="A33" s="687">
        <v>4</v>
      </c>
      <c r="B33" s="732" t="s">
        <v>1210</v>
      </c>
      <c r="C33" s="762" t="s">
        <v>152</v>
      </c>
      <c r="D33" s="719" t="s">
        <v>1211</v>
      </c>
      <c r="E33" s="720"/>
      <c r="F33" s="770">
        <v>2450</v>
      </c>
      <c r="G33" s="730"/>
      <c r="H33" s="765">
        <v>1850</v>
      </c>
      <c r="I33" s="730"/>
      <c r="J33" s="730"/>
      <c r="K33" s="730"/>
      <c r="L33" s="730"/>
      <c r="M33" s="730">
        <v>1363</v>
      </c>
      <c r="N33" s="730"/>
      <c r="O33" s="730">
        <v>1705</v>
      </c>
      <c r="P33" s="730">
        <v>1793</v>
      </c>
      <c r="Q33" s="1806"/>
    </row>
    <row r="34" spans="1:17" ht="39.950000000000003" customHeight="1">
      <c r="A34" s="687">
        <v>5</v>
      </c>
      <c r="B34" s="732" t="s">
        <v>1212</v>
      </c>
      <c r="C34" s="762" t="s">
        <v>152</v>
      </c>
      <c r="D34" s="719" t="s">
        <v>1213</v>
      </c>
      <c r="E34" s="720"/>
      <c r="F34" s="771"/>
      <c r="G34" s="730"/>
      <c r="H34" s="730"/>
      <c r="I34" s="730"/>
      <c r="J34" s="730"/>
      <c r="K34" s="730"/>
      <c r="L34" s="730"/>
      <c r="M34" s="730"/>
      <c r="N34" s="730"/>
      <c r="O34" s="730">
        <v>2450</v>
      </c>
      <c r="P34" s="730">
        <v>2882</v>
      </c>
      <c r="Q34" s="1806"/>
    </row>
    <row r="35" spans="1:17" ht="39.950000000000003" customHeight="1">
      <c r="A35" s="687">
        <v>6</v>
      </c>
      <c r="B35" s="732" t="s">
        <v>1214</v>
      </c>
      <c r="C35" s="762" t="s">
        <v>152</v>
      </c>
      <c r="D35" s="719" t="s">
        <v>1215</v>
      </c>
      <c r="E35" s="720"/>
      <c r="F35" s="771"/>
      <c r="G35" s="730"/>
      <c r="H35" s="730"/>
      <c r="I35" s="730">
        <v>6550</v>
      </c>
      <c r="J35" s="730">
        <v>6000</v>
      </c>
      <c r="K35" s="730"/>
      <c r="L35" s="730"/>
      <c r="M35" s="730"/>
      <c r="N35" s="730"/>
      <c r="O35" s="730">
        <v>9185</v>
      </c>
      <c r="P35" s="730">
        <v>10571</v>
      </c>
      <c r="Q35" s="1806"/>
    </row>
    <row r="36" spans="1:17" ht="39.950000000000003" customHeight="1">
      <c r="A36" s="687">
        <v>7</v>
      </c>
      <c r="B36" s="732" t="s">
        <v>1216</v>
      </c>
      <c r="C36" s="762" t="s">
        <v>152</v>
      </c>
      <c r="D36" s="719" t="s">
        <v>1217</v>
      </c>
      <c r="E36" s="720"/>
      <c r="F36" s="771"/>
      <c r="G36" s="730"/>
      <c r="H36" s="730"/>
      <c r="I36" s="730">
        <v>13100</v>
      </c>
      <c r="J36" s="730"/>
      <c r="K36" s="730"/>
      <c r="L36" s="730"/>
      <c r="M36" s="730"/>
      <c r="N36" s="730"/>
      <c r="O36" s="730"/>
      <c r="P36" s="730">
        <v>17050</v>
      </c>
      <c r="Q36" s="1806"/>
    </row>
    <row r="37" spans="1:17" ht="39.950000000000003" customHeight="1">
      <c r="A37" s="687">
        <v>8</v>
      </c>
      <c r="B37" s="732" t="s">
        <v>1218</v>
      </c>
      <c r="C37" s="762" t="s">
        <v>152</v>
      </c>
      <c r="D37" s="719" t="s">
        <v>1219</v>
      </c>
      <c r="E37" s="720"/>
      <c r="F37" s="771"/>
      <c r="G37" s="730"/>
      <c r="H37" s="730"/>
      <c r="I37" s="730"/>
      <c r="J37" s="730"/>
      <c r="K37" s="730"/>
      <c r="L37" s="730"/>
      <c r="M37" s="730"/>
      <c r="N37" s="730"/>
      <c r="O37" s="730">
        <v>15902</v>
      </c>
      <c r="P37" s="730"/>
      <c r="Q37" s="1807"/>
    </row>
    <row r="38" spans="1:17" ht="35.1" customHeight="1">
      <c r="A38" s="683" t="s">
        <v>1220</v>
      </c>
      <c r="B38" s="772" t="s">
        <v>1221</v>
      </c>
      <c r="C38" s="773"/>
      <c r="D38" s="774"/>
      <c r="E38" s="773"/>
      <c r="F38" s="775"/>
      <c r="G38" s="775"/>
      <c r="H38" s="775"/>
      <c r="I38" s="775"/>
      <c r="J38" s="839"/>
      <c r="K38" s="840"/>
      <c r="L38" s="775"/>
      <c r="M38" s="775"/>
      <c r="N38" s="839"/>
      <c r="O38" s="775"/>
      <c r="P38" s="840"/>
      <c r="Q38" s="855"/>
    </row>
    <row r="39" spans="1:17" ht="35.1" customHeight="1">
      <c r="A39" s="687">
        <v>1</v>
      </c>
      <c r="B39" s="776" t="s">
        <v>1222</v>
      </c>
      <c r="C39" s="762" t="s">
        <v>152</v>
      </c>
      <c r="D39" s="719" t="s">
        <v>1223</v>
      </c>
      <c r="E39" s="777">
        <v>7000</v>
      </c>
      <c r="F39" s="707">
        <v>7000</v>
      </c>
      <c r="G39" s="707">
        <v>9000</v>
      </c>
      <c r="H39" s="707">
        <v>7500</v>
      </c>
      <c r="I39" s="707">
        <v>5500</v>
      </c>
      <c r="J39" s="707">
        <v>7500</v>
      </c>
      <c r="K39" s="707">
        <v>5500</v>
      </c>
      <c r="L39" s="707">
        <v>5200</v>
      </c>
      <c r="M39" s="707">
        <v>4000</v>
      </c>
      <c r="N39" s="707">
        <v>6500</v>
      </c>
      <c r="O39" s="707">
        <v>8200</v>
      </c>
      <c r="P39" s="817">
        <v>10300</v>
      </c>
      <c r="Q39" s="1805" t="s">
        <v>1224</v>
      </c>
    </row>
    <row r="40" spans="1:17" ht="35.1" customHeight="1">
      <c r="A40" s="687">
        <v>2</v>
      </c>
      <c r="B40" s="778" t="s">
        <v>1225</v>
      </c>
      <c r="C40" s="762" t="s">
        <v>1226</v>
      </c>
      <c r="D40" s="719" t="s">
        <v>1227</v>
      </c>
      <c r="E40" s="777">
        <v>430000</v>
      </c>
      <c r="F40" s="707"/>
      <c r="G40" s="707">
        <v>400000</v>
      </c>
      <c r="H40" s="707">
        <v>380000</v>
      </c>
      <c r="I40" s="707"/>
      <c r="J40" s="707">
        <v>290000</v>
      </c>
      <c r="K40" s="707">
        <v>310000</v>
      </c>
      <c r="L40" s="707"/>
      <c r="M40" s="707">
        <v>330000</v>
      </c>
      <c r="N40" s="707"/>
      <c r="O40" s="707"/>
      <c r="P40" s="817"/>
      <c r="Q40" s="1806"/>
    </row>
    <row r="41" spans="1:17" ht="35.1" customHeight="1">
      <c r="A41" s="687">
        <v>3</v>
      </c>
      <c r="B41" s="778" t="s">
        <v>1228</v>
      </c>
      <c r="C41" s="762" t="s">
        <v>1226</v>
      </c>
      <c r="D41" s="719" t="s">
        <v>1229</v>
      </c>
      <c r="E41" s="777"/>
      <c r="F41" s="707"/>
      <c r="G41" s="707"/>
      <c r="H41" s="707"/>
      <c r="I41" s="707"/>
      <c r="J41" s="707"/>
      <c r="K41" s="707">
        <v>390000</v>
      </c>
      <c r="L41" s="707"/>
      <c r="M41" s="707"/>
      <c r="N41" s="707"/>
      <c r="O41" s="707"/>
      <c r="P41" s="817"/>
      <c r="Q41" s="1806"/>
    </row>
    <row r="42" spans="1:17" ht="35.1" customHeight="1">
      <c r="A42" s="687">
        <v>4</v>
      </c>
      <c r="B42" s="778" t="s">
        <v>1230</v>
      </c>
      <c r="C42" s="762" t="s">
        <v>1226</v>
      </c>
      <c r="D42" s="719"/>
      <c r="E42" s="777">
        <v>420000</v>
      </c>
      <c r="F42" s="707"/>
      <c r="G42" s="707">
        <v>350000</v>
      </c>
      <c r="H42" s="707"/>
      <c r="I42" s="707"/>
      <c r="J42" s="707">
        <v>330000</v>
      </c>
      <c r="K42" s="707"/>
      <c r="L42" s="707"/>
      <c r="M42" s="707">
        <v>320000</v>
      </c>
      <c r="N42" s="707"/>
      <c r="O42" s="707"/>
      <c r="P42" s="817"/>
      <c r="Q42" s="1806"/>
    </row>
    <row r="43" spans="1:17" ht="35.1" customHeight="1">
      <c r="A43" s="687">
        <v>5</v>
      </c>
      <c r="B43" s="779" t="s">
        <v>1231</v>
      </c>
      <c r="C43" s="762" t="s">
        <v>1226</v>
      </c>
      <c r="D43" s="719" t="s">
        <v>1232</v>
      </c>
      <c r="E43" s="777">
        <v>550000</v>
      </c>
      <c r="F43" s="707">
        <v>530000</v>
      </c>
      <c r="G43" s="707">
        <v>450000</v>
      </c>
      <c r="H43" s="707">
        <v>450000</v>
      </c>
      <c r="I43" s="707"/>
      <c r="J43" s="707">
        <v>550000</v>
      </c>
      <c r="K43" s="707">
        <v>470000</v>
      </c>
      <c r="L43" s="707">
        <v>490000</v>
      </c>
      <c r="M43" s="707">
        <v>470000</v>
      </c>
      <c r="N43" s="777">
        <v>400000</v>
      </c>
      <c r="O43" s="707">
        <v>520000</v>
      </c>
      <c r="P43" s="817">
        <v>570000</v>
      </c>
      <c r="Q43" s="1806"/>
    </row>
    <row r="44" spans="1:17" ht="35.1" customHeight="1">
      <c r="A44" s="687">
        <v>6</v>
      </c>
      <c r="B44" s="779" t="s">
        <v>1233</v>
      </c>
      <c r="C44" s="762" t="s">
        <v>1226</v>
      </c>
      <c r="D44" s="753" t="s">
        <v>1234</v>
      </c>
      <c r="E44" s="780"/>
      <c r="F44" s="781"/>
      <c r="G44" s="707">
        <v>450000</v>
      </c>
      <c r="H44" s="781">
        <v>380000</v>
      </c>
      <c r="I44" s="781"/>
      <c r="J44" s="707">
        <v>530000</v>
      </c>
      <c r="K44" s="781"/>
      <c r="L44" s="781"/>
      <c r="M44" s="781">
        <v>400000</v>
      </c>
      <c r="N44" s="781"/>
      <c r="O44" s="781"/>
      <c r="P44" s="843"/>
      <c r="Q44" s="1806"/>
    </row>
    <row r="45" spans="1:17" ht="35.1" customHeight="1">
      <c r="A45" s="687">
        <v>7</v>
      </c>
      <c r="B45" s="782" t="s">
        <v>1235</v>
      </c>
      <c r="C45" s="783" t="s">
        <v>1226</v>
      </c>
      <c r="D45" s="753" t="s">
        <v>1236</v>
      </c>
      <c r="E45" s="780"/>
      <c r="F45" s="781">
        <v>450000</v>
      </c>
      <c r="G45" s="781">
        <v>380000</v>
      </c>
      <c r="H45" s="781">
        <v>380000</v>
      </c>
      <c r="I45" s="781"/>
      <c r="J45" s="781">
        <v>350000</v>
      </c>
      <c r="K45" s="781">
        <v>420000</v>
      </c>
      <c r="L45" s="781">
        <v>400000</v>
      </c>
      <c r="M45" s="781">
        <v>360000</v>
      </c>
      <c r="N45" s="780">
        <v>350000</v>
      </c>
      <c r="O45" s="781">
        <v>470000</v>
      </c>
      <c r="P45" s="843">
        <v>520000</v>
      </c>
      <c r="Q45" s="1806"/>
    </row>
    <row r="46" spans="1:17" ht="35.1" customHeight="1">
      <c r="A46" s="687">
        <v>8</v>
      </c>
      <c r="B46" s="784" t="s">
        <v>1237</v>
      </c>
      <c r="C46" s="702" t="s">
        <v>1226</v>
      </c>
      <c r="D46" s="785" t="s">
        <v>1238</v>
      </c>
      <c r="E46" s="780">
        <v>450000</v>
      </c>
      <c r="F46" s="781">
        <v>450000</v>
      </c>
      <c r="G46" s="781">
        <v>380000</v>
      </c>
      <c r="H46" s="781">
        <v>380000</v>
      </c>
      <c r="I46" s="705"/>
      <c r="J46" s="705">
        <f>J45</f>
        <v>350000</v>
      </c>
      <c r="K46" s="705"/>
      <c r="L46" s="781">
        <v>400000</v>
      </c>
      <c r="M46" s="705">
        <v>360000</v>
      </c>
      <c r="N46" s="845">
        <v>320000</v>
      </c>
      <c r="O46" s="705"/>
      <c r="P46" s="846"/>
      <c r="Q46" s="1806"/>
    </row>
    <row r="47" spans="1:17" ht="30.75" customHeight="1">
      <c r="A47" s="786"/>
      <c r="B47" s="787" t="s">
        <v>1239</v>
      </c>
      <c r="C47" s="762"/>
      <c r="D47" s="788"/>
      <c r="E47" s="789"/>
      <c r="F47" s="736"/>
      <c r="G47" s="736"/>
      <c r="H47" s="736"/>
      <c r="I47" s="736"/>
      <c r="J47" s="714"/>
      <c r="K47" s="829"/>
      <c r="L47" s="847"/>
      <c r="M47" s="736"/>
      <c r="N47" s="714"/>
      <c r="O47" s="736"/>
      <c r="P47" s="848"/>
      <c r="Q47" s="1806"/>
    </row>
    <row r="48" spans="1:17" ht="30.75" customHeight="1">
      <c r="A48" s="786">
        <v>1</v>
      </c>
      <c r="B48" s="790" t="s">
        <v>1240</v>
      </c>
      <c r="C48" s="762" t="s">
        <v>1226</v>
      </c>
      <c r="D48" s="719" t="s">
        <v>1241</v>
      </c>
      <c r="E48" s="763"/>
      <c r="F48" s="764"/>
      <c r="G48" s="764"/>
      <c r="H48" s="764"/>
      <c r="I48" s="764"/>
      <c r="J48" s="849"/>
      <c r="K48" s="850"/>
      <c r="L48" s="707"/>
      <c r="M48" s="764"/>
      <c r="N48" s="849"/>
      <c r="O48" s="707">
        <v>400000</v>
      </c>
      <c r="P48" s="850"/>
      <c r="Q48" s="1806"/>
    </row>
    <row r="49" spans="1:17" ht="30.75" customHeight="1">
      <c r="A49" s="786">
        <v>2</v>
      </c>
      <c r="B49" s="790" t="s">
        <v>1242</v>
      </c>
      <c r="C49" s="762" t="s">
        <v>1226</v>
      </c>
      <c r="D49" s="719" t="s">
        <v>1243</v>
      </c>
      <c r="E49" s="763"/>
      <c r="F49" s="764"/>
      <c r="G49" s="764"/>
      <c r="H49" s="764"/>
      <c r="I49" s="764"/>
      <c r="J49" s="849"/>
      <c r="K49" s="850"/>
      <c r="L49" s="707"/>
      <c r="M49" s="764"/>
      <c r="N49" s="849"/>
      <c r="O49" s="707">
        <v>400000</v>
      </c>
      <c r="P49" s="850"/>
      <c r="Q49" s="1806"/>
    </row>
    <row r="50" spans="1:17" ht="30.75" customHeight="1">
      <c r="A50" s="786">
        <v>3</v>
      </c>
      <c r="B50" s="790" t="s">
        <v>1244</v>
      </c>
      <c r="C50" s="762" t="s">
        <v>1226</v>
      </c>
      <c r="D50" s="719" t="s">
        <v>1245</v>
      </c>
      <c r="E50" s="763"/>
      <c r="F50" s="764"/>
      <c r="G50" s="764"/>
      <c r="H50" s="764"/>
      <c r="I50" s="764"/>
      <c r="J50" s="849"/>
      <c r="K50" s="850"/>
      <c r="L50" s="707"/>
      <c r="M50" s="764"/>
      <c r="N50" s="849"/>
      <c r="O50" s="707">
        <v>400000</v>
      </c>
      <c r="P50" s="850"/>
      <c r="Q50" s="1811"/>
    </row>
    <row r="51" spans="1:17" ht="39.950000000000003" customHeight="1">
      <c r="A51" s="683" t="s">
        <v>1246</v>
      </c>
      <c r="B51" s="709" t="s">
        <v>1247</v>
      </c>
      <c r="C51" s="791"/>
      <c r="D51" s="792"/>
      <c r="E51" s="1786"/>
      <c r="F51" s="1786"/>
      <c r="G51" s="1786"/>
      <c r="H51" s="1786"/>
      <c r="I51" s="1786"/>
      <c r="J51" s="1786"/>
      <c r="K51" s="1786"/>
      <c r="L51" s="1786"/>
      <c r="M51" s="1786"/>
      <c r="N51" s="1786"/>
      <c r="O51" s="1786"/>
      <c r="P51" s="1786"/>
      <c r="Q51" s="856"/>
    </row>
    <row r="52" spans="1:17" ht="39.950000000000003" customHeight="1">
      <c r="A52" s="793"/>
      <c r="B52" s="794" t="s">
        <v>70</v>
      </c>
      <c r="C52" s="762"/>
      <c r="D52" s="719"/>
      <c r="E52" s="795"/>
      <c r="F52" s="796"/>
      <c r="G52" s="707"/>
      <c r="H52" s="707"/>
      <c r="I52" s="707"/>
      <c r="J52" s="707"/>
      <c r="K52" s="707"/>
      <c r="L52" s="707"/>
      <c r="M52" s="707"/>
      <c r="N52" s="707"/>
      <c r="O52" s="707"/>
      <c r="P52" s="817"/>
      <c r="Q52" s="1812" t="s">
        <v>1177</v>
      </c>
    </row>
    <row r="53" spans="1:17" ht="39.950000000000003" customHeight="1">
      <c r="A53" s="687">
        <v>1</v>
      </c>
      <c r="B53" s="797" t="s">
        <v>54</v>
      </c>
      <c r="C53" s="798" t="s">
        <v>419</v>
      </c>
      <c r="D53" s="799" t="s">
        <v>1248</v>
      </c>
      <c r="E53" s="706"/>
      <c r="F53" s="707">
        <v>19000</v>
      </c>
      <c r="G53" s="707">
        <v>19100</v>
      </c>
      <c r="H53" s="707"/>
      <c r="I53" s="707"/>
      <c r="J53" s="707"/>
      <c r="K53" s="777">
        <v>20500</v>
      </c>
      <c r="L53" s="707">
        <v>17020</v>
      </c>
      <c r="M53" s="707">
        <v>22800</v>
      </c>
      <c r="N53" s="707">
        <v>18000</v>
      </c>
      <c r="O53" s="707">
        <v>21000</v>
      </c>
      <c r="P53" s="817">
        <v>22500</v>
      </c>
      <c r="Q53" s="1812"/>
    </row>
    <row r="54" spans="1:17" ht="39.950000000000003" customHeight="1">
      <c r="A54" s="687">
        <v>2</v>
      </c>
      <c r="B54" s="797" t="s">
        <v>58</v>
      </c>
      <c r="C54" s="798" t="s">
        <v>419</v>
      </c>
      <c r="D54" s="801" t="s">
        <v>16</v>
      </c>
      <c r="E54" s="706"/>
      <c r="F54" s="707">
        <f>F53</f>
        <v>19000</v>
      </c>
      <c r="G54" s="707">
        <f>G53</f>
        <v>19100</v>
      </c>
      <c r="H54" s="707"/>
      <c r="I54" s="707"/>
      <c r="J54" s="707"/>
      <c r="K54" s="777">
        <f t="shared" ref="K54:P54" si="0">K53</f>
        <v>20500</v>
      </c>
      <c r="L54" s="707">
        <f t="shared" si="0"/>
        <v>17020</v>
      </c>
      <c r="M54" s="707">
        <f t="shared" si="0"/>
        <v>22800</v>
      </c>
      <c r="N54" s="707">
        <f t="shared" si="0"/>
        <v>18000</v>
      </c>
      <c r="O54" s="707">
        <f t="shared" si="0"/>
        <v>21000</v>
      </c>
      <c r="P54" s="817">
        <f t="shared" si="0"/>
        <v>22500</v>
      </c>
      <c r="Q54" s="1812"/>
    </row>
    <row r="55" spans="1:17" ht="39.950000000000003" customHeight="1">
      <c r="A55" s="687">
        <v>3</v>
      </c>
      <c r="B55" s="797" t="s">
        <v>59</v>
      </c>
      <c r="C55" s="798" t="s">
        <v>1249</v>
      </c>
      <c r="D55" s="801" t="s">
        <v>16</v>
      </c>
      <c r="E55" s="706"/>
      <c r="F55" s="707">
        <v>145000</v>
      </c>
      <c r="G55" s="707">
        <v>135000</v>
      </c>
      <c r="H55" s="707"/>
      <c r="I55" s="707"/>
      <c r="J55" s="707"/>
      <c r="K55" s="777">
        <v>115000</v>
      </c>
      <c r="L55" s="707">
        <v>123280</v>
      </c>
      <c r="M55" s="707">
        <v>152000</v>
      </c>
      <c r="N55" s="707">
        <v>140000</v>
      </c>
      <c r="O55" s="707">
        <v>146000</v>
      </c>
      <c r="P55" s="707">
        <v>153000</v>
      </c>
      <c r="Q55" s="1812"/>
    </row>
    <row r="56" spans="1:17" ht="39.950000000000003" customHeight="1">
      <c r="A56" s="687">
        <v>4</v>
      </c>
      <c r="B56" s="802" t="s">
        <v>83</v>
      </c>
      <c r="C56" s="798" t="s">
        <v>1249</v>
      </c>
      <c r="D56" s="801" t="s">
        <v>16</v>
      </c>
      <c r="E56" s="706"/>
      <c r="F56" s="707">
        <v>201000</v>
      </c>
      <c r="G56" s="707">
        <v>188000</v>
      </c>
      <c r="H56" s="707"/>
      <c r="I56" s="707"/>
      <c r="J56" s="707"/>
      <c r="K56" s="777">
        <v>140000</v>
      </c>
      <c r="L56" s="707">
        <v>174800</v>
      </c>
      <c r="M56" s="707">
        <v>217000</v>
      </c>
      <c r="N56" s="707">
        <v>200000</v>
      </c>
      <c r="O56" s="707">
        <v>210000</v>
      </c>
      <c r="P56" s="817">
        <v>218000</v>
      </c>
      <c r="Q56" s="1812"/>
    </row>
    <row r="57" spans="1:17" ht="39.950000000000003" customHeight="1">
      <c r="A57" s="687">
        <v>5</v>
      </c>
      <c r="B57" s="802" t="s">
        <v>84</v>
      </c>
      <c r="C57" s="798" t="s">
        <v>1249</v>
      </c>
      <c r="D57" s="801" t="s">
        <v>16</v>
      </c>
      <c r="E57" s="706"/>
      <c r="F57" s="707">
        <v>270000</v>
      </c>
      <c r="G57" s="707">
        <v>259000</v>
      </c>
      <c r="H57" s="707"/>
      <c r="I57" s="707"/>
      <c r="J57" s="707"/>
      <c r="K57" s="777">
        <v>220000</v>
      </c>
      <c r="L57" s="707">
        <v>236440</v>
      </c>
      <c r="M57" s="707">
        <v>295000</v>
      </c>
      <c r="N57" s="707">
        <v>275000</v>
      </c>
      <c r="O57" s="707">
        <v>276000</v>
      </c>
      <c r="P57" s="817">
        <v>282000</v>
      </c>
      <c r="Q57" s="1812"/>
    </row>
    <row r="58" spans="1:17" ht="39.950000000000003" customHeight="1">
      <c r="A58" s="687">
        <v>6</v>
      </c>
      <c r="B58" s="802" t="s">
        <v>90</v>
      </c>
      <c r="C58" s="798" t="s">
        <v>1249</v>
      </c>
      <c r="D58" s="801" t="s">
        <v>16</v>
      </c>
      <c r="E58" s="706"/>
      <c r="F58" s="707">
        <v>355000</v>
      </c>
      <c r="G58" s="707">
        <v>338000</v>
      </c>
      <c r="H58" s="707"/>
      <c r="I58" s="707"/>
      <c r="J58" s="707"/>
      <c r="K58" s="777">
        <v>325000</v>
      </c>
      <c r="L58" s="707">
        <v>308200</v>
      </c>
      <c r="M58" s="707">
        <v>386000</v>
      </c>
      <c r="N58" s="707">
        <v>340000</v>
      </c>
      <c r="O58" s="707">
        <v>366000</v>
      </c>
      <c r="P58" s="817">
        <v>372000</v>
      </c>
      <c r="Q58" s="1812"/>
    </row>
    <row r="59" spans="1:17" ht="39.950000000000003" customHeight="1">
      <c r="A59" s="687">
        <v>7</v>
      </c>
      <c r="B59" s="802" t="s">
        <v>91</v>
      </c>
      <c r="C59" s="798" t="s">
        <v>1249</v>
      </c>
      <c r="D59" s="801" t="s">
        <v>16</v>
      </c>
      <c r="E59" s="706"/>
      <c r="F59" s="707">
        <v>435000</v>
      </c>
      <c r="G59" s="707">
        <v>433000</v>
      </c>
      <c r="H59" s="707"/>
      <c r="I59" s="707"/>
      <c r="J59" s="707"/>
      <c r="K59" s="777">
        <v>400000</v>
      </c>
      <c r="L59" s="707">
        <v>390080</v>
      </c>
      <c r="M59" s="707">
        <v>488500</v>
      </c>
      <c r="N59" s="707">
        <v>460000</v>
      </c>
      <c r="O59" s="707">
        <v>455000</v>
      </c>
      <c r="P59" s="817">
        <v>479000</v>
      </c>
      <c r="Q59" s="1812"/>
    </row>
    <row r="60" spans="1:17" ht="39.950000000000003" customHeight="1">
      <c r="A60" s="687">
        <v>8</v>
      </c>
      <c r="B60" s="802" t="s">
        <v>92</v>
      </c>
      <c r="C60" s="798" t="s">
        <v>1249</v>
      </c>
      <c r="D60" s="801" t="s">
        <v>16</v>
      </c>
      <c r="E60" s="706"/>
      <c r="F60" s="707">
        <v>550000</v>
      </c>
      <c r="G60" s="707">
        <v>533000</v>
      </c>
      <c r="H60" s="707"/>
      <c r="I60" s="707"/>
      <c r="J60" s="707"/>
      <c r="K60" s="777">
        <v>600000</v>
      </c>
      <c r="L60" s="707"/>
      <c r="M60" s="707">
        <v>603000</v>
      </c>
      <c r="N60" s="707"/>
      <c r="O60" s="707"/>
      <c r="P60" s="707"/>
      <c r="Q60" s="1812"/>
    </row>
    <row r="61" spans="1:17" ht="39.950000000000003" customHeight="1">
      <c r="A61" s="687">
        <v>9</v>
      </c>
      <c r="B61" s="802" t="s">
        <v>93</v>
      </c>
      <c r="C61" s="798" t="s">
        <v>1249</v>
      </c>
      <c r="D61" s="803" t="s">
        <v>16</v>
      </c>
      <c r="E61" s="706"/>
      <c r="F61" s="707">
        <v>635000</v>
      </c>
      <c r="G61" s="707">
        <v>644000</v>
      </c>
      <c r="H61" s="707"/>
      <c r="I61" s="707"/>
      <c r="J61" s="707"/>
      <c r="K61" s="777"/>
      <c r="L61" s="707"/>
      <c r="M61" s="707">
        <v>729000</v>
      </c>
      <c r="N61" s="707"/>
      <c r="O61" s="707"/>
      <c r="P61" s="707"/>
      <c r="Q61" s="1812"/>
    </row>
    <row r="62" spans="1:17" ht="39.950000000000003" customHeight="1">
      <c r="A62" s="793"/>
      <c r="B62" s="804" t="s">
        <v>80</v>
      </c>
      <c r="C62" s="762"/>
      <c r="D62" s="719"/>
      <c r="E62" s="706"/>
      <c r="F62" s="805"/>
      <c r="G62" s="707"/>
      <c r="H62" s="707"/>
      <c r="I62" s="707"/>
      <c r="J62" s="707"/>
      <c r="K62" s="707"/>
      <c r="L62" s="707"/>
      <c r="M62" s="707"/>
      <c r="N62" s="707"/>
      <c r="O62" s="707"/>
      <c r="P62" s="707"/>
      <c r="Q62" s="857"/>
    </row>
    <row r="63" spans="1:17" ht="39.950000000000003" customHeight="1">
      <c r="A63" s="687">
        <v>1</v>
      </c>
      <c r="B63" s="806" t="s">
        <v>54</v>
      </c>
      <c r="C63" s="798" t="s">
        <v>419</v>
      </c>
      <c r="D63" s="799" t="s">
        <v>1248</v>
      </c>
      <c r="E63" s="777">
        <v>18200</v>
      </c>
      <c r="F63" s="707">
        <v>18500</v>
      </c>
      <c r="G63" s="707">
        <v>19000</v>
      </c>
      <c r="H63" s="707">
        <v>19000</v>
      </c>
      <c r="I63" s="707">
        <v>20000</v>
      </c>
      <c r="J63" s="707">
        <v>23000</v>
      </c>
      <c r="K63" s="707"/>
      <c r="L63" s="707"/>
      <c r="M63" s="707"/>
      <c r="N63" s="707"/>
      <c r="O63" s="707"/>
      <c r="P63" s="817"/>
      <c r="Q63" s="1805" t="s">
        <v>1177</v>
      </c>
    </row>
    <row r="64" spans="1:17" ht="39.950000000000003" customHeight="1">
      <c r="A64" s="687">
        <v>2</v>
      </c>
      <c r="B64" s="806" t="s">
        <v>58</v>
      </c>
      <c r="C64" s="798" t="s">
        <v>419</v>
      </c>
      <c r="D64" s="803" t="s">
        <v>16</v>
      </c>
      <c r="E64" s="777">
        <v>18200</v>
      </c>
      <c r="F64" s="707">
        <f>F63</f>
        <v>18500</v>
      </c>
      <c r="G64" s="707">
        <f>G63</f>
        <v>19000</v>
      </c>
      <c r="H64" s="707">
        <f>H63</f>
        <v>19000</v>
      </c>
      <c r="I64" s="707">
        <f>I63</f>
        <v>20000</v>
      </c>
      <c r="J64" s="707">
        <f>J63</f>
        <v>23000</v>
      </c>
      <c r="K64" s="707"/>
      <c r="L64" s="707"/>
      <c r="M64" s="707"/>
      <c r="N64" s="707"/>
      <c r="O64" s="707"/>
      <c r="P64" s="817"/>
      <c r="Q64" s="1806"/>
    </row>
    <row r="65" spans="1:17" ht="39.950000000000003" customHeight="1">
      <c r="A65" s="687">
        <v>3</v>
      </c>
      <c r="B65" s="806" t="s">
        <v>59</v>
      </c>
      <c r="C65" s="798" t="s">
        <v>1249</v>
      </c>
      <c r="D65" s="803" t="s">
        <v>16</v>
      </c>
      <c r="E65" s="777">
        <v>126000</v>
      </c>
      <c r="F65" s="707">
        <v>130000</v>
      </c>
      <c r="G65" s="707">
        <v>132000</v>
      </c>
      <c r="H65" s="707">
        <v>130000</v>
      </c>
      <c r="I65" s="707">
        <v>125455</v>
      </c>
      <c r="J65" s="707">
        <v>150000</v>
      </c>
      <c r="K65" s="707"/>
      <c r="L65" s="707"/>
      <c r="M65" s="707"/>
      <c r="N65" s="707"/>
      <c r="O65" s="707"/>
      <c r="P65" s="817"/>
      <c r="Q65" s="1806"/>
    </row>
    <row r="66" spans="1:17" ht="39.950000000000003" customHeight="1">
      <c r="A66" s="687">
        <v>4</v>
      </c>
      <c r="B66" s="806" t="s">
        <v>83</v>
      </c>
      <c r="C66" s="798" t="s">
        <v>1249</v>
      </c>
      <c r="D66" s="803" t="s">
        <v>16</v>
      </c>
      <c r="E66" s="777">
        <v>182000</v>
      </c>
      <c r="F66" s="707">
        <v>185000</v>
      </c>
      <c r="G66" s="707">
        <v>186000</v>
      </c>
      <c r="H66" s="707">
        <v>180000</v>
      </c>
      <c r="I66" s="707">
        <v>198182</v>
      </c>
      <c r="J66" s="707">
        <v>230000</v>
      </c>
      <c r="K66" s="707"/>
      <c r="L66" s="707"/>
      <c r="M66" s="707"/>
      <c r="N66" s="707"/>
      <c r="O66" s="707"/>
      <c r="P66" s="817"/>
      <c r="Q66" s="1806"/>
    </row>
    <row r="67" spans="1:17" ht="39.950000000000003" customHeight="1">
      <c r="A67" s="687">
        <v>5</v>
      </c>
      <c r="B67" s="806" t="s">
        <v>84</v>
      </c>
      <c r="C67" s="798" t="s">
        <v>1249</v>
      </c>
      <c r="D67" s="803" t="s">
        <v>16</v>
      </c>
      <c r="E67" s="777">
        <v>252000</v>
      </c>
      <c r="F67" s="707">
        <v>250000</v>
      </c>
      <c r="G67" s="707">
        <v>254000</v>
      </c>
      <c r="H67" s="707">
        <v>250000</v>
      </c>
      <c r="I67" s="707">
        <v>263636</v>
      </c>
      <c r="J67" s="707">
        <v>310000</v>
      </c>
      <c r="K67" s="707"/>
      <c r="L67" s="707"/>
      <c r="M67" s="707"/>
      <c r="N67" s="707"/>
      <c r="O67" s="707"/>
      <c r="P67" s="817"/>
      <c r="Q67" s="1806"/>
    </row>
    <row r="68" spans="1:17" ht="39.950000000000003" customHeight="1">
      <c r="A68" s="687">
        <v>6</v>
      </c>
      <c r="B68" s="806" t="s">
        <v>85</v>
      </c>
      <c r="C68" s="798" t="s">
        <v>1249</v>
      </c>
      <c r="D68" s="803" t="s">
        <v>16</v>
      </c>
      <c r="E68" s="777">
        <v>322000</v>
      </c>
      <c r="F68" s="707">
        <v>325000</v>
      </c>
      <c r="G68" s="707">
        <v>338000</v>
      </c>
      <c r="H68" s="707">
        <v>260000</v>
      </c>
      <c r="I68" s="707">
        <v>350000</v>
      </c>
      <c r="J68" s="707">
        <v>380000</v>
      </c>
      <c r="K68" s="707"/>
      <c r="L68" s="707"/>
      <c r="M68" s="707"/>
      <c r="N68" s="707"/>
      <c r="O68" s="707"/>
      <c r="P68" s="817"/>
      <c r="Q68" s="1806"/>
    </row>
    <row r="69" spans="1:17" ht="39.950000000000003" customHeight="1">
      <c r="A69" s="687">
        <v>7</v>
      </c>
      <c r="B69" s="806" t="s">
        <v>86</v>
      </c>
      <c r="C69" s="798" t="s">
        <v>1249</v>
      </c>
      <c r="D69" s="803" t="s">
        <v>16</v>
      </c>
      <c r="E69" s="777">
        <v>413000</v>
      </c>
      <c r="F69" s="707">
        <v>415000</v>
      </c>
      <c r="G69" s="707">
        <v>431000</v>
      </c>
      <c r="H69" s="707">
        <v>475000</v>
      </c>
      <c r="I69" s="707">
        <v>445455</v>
      </c>
      <c r="J69" s="707">
        <v>495000</v>
      </c>
      <c r="K69" s="707"/>
      <c r="L69" s="707"/>
      <c r="M69" s="707"/>
      <c r="N69" s="707"/>
      <c r="O69" s="707"/>
      <c r="P69" s="817"/>
      <c r="Q69" s="1806"/>
    </row>
    <row r="70" spans="1:17" ht="39.950000000000003" customHeight="1">
      <c r="A70" s="687">
        <v>8</v>
      </c>
      <c r="B70" s="806" t="s">
        <v>87</v>
      </c>
      <c r="C70" s="798" t="s">
        <v>1249</v>
      </c>
      <c r="D70" s="803" t="s">
        <v>16</v>
      </c>
      <c r="E70" s="777">
        <v>498000</v>
      </c>
      <c r="F70" s="707">
        <v>520000</v>
      </c>
      <c r="G70" s="707">
        <v>532000</v>
      </c>
      <c r="H70" s="707">
        <v>555000</v>
      </c>
      <c r="I70" s="707"/>
      <c r="J70" s="707">
        <v>540000</v>
      </c>
      <c r="K70" s="707"/>
      <c r="L70" s="707"/>
      <c r="M70" s="707"/>
      <c r="N70" s="707"/>
      <c r="O70" s="707"/>
      <c r="P70" s="817"/>
      <c r="Q70" s="1806"/>
    </row>
    <row r="71" spans="1:17" ht="39.950000000000003" customHeight="1">
      <c r="A71" s="687">
        <v>9</v>
      </c>
      <c r="B71" s="858" t="s">
        <v>88</v>
      </c>
      <c r="C71" s="859" t="s">
        <v>1249</v>
      </c>
      <c r="D71" s="803" t="s">
        <v>16</v>
      </c>
      <c r="E71" s="777">
        <v>606000</v>
      </c>
      <c r="F71" s="707">
        <v>610000</v>
      </c>
      <c r="G71" s="707">
        <v>634000</v>
      </c>
      <c r="H71" s="707"/>
      <c r="I71" s="707"/>
      <c r="J71" s="707">
        <v>670000</v>
      </c>
      <c r="K71" s="707"/>
      <c r="L71" s="707"/>
      <c r="M71" s="707"/>
      <c r="N71" s="707"/>
      <c r="O71" s="707"/>
      <c r="P71" s="817"/>
      <c r="Q71" s="1807"/>
    </row>
    <row r="72" spans="1:17" ht="39.950000000000003" customHeight="1">
      <c r="A72" s="860"/>
      <c r="B72" s="861" t="s">
        <v>1250</v>
      </c>
      <c r="C72" s="783"/>
      <c r="D72" s="785"/>
      <c r="E72" s="862"/>
      <c r="F72" s="863"/>
      <c r="G72" s="863"/>
      <c r="H72" s="863"/>
      <c r="I72" s="863"/>
      <c r="J72" s="863"/>
      <c r="K72" s="863"/>
      <c r="L72" s="863"/>
      <c r="M72" s="863"/>
      <c r="N72" s="863"/>
      <c r="O72" s="863"/>
      <c r="P72" s="888"/>
      <c r="Q72" s="1805" t="s">
        <v>1177</v>
      </c>
    </row>
    <row r="73" spans="1:17" ht="39.950000000000003" customHeight="1">
      <c r="A73" s="786">
        <v>1</v>
      </c>
      <c r="B73" s="864" t="s">
        <v>1251</v>
      </c>
      <c r="C73" s="798" t="s">
        <v>419</v>
      </c>
      <c r="D73" s="799" t="s">
        <v>1248</v>
      </c>
      <c r="E73" s="845"/>
      <c r="F73" s="705"/>
      <c r="G73" s="705"/>
      <c r="H73" s="705"/>
      <c r="I73" s="705"/>
      <c r="J73" s="705"/>
      <c r="K73" s="705"/>
      <c r="L73" s="705">
        <v>15318</v>
      </c>
      <c r="M73" s="705"/>
      <c r="N73" s="705"/>
      <c r="O73" s="705"/>
      <c r="P73" s="846"/>
      <c r="Q73" s="1806"/>
    </row>
    <row r="74" spans="1:17" ht="39.950000000000003" customHeight="1">
      <c r="A74" s="786">
        <v>2</v>
      </c>
      <c r="B74" s="864" t="s">
        <v>1252</v>
      </c>
      <c r="C74" s="798" t="s">
        <v>419</v>
      </c>
      <c r="D74" s="803" t="s">
        <v>16</v>
      </c>
      <c r="E74" s="845"/>
      <c r="F74" s="705"/>
      <c r="G74" s="705"/>
      <c r="H74" s="705"/>
      <c r="I74" s="705"/>
      <c r="J74" s="705"/>
      <c r="K74" s="705"/>
      <c r="L74" s="705">
        <f>L73</f>
        <v>15318</v>
      </c>
      <c r="M74" s="705"/>
      <c r="N74" s="705"/>
      <c r="O74" s="705"/>
      <c r="P74" s="846"/>
      <c r="Q74" s="1806"/>
    </row>
    <row r="75" spans="1:17" ht="39.950000000000003" customHeight="1">
      <c r="A75" s="786">
        <v>3</v>
      </c>
      <c r="B75" s="865" t="s">
        <v>89</v>
      </c>
      <c r="C75" s="695" t="s">
        <v>1249</v>
      </c>
      <c r="D75" s="803" t="s">
        <v>16</v>
      </c>
      <c r="E75" s="845"/>
      <c r="F75" s="705"/>
      <c r="G75" s="705"/>
      <c r="H75" s="705"/>
      <c r="I75" s="705"/>
      <c r="J75" s="705"/>
      <c r="K75" s="705"/>
      <c r="L75" s="705">
        <v>97520</v>
      </c>
      <c r="M75" s="705"/>
      <c r="N75" s="705"/>
      <c r="O75" s="705"/>
      <c r="P75" s="846"/>
      <c r="Q75" s="1806"/>
    </row>
    <row r="76" spans="1:17" ht="39.950000000000003" customHeight="1">
      <c r="A76" s="786">
        <v>4</v>
      </c>
      <c r="B76" s="866" t="s">
        <v>1253</v>
      </c>
      <c r="C76" s="867" t="s">
        <v>1249</v>
      </c>
      <c r="D76" s="803" t="s">
        <v>16</v>
      </c>
      <c r="E76" s="777"/>
      <c r="F76" s="707"/>
      <c r="G76" s="707"/>
      <c r="H76" s="707"/>
      <c r="I76" s="707"/>
      <c r="J76" s="707"/>
      <c r="K76" s="707"/>
      <c r="L76" s="707">
        <v>149040</v>
      </c>
      <c r="M76" s="707"/>
      <c r="N76" s="707"/>
      <c r="O76" s="707"/>
      <c r="P76" s="817"/>
      <c r="Q76" s="1806"/>
    </row>
    <row r="77" spans="1:17" ht="39.950000000000003" customHeight="1">
      <c r="A77" s="786">
        <v>5</v>
      </c>
      <c r="B77" s="868" t="s">
        <v>1254</v>
      </c>
      <c r="C77" s="869" t="s">
        <v>1249</v>
      </c>
      <c r="D77" s="803" t="s">
        <v>16</v>
      </c>
      <c r="E77" s="862"/>
      <c r="F77" s="863"/>
      <c r="G77" s="863"/>
      <c r="H77" s="863"/>
      <c r="I77" s="863"/>
      <c r="J77" s="863"/>
      <c r="K77" s="863"/>
      <c r="L77" s="863">
        <v>205620</v>
      </c>
      <c r="M77" s="863"/>
      <c r="N77" s="863"/>
      <c r="O77" s="863"/>
      <c r="P77" s="888"/>
      <c r="Q77" s="1806"/>
    </row>
    <row r="78" spans="1:17" ht="39.950000000000003" customHeight="1">
      <c r="A78" s="786">
        <v>6</v>
      </c>
      <c r="B78" s="870" t="s">
        <v>1255</v>
      </c>
      <c r="C78" s="798" t="s">
        <v>1249</v>
      </c>
      <c r="D78" s="803" t="s">
        <v>16</v>
      </c>
      <c r="E78" s="845"/>
      <c r="F78" s="705"/>
      <c r="G78" s="705"/>
      <c r="H78" s="705"/>
      <c r="I78" s="705"/>
      <c r="J78" s="705"/>
      <c r="K78" s="705"/>
      <c r="L78" s="705">
        <v>267260</v>
      </c>
      <c r="M78" s="705"/>
      <c r="N78" s="705"/>
      <c r="O78" s="705"/>
      <c r="P78" s="846"/>
      <c r="Q78" s="1806"/>
    </row>
    <row r="79" spans="1:17" ht="39.950000000000003" customHeight="1">
      <c r="A79" s="786">
        <v>7</v>
      </c>
      <c r="B79" s="870" t="s">
        <v>1256</v>
      </c>
      <c r="C79" s="798" t="s">
        <v>1249</v>
      </c>
      <c r="D79" s="803" t="s">
        <v>16</v>
      </c>
      <c r="E79" s="845"/>
      <c r="F79" s="705"/>
      <c r="G79" s="705"/>
      <c r="H79" s="705"/>
      <c r="I79" s="705"/>
      <c r="J79" s="705"/>
      <c r="K79" s="705"/>
      <c r="L79" s="705">
        <v>343620</v>
      </c>
      <c r="M79" s="705"/>
      <c r="N79" s="705"/>
      <c r="O79" s="705"/>
      <c r="P79" s="846"/>
      <c r="Q79" s="1807"/>
    </row>
    <row r="80" spans="1:17" ht="39.950000000000003" customHeight="1">
      <c r="A80" s="871"/>
      <c r="B80" s="872" t="s">
        <v>1257</v>
      </c>
      <c r="C80" s="762"/>
      <c r="D80" s="719"/>
      <c r="E80" s="777"/>
      <c r="F80" s="707"/>
      <c r="G80" s="707"/>
      <c r="H80" s="707"/>
      <c r="I80" s="707"/>
      <c r="J80" s="707"/>
      <c r="K80" s="707"/>
      <c r="L80" s="707"/>
      <c r="M80" s="707"/>
      <c r="N80" s="707"/>
      <c r="O80" s="707"/>
      <c r="P80" s="707"/>
      <c r="Q80" s="1805" t="s">
        <v>1177</v>
      </c>
    </row>
    <row r="81" spans="1:17" ht="30">
      <c r="A81" s="871"/>
      <c r="B81" s="873" t="s">
        <v>1258</v>
      </c>
      <c r="C81" s="695" t="s">
        <v>1249</v>
      </c>
      <c r="D81" s="719" t="s">
        <v>1259</v>
      </c>
      <c r="E81" s="777"/>
      <c r="F81" s="707"/>
      <c r="G81" s="707"/>
      <c r="H81" s="707"/>
      <c r="I81" s="707">
        <v>50000</v>
      </c>
      <c r="J81" s="707"/>
      <c r="K81" s="707"/>
      <c r="L81" s="707"/>
      <c r="M81" s="707"/>
      <c r="N81" s="707"/>
      <c r="O81" s="707"/>
      <c r="P81" s="707"/>
      <c r="Q81" s="1806"/>
    </row>
    <row r="82" spans="1:17" ht="30">
      <c r="A82" s="871"/>
      <c r="B82" s="873" t="s">
        <v>1258</v>
      </c>
      <c r="C82" s="695" t="s">
        <v>1249</v>
      </c>
      <c r="D82" s="719" t="s">
        <v>1260</v>
      </c>
      <c r="E82" s="777"/>
      <c r="F82" s="707"/>
      <c r="G82" s="707"/>
      <c r="H82" s="707"/>
      <c r="I82" s="707">
        <v>59000</v>
      </c>
      <c r="J82" s="707"/>
      <c r="K82" s="707"/>
      <c r="L82" s="707"/>
      <c r="M82" s="707"/>
      <c r="N82" s="707"/>
      <c r="O82" s="707"/>
      <c r="P82" s="707"/>
      <c r="Q82" s="1806"/>
    </row>
    <row r="83" spans="1:17" ht="30">
      <c r="A83" s="871"/>
      <c r="B83" s="873" t="s">
        <v>1258</v>
      </c>
      <c r="C83" s="695" t="s">
        <v>1249</v>
      </c>
      <c r="D83" s="719" t="s">
        <v>1261</v>
      </c>
      <c r="E83" s="777"/>
      <c r="F83" s="707"/>
      <c r="G83" s="707"/>
      <c r="H83" s="707"/>
      <c r="I83" s="707">
        <v>70000</v>
      </c>
      <c r="J83" s="707"/>
      <c r="K83" s="707"/>
      <c r="L83" s="707"/>
      <c r="M83" s="707"/>
      <c r="N83" s="707"/>
      <c r="O83" s="707"/>
      <c r="P83" s="707"/>
      <c r="Q83" s="1806"/>
    </row>
    <row r="84" spans="1:17" ht="30">
      <c r="A84" s="871"/>
      <c r="B84" s="873" t="s">
        <v>1258</v>
      </c>
      <c r="C84" s="695" t="s">
        <v>1249</v>
      </c>
      <c r="D84" s="719" t="s">
        <v>1262</v>
      </c>
      <c r="E84" s="777"/>
      <c r="F84" s="707"/>
      <c r="G84" s="707"/>
      <c r="H84" s="707"/>
      <c r="I84" s="707">
        <v>78000</v>
      </c>
      <c r="J84" s="707"/>
      <c r="K84" s="707"/>
      <c r="L84" s="707"/>
      <c r="M84" s="707"/>
      <c r="N84" s="707"/>
      <c r="O84" s="707"/>
      <c r="P84" s="707"/>
      <c r="Q84" s="1806"/>
    </row>
    <row r="85" spans="1:17" ht="30">
      <c r="A85" s="871"/>
      <c r="B85" s="873" t="s">
        <v>1258</v>
      </c>
      <c r="C85" s="695" t="s">
        <v>1249</v>
      </c>
      <c r="D85" s="719" t="s">
        <v>1263</v>
      </c>
      <c r="E85" s="777"/>
      <c r="F85" s="707"/>
      <c r="G85" s="707"/>
      <c r="H85" s="707"/>
      <c r="I85" s="707">
        <v>80000</v>
      </c>
      <c r="J85" s="707"/>
      <c r="K85" s="707"/>
      <c r="L85" s="707"/>
      <c r="M85" s="707"/>
      <c r="N85" s="707"/>
      <c r="O85" s="707"/>
      <c r="P85" s="707"/>
      <c r="Q85" s="1806"/>
    </row>
    <row r="86" spans="1:17" ht="30">
      <c r="A86" s="871"/>
      <c r="B86" s="873" t="s">
        <v>1258</v>
      </c>
      <c r="C86" s="695" t="s">
        <v>1249</v>
      </c>
      <c r="D86" s="719" t="s">
        <v>1264</v>
      </c>
      <c r="E86" s="777"/>
      <c r="F86" s="707"/>
      <c r="G86" s="707"/>
      <c r="H86" s="707"/>
      <c r="I86" s="707">
        <v>100000</v>
      </c>
      <c r="J86" s="707"/>
      <c r="K86" s="707"/>
      <c r="L86" s="707"/>
      <c r="M86" s="707"/>
      <c r="N86" s="707"/>
      <c r="O86" s="707"/>
      <c r="P86" s="707"/>
      <c r="Q86" s="1806"/>
    </row>
    <row r="87" spans="1:17" ht="30">
      <c r="A87" s="871"/>
      <c r="B87" s="873" t="s">
        <v>1258</v>
      </c>
      <c r="C87" s="695" t="s">
        <v>1249</v>
      </c>
      <c r="D87" s="719" t="s">
        <v>1265</v>
      </c>
      <c r="E87" s="777"/>
      <c r="F87" s="707"/>
      <c r="G87" s="707"/>
      <c r="H87" s="707"/>
      <c r="I87" s="707">
        <v>115000</v>
      </c>
      <c r="J87" s="707"/>
      <c r="K87" s="707"/>
      <c r="L87" s="707"/>
      <c r="M87" s="707"/>
      <c r="N87" s="707"/>
      <c r="O87" s="707"/>
      <c r="P87" s="707"/>
      <c r="Q87" s="1806"/>
    </row>
    <row r="88" spans="1:17" ht="30">
      <c r="A88" s="871"/>
      <c r="B88" s="873" t="s">
        <v>1258</v>
      </c>
      <c r="C88" s="695" t="s">
        <v>1249</v>
      </c>
      <c r="D88" s="719" t="s">
        <v>1266</v>
      </c>
      <c r="E88" s="777"/>
      <c r="F88" s="707"/>
      <c r="G88" s="707"/>
      <c r="H88" s="707"/>
      <c r="I88" s="707">
        <v>100000</v>
      </c>
      <c r="J88" s="707"/>
      <c r="K88" s="707"/>
      <c r="L88" s="707"/>
      <c r="M88" s="707"/>
      <c r="N88" s="707"/>
      <c r="O88" s="707"/>
      <c r="P88" s="707"/>
      <c r="Q88" s="1806"/>
    </row>
    <row r="89" spans="1:17" ht="30">
      <c r="A89" s="871"/>
      <c r="B89" s="873" t="s">
        <v>1258</v>
      </c>
      <c r="C89" s="695" t="s">
        <v>1249</v>
      </c>
      <c r="D89" s="719" t="s">
        <v>1267</v>
      </c>
      <c r="E89" s="777"/>
      <c r="F89" s="707"/>
      <c r="G89" s="707"/>
      <c r="H89" s="707"/>
      <c r="I89" s="707">
        <v>105000</v>
      </c>
      <c r="J89" s="707"/>
      <c r="K89" s="707"/>
      <c r="L89" s="707"/>
      <c r="M89" s="707"/>
      <c r="N89" s="707"/>
      <c r="O89" s="707"/>
      <c r="P89" s="707"/>
      <c r="Q89" s="1806"/>
    </row>
    <row r="90" spans="1:17" ht="30">
      <c r="A90" s="871"/>
      <c r="B90" s="873" t="s">
        <v>1258</v>
      </c>
      <c r="C90" s="695" t="s">
        <v>1249</v>
      </c>
      <c r="D90" s="719" t="s">
        <v>1268</v>
      </c>
      <c r="E90" s="777"/>
      <c r="F90" s="707"/>
      <c r="G90" s="707"/>
      <c r="H90" s="707"/>
      <c r="I90" s="707">
        <v>138000</v>
      </c>
      <c r="J90" s="707"/>
      <c r="K90" s="707"/>
      <c r="L90" s="707"/>
      <c r="M90" s="707"/>
      <c r="N90" s="707"/>
      <c r="O90" s="707"/>
      <c r="P90" s="707"/>
      <c r="Q90" s="1806"/>
    </row>
    <row r="91" spans="1:17" ht="30">
      <c r="A91" s="871"/>
      <c r="B91" s="873" t="s">
        <v>1258</v>
      </c>
      <c r="C91" s="695" t="s">
        <v>1249</v>
      </c>
      <c r="D91" s="719" t="s">
        <v>1269</v>
      </c>
      <c r="E91" s="777"/>
      <c r="F91" s="707"/>
      <c r="G91" s="707"/>
      <c r="H91" s="707"/>
      <c r="I91" s="707">
        <v>145000</v>
      </c>
      <c r="J91" s="707"/>
      <c r="K91" s="707"/>
      <c r="L91" s="707"/>
      <c r="M91" s="707"/>
      <c r="N91" s="707"/>
      <c r="O91" s="707"/>
      <c r="P91" s="707"/>
      <c r="Q91" s="1806"/>
    </row>
    <row r="92" spans="1:17" ht="30">
      <c r="A92" s="871"/>
      <c r="B92" s="873" t="s">
        <v>1258</v>
      </c>
      <c r="C92" s="695" t="s">
        <v>1249</v>
      </c>
      <c r="D92" s="719" t="s">
        <v>1270</v>
      </c>
      <c r="E92" s="777"/>
      <c r="F92" s="707"/>
      <c r="G92" s="707"/>
      <c r="H92" s="707"/>
      <c r="I92" s="707">
        <v>165000</v>
      </c>
      <c r="J92" s="707"/>
      <c r="K92" s="707"/>
      <c r="L92" s="707"/>
      <c r="M92" s="707"/>
      <c r="N92" s="707"/>
      <c r="O92" s="707"/>
      <c r="P92" s="707"/>
      <c r="Q92" s="1806"/>
    </row>
    <row r="93" spans="1:17" ht="30">
      <c r="A93" s="871"/>
      <c r="B93" s="873" t="s">
        <v>1258</v>
      </c>
      <c r="C93" s="695" t="s">
        <v>1249</v>
      </c>
      <c r="D93" s="719" t="s">
        <v>1271</v>
      </c>
      <c r="E93" s="777"/>
      <c r="F93" s="707"/>
      <c r="G93" s="707"/>
      <c r="H93" s="707"/>
      <c r="I93" s="707">
        <v>176000</v>
      </c>
      <c r="J93" s="707"/>
      <c r="K93" s="707"/>
      <c r="L93" s="707"/>
      <c r="M93" s="707"/>
      <c r="N93" s="707"/>
      <c r="O93" s="707"/>
      <c r="P93" s="707"/>
      <c r="Q93" s="1806"/>
    </row>
    <row r="94" spans="1:17" ht="30">
      <c r="A94" s="871"/>
      <c r="B94" s="873" t="s">
        <v>1258</v>
      </c>
      <c r="C94" s="695" t="s">
        <v>1249</v>
      </c>
      <c r="D94" s="719" t="s">
        <v>1272</v>
      </c>
      <c r="E94" s="777"/>
      <c r="F94" s="707"/>
      <c r="G94" s="707"/>
      <c r="H94" s="707"/>
      <c r="I94" s="707">
        <v>207000</v>
      </c>
      <c r="J94" s="707"/>
      <c r="K94" s="707"/>
      <c r="L94" s="707"/>
      <c r="M94" s="707"/>
      <c r="N94" s="707"/>
      <c r="O94" s="707"/>
      <c r="P94" s="707"/>
      <c r="Q94" s="1806"/>
    </row>
    <row r="95" spans="1:17" ht="30">
      <c r="A95" s="871"/>
      <c r="B95" s="873" t="s">
        <v>1258</v>
      </c>
      <c r="C95" s="695" t="s">
        <v>1249</v>
      </c>
      <c r="D95" s="719" t="s">
        <v>1273</v>
      </c>
      <c r="E95" s="777"/>
      <c r="F95" s="707"/>
      <c r="G95" s="707"/>
      <c r="H95" s="707"/>
      <c r="I95" s="707">
        <v>208000</v>
      </c>
      <c r="J95" s="707"/>
      <c r="K95" s="707"/>
      <c r="L95" s="707"/>
      <c r="M95" s="707"/>
      <c r="N95" s="707"/>
      <c r="O95" s="707"/>
      <c r="P95" s="707"/>
      <c r="Q95" s="1806"/>
    </row>
    <row r="96" spans="1:17" ht="30">
      <c r="A96" s="871"/>
      <c r="B96" s="873" t="s">
        <v>1258</v>
      </c>
      <c r="C96" s="695" t="s">
        <v>1249</v>
      </c>
      <c r="D96" s="719" t="s">
        <v>1274</v>
      </c>
      <c r="E96" s="777"/>
      <c r="F96" s="707"/>
      <c r="G96" s="707"/>
      <c r="H96" s="707"/>
      <c r="I96" s="707">
        <v>222000</v>
      </c>
      <c r="J96" s="707"/>
      <c r="K96" s="707"/>
      <c r="L96" s="707"/>
      <c r="M96" s="707"/>
      <c r="N96" s="707"/>
      <c r="O96" s="707"/>
      <c r="P96" s="707"/>
      <c r="Q96" s="1806"/>
    </row>
    <row r="97" spans="1:17" ht="30">
      <c r="A97" s="871"/>
      <c r="B97" s="873" t="s">
        <v>1258</v>
      </c>
      <c r="C97" s="695" t="s">
        <v>1249</v>
      </c>
      <c r="D97" s="719" t="s">
        <v>1275</v>
      </c>
      <c r="E97" s="777"/>
      <c r="F97" s="707"/>
      <c r="G97" s="707"/>
      <c r="H97" s="707"/>
      <c r="I97" s="707">
        <v>260000</v>
      </c>
      <c r="J97" s="707"/>
      <c r="K97" s="707"/>
      <c r="L97" s="707"/>
      <c r="M97" s="707"/>
      <c r="N97" s="707"/>
      <c r="O97" s="707"/>
      <c r="P97" s="707"/>
      <c r="Q97" s="1806"/>
    </row>
    <row r="98" spans="1:17" ht="30">
      <c r="A98" s="871"/>
      <c r="B98" s="873" t="s">
        <v>1258</v>
      </c>
      <c r="C98" s="695" t="s">
        <v>1249</v>
      </c>
      <c r="D98" s="719" t="s">
        <v>1276</v>
      </c>
      <c r="E98" s="777"/>
      <c r="F98" s="707"/>
      <c r="G98" s="707"/>
      <c r="H98" s="707"/>
      <c r="I98" s="707">
        <v>160000</v>
      </c>
      <c r="J98" s="707"/>
      <c r="K98" s="707"/>
      <c r="L98" s="707"/>
      <c r="M98" s="707"/>
      <c r="N98" s="707"/>
      <c r="O98" s="707"/>
      <c r="P98" s="707"/>
      <c r="Q98" s="1806"/>
    </row>
    <row r="99" spans="1:17" ht="30">
      <c r="A99" s="871"/>
      <c r="B99" s="873" t="s">
        <v>1258</v>
      </c>
      <c r="C99" s="874" t="s">
        <v>1249</v>
      </c>
      <c r="D99" s="719" t="s">
        <v>1277</v>
      </c>
      <c r="E99" s="777"/>
      <c r="F99" s="707"/>
      <c r="G99" s="707"/>
      <c r="H99" s="707"/>
      <c r="I99" s="707">
        <v>175000</v>
      </c>
      <c r="J99" s="707"/>
      <c r="K99" s="707"/>
      <c r="L99" s="707"/>
      <c r="M99" s="707"/>
      <c r="N99" s="707"/>
      <c r="O99" s="707"/>
      <c r="P99" s="707"/>
      <c r="Q99" s="1806"/>
    </row>
    <row r="100" spans="1:17" ht="30">
      <c r="A100" s="871"/>
      <c r="B100" s="873" t="s">
        <v>1258</v>
      </c>
      <c r="C100" s="874" t="s">
        <v>1249</v>
      </c>
      <c r="D100" s="719" t="s">
        <v>1278</v>
      </c>
      <c r="E100" s="777"/>
      <c r="F100" s="707"/>
      <c r="G100" s="707"/>
      <c r="H100" s="707"/>
      <c r="I100" s="707">
        <v>205000</v>
      </c>
      <c r="J100" s="707"/>
      <c r="K100" s="707"/>
      <c r="L100" s="707"/>
      <c r="M100" s="707"/>
      <c r="N100" s="707"/>
      <c r="O100" s="707"/>
      <c r="P100" s="707"/>
      <c r="Q100" s="1806"/>
    </row>
    <row r="101" spans="1:17" ht="30">
      <c r="A101" s="871"/>
      <c r="B101" s="873" t="s">
        <v>1258</v>
      </c>
      <c r="C101" s="874" t="s">
        <v>1249</v>
      </c>
      <c r="D101" s="719" t="s">
        <v>1279</v>
      </c>
      <c r="E101" s="777"/>
      <c r="F101" s="707"/>
      <c r="G101" s="707"/>
      <c r="H101" s="707"/>
      <c r="I101" s="707">
        <v>245000</v>
      </c>
      <c r="J101" s="707"/>
      <c r="K101" s="707"/>
      <c r="L101" s="707"/>
      <c r="M101" s="707"/>
      <c r="N101" s="707"/>
      <c r="O101" s="707"/>
      <c r="P101" s="707"/>
      <c r="Q101" s="1806"/>
    </row>
    <row r="102" spans="1:17" ht="30">
      <c r="A102" s="871"/>
      <c r="B102" s="873" t="s">
        <v>1258</v>
      </c>
      <c r="C102" s="874" t="s">
        <v>1249</v>
      </c>
      <c r="D102" s="719" t="s">
        <v>1280</v>
      </c>
      <c r="E102" s="777"/>
      <c r="F102" s="707"/>
      <c r="G102" s="707"/>
      <c r="H102" s="707"/>
      <c r="I102" s="707">
        <v>270000</v>
      </c>
      <c r="J102" s="707"/>
      <c r="K102" s="707"/>
      <c r="L102" s="707"/>
      <c r="M102" s="707"/>
      <c r="N102" s="707"/>
      <c r="O102" s="707"/>
      <c r="P102" s="707"/>
      <c r="Q102" s="1806"/>
    </row>
    <row r="103" spans="1:17" ht="30">
      <c r="A103" s="871"/>
      <c r="B103" s="873" t="s">
        <v>1258</v>
      </c>
      <c r="C103" s="874" t="s">
        <v>1249</v>
      </c>
      <c r="D103" s="719" t="s">
        <v>1281</v>
      </c>
      <c r="E103" s="777"/>
      <c r="F103" s="707"/>
      <c r="G103" s="707"/>
      <c r="H103" s="707"/>
      <c r="I103" s="707">
        <v>315000</v>
      </c>
      <c r="J103" s="707"/>
      <c r="K103" s="707"/>
      <c r="L103" s="707"/>
      <c r="M103" s="707"/>
      <c r="N103" s="707">
        <v>280000</v>
      </c>
      <c r="O103" s="707"/>
      <c r="P103" s="707"/>
      <c r="Q103" s="1806"/>
    </row>
    <row r="104" spans="1:17" ht="30">
      <c r="A104" s="871"/>
      <c r="B104" s="873" t="s">
        <v>1258</v>
      </c>
      <c r="C104" s="874" t="s">
        <v>1249</v>
      </c>
      <c r="D104" s="719" t="s">
        <v>1282</v>
      </c>
      <c r="E104" s="777"/>
      <c r="F104" s="707"/>
      <c r="G104" s="707"/>
      <c r="H104" s="707"/>
      <c r="I104" s="707">
        <v>420000</v>
      </c>
      <c r="J104" s="707"/>
      <c r="K104" s="707"/>
      <c r="L104" s="707"/>
      <c r="M104" s="707"/>
      <c r="N104" s="707"/>
      <c r="O104" s="707"/>
      <c r="P104" s="707"/>
      <c r="Q104" s="1806"/>
    </row>
    <row r="105" spans="1:17" ht="30">
      <c r="A105" s="871"/>
      <c r="B105" s="873" t="s">
        <v>1258</v>
      </c>
      <c r="C105" s="874" t="s">
        <v>1249</v>
      </c>
      <c r="D105" s="719" t="s">
        <v>1283</v>
      </c>
      <c r="E105" s="777"/>
      <c r="F105" s="707"/>
      <c r="G105" s="707"/>
      <c r="H105" s="707"/>
      <c r="I105" s="707">
        <v>215000</v>
      </c>
      <c r="J105" s="707"/>
      <c r="K105" s="707"/>
      <c r="L105" s="707"/>
      <c r="M105" s="707"/>
      <c r="N105" s="707"/>
      <c r="O105" s="707"/>
      <c r="P105" s="707"/>
      <c r="Q105" s="1806"/>
    </row>
    <row r="106" spans="1:17" ht="30">
      <c r="A106" s="871"/>
      <c r="B106" s="873" t="s">
        <v>1258</v>
      </c>
      <c r="C106" s="874" t="s">
        <v>1249</v>
      </c>
      <c r="D106" s="719" t="s">
        <v>1284</v>
      </c>
      <c r="E106" s="777"/>
      <c r="F106" s="707"/>
      <c r="G106" s="707"/>
      <c r="H106" s="707"/>
      <c r="I106" s="707">
        <v>240000</v>
      </c>
      <c r="J106" s="707"/>
      <c r="K106" s="707"/>
      <c r="L106" s="707"/>
      <c r="M106" s="707"/>
      <c r="N106" s="707"/>
      <c r="O106" s="707"/>
      <c r="P106" s="707"/>
      <c r="Q106" s="1806"/>
    </row>
    <row r="107" spans="1:17" ht="30">
      <c r="A107" s="871"/>
      <c r="B107" s="873" t="s">
        <v>1258</v>
      </c>
      <c r="C107" s="874" t="s">
        <v>1249</v>
      </c>
      <c r="D107" s="719" t="s">
        <v>1285</v>
      </c>
      <c r="E107" s="777"/>
      <c r="F107" s="707"/>
      <c r="G107" s="707"/>
      <c r="H107" s="707"/>
      <c r="I107" s="707">
        <v>275000</v>
      </c>
      <c r="J107" s="707"/>
      <c r="K107" s="707"/>
      <c r="L107" s="707"/>
      <c r="M107" s="707"/>
      <c r="N107" s="707"/>
      <c r="O107" s="707"/>
      <c r="P107" s="707"/>
      <c r="Q107" s="1806"/>
    </row>
    <row r="108" spans="1:17" ht="30">
      <c r="A108" s="871"/>
      <c r="B108" s="873" t="s">
        <v>1258</v>
      </c>
      <c r="C108" s="874" t="s">
        <v>1249</v>
      </c>
      <c r="D108" s="719" t="s">
        <v>1286</v>
      </c>
      <c r="E108" s="777"/>
      <c r="F108" s="707"/>
      <c r="G108" s="707"/>
      <c r="H108" s="707"/>
      <c r="I108" s="707">
        <v>360000</v>
      </c>
      <c r="J108" s="707"/>
      <c r="K108" s="707"/>
      <c r="L108" s="707"/>
      <c r="M108" s="707"/>
      <c r="N108" s="707"/>
      <c r="O108" s="707"/>
      <c r="P108" s="707"/>
      <c r="Q108" s="1806"/>
    </row>
    <row r="109" spans="1:17" ht="30">
      <c r="A109" s="871"/>
      <c r="B109" s="873" t="s">
        <v>1258</v>
      </c>
      <c r="C109" s="874" t="s">
        <v>1249</v>
      </c>
      <c r="D109" s="719" t="s">
        <v>1287</v>
      </c>
      <c r="E109" s="777"/>
      <c r="F109" s="707"/>
      <c r="G109" s="707"/>
      <c r="H109" s="707"/>
      <c r="I109" s="707">
        <v>420000</v>
      </c>
      <c r="J109" s="707"/>
      <c r="K109" s="707"/>
      <c r="L109" s="707"/>
      <c r="M109" s="707"/>
      <c r="N109" s="707">
        <v>375000</v>
      </c>
      <c r="O109" s="707"/>
      <c r="P109" s="707"/>
      <c r="Q109" s="1806"/>
    </row>
    <row r="110" spans="1:17" ht="30">
      <c r="A110" s="871"/>
      <c r="B110" s="873" t="s">
        <v>1258</v>
      </c>
      <c r="C110" s="874" t="s">
        <v>1249</v>
      </c>
      <c r="D110" s="719" t="s">
        <v>1288</v>
      </c>
      <c r="E110" s="777"/>
      <c r="F110" s="707"/>
      <c r="G110" s="707"/>
      <c r="H110" s="707"/>
      <c r="I110" s="707">
        <v>350000</v>
      </c>
      <c r="J110" s="707"/>
      <c r="K110" s="707"/>
      <c r="L110" s="707"/>
      <c r="M110" s="707"/>
      <c r="N110" s="707"/>
      <c r="O110" s="707"/>
      <c r="P110" s="707"/>
      <c r="Q110" s="1806"/>
    </row>
    <row r="111" spans="1:17" ht="30">
      <c r="A111" s="871"/>
      <c r="B111" s="873" t="s">
        <v>1258</v>
      </c>
      <c r="C111" s="874" t="s">
        <v>1249</v>
      </c>
      <c r="D111" s="719" t="s">
        <v>1289</v>
      </c>
      <c r="E111" s="777"/>
      <c r="F111" s="707"/>
      <c r="G111" s="707"/>
      <c r="H111" s="707"/>
      <c r="I111" s="707">
        <v>448000</v>
      </c>
      <c r="J111" s="707"/>
      <c r="K111" s="707"/>
      <c r="L111" s="707"/>
      <c r="M111" s="707"/>
      <c r="N111" s="707"/>
      <c r="O111" s="707"/>
      <c r="P111" s="707"/>
      <c r="Q111" s="1806"/>
    </row>
    <row r="112" spans="1:17" ht="30">
      <c r="A112" s="871"/>
      <c r="B112" s="873" t="s">
        <v>1258</v>
      </c>
      <c r="C112" s="874" t="s">
        <v>1249</v>
      </c>
      <c r="D112" s="719" t="s">
        <v>1290</v>
      </c>
      <c r="E112" s="777"/>
      <c r="F112" s="707"/>
      <c r="G112" s="707"/>
      <c r="H112" s="707"/>
      <c r="I112" s="707">
        <v>535000</v>
      </c>
      <c r="J112" s="707"/>
      <c r="K112" s="707"/>
      <c r="L112" s="707"/>
      <c r="M112" s="707"/>
      <c r="N112" s="707">
        <v>470000</v>
      </c>
      <c r="O112" s="707"/>
      <c r="P112" s="707"/>
      <c r="Q112" s="1806"/>
    </row>
    <row r="113" spans="1:17" ht="30">
      <c r="A113" s="871"/>
      <c r="B113" s="873" t="s">
        <v>1258</v>
      </c>
      <c r="C113" s="874" t="s">
        <v>1249</v>
      </c>
      <c r="D113" s="719" t="s">
        <v>1291</v>
      </c>
      <c r="E113" s="777"/>
      <c r="F113" s="707"/>
      <c r="G113" s="707"/>
      <c r="H113" s="707"/>
      <c r="I113" s="707"/>
      <c r="J113" s="707"/>
      <c r="K113" s="707"/>
      <c r="L113" s="707"/>
      <c r="M113" s="707"/>
      <c r="N113" s="707">
        <v>600000</v>
      </c>
      <c r="O113" s="707"/>
      <c r="P113" s="707"/>
      <c r="Q113" s="1806"/>
    </row>
    <row r="114" spans="1:17" ht="30">
      <c r="A114" s="871"/>
      <c r="B114" s="873" t="s">
        <v>1258</v>
      </c>
      <c r="C114" s="874" t="s">
        <v>1249</v>
      </c>
      <c r="D114" s="719" t="s">
        <v>1292</v>
      </c>
      <c r="E114" s="777"/>
      <c r="F114" s="707"/>
      <c r="G114" s="707"/>
      <c r="H114" s="707"/>
      <c r="I114" s="707">
        <v>535000</v>
      </c>
      <c r="J114" s="707"/>
      <c r="K114" s="707"/>
      <c r="L114" s="707"/>
      <c r="M114" s="707"/>
      <c r="N114" s="707"/>
      <c r="O114" s="707"/>
      <c r="P114" s="889"/>
      <c r="Q114" s="1806"/>
    </row>
    <row r="115" spans="1:17" ht="30">
      <c r="A115" s="871"/>
      <c r="B115" s="873" t="s">
        <v>1258</v>
      </c>
      <c r="C115" s="762" t="s">
        <v>1249</v>
      </c>
      <c r="D115" s="719" t="s">
        <v>1293</v>
      </c>
      <c r="E115" s="777"/>
      <c r="F115" s="707"/>
      <c r="G115" s="707"/>
      <c r="H115" s="707"/>
      <c r="I115" s="707">
        <v>635000</v>
      </c>
      <c r="J115" s="707"/>
      <c r="K115" s="707"/>
      <c r="L115" s="707"/>
      <c r="M115" s="707"/>
      <c r="N115" s="707"/>
      <c r="O115" s="707"/>
      <c r="P115" s="707"/>
      <c r="Q115" s="1806"/>
    </row>
    <row r="116" spans="1:17" ht="30">
      <c r="A116" s="654"/>
      <c r="B116" s="873" t="s">
        <v>1258</v>
      </c>
      <c r="C116" s="783" t="s">
        <v>1249</v>
      </c>
      <c r="D116" s="753" t="s">
        <v>1294</v>
      </c>
      <c r="E116" s="766"/>
      <c r="F116" s="767"/>
      <c r="G116" s="875"/>
      <c r="H116" s="875"/>
      <c r="I116" s="781">
        <v>636000</v>
      </c>
      <c r="J116" s="875"/>
      <c r="K116" s="890"/>
      <c r="L116" s="890"/>
      <c r="M116" s="875"/>
      <c r="N116" s="875"/>
      <c r="O116" s="875"/>
      <c r="P116" s="891"/>
      <c r="Q116" s="1807"/>
    </row>
    <row r="117" spans="1:17" ht="35.1" customHeight="1">
      <c r="A117" s="876" t="s">
        <v>1295</v>
      </c>
      <c r="B117" s="709" t="s">
        <v>1296</v>
      </c>
      <c r="C117" s="783"/>
      <c r="D117" s="753"/>
      <c r="E117" s="877"/>
      <c r="F117" s="878"/>
      <c r="G117" s="849"/>
      <c r="H117" s="849"/>
      <c r="I117" s="707"/>
      <c r="J117" s="849"/>
      <c r="K117" s="892"/>
      <c r="L117" s="892"/>
      <c r="M117" s="849"/>
      <c r="N117" s="849"/>
      <c r="O117" s="849"/>
      <c r="P117" s="893"/>
      <c r="Q117" s="1805" t="s">
        <v>1177</v>
      </c>
    </row>
    <row r="118" spans="1:17" ht="35.1" customHeight="1">
      <c r="A118" s="654"/>
      <c r="B118" s="879" t="s">
        <v>1297</v>
      </c>
      <c r="C118" s="762"/>
      <c r="D118" s="719"/>
      <c r="E118" s="706"/>
      <c r="F118" s="805"/>
      <c r="G118" s="707"/>
      <c r="H118" s="707"/>
      <c r="I118" s="707"/>
      <c r="J118" s="707"/>
      <c r="K118" s="707"/>
      <c r="L118" s="707"/>
      <c r="M118" s="707"/>
      <c r="N118" s="707"/>
      <c r="O118" s="707"/>
      <c r="P118" s="817"/>
      <c r="Q118" s="1806"/>
    </row>
    <row r="119" spans="1:17" ht="35.1" customHeight="1">
      <c r="A119" s="793"/>
      <c r="B119" s="880" t="s">
        <v>1298</v>
      </c>
      <c r="C119" s="881" t="s">
        <v>1004</v>
      </c>
      <c r="D119" s="882" t="s">
        <v>1299</v>
      </c>
      <c r="E119" s="883"/>
      <c r="F119" s="884">
        <v>152647</v>
      </c>
      <c r="G119" s="884"/>
      <c r="H119" s="884"/>
      <c r="I119" s="886"/>
      <c r="J119" s="886"/>
      <c r="K119" s="884"/>
      <c r="L119" s="884"/>
      <c r="M119" s="886"/>
      <c r="N119" s="886"/>
      <c r="O119" s="886"/>
      <c r="P119" s="894"/>
      <c r="Q119" s="1806"/>
    </row>
    <row r="120" spans="1:17" ht="35.1" customHeight="1">
      <c r="A120" s="793"/>
      <c r="B120" s="880" t="s">
        <v>1300</v>
      </c>
      <c r="C120" s="881" t="s">
        <v>1004</v>
      </c>
      <c r="D120" s="882" t="s">
        <v>1299</v>
      </c>
      <c r="E120" s="885"/>
      <c r="F120" s="886"/>
      <c r="G120" s="886"/>
      <c r="H120" s="886"/>
      <c r="I120" s="886"/>
      <c r="J120" s="886"/>
      <c r="K120" s="884"/>
      <c r="L120" s="884"/>
      <c r="M120" s="886"/>
      <c r="N120" s="886"/>
      <c r="O120" s="886"/>
      <c r="P120" s="894"/>
      <c r="Q120" s="1806"/>
    </row>
    <row r="121" spans="1:17" ht="35.1" customHeight="1">
      <c r="A121" s="793"/>
      <c r="B121" s="880" t="s">
        <v>1301</v>
      </c>
      <c r="C121" s="881" t="s">
        <v>1004</v>
      </c>
      <c r="D121" s="882" t="s">
        <v>1302</v>
      </c>
      <c r="E121" s="887"/>
      <c r="F121" s="886"/>
      <c r="G121" s="886"/>
      <c r="H121" s="886"/>
      <c r="I121" s="886"/>
      <c r="J121" s="886"/>
      <c r="K121" s="884"/>
      <c r="L121" s="884"/>
      <c r="M121" s="886"/>
      <c r="N121" s="886"/>
      <c r="O121" s="884">
        <v>70097</v>
      </c>
      <c r="P121" s="894"/>
      <c r="Q121" s="1806"/>
    </row>
    <row r="122" spans="1:17" ht="35.1" customHeight="1">
      <c r="A122" s="793"/>
      <c r="B122" s="880" t="s">
        <v>1418</v>
      </c>
      <c r="C122" s="881" t="s">
        <v>1004</v>
      </c>
      <c r="D122" s="882" t="s">
        <v>1304</v>
      </c>
      <c r="E122" s="887"/>
      <c r="F122" s="886"/>
      <c r="G122" s="886"/>
      <c r="H122" s="886"/>
      <c r="I122" s="886"/>
      <c r="J122" s="886"/>
      <c r="K122" s="884"/>
      <c r="L122" s="884">
        <v>50981</v>
      </c>
      <c r="M122" s="849"/>
      <c r="N122" s="886"/>
      <c r="O122" s="886"/>
      <c r="P122" s="894"/>
      <c r="Q122" s="1806"/>
    </row>
    <row r="123" spans="1:17" ht="35.1" customHeight="1">
      <c r="A123" s="793"/>
      <c r="B123" s="880" t="s">
        <v>1305</v>
      </c>
      <c r="C123" s="881" t="s">
        <v>1004</v>
      </c>
      <c r="D123" s="882" t="s">
        <v>1302</v>
      </c>
      <c r="E123" s="887"/>
      <c r="F123" s="886"/>
      <c r="G123" s="886"/>
      <c r="H123" s="886"/>
      <c r="I123" s="886"/>
      <c r="J123" s="886"/>
      <c r="K123" s="884"/>
      <c r="L123" s="884"/>
      <c r="M123" s="849"/>
      <c r="N123" s="886"/>
      <c r="O123" s="884">
        <v>82972</v>
      </c>
      <c r="P123" s="894"/>
      <c r="Q123" s="1806"/>
    </row>
    <row r="124" spans="1:17" ht="35.1" customHeight="1">
      <c r="A124" s="793"/>
      <c r="B124" s="880" t="s">
        <v>1306</v>
      </c>
      <c r="C124" s="881" t="s">
        <v>1004</v>
      </c>
      <c r="D124" s="882" t="s">
        <v>1302</v>
      </c>
      <c r="E124" s="887"/>
      <c r="F124" s="886"/>
      <c r="G124" s="884">
        <v>83300</v>
      </c>
      <c r="H124" s="884"/>
      <c r="I124" s="886"/>
      <c r="J124" s="886"/>
      <c r="K124" s="884">
        <v>80200</v>
      </c>
      <c r="L124" s="884"/>
      <c r="M124" s="849"/>
      <c r="N124" s="886"/>
      <c r="O124" s="886"/>
      <c r="P124" s="894"/>
      <c r="Q124" s="1806"/>
    </row>
    <row r="125" spans="1:17" ht="35.1" customHeight="1">
      <c r="A125" s="793"/>
      <c r="B125" s="880" t="s">
        <v>1307</v>
      </c>
      <c r="C125" s="881" t="s">
        <v>1004</v>
      </c>
      <c r="D125" s="882" t="s">
        <v>1302</v>
      </c>
      <c r="E125" s="887"/>
      <c r="F125" s="886"/>
      <c r="G125" s="884"/>
      <c r="H125" s="884"/>
      <c r="I125" s="886"/>
      <c r="J125" s="886"/>
      <c r="K125" s="884">
        <v>64000</v>
      </c>
      <c r="L125" s="884"/>
      <c r="M125" s="849"/>
      <c r="N125" s="886"/>
      <c r="O125" s="886"/>
      <c r="P125" s="894"/>
      <c r="Q125" s="1806"/>
    </row>
    <row r="126" spans="1:17" ht="35.1" customHeight="1">
      <c r="A126" s="793"/>
      <c r="B126" s="880" t="s">
        <v>1308</v>
      </c>
      <c r="C126" s="881" t="s">
        <v>1004</v>
      </c>
      <c r="D126" s="882" t="s">
        <v>1302</v>
      </c>
      <c r="E126" s="887"/>
      <c r="F126" s="886"/>
      <c r="G126" s="884">
        <v>88900</v>
      </c>
      <c r="H126" s="886"/>
      <c r="I126" s="886"/>
      <c r="J126" s="886"/>
      <c r="K126" s="884"/>
      <c r="L126" s="884"/>
      <c r="M126" s="849"/>
      <c r="N126" s="886"/>
      <c r="O126" s="886"/>
      <c r="P126" s="894"/>
      <c r="Q126" s="1806"/>
    </row>
    <row r="127" spans="1:17" ht="35.1" customHeight="1">
      <c r="A127" s="793"/>
      <c r="B127" s="880" t="s">
        <v>1402</v>
      </c>
      <c r="C127" s="881" t="s">
        <v>419</v>
      </c>
      <c r="D127" s="882"/>
      <c r="E127" s="887"/>
      <c r="F127" s="886"/>
      <c r="G127" s="884"/>
      <c r="H127" s="886"/>
      <c r="I127" s="886"/>
      <c r="J127" s="886"/>
      <c r="K127" s="884"/>
      <c r="L127" s="884"/>
      <c r="M127" s="884"/>
      <c r="N127" s="886"/>
      <c r="O127" s="886"/>
      <c r="P127" s="894"/>
      <c r="Q127" s="1806"/>
    </row>
    <row r="128" spans="1:17" ht="35.1" customHeight="1">
      <c r="A128" s="793"/>
      <c r="B128" s="880" t="s">
        <v>1403</v>
      </c>
      <c r="C128" s="881" t="s">
        <v>419</v>
      </c>
      <c r="D128" s="882"/>
      <c r="E128" s="887"/>
      <c r="F128" s="886"/>
      <c r="G128" s="884"/>
      <c r="H128" s="886"/>
      <c r="I128" s="886"/>
      <c r="J128" s="886"/>
      <c r="K128" s="884"/>
      <c r="L128" s="884"/>
      <c r="M128" s="884"/>
      <c r="N128" s="886"/>
      <c r="O128" s="886"/>
      <c r="P128" s="894"/>
      <c r="Q128" s="1806"/>
    </row>
    <row r="129" spans="1:17" ht="35.1" customHeight="1">
      <c r="A129" s="793"/>
      <c r="B129" s="880" t="s">
        <v>1310</v>
      </c>
      <c r="C129" s="881" t="s">
        <v>1004</v>
      </c>
      <c r="D129" s="882"/>
      <c r="E129" s="887"/>
      <c r="F129" s="886"/>
      <c r="G129" s="884"/>
      <c r="H129" s="886"/>
      <c r="I129" s="886"/>
      <c r="J129" s="886"/>
      <c r="K129" s="884">
        <v>72100</v>
      </c>
      <c r="L129" s="884"/>
      <c r="M129" s="886"/>
      <c r="N129" s="886"/>
      <c r="O129" s="886"/>
      <c r="P129" s="894"/>
      <c r="Q129" s="1806"/>
    </row>
    <row r="130" spans="1:17" ht="35.1" customHeight="1">
      <c r="A130" s="793"/>
      <c r="B130" s="880" t="s">
        <v>1311</v>
      </c>
      <c r="C130" s="881" t="s">
        <v>1004</v>
      </c>
      <c r="D130" s="882"/>
      <c r="E130" s="887"/>
      <c r="F130" s="886"/>
      <c r="G130" s="884"/>
      <c r="H130" s="886"/>
      <c r="I130" s="886"/>
      <c r="J130" s="886"/>
      <c r="K130" s="884">
        <v>62450</v>
      </c>
      <c r="L130" s="884"/>
      <c r="M130" s="886"/>
      <c r="N130" s="886"/>
      <c r="O130" s="886"/>
      <c r="P130" s="894"/>
      <c r="Q130" s="1806"/>
    </row>
    <row r="131" spans="1:17" ht="35.1" customHeight="1">
      <c r="A131" s="793"/>
      <c r="B131" s="880" t="s">
        <v>1312</v>
      </c>
      <c r="C131" s="881" t="s">
        <v>1004</v>
      </c>
      <c r="D131" s="882" t="s">
        <v>1302</v>
      </c>
      <c r="E131" s="887"/>
      <c r="F131" s="886"/>
      <c r="G131" s="886"/>
      <c r="H131" s="886"/>
      <c r="I131" s="886"/>
      <c r="J131" s="884"/>
      <c r="K131" s="884"/>
      <c r="L131" s="884"/>
      <c r="M131" s="849"/>
      <c r="N131" s="886"/>
      <c r="O131" s="886"/>
      <c r="P131" s="894"/>
      <c r="Q131" s="1806"/>
    </row>
    <row r="132" spans="1:17" ht="35.1" customHeight="1">
      <c r="A132" s="793"/>
      <c r="B132" s="880" t="s">
        <v>1313</v>
      </c>
      <c r="C132" s="881" t="s">
        <v>1004</v>
      </c>
      <c r="D132" s="882" t="s">
        <v>1314</v>
      </c>
      <c r="E132" s="895"/>
      <c r="F132" s="884"/>
      <c r="G132" s="884"/>
      <c r="H132" s="884"/>
      <c r="I132" s="884"/>
      <c r="J132" s="884"/>
      <c r="K132" s="884"/>
      <c r="L132" s="884"/>
      <c r="M132" s="849"/>
      <c r="N132" s="886"/>
      <c r="O132" s="886"/>
      <c r="P132" s="894"/>
      <c r="Q132" s="1806"/>
    </row>
    <row r="133" spans="1:17" ht="35.1" customHeight="1">
      <c r="A133" s="793"/>
      <c r="B133" s="880" t="s">
        <v>1315</v>
      </c>
      <c r="C133" s="881" t="s">
        <v>1004</v>
      </c>
      <c r="D133" s="882" t="s">
        <v>1316</v>
      </c>
      <c r="E133" s="895"/>
      <c r="F133" s="884"/>
      <c r="G133" s="884"/>
      <c r="H133" s="884"/>
      <c r="I133" s="884"/>
      <c r="J133" s="884"/>
      <c r="K133" s="884"/>
      <c r="L133" s="884"/>
      <c r="M133" s="849"/>
      <c r="N133" s="886"/>
      <c r="O133" s="886"/>
      <c r="P133" s="894"/>
      <c r="Q133" s="1806"/>
    </row>
    <row r="134" spans="1:17" ht="35.1" customHeight="1">
      <c r="A134" s="793"/>
      <c r="B134" s="880" t="s">
        <v>1317</v>
      </c>
      <c r="C134" s="881" t="s">
        <v>1004</v>
      </c>
      <c r="D134" s="882" t="s">
        <v>1318</v>
      </c>
      <c r="E134" s="895"/>
      <c r="F134" s="884"/>
      <c r="G134" s="884"/>
      <c r="H134" s="884"/>
      <c r="I134" s="884"/>
      <c r="J134" s="884"/>
      <c r="K134" s="884"/>
      <c r="L134" s="884"/>
      <c r="M134" s="849"/>
      <c r="N134" s="886"/>
      <c r="O134" s="886"/>
      <c r="P134" s="894"/>
      <c r="Q134" s="1806"/>
    </row>
    <row r="135" spans="1:17" ht="35.1" customHeight="1">
      <c r="A135" s="793"/>
      <c r="B135" s="896" t="s">
        <v>1319</v>
      </c>
      <c r="C135" s="897"/>
      <c r="D135" s="898"/>
      <c r="E135" s="877"/>
      <c r="F135" s="849"/>
      <c r="G135" s="849"/>
      <c r="H135" s="849"/>
      <c r="I135" s="849"/>
      <c r="J135" s="849"/>
      <c r="K135" s="892"/>
      <c r="L135" s="892"/>
      <c r="M135" s="886"/>
      <c r="N135" s="849"/>
      <c r="O135" s="849"/>
      <c r="P135" s="893"/>
      <c r="Q135" s="1806"/>
    </row>
    <row r="136" spans="1:17" ht="35.1" customHeight="1">
      <c r="A136" s="687"/>
      <c r="B136" s="880" t="s">
        <v>1320</v>
      </c>
      <c r="C136" s="881" t="s">
        <v>1004</v>
      </c>
      <c r="D136" s="882" t="s">
        <v>1302</v>
      </c>
      <c r="E136" s="895"/>
      <c r="F136" s="884"/>
      <c r="G136" s="884">
        <v>102800</v>
      </c>
      <c r="H136" s="884"/>
      <c r="I136" s="884"/>
      <c r="J136" s="884"/>
      <c r="K136" s="884">
        <v>70500</v>
      </c>
      <c r="L136" s="884"/>
      <c r="M136" s="899"/>
      <c r="N136" s="884"/>
      <c r="O136" s="884"/>
      <c r="P136" s="894"/>
      <c r="Q136" s="1806"/>
    </row>
    <row r="137" spans="1:17" ht="35.1" customHeight="1">
      <c r="A137" s="687"/>
      <c r="B137" s="880" t="s">
        <v>1321</v>
      </c>
      <c r="C137" s="881" t="s">
        <v>1004</v>
      </c>
      <c r="D137" s="882" t="s">
        <v>1302</v>
      </c>
      <c r="E137" s="887"/>
      <c r="F137" s="884"/>
      <c r="G137" s="884">
        <v>133300</v>
      </c>
      <c r="H137" s="886"/>
      <c r="I137" s="886"/>
      <c r="J137" s="886"/>
      <c r="K137" s="884">
        <v>71500</v>
      </c>
      <c r="L137" s="884"/>
      <c r="M137" s="900"/>
      <c r="N137" s="886"/>
      <c r="O137" s="886"/>
      <c r="P137" s="894"/>
      <c r="Q137" s="1806"/>
    </row>
    <row r="138" spans="1:17" ht="35.1" customHeight="1">
      <c r="A138" s="687"/>
      <c r="B138" s="880" t="s">
        <v>1322</v>
      </c>
      <c r="C138" s="881" t="s">
        <v>1004</v>
      </c>
      <c r="D138" s="882" t="s">
        <v>1299</v>
      </c>
      <c r="E138" s="885"/>
      <c r="F138" s="884">
        <v>152647</v>
      </c>
      <c r="G138" s="884"/>
      <c r="H138" s="886"/>
      <c r="I138" s="886"/>
      <c r="J138" s="886"/>
      <c r="K138" s="884"/>
      <c r="L138" s="884"/>
      <c r="M138" s="900"/>
      <c r="N138" s="886"/>
      <c r="O138" s="886"/>
      <c r="P138" s="894"/>
      <c r="Q138" s="1806"/>
    </row>
    <row r="139" spans="1:17" ht="35.1" customHeight="1">
      <c r="A139" s="687"/>
      <c r="B139" s="880" t="s">
        <v>1323</v>
      </c>
      <c r="C139" s="881" t="s">
        <v>1004</v>
      </c>
      <c r="D139" s="882" t="s">
        <v>1299</v>
      </c>
      <c r="E139" s="885"/>
      <c r="F139" s="899"/>
      <c r="G139" s="900"/>
      <c r="H139" s="900"/>
      <c r="I139" s="900"/>
      <c r="J139" s="900"/>
      <c r="K139" s="899"/>
      <c r="L139" s="899"/>
      <c r="M139" s="900"/>
      <c r="N139" s="900"/>
      <c r="O139" s="900"/>
      <c r="P139" s="946"/>
      <c r="Q139" s="1806"/>
    </row>
    <row r="140" spans="1:17" ht="35.1" customHeight="1">
      <c r="A140" s="687"/>
      <c r="B140" s="880" t="s">
        <v>1324</v>
      </c>
      <c r="C140" s="881" t="s">
        <v>1004</v>
      </c>
      <c r="D140" s="882" t="s">
        <v>1302</v>
      </c>
      <c r="E140" s="901"/>
      <c r="F140" s="900"/>
      <c r="G140" s="900"/>
      <c r="H140" s="900"/>
      <c r="I140" s="900"/>
      <c r="J140" s="900"/>
      <c r="K140" s="899"/>
      <c r="L140" s="899"/>
      <c r="M140" s="900"/>
      <c r="N140" s="900"/>
      <c r="O140" s="899">
        <v>98422</v>
      </c>
      <c r="P140" s="946"/>
      <c r="Q140" s="1806"/>
    </row>
    <row r="141" spans="1:17" ht="35.1" customHeight="1">
      <c r="A141" s="687"/>
      <c r="B141" s="880" t="s">
        <v>1419</v>
      </c>
      <c r="C141" s="881" t="s">
        <v>1004</v>
      </c>
      <c r="D141" s="882" t="s">
        <v>1304</v>
      </c>
      <c r="E141" s="901"/>
      <c r="F141" s="900"/>
      <c r="G141" s="900"/>
      <c r="H141" s="900"/>
      <c r="I141" s="900"/>
      <c r="J141" s="900"/>
      <c r="K141" s="899"/>
      <c r="L141" s="899">
        <v>70909</v>
      </c>
      <c r="M141" s="659"/>
      <c r="N141" s="900"/>
      <c r="O141" s="900"/>
      <c r="P141" s="946"/>
      <c r="Q141" s="1806"/>
    </row>
    <row r="142" spans="1:17" ht="35.1" customHeight="1">
      <c r="A142" s="687"/>
      <c r="B142" s="902" t="s">
        <v>1326</v>
      </c>
      <c r="C142" s="881" t="s">
        <v>1004</v>
      </c>
      <c r="D142" s="882" t="s">
        <v>1316</v>
      </c>
      <c r="E142" s="901"/>
      <c r="F142" s="900"/>
      <c r="G142" s="900"/>
      <c r="H142" s="900"/>
      <c r="I142" s="900"/>
      <c r="J142" s="900"/>
      <c r="K142" s="899"/>
      <c r="L142" s="899"/>
      <c r="M142" s="907"/>
      <c r="N142" s="900"/>
      <c r="O142" s="899">
        <v>129322</v>
      </c>
      <c r="P142" s="946"/>
      <c r="Q142" s="1806"/>
    </row>
    <row r="143" spans="1:17" ht="35.1" customHeight="1">
      <c r="A143" s="687"/>
      <c r="B143" s="903" t="s">
        <v>1327</v>
      </c>
      <c r="C143" s="881" t="s">
        <v>1004</v>
      </c>
      <c r="D143" s="882" t="s">
        <v>1302</v>
      </c>
      <c r="E143" s="901"/>
      <c r="F143" s="900"/>
      <c r="G143" s="900"/>
      <c r="H143" s="900"/>
      <c r="I143" s="900"/>
      <c r="J143" s="900"/>
      <c r="K143" s="899"/>
      <c r="L143" s="899"/>
      <c r="M143" s="907"/>
      <c r="N143" s="900"/>
      <c r="O143" s="899">
        <v>82972</v>
      </c>
      <c r="P143" s="946"/>
      <c r="Q143" s="1806"/>
    </row>
    <row r="144" spans="1:17" ht="35.1" customHeight="1">
      <c r="A144" s="687"/>
      <c r="B144" s="880" t="s">
        <v>1328</v>
      </c>
      <c r="C144" s="881" t="s">
        <v>1004</v>
      </c>
      <c r="D144" s="882" t="s">
        <v>1302</v>
      </c>
      <c r="E144" s="901"/>
      <c r="F144" s="900"/>
      <c r="G144" s="899">
        <v>105600</v>
      </c>
      <c r="H144" s="900"/>
      <c r="I144" s="900"/>
      <c r="J144" s="900"/>
      <c r="K144" s="899"/>
      <c r="L144" s="899"/>
      <c r="M144" s="907"/>
      <c r="N144" s="900"/>
      <c r="O144" s="900"/>
      <c r="P144" s="946"/>
      <c r="Q144" s="1806"/>
    </row>
    <row r="145" spans="1:17" ht="35.1" customHeight="1">
      <c r="A145" s="687"/>
      <c r="B145" s="880" t="s">
        <v>1329</v>
      </c>
      <c r="C145" s="881" t="s">
        <v>1004</v>
      </c>
      <c r="D145" s="882" t="s">
        <v>1302</v>
      </c>
      <c r="E145" s="901"/>
      <c r="F145" s="900"/>
      <c r="G145" s="899">
        <v>130600</v>
      </c>
      <c r="H145" s="900"/>
      <c r="I145" s="900"/>
      <c r="J145" s="900"/>
      <c r="K145" s="899"/>
      <c r="L145" s="899"/>
      <c r="M145" s="907"/>
      <c r="N145" s="900"/>
      <c r="O145" s="900"/>
      <c r="P145" s="946"/>
      <c r="Q145" s="1806"/>
    </row>
    <row r="146" spans="1:17" ht="35.1" customHeight="1">
      <c r="A146" s="687"/>
      <c r="B146" s="880" t="s">
        <v>1404</v>
      </c>
      <c r="C146" s="881" t="s">
        <v>419</v>
      </c>
      <c r="D146" s="882"/>
      <c r="E146" s="901"/>
      <c r="F146" s="900"/>
      <c r="G146" s="899"/>
      <c r="H146" s="900"/>
      <c r="I146" s="900"/>
      <c r="J146" s="900"/>
      <c r="K146" s="899"/>
      <c r="L146" s="899"/>
      <c r="M146" s="899"/>
      <c r="N146" s="900"/>
      <c r="O146" s="900"/>
      <c r="P146" s="946"/>
      <c r="Q146" s="1806"/>
    </row>
    <row r="147" spans="1:17" ht="35.1" customHeight="1">
      <c r="A147" s="687"/>
      <c r="B147" s="880" t="s">
        <v>925</v>
      </c>
      <c r="C147" s="881" t="s">
        <v>1004</v>
      </c>
      <c r="D147" s="882"/>
      <c r="E147" s="901"/>
      <c r="F147" s="900"/>
      <c r="G147" s="899"/>
      <c r="H147" s="900"/>
      <c r="I147" s="900"/>
      <c r="J147" s="900"/>
      <c r="K147" s="899">
        <v>80100</v>
      </c>
      <c r="L147" s="899"/>
      <c r="M147" s="899"/>
      <c r="N147" s="900"/>
      <c r="O147" s="900"/>
      <c r="P147" s="946"/>
      <c r="Q147" s="1806"/>
    </row>
    <row r="148" spans="1:17" ht="35.1" customHeight="1">
      <c r="A148" s="687"/>
      <c r="B148" s="880" t="s">
        <v>926</v>
      </c>
      <c r="C148" s="881" t="s">
        <v>1004</v>
      </c>
      <c r="D148" s="882"/>
      <c r="E148" s="901"/>
      <c r="F148" s="900"/>
      <c r="G148" s="899"/>
      <c r="H148" s="900"/>
      <c r="I148" s="900"/>
      <c r="J148" s="900"/>
      <c r="K148" s="899">
        <v>72000</v>
      </c>
      <c r="L148" s="899"/>
      <c r="M148" s="899"/>
      <c r="N148" s="900"/>
      <c r="O148" s="900"/>
      <c r="P148" s="946"/>
      <c r="Q148" s="1806"/>
    </row>
    <row r="149" spans="1:17" ht="35.1" customHeight="1">
      <c r="A149" s="687"/>
      <c r="B149" s="880" t="s">
        <v>1330</v>
      </c>
      <c r="C149" s="881" t="s">
        <v>1004</v>
      </c>
      <c r="D149" s="882" t="s">
        <v>1302</v>
      </c>
      <c r="E149" s="904"/>
      <c r="F149" s="899"/>
      <c r="G149" s="899"/>
      <c r="H149" s="899"/>
      <c r="I149" s="899"/>
      <c r="J149" s="899"/>
      <c r="K149" s="899"/>
      <c r="L149" s="899"/>
      <c r="M149" s="947"/>
      <c r="N149" s="899"/>
      <c r="O149" s="899"/>
      <c r="P149" s="946"/>
      <c r="Q149" s="1806"/>
    </row>
    <row r="150" spans="1:17" ht="35.1" customHeight="1">
      <c r="A150" s="687"/>
      <c r="B150" s="880" t="s">
        <v>1331</v>
      </c>
      <c r="C150" s="881" t="s">
        <v>1004</v>
      </c>
      <c r="D150" s="882" t="s">
        <v>1302</v>
      </c>
      <c r="E150" s="901"/>
      <c r="F150" s="900"/>
      <c r="G150" s="900"/>
      <c r="H150" s="900"/>
      <c r="I150" s="900"/>
      <c r="J150" s="899"/>
      <c r="K150" s="899"/>
      <c r="L150" s="899"/>
      <c r="M150" s="907"/>
      <c r="N150" s="900"/>
      <c r="O150" s="900"/>
      <c r="P150" s="946"/>
      <c r="Q150" s="1806"/>
    </row>
    <row r="151" spans="1:17" ht="35.1" customHeight="1">
      <c r="A151" s="687"/>
      <c r="B151" s="880" t="s">
        <v>1331</v>
      </c>
      <c r="C151" s="881" t="s">
        <v>1004</v>
      </c>
      <c r="D151" s="882" t="s">
        <v>1332</v>
      </c>
      <c r="E151" s="901"/>
      <c r="F151" s="900"/>
      <c r="G151" s="900"/>
      <c r="H151" s="900"/>
      <c r="I151" s="900"/>
      <c r="J151" s="899"/>
      <c r="K151" s="899"/>
      <c r="L151" s="899"/>
      <c r="M151" s="907"/>
      <c r="N151" s="900"/>
      <c r="O151" s="900"/>
      <c r="P151" s="946"/>
      <c r="Q151" s="1806"/>
    </row>
    <row r="152" spans="1:17" ht="35.1" customHeight="1">
      <c r="A152" s="687"/>
      <c r="B152" s="905" t="s">
        <v>1405</v>
      </c>
      <c r="C152" s="881" t="s">
        <v>419</v>
      </c>
      <c r="D152" s="882"/>
      <c r="E152" s="901"/>
      <c r="F152" s="900"/>
      <c r="G152" s="900"/>
      <c r="H152" s="900"/>
      <c r="I152" s="900"/>
      <c r="J152" s="899"/>
      <c r="K152" s="899"/>
      <c r="L152" s="899"/>
      <c r="M152" s="899"/>
      <c r="N152" s="900"/>
      <c r="O152" s="900"/>
      <c r="P152" s="946"/>
      <c r="Q152" s="1806"/>
    </row>
    <row r="153" spans="1:17" ht="35.1" customHeight="1">
      <c r="A153" s="687"/>
      <c r="B153" s="906" t="s">
        <v>1333</v>
      </c>
      <c r="C153" s="762"/>
      <c r="D153" s="719"/>
      <c r="E153" s="793"/>
      <c r="F153" s="907"/>
      <c r="G153" s="907"/>
      <c r="H153" s="907"/>
      <c r="I153" s="907"/>
      <c r="J153" s="907"/>
      <c r="K153" s="947"/>
      <c r="L153" s="947"/>
      <c r="M153" s="900"/>
      <c r="N153" s="907"/>
      <c r="O153" s="907"/>
      <c r="P153" s="948"/>
      <c r="Q153" s="1806"/>
    </row>
    <row r="154" spans="1:17" ht="35.1" customHeight="1">
      <c r="A154" s="793"/>
      <c r="B154" s="880" t="s">
        <v>1334</v>
      </c>
      <c r="C154" s="762" t="s">
        <v>419</v>
      </c>
      <c r="D154" s="719"/>
      <c r="E154" s="901"/>
      <c r="F154" s="899">
        <v>8000</v>
      </c>
      <c r="G154" s="899">
        <v>5500</v>
      </c>
      <c r="H154" s="899">
        <v>5000</v>
      </c>
      <c r="I154" s="899">
        <v>9091</v>
      </c>
      <c r="J154" s="899"/>
      <c r="K154" s="899">
        <v>6550</v>
      </c>
      <c r="L154" s="899">
        <v>4800</v>
      </c>
      <c r="M154" s="899"/>
      <c r="N154" s="899"/>
      <c r="O154" s="899">
        <v>5614</v>
      </c>
      <c r="P154" s="946">
        <v>7000</v>
      </c>
      <c r="Q154" s="1806"/>
    </row>
    <row r="155" spans="1:17" ht="35.1" customHeight="1">
      <c r="A155" s="687"/>
      <c r="B155" s="880" t="s">
        <v>1335</v>
      </c>
      <c r="C155" s="762" t="s">
        <v>419</v>
      </c>
      <c r="D155" s="719"/>
      <c r="E155" s="901"/>
      <c r="F155" s="899">
        <v>10750</v>
      </c>
      <c r="G155" s="899">
        <v>6100</v>
      </c>
      <c r="H155" s="908">
        <v>7000</v>
      </c>
      <c r="I155" s="899">
        <v>13636</v>
      </c>
      <c r="J155" s="899"/>
      <c r="K155" s="899">
        <v>6200</v>
      </c>
      <c r="L155" s="899">
        <v>5800</v>
      </c>
      <c r="M155" s="899"/>
      <c r="N155" s="899"/>
      <c r="O155" s="899">
        <v>6541</v>
      </c>
      <c r="P155" s="946">
        <v>11000</v>
      </c>
      <c r="Q155" s="1807"/>
    </row>
    <row r="156" spans="1:17" ht="35.25" customHeight="1">
      <c r="A156" s="715" t="s">
        <v>1336</v>
      </c>
      <c r="B156" s="896" t="s">
        <v>1337</v>
      </c>
      <c r="C156" s="909"/>
      <c r="D156" s="716"/>
      <c r="E156" s="910"/>
      <c r="F156" s="911"/>
      <c r="G156" s="912"/>
      <c r="H156" s="912"/>
      <c r="I156" s="949"/>
      <c r="J156" s="950"/>
      <c r="K156" s="951"/>
      <c r="L156" s="952"/>
      <c r="M156" s="953"/>
      <c r="N156" s="953"/>
      <c r="O156" s="912"/>
      <c r="P156" s="949"/>
      <c r="Q156" s="1805" t="s">
        <v>1177</v>
      </c>
    </row>
    <row r="157" spans="1:17" ht="35.1" customHeight="1">
      <c r="A157" s="763"/>
      <c r="B157" s="1787" t="s">
        <v>1338</v>
      </c>
      <c r="C157" s="1788"/>
      <c r="D157" s="913"/>
      <c r="E157" s="914"/>
      <c r="F157" s="915"/>
      <c r="G157" s="916"/>
      <c r="H157" s="916"/>
      <c r="I157" s="916"/>
      <c r="J157" s="916"/>
      <c r="K157" s="916"/>
      <c r="L157" s="916"/>
      <c r="M157" s="916"/>
      <c r="N157" s="916"/>
      <c r="O157" s="916"/>
      <c r="P157" s="954"/>
      <c r="Q157" s="1806"/>
    </row>
    <row r="158" spans="1:17" ht="35.1" customHeight="1">
      <c r="A158" s="687"/>
      <c r="B158" s="797" t="s">
        <v>1339</v>
      </c>
      <c r="C158" s="798" t="s">
        <v>152</v>
      </c>
      <c r="D158" s="801" t="s">
        <v>1340</v>
      </c>
      <c r="E158" s="883"/>
      <c r="F158" s="884"/>
      <c r="G158" s="884"/>
      <c r="H158" s="884">
        <v>14000</v>
      </c>
      <c r="I158" s="884"/>
      <c r="J158" s="884"/>
      <c r="K158" s="884">
        <v>12000</v>
      </c>
      <c r="L158" s="884"/>
      <c r="M158" s="884">
        <v>15000</v>
      </c>
      <c r="N158" s="884"/>
      <c r="O158" s="884">
        <v>12800</v>
      </c>
      <c r="P158" s="894">
        <v>19200</v>
      </c>
      <c r="Q158" s="1806"/>
    </row>
    <row r="159" spans="1:17" ht="35.1" customHeight="1">
      <c r="A159" s="917"/>
      <c r="B159" s="797" t="s">
        <v>1411</v>
      </c>
      <c r="C159" s="798" t="s">
        <v>152</v>
      </c>
      <c r="D159" s="801"/>
      <c r="E159" s="883"/>
      <c r="F159" s="884"/>
      <c r="G159" s="884"/>
      <c r="H159" s="884"/>
      <c r="I159" s="884"/>
      <c r="J159" s="884"/>
      <c r="K159" s="884"/>
      <c r="L159" s="884"/>
      <c r="M159" s="884">
        <v>27273</v>
      </c>
      <c r="N159" s="884"/>
      <c r="O159" s="884"/>
      <c r="P159" s="894"/>
      <c r="Q159" s="1806"/>
    </row>
    <row r="160" spans="1:17" ht="35.1" customHeight="1">
      <c r="A160" s="917"/>
      <c r="B160" s="797" t="s">
        <v>1412</v>
      </c>
      <c r="C160" s="798" t="s">
        <v>152</v>
      </c>
      <c r="D160" s="801"/>
      <c r="E160" s="883"/>
      <c r="F160" s="884"/>
      <c r="G160" s="884"/>
      <c r="H160" s="884"/>
      <c r="I160" s="884"/>
      <c r="J160" s="884"/>
      <c r="K160" s="884"/>
      <c r="L160" s="884"/>
      <c r="M160" s="884">
        <v>27273</v>
      </c>
      <c r="N160" s="884"/>
      <c r="O160" s="884"/>
      <c r="P160" s="894"/>
      <c r="Q160" s="1806"/>
    </row>
    <row r="161" spans="1:17" ht="35.1" customHeight="1">
      <c r="A161" s="687"/>
      <c r="B161" s="797" t="s">
        <v>397</v>
      </c>
      <c r="C161" s="798" t="s">
        <v>152</v>
      </c>
      <c r="D161" s="801"/>
      <c r="E161" s="883"/>
      <c r="F161" s="884"/>
      <c r="G161" s="884"/>
      <c r="H161" s="884"/>
      <c r="I161" s="884">
        <v>30000</v>
      </c>
      <c r="J161" s="884"/>
      <c r="K161" s="884">
        <v>22000</v>
      </c>
      <c r="L161" s="884"/>
      <c r="M161" s="884"/>
      <c r="N161" s="884"/>
      <c r="O161" s="884">
        <v>23000</v>
      </c>
      <c r="P161" s="894">
        <v>35000</v>
      </c>
      <c r="Q161" s="1806"/>
    </row>
    <row r="162" spans="1:17" ht="35.1" customHeight="1">
      <c r="A162" s="917"/>
      <c r="B162" s="918" t="s">
        <v>492</v>
      </c>
      <c r="C162" s="798" t="s">
        <v>152</v>
      </c>
      <c r="D162" s="801" t="s">
        <v>1413</v>
      </c>
      <c r="E162" s="883"/>
      <c r="F162" s="884"/>
      <c r="G162" s="884"/>
      <c r="H162" s="884"/>
      <c r="I162" s="884"/>
      <c r="J162" s="884"/>
      <c r="K162" s="884"/>
      <c r="L162" s="884"/>
      <c r="M162" s="884">
        <v>37000</v>
      </c>
      <c r="N162" s="884"/>
      <c r="O162" s="884"/>
      <c r="P162" s="894"/>
      <c r="Q162" s="1806"/>
    </row>
    <row r="163" spans="1:17" ht="35.1" customHeight="1">
      <c r="A163" s="654"/>
      <c r="B163" s="747" t="s">
        <v>412</v>
      </c>
      <c r="C163" s="689" t="s">
        <v>152</v>
      </c>
      <c r="D163" s="803"/>
      <c r="E163" s="883"/>
      <c r="F163" s="884"/>
      <c r="G163" s="764"/>
      <c r="H163" s="764"/>
      <c r="I163" s="764"/>
      <c r="J163" s="849"/>
      <c r="K163" s="850"/>
      <c r="L163" s="764"/>
      <c r="M163" s="764"/>
      <c r="N163" s="849"/>
      <c r="O163" s="764"/>
      <c r="P163" s="850"/>
      <c r="Q163" s="1807"/>
    </row>
    <row r="164" spans="1:17" ht="30" customHeight="1">
      <c r="A164" s="715" t="s">
        <v>1341</v>
      </c>
      <c r="B164" s="879" t="s">
        <v>1342</v>
      </c>
      <c r="C164" s="919"/>
      <c r="D164" s="737"/>
      <c r="E164" s="920"/>
      <c r="F164" s="921"/>
      <c r="G164" s="922"/>
      <c r="H164" s="922"/>
      <c r="I164" s="922"/>
      <c r="J164" s="922"/>
      <c r="K164" s="957"/>
      <c r="L164" s="958"/>
      <c r="M164" s="922"/>
      <c r="N164" s="922"/>
      <c r="O164" s="922"/>
      <c r="P164" s="958"/>
      <c r="Q164" s="1805" t="s">
        <v>1177</v>
      </c>
    </row>
    <row r="165" spans="1:17" ht="35.1" customHeight="1">
      <c r="A165" s="654"/>
      <c r="B165" s="698" t="s">
        <v>1343</v>
      </c>
      <c r="C165" s="762" t="s">
        <v>1344</v>
      </c>
      <c r="D165" s="719" t="s">
        <v>1345</v>
      </c>
      <c r="E165" s="923"/>
      <c r="F165" s="924">
        <v>103000</v>
      </c>
      <c r="G165" s="924">
        <v>118000</v>
      </c>
      <c r="H165" s="924"/>
      <c r="I165" s="934"/>
      <c r="J165" s="924">
        <v>105000</v>
      </c>
      <c r="K165" s="924"/>
      <c r="L165" s="924"/>
      <c r="M165" s="924"/>
      <c r="N165" s="924"/>
      <c r="O165" s="924"/>
      <c r="P165" s="959"/>
      <c r="Q165" s="1806"/>
    </row>
    <row r="166" spans="1:17" ht="35.1" customHeight="1">
      <c r="A166" s="925"/>
      <c r="B166" s="926" t="s">
        <v>1346</v>
      </c>
      <c r="C166" s="762" t="s">
        <v>1344</v>
      </c>
      <c r="D166" s="719" t="s">
        <v>1347</v>
      </c>
      <c r="E166" s="923"/>
      <c r="F166" s="924"/>
      <c r="G166" s="924"/>
      <c r="H166" s="924"/>
      <c r="I166" s="934"/>
      <c r="J166" s="924">
        <v>85000</v>
      </c>
      <c r="K166" s="924"/>
      <c r="L166" s="924"/>
      <c r="M166" s="924"/>
      <c r="N166" s="924"/>
      <c r="O166" s="924"/>
      <c r="P166" s="959"/>
      <c r="Q166" s="1806"/>
    </row>
    <row r="167" spans="1:17" ht="35.1" customHeight="1">
      <c r="A167" s="925"/>
      <c r="B167" s="806" t="s">
        <v>1346</v>
      </c>
      <c r="C167" s="762" t="s">
        <v>1344</v>
      </c>
      <c r="D167" s="719" t="s">
        <v>1348</v>
      </c>
      <c r="E167" s="923"/>
      <c r="F167" s="924"/>
      <c r="G167" s="924"/>
      <c r="H167" s="924"/>
      <c r="I167" s="934"/>
      <c r="J167" s="924">
        <v>95000</v>
      </c>
      <c r="K167" s="924"/>
      <c r="L167" s="924"/>
      <c r="M167" s="924"/>
      <c r="N167" s="924"/>
      <c r="O167" s="924"/>
      <c r="P167" s="959"/>
      <c r="Q167" s="1806"/>
    </row>
    <row r="168" spans="1:17" ht="35.1" customHeight="1">
      <c r="A168" s="687"/>
      <c r="B168" s="806" t="s">
        <v>1349</v>
      </c>
      <c r="C168" s="762" t="s">
        <v>1344</v>
      </c>
      <c r="D168" s="719" t="s">
        <v>1345</v>
      </c>
      <c r="E168" s="923"/>
      <c r="F168" s="924">
        <v>103000</v>
      </c>
      <c r="G168" s="924">
        <v>118000</v>
      </c>
      <c r="H168" s="924">
        <v>125000</v>
      </c>
      <c r="I168" s="934"/>
      <c r="J168" s="924">
        <f>J165</f>
        <v>105000</v>
      </c>
      <c r="K168" s="924"/>
      <c r="L168" s="924"/>
      <c r="M168" s="924"/>
      <c r="N168" s="924"/>
      <c r="O168" s="924"/>
      <c r="P168" s="959"/>
      <c r="Q168" s="1806"/>
    </row>
    <row r="169" spans="1:17" ht="35.1" customHeight="1">
      <c r="A169" s="723"/>
      <c r="B169" s="694" t="s">
        <v>1349</v>
      </c>
      <c r="C169" s="702" t="s">
        <v>1344</v>
      </c>
      <c r="D169" s="719" t="s">
        <v>1350</v>
      </c>
      <c r="E169" s="927"/>
      <c r="F169" s="928"/>
      <c r="G169" s="928"/>
      <c r="H169" s="928">
        <v>132000</v>
      </c>
      <c r="I169" s="960"/>
      <c r="J169" s="960"/>
      <c r="K169" s="928"/>
      <c r="L169" s="928"/>
      <c r="M169" s="928"/>
      <c r="N169" s="928"/>
      <c r="O169" s="924"/>
      <c r="P169" s="961"/>
      <c r="Q169" s="1806"/>
    </row>
    <row r="170" spans="1:17" ht="35.1" customHeight="1">
      <c r="A170" s="723"/>
      <c r="B170" s="694" t="s">
        <v>1346</v>
      </c>
      <c r="C170" s="702" t="s">
        <v>1344</v>
      </c>
      <c r="D170" s="719" t="s">
        <v>1351</v>
      </c>
      <c r="E170" s="927"/>
      <c r="F170" s="928"/>
      <c r="G170" s="928"/>
      <c r="H170" s="928">
        <v>142000</v>
      </c>
      <c r="I170" s="960"/>
      <c r="J170" s="960"/>
      <c r="K170" s="928"/>
      <c r="L170" s="928"/>
      <c r="M170" s="928"/>
      <c r="N170" s="928"/>
      <c r="O170" s="962"/>
      <c r="P170" s="961"/>
      <c r="Q170" s="1806"/>
    </row>
    <row r="171" spans="1:17" ht="35.1" customHeight="1">
      <c r="A171" s="687"/>
      <c r="B171" s="929" t="s">
        <v>1352</v>
      </c>
      <c r="C171" s="762" t="s">
        <v>1344</v>
      </c>
      <c r="D171" s="719" t="s">
        <v>1350</v>
      </c>
      <c r="E171" s="930"/>
      <c r="F171" s="924">
        <v>89300</v>
      </c>
      <c r="G171" s="849"/>
      <c r="H171" s="924"/>
      <c r="I171" s="934"/>
      <c r="J171" s="934"/>
      <c r="K171" s="924"/>
      <c r="L171" s="924"/>
      <c r="M171" s="924"/>
      <c r="N171" s="924"/>
      <c r="O171" s="818"/>
      <c r="P171" s="959"/>
      <c r="Q171" s="1806"/>
    </row>
    <row r="172" spans="1:17" ht="35.1" customHeight="1">
      <c r="A172" s="917"/>
      <c r="B172" s="926" t="s">
        <v>1352</v>
      </c>
      <c r="C172" s="783" t="s">
        <v>1344</v>
      </c>
      <c r="D172" s="719" t="s">
        <v>1345</v>
      </c>
      <c r="E172" s="931"/>
      <c r="F172" s="932">
        <v>91500</v>
      </c>
      <c r="G172" s="924">
        <v>129000</v>
      </c>
      <c r="H172" s="932"/>
      <c r="I172" s="963"/>
      <c r="J172" s="963"/>
      <c r="K172" s="932">
        <v>120000</v>
      </c>
      <c r="L172" s="932"/>
      <c r="M172" s="932"/>
      <c r="N172" s="932">
        <v>124500</v>
      </c>
      <c r="O172" s="932">
        <v>130000</v>
      </c>
      <c r="P172" s="964"/>
      <c r="Q172" s="1806"/>
    </row>
    <row r="173" spans="1:17" ht="35.1" customHeight="1">
      <c r="A173" s="687"/>
      <c r="B173" s="806" t="s">
        <v>1353</v>
      </c>
      <c r="C173" s="762" t="s">
        <v>1344</v>
      </c>
      <c r="D173" s="719" t="s">
        <v>1345</v>
      </c>
      <c r="E173" s="923"/>
      <c r="F173" s="924">
        <v>88500</v>
      </c>
      <c r="G173" s="934"/>
      <c r="H173" s="934"/>
      <c r="I173" s="934"/>
      <c r="J173" s="934"/>
      <c r="K173" s="924"/>
      <c r="L173" s="924"/>
      <c r="M173" s="924"/>
      <c r="N173" s="924">
        <v>123400</v>
      </c>
      <c r="O173" s="924"/>
      <c r="P173" s="959"/>
      <c r="Q173" s="1806"/>
    </row>
    <row r="174" spans="1:17" ht="35.1" customHeight="1">
      <c r="A174" s="687"/>
      <c r="B174" s="806" t="s">
        <v>1354</v>
      </c>
      <c r="C174" s="762" t="s">
        <v>1344</v>
      </c>
      <c r="D174" s="719" t="s">
        <v>1355</v>
      </c>
      <c r="E174" s="923"/>
      <c r="F174" s="924">
        <v>79000</v>
      </c>
      <c r="G174" s="934"/>
      <c r="H174" s="934"/>
      <c r="I174" s="924">
        <v>85000</v>
      </c>
      <c r="J174" s="934"/>
      <c r="K174" s="924"/>
      <c r="L174" s="924"/>
      <c r="M174" s="934"/>
      <c r="N174" s="934"/>
      <c r="O174" s="934"/>
      <c r="P174" s="959"/>
      <c r="Q174" s="1806"/>
    </row>
    <row r="175" spans="1:17" ht="35.1" customHeight="1">
      <c r="A175" s="687"/>
      <c r="B175" s="806" t="s">
        <v>1356</v>
      </c>
      <c r="C175" s="762" t="s">
        <v>1344</v>
      </c>
      <c r="D175" s="719" t="s">
        <v>1357</v>
      </c>
      <c r="E175" s="923"/>
      <c r="F175" s="924"/>
      <c r="G175" s="934"/>
      <c r="H175" s="934"/>
      <c r="I175" s="924"/>
      <c r="J175" s="934"/>
      <c r="K175" s="924"/>
      <c r="L175" s="924"/>
      <c r="M175" s="934"/>
      <c r="N175" s="934"/>
      <c r="O175" s="934"/>
      <c r="P175" s="959">
        <v>118800</v>
      </c>
      <c r="Q175" s="1806"/>
    </row>
    <row r="176" spans="1:17" ht="35.1" customHeight="1">
      <c r="A176" s="687"/>
      <c r="B176" s="806" t="s">
        <v>1358</v>
      </c>
      <c r="C176" s="762" t="s">
        <v>1344</v>
      </c>
      <c r="D176" s="719" t="s">
        <v>1359</v>
      </c>
      <c r="E176" s="923"/>
      <c r="F176" s="924">
        <v>82000</v>
      </c>
      <c r="G176" s="934"/>
      <c r="H176" s="934"/>
      <c r="I176" s="924">
        <v>105000</v>
      </c>
      <c r="J176" s="934"/>
      <c r="K176" s="924"/>
      <c r="L176" s="924"/>
      <c r="M176" s="934"/>
      <c r="N176" s="934"/>
      <c r="O176" s="934"/>
      <c r="P176" s="959">
        <v>129800</v>
      </c>
      <c r="Q176" s="1806"/>
    </row>
    <row r="177" spans="1:17" ht="35.1" customHeight="1">
      <c r="A177" s="687"/>
      <c r="B177" s="806" t="s">
        <v>1360</v>
      </c>
      <c r="C177" s="762" t="s">
        <v>1344</v>
      </c>
      <c r="D177" s="719" t="s">
        <v>1361</v>
      </c>
      <c r="E177" s="923"/>
      <c r="F177" s="924">
        <v>82200</v>
      </c>
      <c r="G177" s="934"/>
      <c r="H177" s="934"/>
      <c r="I177" s="924"/>
      <c r="J177" s="934"/>
      <c r="K177" s="924"/>
      <c r="L177" s="924"/>
      <c r="M177" s="934"/>
      <c r="N177" s="934"/>
      <c r="O177" s="934"/>
      <c r="P177" s="959">
        <v>133100</v>
      </c>
      <c r="Q177" s="1806"/>
    </row>
    <row r="178" spans="1:17" ht="35.1" customHeight="1">
      <c r="A178" s="687"/>
      <c r="B178" s="806" t="s">
        <v>1360</v>
      </c>
      <c r="C178" s="762" t="s">
        <v>1344</v>
      </c>
      <c r="D178" s="719" t="s">
        <v>1362</v>
      </c>
      <c r="E178" s="923"/>
      <c r="F178" s="934"/>
      <c r="G178" s="934"/>
      <c r="H178" s="934"/>
      <c r="I178" s="924"/>
      <c r="J178" s="934"/>
      <c r="K178" s="924"/>
      <c r="L178" s="924"/>
      <c r="M178" s="934"/>
      <c r="N178" s="934"/>
      <c r="O178" s="934"/>
      <c r="P178" s="959">
        <v>149600</v>
      </c>
      <c r="Q178" s="1806"/>
    </row>
    <row r="179" spans="1:17" ht="35.1" customHeight="1">
      <c r="A179" s="687"/>
      <c r="B179" s="694" t="s">
        <v>1363</v>
      </c>
      <c r="C179" s="762" t="s">
        <v>1344</v>
      </c>
      <c r="D179" s="719" t="s">
        <v>1364</v>
      </c>
      <c r="E179" s="923"/>
      <c r="F179" s="934"/>
      <c r="G179" s="934"/>
      <c r="H179" s="934"/>
      <c r="I179" s="934"/>
      <c r="J179" s="934"/>
      <c r="K179" s="924"/>
      <c r="L179" s="924"/>
      <c r="M179" s="934"/>
      <c r="N179" s="924">
        <v>78000</v>
      </c>
      <c r="O179" s="934"/>
      <c r="P179" s="959"/>
      <c r="Q179" s="1806"/>
    </row>
    <row r="180" spans="1:17" ht="35.1" customHeight="1">
      <c r="A180" s="687"/>
      <c r="B180" s="935" t="s">
        <v>1365</v>
      </c>
      <c r="C180" s="762" t="s">
        <v>1344</v>
      </c>
      <c r="D180" s="936" t="s">
        <v>1366</v>
      </c>
      <c r="E180" s="937"/>
      <c r="F180" s="934"/>
      <c r="G180" s="938"/>
      <c r="H180" s="938"/>
      <c r="I180" s="967"/>
      <c r="J180" s="938"/>
      <c r="K180" s="967"/>
      <c r="L180" s="967"/>
      <c r="M180" s="938"/>
      <c r="N180" s="938"/>
      <c r="O180" s="938"/>
      <c r="P180" s="968"/>
      <c r="Q180" s="1806"/>
    </row>
    <row r="181" spans="1:17" ht="35.1" customHeight="1">
      <c r="A181" s="687"/>
      <c r="B181" s="935" t="s">
        <v>1367</v>
      </c>
      <c r="C181" s="762" t="s">
        <v>1344</v>
      </c>
      <c r="D181" s="719" t="s">
        <v>1368</v>
      </c>
      <c r="E181" s="939"/>
      <c r="F181" s="849"/>
      <c r="G181" s="940"/>
      <c r="H181" s="940"/>
      <c r="I181" s="1020"/>
      <c r="J181" s="940"/>
      <c r="K181" s="970"/>
      <c r="L181" s="970"/>
      <c r="M181" s="940"/>
      <c r="N181" s="940"/>
      <c r="O181" s="940"/>
      <c r="P181" s="971"/>
      <c r="Q181" s="1806"/>
    </row>
    <row r="182" spans="1:17" ht="35.1" customHeight="1">
      <c r="A182" s="687"/>
      <c r="B182" s="806" t="s">
        <v>1369</v>
      </c>
      <c r="C182" s="762" t="s">
        <v>1344</v>
      </c>
      <c r="D182" s="719" t="s">
        <v>1345</v>
      </c>
      <c r="E182" s="923"/>
      <c r="F182" s="934"/>
      <c r="G182" s="924">
        <v>110000</v>
      </c>
      <c r="H182" s="659"/>
      <c r="I182" s="934"/>
      <c r="J182" s="934"/>
      <c r="K182" s="924"/>
      <c r="L182" s="924"/>
      <c r="M182" s="934"/>
      <c r="N182" s="934"/>
      <c r="O182" s="934"/>
      <c r="P182" s="959"/>
      <c r="Q182" s="1806"/>
    </row>
    <row r="183" spans="1:17" s="654" customFormat="1" ht="35.1" customHeight="1">
      <c r="A183" s="687"/>
      <c r="B183" s="806" t="s">
        <v>1370</v>
      </c>
      <c r="C183" s="762" t="s">
        <v>1344</v>
      </c>
      <c r="D183" s="719" t="s">
        <v>1345</v>
      </c>
      <c r="E183" s="923"/>
      <c r="F183" s="941"/>
      <c r="G183" s="942">
        <v>110000</v>
      </c>
      <c r="H183" s="941"/>
      <c r="I183" s="941"/>
      <c r="J183" s="941"/>
      <c r="K183" s="942"/>
      <c r="L183" s="942"/>
      <c r="M183" s="941"/>
      <c r="N183" s="941"/>
      <c r="O183" s="941"/>
      <c r="P183" s="944"/>
      <c r="Q183" s="1806"/>
    </row>
    <row r="184" spans="1:17" ht="35.1" customHeight="1">
      <c r="A184" s="687"/>
      <c r="B184" s="806" t="s">
        <v>1371</v>
      </c>
      <c r="C184" s="762" t="s">
        <v>1344</v>
      </c>
      <c r="D184" s="719" t="s">
        <v>1345</v>
      </c>
      <c r="E184" s="923"/>
      <c r="F184" s="934"/>
      <c r="G184" s="924">
        <v>118000</v>
      </c>
      <c r="H184" s="934"/>
      <c r="I184" s="934"/>
      <c r="J184" s="934"/>
      <c r="K184" s="924"/>
      <c r="L184" s="924"/>
      <c r="M184" s="934"/>
      <c r="N184" s="934"/>
      <c r="O184" s="934"/>
      <c r="P184" s="959"/>
      <c r="Q184" s="1806"/>
    </row>
    <row r="185" spans="1:17" ht="35.1" customHeight="1">
      <c r="A185" s="687"/>
      <c r="B185" s="806" t="s">
        <v>1372</v>
      </c>
      <c r="C185" s="762" t="s">
        <v>1344</v>
      </c>
      <c r="D185" s="719" t="s">
        <v>1347</v>
      </c>
      <c r="E185" s="943"/>
      <c r="F185" s="934"/>
      <c r="G185" s="849"/>
      <c r="H185" s="934"/>
      <c r="I185" s="934"/>
      <c r="J185" s="934"/>
      <c r="K185" s="924"/>
      <c r="L185" s="924"/>
      <c r="M185" s="924">
        <v>110000</v>
      </c>
      <c r="N185" s="934"/>
      <c r="O185" s="934"/>
      <c r="P185" s="959"/>
      <c r="Q185" s="1806"/>
    </row>
    <row r="186" spans="1:17" ht="35.1" customHeight="1">
      <c r="A186" s="687"/>
      <c r="B186" s="806" t="s">
        <v>1372</v>
      </c>
      <c r="C186" s="762" t="s">
        <v>1344</v>
      </c>
      <c r="D186" s="719" t="s">
        <v>1348</v>
      </c>
      <c r="E186" s="944"/>
      <c r="F186" s="924">
        <v>70200</v>
      </c>
      <c r="G186" s="849"/>
      <c r="H186" s="924"/>
      <c r="I186" s="924"/>
      <c r="J186" s="924"/>
      <c r="K186" s="892"/>
      <c r="L186" s="892"/>
      <c r="M186" s="924"/>
      <c r="N186" s="924"/>
      <c r="O186" s="924"/>
      <c r="P186" s="959"/>
      <c r="Q186" s="1806"/>
    </row>
    <row r="187" spans="1:17" ht="35.1" customHeight="1">
      <c r="A187" s="687"/>
      <c r="B187" s="806" t="s">
        <v>1373</v>
      </c>
      <c r="C187" s="762" t="s">
        <v>1344</v>
      </c>
      <c r="D187" s="719" t="s">
        <v>1345</v>
      </c>
      <c r="E187" s="944"/>
      <c r="F187" s="924">
        <v>73500</v>
      </c>
      <c r="G187" s="924">
        <v>118000</v>
      </c>
      <c r="H187" s="924"/>
      <c r="I187" s="924"/>
      <c r="J187" s="924"/>
      <c r="K187" s="924">
        <v>130000</v>
      </c>
      <c r="L187" s="924">
        <v>125000</v>
      </c>
      <c r="M187" s="924">
        <v>123000</v>
      </c>
      <c r="N187" s="924"/>
      <c r="O187" s="924"/>
      <c r="P187" s="959"/>
      <c r="Q187" s="1806"/>
    </row>
    <row r="188" spans="1:17" ht="35.1" customHeight="1">
      <c r="A188" s="687"/>
      <c r="B188" s="806" t="s">
        <v>1374</v>
      </c>
      <c r="C188" s="762" t="s">
        <v>1344</v>
      </c>
      <c r="D188" s="719" t="s">
        <v>1345</v>
      </c>
      <c r="E188" s="945"/>
      <c r="F188" s="924"/>
      <c r="G188" s="924">
        <v>118000</v>
      </c>
      <c r="H188" s="924"/>
      <c r="I188" s="924"/>
      <c r="J188" s="924"/>
      <c r="K188" s="924"/>
      <c r="L188" s="924"/>
      <c r="M188" s="924"/>
      <c r="N188" s="924"/>
      <c r="O188" s="924"/>
      <c r="P188" s="959"/>
      <c r="Q188" s="1806"/>
    </row>
    <row r="189" spans="1:17" ht="35.1" customHeight="1">
      <c r="A189" s="687"/>
      <c r="B189" s="806" t="s">
        <v>1375</v>
      </c>
      <c r="C189" s="762" t="s">
        <v>1344</v>
      </c>
      <c r="D189" s="719" t="s">
        <v>1345</v>
      </c>
      <c r="E189" s="945"/>
      <c r="F189" s="924"/>
      <c r="H189" s="924"/>
      <c r="I189" s="924"/>
      <c r="J189" s="924"/>
      <c r="K189" s="657"/>
      <c r="L189" s="924">
        <v>129000</v>
      </c>
      <c r="M189" s="924"/>
      <c r="N189" s="924"/>
      <c r="O189" s="924"/>
      <c r="P189" s="959"/>
      <c r="Q189" s="1806"/>
    </row>
    <row r="190" spans="1:17" ht="35.1" customHeight="1">
      <c r="A190" s="687"/>
      <c r="B190" s="806" t="s">
        <v>1376</v>
      </c>
      <c r="C190" s="762" t="s">
        <v>1344</v>
      </c>
      <c r="D190" s="719" t="s">
        <v>1345</v>
      </c>
      <c r="E190" s="945"/>
      <c r="F190" s="924"/>
      <c r="G190" s="924"/>
      <c r="H190" s="849"/>
      <c r="I190" s="924"/>
      <c r="J190" s="924"/>
      <c r="K190" s="924"/>
      <c r="L190" s="924"/>
      <c r="M190" s="924"/>
      <c r="N190" s="924"/>
      <c r="O190" s="924"/>
      <c r="P190" s="959"/>
      <c r="Q190" s="1806"/>
    </row>
    <row r="191" spans="1:17" ht="35.1" customHeight="1">
      <c r="A191" s="687"/>
      <c r="B191" s="806" t="s">
        <v>1377</v>
      </c>
      <c r="C191" s="762" t="s">
        <v>1344</v>
      </c>
      <c r="D191" s="719" t="s">
        <v>1347</v>
      </c>
      <c r="E191" s="945"/>
      <c r="F191" s="924"/>
      <c r="G191" s="924"/>
      <c r="H191" s="659"/>
      <c r="I191" s="924"/>
      <c r="J191" s="924">
        <v>85000</v>
      </c>
      <c r="K191" s="924"/>
      <c r="L191" s="924"/>
      <c r="M191" s="924">
        <v>79000</v>
      </c>
      <c r="N191" s="924"/>
      <c r="O191" s="924"/>
      <c r="P191" s="959"/>
      <c r="Q191" s="1806"/>
    </row>
    <row r="192" spans="1:17" ht="35.1" customHeight="1">
      <c r="A192" s="687"/>
      <c r="B192" s="806" t="s">
        <v>1377</v>
      </c>
      <c r="C192" s="762" t="s">
        <v>1344</v>
      </c>
      <c r="D192" s="719" t="s">
        <v>1348</v>
      </c>
      <c r="E192" s="923"/>
      <c r="F192" s="934"/>
      <c r="G192" s="655"/>
      <c r="H192" s="934"/>
      <c r="I192" s="934"/>
      <c r="J192" s="924">
        <v>95000</v>
      </c>
      <c r="K192" s="924"/>
      <c r="L192" s="924"/>
      <c r="M192" s="934"/>
      <c r="N192" s="934"/>
      <c r="O192" s="934"/>
      <c r="P192" s="959"/>
      <c r="Q192" s="1806"/>
    </row>
    <row r="193" spans="1:17" ht="35.1" customHeight="1">
      <c r="A193" s="687"/>
      <c r="B193" s="806" t="s">
        <v>1377</v>
      </c>
      <c r="C193" s="762" t="s">
        <v>1344</v>
      </c>
      <c r="D193" s="719" t="s">
        <v>1345</v>
      </c>
      <c r="E193" s="923"/>
      <c r="F193" s="924">
        <v>95000</v>
      </c>
      <c r="G193" s="924"/>
      <c r="H193" s="934"/>
      <c r="I193" s="934"/>
      <c r="J193" s="924"/>
      <c r="K193" s="924"/>
      <c r="L193" s="924"/>
      <c r="M193" s="934"/>
      <c r="N193" s="934"/>
      <c r="O193" s="934"/>
      <c r="P193" s="959"/>
      <c r="Q193" s="1806"/>
    </row>
    <row r="194" spans="1:17" ht="35.1" customHeight="1">
      <c r="A194" s="687"/>
      <c r="B194" s="806" t="s">
        <v>1378</v>
      </c>
      <c r="C194" s="762" t="s">
        <v>1344</v>
      </c>
      <c r="D194" s="719" t="s">
        <v>1350</v>
      </c>
      <c r="E194" s="923"/>
      <c r="G194" s="924"/>
      <c r="H194" s="934"/>
      <c r="I194" s="934"/>
      <c r="J194" s="934"/>
      <c r="K194" s="924"/>
      <c r="L194" s="924"/>
      <c r="M194" s="934"/>
      <c r="N194" s="934"/>
      <c r="O194" s="934"/>
      <c r="P194" s="924">
        <v>166100</v>
      </c>
      <c r="Q194" s="1806"/>
    </row>
    <row r="195" spans="1:17" ht="35.1" customHeight="1">
      <c r="A195" s="687"/>
      <c r="B195" s="806" t="s">
        <v>1379</v>
      </c>
      <c r="C195" s="762" t="s">
        <v>1344</v>
      </c>
      <c r="D195" s="719" t="s">
        <v>1351</v>
      </c>
      <c r="E195" s="923"/>
      <c r="F195" s="934"/>
      <c r="G195" s="924"/>
      <c r="H195" s="934"/>
      <c r="I195" s="934"/>
      <c r="J195" s="934"/>
      <c r="K195" s="924"/>
      <c r="L195" s="924"/>
      <c r="M195" s="934"/>
      <c r="N195" s="934"/>
      <c r="O195" s="934"/>
      <c r="P195" s="959">
        <v>180400</v>
      </c>
      <c r="Q195" s="1806"/>
    </row>
    <row r="196" spans="1:17" ht="35.1" customHeight="1">
      <c r="A196" s="687"/>
      <c r="B196" s="806" t="s">
        <v>1380</v>
      </c>
      <c r="C196" s="762" t="s">
        <v>1344</v>
      </c>
      <c r="D196" s="719" t="s">
        <v>1345</v>
      </c>
      <c r="E196" s="923"/>
      <c r="F196" s="934"/>
      <c r="G196" s="924">
        <v>128000</v>
      </c>
      <c r="H196" s="934"/>
      <c r="I196" s="934"/>
      <c r="J196" s="934"/>
      <c r="K196" s="924">
        <v>130000</v>
      </c>
      <c r="L196" s="924"/>
      <c r="M196" s="934"/>
      <c r="N196" s="934"/>
      <c r="O196" s="934"/>
      <c r="P196" s="959"/>
      <c r="Q196" s="1806"/>
    </row>
    <row r="197" spans="1:17" ht="35.1" customHeight="1">
      <c r="A197" s="687"/>
      <c r="B197" s="806" t="s">
        <v>1381</v>
      </c>
      <c r="C197" s="762" t="s">
        <v>1344</v>
      </c>
      <c r="D197" s="719" t="s">
        <v>1345</v>
      </c>
      <c r="E197" s="923"/>
      <c r="F197" s="934"/>
      <c r="G197" s="934"/>
      <c r="H197" s="934"/>
      <c r="I197" s="924">
        <v>115000</v>
      </c>
      <c r="J197" s="934"/>
      <c r="K197" s="924"/>
      <c r="L197" s="924"/>
      <c r="M197" s="934"/>
      <c r="N197" s="934"/>
      <c r="O197" s="934"/>
      <c r="P197" s="959"/>
      <c r="Q197" s="1806"/>
    </row>
    <row r="198" spans="1:17" ht="35.1" customHeight="1">
      <c r="A198" s="687"/>
      <c r="B198" s="806" t="s">
        <v>1382</v>
      </c>
      <c r="C198" s="762" t="s">
        <v>1344</v>
      </c>
      <c r="D198" s="719" t="s">
        <v>1350</v>
      </c>
      <c r="E198" s="923"/>
      <c r="F198" s="934"/>
      <c r="G198" s="934"/>
      <c r="H198" s="934"/>
      <c r="I198" s="924">
        <v>135000</v>
      </c>
      <c r="J198" s="934"/>
      <c r="K198" s="924"/>
      <c r="L198" s="924"/>
      <c r="M198" s="934"/>
      <c r="N198" s="934"/>
      <c r="O198" s="934"/>
      <c r="P198" s="959"/>
      <c r="Q198" s="1806"/>
    </row>
    <row r="199" spans="1:17" ht="35.1" customHeight="1">
      <c r="A199" s="687"/>
      <c r="B199" s="694" t="s">
        <v>1383</v>
      </c>
      <c r="C199" s="762" t="s">
        <v>1344</v>
      </c>
      <c r="D199" s="719" t="s">
        <v>1350</v>
      </c>
      <c r="E199" s="923"/>
      <c r="F199" s="934"/>
      <c r="G199" s="934"/>
      <c r="H199" s="934"/>
      <c r="I199" s="934"/>
      <c r="J199" s="934"/>
      <c r="K199" s="924"/>
      <c r="L199" s="924"/>
      <c r="M199" s="934"/>
      <c r="N199" s="934"/>
      <c r="O199" s="934"/>
      <c r="P199" s="959"/>
      <c r="Q199" s="1806"/>
    </row>
    <row r="200" spans="1:17" ht="35.1" customHeight="1">
      <c r="A200" s="687"/>
      <c r="B200" s="694" t="s">
        <v>1384</v>
      </c>
      <c r="C200" s="762" t="s">
        <v>1344</v>
      </c>
      <c r="D200" s="719" t="s">
        <v>1350</v>
      </c>
      <c r="E200" s="923"/>
      <c r="F200" s="924">
        <v>91200</v>
      </c>
      <c r="G200" s="934"/>
      <c r="H200" s="934"/>
      <c r="I200" s="934"/>
      <c r="J200" s="934"/>
      <c r="K200" s="924"/>
      <c r="L200" s="924"/>
      <c r="M200" s="934"/>
      <c r="N200" s="934"/>
      <c r="O200" s="934"/>
      <c r="P200" s="959"/>
      <c r="Q200" s="1807"/>
    </row>
    <row r="201" spans="1:17" ht="30" customHeight="1">
      <c r="A201" s="715" t="s">
        <v>1385</v>
      </c>
      <c r="B201" s="709"/>
      <c r="C201" s="973"/>
      <c r="D201" s="716"/>
      <c r="E201" s="974"/>
      <c r="F201" s="623"/>
      <c r="G201" s="624"/>
      <c r="H201" s="625"/>
      <c r="J201" s="659"/>
      <c r="K201" s="657"/>
      <c r="L201" s="657"/>
      <c r="M201" s="659"/>
      <c r="P201" s="657"/>
      <c r="Q201" s="1805" t="s">
        <v>1177</v>
      </c>
    </row>
    <row r="202" spans="1:17" ht="30" customHeight="1">
      <c r="A202" s="654"/>
      <c r="B202" s="1789" t="s">
        <v>866</v>
      </c>
      <c r="C202" s="1790"/>
      <c r="D202" s="898"/>
      <c r="E202" s="877"/>
      <c r="F202" s="878"/>
      <c r="G202" s="849"/>
      <c r="H202" s="849"/>
      <c r="I202" s="849"/>
      <c r="J202" s="849"/>
      <c r="K202" s="892"/>
      <c r="L202" s="892"/>
      <c r="M202" s="849"/>
      <c r="N202" s="849"/>
      <c r="O202" s="849"/>
      <c r="P202" s="893"/>
      <c r="Q202" s="1806"/>
    </row>
    <row r="203" spans="1:17" ht="30" customHeight="1">
      <c r="A203" s="793"/>
      <c r="B203" s="729" t="s">
        <v>1386</v>
      </c>
      <c r="C203" s="762" t="s">
        <v>1387</v>
      </c>
      <c r="D203" s="975" t="s">
        <v>1388</v>
      </c>
      <c r="E203" s="976"/>
      <c r="F203" s="977"/>
      <c r="G203" s="978">
        <v>2200000</v>
      </c>
      <c r="H203" s="978"/>
      <c r="I203" s="978"/>
      <c r="J203" s="978"/>
      <c r="K203" s="978"/>
      <c r="L203" s="978"/>
      <c r="M203" s="978"/>
      <c r="N203" s="978"/>
      <c r="O203" s="978"/>
      <c r="P203" s="1003"/>
      <c r="Q203" s="1806"/>
    </row>
    <row r="204" spans="1:17" ht="30" customHeight="1">
      <c r="A204" s="793"/>
      <c r="B204" s="729" t="s">
        <v>868</v>
      </c>
      <c r="C204" s="762" t="s">
        <v>1387</v>
      </c>
      <c r="D204" s="975" t="s">
        <v>1389</v>
      </c>
      <c r="E204" s="979"/>
      <c r="F204" s="980"/>
      <c r="G204" s="978">
        <v>3000000</v>
      </c>
      <c r="H204" s="978"/>
      <c r="I204" s="978"/>
      <c r="J204" s="978"/>
      <c r="K204" s="978">
        <v>3200000</v>
      </c>
      <c r="L204" s="978"/>
      <c r="M204" s="978"/>
      <c r="N204" s="978"/>
      <c r="O204" s="978"/>
      <c r="P204" s="1003"/>
      <c r="Q204" s="1806"/>
    </row>
    <row r="205" spans="1:17" ht="30" customHeight="1">
      <c r="A205" s="793"/>
      <c r="B205" s="729" t="s">
        <v>869</v>
      </c>
      <c r="C205" s="762" t="s">
        <v>1387</v>
      </c>
      <c r="D205" s="975" t="s">
        <v>1390</v>
      </c>
      <c r="E205" s="979"/>
      <c r="F205" s="980"/>
      <c r="G205" s="978">
        <v>4100000</v>
      </c>
      <c r="H205" s="978"/>
      <c r="I205" s="978"/>
      <c r="J205" s="978"/>
      <c r="K205" s="978"/>
      <c r="L205" s="978"/>
      <c r="M205" s="978"/>
      <c r="N205" s="978"/>
      <c r="O205" s="978"/>
      <c r="P205" s="1003"/>
      <c r="Q205" s="1806"/>
    </row>
    <row r="206" spans="1:17" ht="30" customHeight="1">
      <c r="A206" s="793"/>
      <c r="B206" s="729" t="s">
        <v>870</v>
      </c>
      <c r="C206" s="762" t="s">
        <v>1387</v>
      </c>
      <c r="D206" s="975" t="s">
        <v>1391</v>
      </c>
      <c r="E206" s="979"/>
      <c r="F206" s="980"/>
      <c r="G206" s="978">
        <v>5300000</v>
      </c>
      <c r="H206" s="978"/>
      <c r="I206" s="978"/>
      <c r="J206" s="978"/>
      <c r="K206" s="978"/>
      <c r="L206" s="978"/>
      <c r="M206" s="978"/>
      <c r="N206" s="978"/>
      <c r="O206" s="978"/>
      <c r="P206" s="1003"/>
      <c r="Q206" s="1806"/>
    </row>
    <row r="207" spans="1:17" ht="30" customHeight="1">
      <c r="A207" s="793"/>
      <c r="B207" s="729" t="s">
        <v>871</v>
      </c>
      <c r="C207" s="762" t="s">
        <v>1387</v>
      </c>
      <c r="D207" s="975" t="s">
        <v>1388</v>
      </c>
      <c r="E207" s="979"/>
      <c r="F207" s="980"/>
      <c r="G207" s="978">
        <v>2250000</v>
      </c>
      <c r="H207" s="978"/>
      <c r="I207" s="978"/>
      <c r="J207" s="978"/>
      <c r="K207" s="978"/>
      <c r="L207" s="978"/>
      <c r="M207" s="978"/>
      <c r="N207" s="978"/>
      <c r="O207" s="978"/>
      <c r="P207" s="1003"/>
      <c r="Q207" s="1806"/>
    </row>
    <row r="208" spans="1:17" ht="30" customHeight="1">
      <c r="A208" s="981"/>
      <c r="B208" s="724" t="s">
        <v>872</v>
      </c>
      <c r="C208" s="702" t="s">
        <v>1387</v>
      </c>
      <c r="D208" s="975" t="s">
        <v>1389</v>
      </c>
      <c r="E208" s="982"/>
      <c r="F208" s="983"/>
      <c r="G208" s="984">
        <v>3250000</v>
      </c>
      <c r="H208" s="984"/>
      <c r="I208" s="984"/>
      <c r="J208" s="984"/>
      <c r="K208" s="657"/>
      <c r="L208" s="984"/>
      <c r="M208" s="984"/>
      <c r="N208" s="984"/>
      <c r="O208" s="984"/>
      <c r="P208" s="1004"/>
      <c r="Q208" s="1806"/>
    </row>
    <row r="209" spans="1:17" ht="30" customHeight="1">
      <c r="A209" s="793"/>
      <c r="B209" s="729" t="s">
        <v>873</v>
      </c>
      <c r="C209" s="762" t="s">
        <v>1387</v>
      </c>
      <c r="D209" s="975" t="s">
        <v>1390</v>
      </c>
      <c r="E209" s="985"/>
      <c r="F209" s="986"/>
      <c r="G209" s="987">
        <v>4350000</v>
      </c>
      <c r="H209" s="987"/>
      <c r="I209" s="987"/>
      <c r="J209" s="987"/>
      <c r="K209" s="987"/>
      <c r="L209" s="987"/>
      <c r="M209" s="987"/>
      <c r="N209" s="987"/>
      <c r="O209" s="987"/>
      <c r="P209" s="1005"/>
      <c r="Q209" s="1806"/>
    </row>
    <row r="210" spans="1:17" ht="30" customHeight="1">
      <c r="A210" s="988"/>
      <c r="B210" s="752" t="s">
        <v>874</v>
      </c>
      <c r="C210" s="783" t="s">
        <v>1387</v>
      </c>
      <c r="D210" s="975" t="s">
        <v>1391</v>
      </c>
      <c r="E210" s="989"/>
      <c r="F210" s="990"/>
      <c r="G210" s="991">
        <v>5450000</v>
      </c>
      <c r="H210" s="991"/>
      <c r="I210" s="991"/>
      <c r="J210" s="991"/>
      <c r="K210" s="991"/>
      <c r="L210" s="991"/>
      <c r="M210" s="991"/>
      <c r="N210" s="991"/>
      <c r="O210" s="991"/>
      <c r="P210" s="1006"/>
      <c r="Q210" s="1806"/>
    </row>
    <row r="211" spans="1:17" ht="30" customHeight="1">
      <c r="A211" s="793"/>
      <c r="B211" s="992" t="s">
        <v>875</v>
      </c>
      <c r="C211" s="762"/>
      <c r="D211" s="993"/>
      <c r="E211" s="979"/>
      <c r="F211" s="980"/>
      <c r="G211" s="978"/>
      <c r="H211" s="978"/>
      <c r="I211" s="978"/>
      <c r="J211" s="978"/>
      <c r="K211" s="978"/>
      <c r="L211" s="978"/>
      <c r="M211" s="978"/>
      <c r="N211" s="978"/>
      <c r="O211" s="978"/>
      <c r="P211" s="1003"/>
      <c r="Q211" s="1806"/>
    </row>
    <row r="212" spans="1:17" ht="30" customHeight="1">
      <c r="A212" s="793"/>
      <c r="B212" s="729" t="s">
        <v>867</v>
      </c>
      <c r="C212" s="762" t="s">
        <v>1387</v>
      </c>
      <c r="D212" s="975" t="s">
        <v>1388</v>
      </c>
      <c r="E212" s="979"/>
      <c r="F212" s="980"/>
      <c r="G212" s="978">
        <v>2800000</v>
      </c>
      <c r="H212" s="978"/>
      <c r="I212" s="978"/>
      <c r="J212" s="978"/>
      <c r="K212" s="978"/>
      <c r="L212" s="978"/>
      <c r="M212" s="978"/>
      <c r="N212" s="978"/>
      <c r="O212" s="978"/>
      <c r="P212" s="1003"/>
      <c r="Q212" s="1806"/>
    </row>
    <row r="213" spans="1:17" ht="30" customHeight="1">
      <c r="A213" s="793"/>
      <c r="B213" s="729" t="s">
        <v>868</v>
      </c>
      <c r="C213" s="762" t="s">
        <v>1387</v>
      </c>
      <c r="D213" s="975" t="s">
        <v>1389</v>
      </c>
      <c r="E213" s="976"/>
      <c r="F213" s="977"/>
      <c r="G213" s="978">
        <v>3500000</v>
      </c>
      <c r="H213" s="978"/>
      <c r="I213" s="978"/>
      <c r="J213" s="978"/>
      <c r="K213" s="978"/>
      <c r="L213" s="978"/>
      <c r="M213" s="978"/>
      <c r="N213" s="978"/>
      <c r="O213" s="978"/>
      <c r="P213" s="1003"/>
      <c r="Q213" s="1806"/>
    </row>
    <row r="214" spans="1:17" ht="30" customHeight="1">
      <c r="A214" s="793"/>
      <c r="B214" s="729" t="s">
        <v>869</v>
      </c>
      <c r="C214" s="762" t="s">
        <v>1387</v>
      </c>
      <c r="D214" s="975" t="s">
        <v>1390</v>
      </c>
      <c r="E214" s="979"/>
      <c r="F214" s="980"/>
      <c r="G214" s="978">
        <v>4550000</v>
      </c>
      <c r="H214" s="978"/>
      <c r="I214" s="978"/>
      <c r="J214" s="978"/>
      <c r="K214" s="978"/>
      <c r="L214" s="978"/>
      <c r="M214" s="978"/>
      <c r="N214" s="978"/>
      <c r="O214" s="978"/>
      <c r="P214" s="1003"/>
      <c r="Q214" s="1806"/>
    </row>
    <row r="215" spans="1:17" ht="30" customHeight="1">
      <c r="A215" s="793"/>
      <c r="B215" s="729" t="s">
        <v>870</v>
      </c>
      <c r="C215" s="762" t="s">
        <v>1387</v>
      </c>
      <c r="D215" s="975" t="s">
        <v>1391</v>
      </c>
      <c r="E215" s="979"/>
      <c r="F215" s="980"/>
      <c r="G215" s="978">
        <v>5700000</v>
      </c>
      <c r="H215" s="978"/>
      <c r="I215" s="978"/>
      <c r="J215" s="978"/>
      <c r="K215" s="978"/>
      <c r="L215" s="978"/>
      <c r="M215" s="978"/>
      <c r="N215" s="978"/>
      <c r="O215" s="978"/>
      <c r="P215" s="1003"/>
      <c r="Q215" s="1806"/>
    </row>
    <row r="216" spans="1:17" ht="30" customHeight="1">
      <c r="A216" s="793"/>
      <c r="B216" s="729" t="s">
        <v>871</v>
      </c>
      <c r="C216" s="762" t="s">
        <v>1387</v>
      </c>
      <c r="D216" s="975" t="s">
        <v>1388</v>
      </c>
      <c r="E216" s="979"/>
      <c r="F216" s="980"/>
      <c r="G216" s="978">
        <v>2750000</v>
      </c>
      <c r="H216" s="978"/>
      <c r="I216" s="978"/>
      <c r="J216" s="978"/>
      <c r="K216" s="978"/>
      <c r="L216" s="978"/>
      <c r="M216" s="978"/>
      <c r="N216" s="978"/>
      <c r="O216" s="978"/>
      <c r="P216" s="1003"/>
      <c r="Q216" s="1806"/>
    </row>
    <row r="217" spans="1:17" ht="30" customHeight="1">
      <c r="A217" s="793"/>
      <c r="B217" s="729" t="s">
        <v>872</v>
      </c>
      <c r="C217" s="762" t="s">
        <v>1387</v>
      </c>
      <c r="D217" s="975" t="s">
        <v>1389</v>
      </c>
      <c r="E217" s="976"/>
      <c r="F217" s="977"/>
      <c r="G217" s="978">
        <v>3800000</v>
      </c>
      <c r="H217" s="978"/>
      <c r="I217" s="978"/>
      <c r="J217" s="978"/>
      <c r="K217" s="978"/>
      <c r="L217" s="978"/>
      <c r="M217" s="978"/>
      <c r="N217" s="978"/>
      <c r="O217" s="978"/>
      <c r="P217" s="1003"/>
      <c r="Q217" s="1806"/>
    </row>
    <row r="218" spans="1:17" ht="30" customHeight="1">
      <c r="A218" s="793"/>
      <c r="B218" s="729" t="s">
        <v>873</v>
      </c>
      <c r="C218" s="762" t="s">
        <v>1387</v>
      </c>
      <c r="D218" s="975" t="s">
        <v>1390</v>
      </c>
      <c r="E218" s="976"/>
      <c r="F218" s="977"/>
      <c r="G218" s="978">
        <v>4900000</v>
      </c>
      <c r="H218" s="978"/>
      <c r="I218" s="978"/>
      <c r="J218" s="978"/>
      <c r="K218" s="978"/>
      <c r="L218" s="978"/>
      <c r="M218" s="978"/>
      <c r="N218" s="978"/>
      <c r="O218" s="978"/>
      <c r="P218" s="1003"/>
      <c r="Q218" s="1806"/>
    </row>
    <row r="219" spans="1:17" ht="30" customHeight="1">
      <c r="A219" s="793"/>
      <c r="B219" s="724" t="s">
        <v>874</v>
      </c>
      <c r="C219" s="702" t="s">
        <v>1387</v>
      </c>
      <c r="D219" s="975" t="s">
        <v>1391</v>
      </c>
      <c r="E219" s="994"/>
      <c r="F219" s="995"/>
      <c r="G219" s="984">
        <v>6000000</v>
      </c>
      <c r="H219" s="984"/>
      <c r="I219" s="984"/>
      <c r="J219" s="984"/>
      <c r="K219" s="984"/>
      <c r="L219" s="984"/>
      <c r="M219" s="984"/>
      <c r="N219" s="984"/>
      <c r="O219" s="984"/>
      <c r="P219" s="1004"/>
      <c r="Q219" s="1807"/>
    </row>
    <row r="220" spans="1:17" ht="35.1" customHeight="1">
      <c r="A220" s="715" t="s">
        <v>1392</v>
      </c>
      <c r="B220" s="896" t="s">
        <v>1393</v>
      </c>
      <c r="C220" s="897"/>
      <c r="D220" s="898"/>
      <c r="E220" s="877"/>
      <c r="F220" s="878"/>
      <c r="G220" s="849"/>
      <c r="H220" s="849"/>
      <c r="I220" s="849"/>
      <c r="J220" s="849"/>
      <c r="K220" s="892"/>
      <c r="L220" s="892"/>
      <c r="M220" s="849"/>
      <c r="N220" s="849"/>
      <c r="O220" s="849"/>
      <c r="P220" s="893"/>
      <c r="Q220" s="1805" t="s">
        <v>1177</v>
      </c>
    </row>
    <row r="221" spans="1:17" ht="35.1" customHeight="1">
      <c r="A221" s="715"/>
      <c r="B221" s="797" t="s">
        <v>1394</v>
      </c>
      <c r="C221" s="762" t="s">
        <v>249</v>
      </c>
      <c r="D221" s="703"/>
      <c r="E221" s="996"/>
      <c r="F221" s="997">
        <v>6500000</v>
      </c>
      <c r="G221" s="998">
        <v>5800000</v>
      </c>
      <c r="H221" s="659"/>
      <c r="I221" s="997">
        <v>6500000</v>
      </c>
      <c r="J221" s="998">
        <v>5600000</v>
      </c>
      <c r="K221" s="998">
        <v>6000000</v>
      </c>
      <c r="L221" s="998">
        <v>5500000</v>
      </c>
      <c r="M221" s="998">
        <v>6000000</v>
      </c>
      <c r="N221" s="998">
        <v>5500000</v>
      </c>
      <c r="O221" s="997">
        <v>4600000</v>
      </c>
      <c r="P221" s="1007"/>
      <c r="Q221" s="1806"/>
    </row>
    <row r="222" spans="1:17" ht="35.1" customHeight="1">
      <c r="A222" s="687"/>
      <c r="B222" s="999" t="s">
        <v>1395</v>
      </c>
      <c r="C222" s="762" t="s">
        <v>249</v>
      </c>
      <c r="D222" s="719"/>
      <c r="E222" s="1000"/>
      <c r="F222" s="997">
        <v>6500000</v>
      </c>
      <c r="G222" s="997">
        <v>6500000</v>
      </c>
      <c r="H222" s="998">
        <v>7000000</v>
      </c>
      <c r="I222" s="997"/>
      <c r="J222" s="997">
        <v>6700000</v>
      </c>
      <c r="K222" s="997">
        <v>6300000</v>
      </c>
      <c r="L222" s="997"/>
      <c r="M222" s="998">
        <v>6000000</v>
      </c>
      <c r="N222" s="997"/>
      <c r="O222" s="849"/>
      <c r="P222" s="1008"/>
      <c r="Q222" s="1806"/>
    </row>
    <row r="223" spans="1:17" ht="35.1" customHeight="1">
      <c r="A223" s="687"/>
      <c r="B223" s="1001" t="s">
        <v>1396</v>
      </c>
      <c r="C223" s="762" t="s">
        <v>249</v>
      </c>
      <c r="D223" s="719"/>
      <c r="E223" s="763"/>
      <c r="F223" s="764"/>
      <c r="G223" s="997">
        <v>9000000</v>
      </c>
      <c r="H223" s="997">
        <v>7000000</v>
      </c>
      <c r="I223" s="849"/>
      <c r="J223" s="997">
        <v>9500000</v>
      </c>
      <c r="K223" s="892"/>
      <c r="L223" s="892"/>
      <c r="M223" s="849"/>
      <c r="N223" s="849"/>
      <c r="O223" s="849"/>
      <c r="P223" s="892"/>
      <c r="Q223" s="1807"/>
    </row>
    <row r="224" spans="1:17">
      <c r="Q224" s="1009"/>
    </row>
    <row r="225" spans="17:17" s="655" customFormat="1">
      <c r="Q225" s="1009"/>
    </row>
    <row r="226" spans="17:17" s="655" customFormat="1">
      <c r="Q226" s="1009"/>
    </row>
    <row r="227" spans="17:17" s="655" customFormat="1">
      <c r="Q227" s="1009"/>
    </row>
  </sheetData>
  <mergeCells count="32">
    <mergeCell ref="Q156:Q163"/>
    <mergeCell ref="Q164:Q200"/>
    <mergeCell ref="Q201:Q219"/>
    <mergeCell ref="Q220:Q223"/>
    <mergeCell ref="Q52:Q61"/>
    <mergeCell ref="Q63:Q71"/>
    <mergeCell ref="Q72:Q79"/>
    <mergeCell ref="Q80:Q116"/>
    <mergeCell ref="Q117:Q155"/>
    <mergeCell ref="Q9:Q16"/>
    <mergeCell ref="Q19:Q22"/>
    <mergeCell ref="Q25:Q28"/>
    <mergeCell ref="Q30:Q37"/>
    <mergeCell ref="Q39:Q50"/>
    <mergeCell ref="E51:P51"/>
    <mergeCell ref="B157:C157"/>
    <mergeCell ref="B202:C202"/>
    <mergeCell ref="A5:A6"/>
    <mergeCell ref="B5:B6"/>
    <mergeCell ref="C5:C6"/>
    <mergeCell ref="D5:D6"/>
    <mergeCell ref="B18:C18"/>
    <mergeCell ref="E18:P18"/>
    <mergeCell ref="B24:C24"/>
    <mergeCell ref="E24:P24"/>
    <mergeCell ref="B29:C29"/>
    <mergeCell ref="B1:Q1"/>
    <mergeCell ref="B2:Q2"/>
    <mergeCell ref="B3:Q3"/>
    <mergeCell ref="E5:P5"/>
    <mergeCell ref="E8:P8"/>
    <mergeCell ref="Q5:Q6"/>
  </mergeCells>
  <conditionalFormatting sqref="B119">
    <cfRule type="duplicateValues" dxfId="509" priority="25"/>
  </conditionalFormatting>
  <conditionalFormatting sqref="B120">
    <cfRule type="duplicateValues" dxfId="508" priority="20"/>
  </conditionalFormatting>
  <conditionalFormatting sqref="B124:B126">
    <cfRule type="duplicateValues" dxfId="507" priority="15"/>
    <cfRule type="duplicateValues" dxfId="506" priority="16"/>
  </conditionalFormatting>
  <conditionalFormatting sqref="B127">
    <cfRule type="duplicateValues" dxfId="505" priority="11"/>
    <cfRule type="duplicateValues" dxfId="504" priority="12"/>
  </conditionalFormatting>
  <conditionalFormatting sqref="B128">
    <cfRule type="duplicateValues" dxfId="503" priority="2"/>
    <cfRule type="duplicateValues" dxfId="502" priority="3"/>
  </conditionalFormatting>
  <conditionalFormatting sqref="B129:B130">
    <cfRule type="duplicateValues" dxfId="501" priority="7"/>
  </conditionalFormatting>
  <conditionalFormatting sqref="B132">
    <cfRule type="duplicateValues" dxfId="500" priority="19"/>
  </conditionalFormatting>
  <conditionalFormatting sqref="B133">
    <cfRule type="duplicateValues" dxfId="499" priority="10"/>
  </conditionalFormatting>
  <conditionalFormatting sqref="B134">
    <cfRule type="duplicateValues" dxfId="498" priority="9"/>
  </conditionalFormatting>
  <conditionalFormatting sqref="B136:B137">
    <cfRule type="duplicateValues" dxfId="497" priority="22"/>
  </conditionalFormatting>
  <conditionalFormatting sqref="B136:B138">
    <cfRule type="duplicateValues" dxfId="496" priority="21"/>
  </conditionalFormatting>
  <conditionalFormatting sqref="B138">
    <cfRule type="duplicateValues" dxfId="495" priority="24"/>
  </conditionalFormatting>
  <conditionalFormatting sqref="B139:B140">
    <cfRule type="duplicateValues" dxfId="494" priority="27"/>
  </conditionalFormatting>
  <conditionalFormatting sqref="B140">
    <cfRule type="duplicateValues" dxfId="493" priority="23"/>
    <cfRule type="duplicateValues" dxfId="492" priority="26"/>
  </conditionalFormatting>
  <conditionalFormatting sqref="B141">
    <cfRule type="duplicateValues" dxfId="491" priority="1"/>
  </conditionalFormatting>
  <conditionalFormatting sqref="B142:B143">
    <cfRule type="duplicateValues" dxfId="490" priority="31"/>
  </conditionalFormatting>
  <conditionalFormatting sqref="B144:B146">
    <cfRule type="duplicateValues" dxfId="489" priority="13"/>
    <cfRule type="duplicateValues" dxfId="488" priority="14"/>
  </conditionalFormatting>
  <conditionalFormatting sqref="B147:B148">
    <cfRule type="duplicateValues" dxfId="487" priority="6"/>
  </conditionalFormatting>
  <conditionalFormatting sqref="B149">
    <cfRule type="duplicateValues" dxfId="486" priority="18"/>
  </conditionalFormatting>
  <conditionalFormatting sqref="B150">
    <cfRule type="duplicateValues" dxfId="485" priority="17"/>
  </conditionalFormatting>
  <conditionalFormatting sqref="B151">
    <cfRule type="duplicateValues" dxfId="484" priority="8"/>
  </conditionalFormatting>
  <conditionalFormatting sqref="B152">
    <cfRule type="duplicateValues" dxfId="483" priority="4"/>
    <cfRule type="duplicateValues" dxfId="482" priority="5"/>
  </conditionalFormatting>
  <conditionalFormatting sqref="B154">
    <cfRule type="duplicateValues" dxfId="481" priority="29"/>
  </conditionalFormatting>
  <conditionalFormatting sqref="B155">
    <cfRule type="duplicateValues" dxfId="480" priority="28"/>
  </conditionalFormatting>
  <pageMargins left="0.1" right="0.1" top="0.4" bottom="0.4" header="0.3" footer="0.3"/>
  <pageSetup paperSize="9" scale="60" orientation="landscape"/>
  <headerFooter>
    <oddFooter>&amp;CPage &amp;P&amp;R&amp;A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Q228"/>
  <sheetViews>
    <sheetView topLeftCell="B1" zoomScale="115" zoomScaleNormal="115" workbookViewId="0">
      <pane xSplit="3" ySplit="6" topLeftCell="E7" activePane="bottomRight" state="frozen"/>
      <selection pane="topRight"/>
      <selection pane="bottomLeft"/>
      <selection pane="bottomRight" activeCell="H9" sqref="H9"/>
    </sheetView>
  </sheetViews>
  <sheetFormatPr defaultColWidth="9.140625" defaultRowHeight="15"/>
  <cols>
    <col min="1" max="1" width="5.7109375" style="655" customWidth="1"/>
    <col min="2" max="2" width="32.85546875" style="656" customWidth="1"/>
    <col min="3" max="3" width="9.28515625" style="657" customWidth="1"/>
    <col min="4" max="4" width="18.42578125" style="658" customWidth="1"/>
    <col min="5" max="6" width="12.85546875" style="655" customWidth="1"/>
    <col min="7" max="7" width="13.140625" style="659" customWidth="1"/>
    <col min="8" max="8" width="13.140625" style="660" customWidth="1"/>
    <col min="9" max="9" width="12.85546875" style="659" customWidth="1"/>
    <col min="10" max="10" width="14.28515625" style="661" customWidth="1"/>
    <col min="11" max="11" width="12.42578125" style="662" customWidth="1"/>
    <col min="12" max="12" width="11.85546875" style="663" customWidth="1"/>
    <col min="13" max="13" width="13.28515625" style="660" customWidth="1"/>
    <col min="14" max="14" width="13" style="659" customWidth="1"/>
    <col min="15" max="15" width="12.28515625" style="659" customWidth="1"/>
    <col min="16" max="16" width="11.85546875" style="662" customWidth="1"/>
    <col min="17" max="17" width="17.140625" style="655" customWidth="1"/>
    <col min="18" max="16384" width="9.140625" style="655"/>
  </cols>
  <sheetData>
    <row r="1" spans="1:17" ht="18.75">
      <c r="A1" s="664"/>
      <c r="B1" s="1739" t="s">
        <v>1149</v>
      </c>
      <c r="C1" s="1739"/>
      <c r="D1" s="1739"/>
      <c r="E1" s="1739"/>
      <c r="F1" s="1739"/>
      <c r="G1" s="1739"/>
      <c r="H1" s="1739"/>
      <c r="I1" s="1739"/>
      <c r="J1" s="1739"/>
      <c r="K1" s="1739"/>
      <c r="L1" s="1739"/>
      <c r="M1" s="1739"/>
      <c r="N1" s="1739"/>
      <c r="O1" s="1739"/>
      <c r="P1" s="1739"/>
      <c r="Q1" s="1739"/>
    </row>
    <row r="2" spans="1:17" ht="24.75" customHeight="1">
      <c r="A2" s="665"/>
      <c r="B2" s="1740" t="s">
        <v>1420</v>
      </c>
      <c r="C2" s="1740"/>
      <c r="D2" s="1740"/>
      <c r="E2" s="1740"/>
      <c r="F2" s="1740"/>
      <c r="G2" s="1740"/>
      <c r="H2" s="1740"/>
      <c r="I2" s="1740"/>
      <c r="J2" s="1740"/>
      <c r="K2" s="1740"/>
      <c r="L2" s="1740"/>
      <c r="M2" s="1740"/>
      <c r="N2" s="1740"/>
      <c r="O2" s="1740"/>
      <c r="P2" s="1740"/>
      <c r="Q2" s="1740"/>
    </row>
    <row r="3" spans="1:17" ht="17.25">
      <c r="A3" s="665"/>
      <c r="B3" s="1741" t="s">
        <v>1421</v>
      </c>
      <c r="C3" s="1741"/>
      <c r="D3" s="1741"/>
      <c r="E3" s="1741"/>
      <c r="F3" s="1741"/>
      <c r="G3" s="1741"/>
      <c r="H3" s="1741"/>
      <c r="I3" s="1741"/>
      <c r="J3" s="1741"/>
      <c r="K3" s="1741"/>
      <c r="L3" s="1741"/>
      <c r="M3" s="1741"/>
      <c r="N3" s="1741"/>
      <c r="O3" s="1741"/>
      <c r="P3" s="1741"/>
      <c r="Q3" s="1741"/>
    </row>
    <row r="4" spans="1:17" ht="18.75">
      <c r="A4" s="665"/>
      <c r="B4" s="666"/>
      <c r="C4" s="667"/>
      <c r="D4" s="668"/>
      <c r="E4" s="669"/>
      <c r="F4" s="669"/>
      <c r="G4" s="670"/>
      <c r="H4" s="671"/>
      <c r="I4" s="670"/>
      <c r="J4" s="808"/>
      <c r="K4" s="809"/>
      <c r="L4" s="810"/>
      <c r="M4" s="671"/>
      <c r="N4" s="670"/>
      <c r="O4" s="670"/>
      <c r="P4" s="809"/>
      <c r="Q4" s="669"/>
    </row>
    <row r="5" spans="1:17" ht="69.95" customHeight="1">
      <c r="A5" s="1791" t="s">
        <v>1152</v>
      </c>
      <c r="B5" s="1792" t="s">
        <v>1153</v>
      </c>
      <c r="C5" s="1784" t="s">
        <v>1154</v>
      </c>
      <c r="D5" s="1794" t="s">
        <v>1155</v>
      </c>
      <c r="E5" s="1779" t="s">
        <v>1156</v>
      </c>
      <c r="F5" s="1780"/>
      <c r="G5" s="1780"/>
      <c r="H5" s="1780"/>
      <c r="I5" s="1780"/>
      <c r="J5" s="1780"/>
      <c r="K5" s="1780"/>
      <c r="L5" s="1780"/>
      <c r="M5" s="1780"/>
      <c r="N5" s="1780"/>
      <c r="O5" s="1780"/>
      <c r="P5" s="1780"/>
      <c r="Q5" s="1784" t="s">
        <v>10</v>
      </c>
    </row>
    <row r="6" spans="1:17" ht="69.95" customHeight="1">
      <c r="A6" s="1791"/>
      <c r="B6" s="1793"/>
      <c r="C6" s="1785"/>
      <c r="D6" s="1795"/>
      <c r="E6" s="673" t="s">
        <v>1157</v>
      </c>
      <c r="F6" s="674" t="s">
        <v>1158</v>
      </c>
      <c r="G6" s="675" t="s">
        <v>1159</v>
      </c>
      <c r="H6" s="676" t="s">
        <v>1160</v>
      </c>
      <c r="I6" s="675" t="s">
        <v>1161</v>
      </c>
      <c r="J6" s="676" t="s">
        <v>1162</v>
      </c>
      <c r="K6" s="676" t="s">
        <v>1163</v>
      </c>
      <c r="L6" s="676" t="s">
        <v>1164</v>
      </c>
      <c r="M6" s="676" t="s">
        <v>1165</v>
      </c>
      <c r="N6" s="676" t="s">
        <v>1166</v>
      </c>
      <c r="O6" s="676" t="s">
        <v>1167</v>
      </c>
      <c r="P6" s="811" t="s">
        <v>1168</v>
      </c>
      <c r="Q6" s="1785"/>
    </row>
    <row r="7" spans="1:17">
      <c r="A7" s="677"/>
      <c r="B7" s="678" t="s">
        <v>1169</v>
      </c>
      <c r="C7" s="679" t="s">
        <v>1170</v>
      </c>
      <c r="D7" s="678" t="s">
        <v>1171</v>
      </c>
      <c r="E7" s="680">
        <v>1</v>
      </c>
      <c r="F7" s="681">
        <v>2</v>
      </c>
      <c r="G7" s="682">
        <v>3</v>
      </c>
      <c r="H7" s="681">
        <v>4</v>
      </c>
      <c r="I7" s="682">
        <v>5</v>
      </c>
      <c r="J7" s="681">
        <v>6</v>
      </c>
      <c r="K7" s="812">
        <v>7</v>
      </c>
      <c r="L7" s="681">
        <v>8</v>
      </c>
      <c r="M7" s="682">
        <v>9</v>
      </c>
      <c r="N7" s="681">
        <v>10</v>
      </c>
      <c r="O7" s="682">
        <v>11</v>
      </c>
      <c r="P7" s="812">
        <v>12</v>
      </c>
      <c r="Q7" s="680"/>
    </row>
    <row r="8" spans="1:17" ht="30" customHeight="1">
      <c r="A8" s="683" t="s">
        <v>1172</v>
      </c>
      <c r="B8" s="684" t="s">
        <v>1173</v>
      </c>
      <c r="C8" s="685"/>
      <c r="D8" s="686"/>
      <c r="E8" s="1781" t="s">
        <v>1174</v>
      </c>
      <c r="F8" s="1782"/>
      <c r="G8" s="1782"/>
      <c r="H8" s="1782"/>
      <c r="I8" s="1782"/>
      <c r="J8" s="1782"/>
      <c r="K8" s="1782"/>
      <c r="L8" s="1782"/>
      <c r="M8" s="1782"/>
      <c r="N8" s="1782"/>
      <c r="O8" s="1782"/>
      <c r="P8" s="1783"/>
      <c r="Q8" s="851"/>
    </row>
    <row r="9" spans="1:17" ht="39.950000000000003" customHeight="1">
      <c r="A9" s="687">
        <v>1</v>
      </c>
      <c r="B9" s="688" t="s">
        <v>1175</v>
      </c>
      <c r="C9" s="689" t="s">
        <v>15</v>
      </c>
      <c r="D9" s="690" t="s">
        <v>1176</v>
      </c>
      <c r="E9" s="691">
        <v>2320000</v>
      </c>
      <c r="F9" s="692">
        <v>2300000</v>
      </c>
      <c r="G9" s="693">
        <v>2200000</v>
      </c>
      <c r="H9" s="692"/>
      <c r="I9" s="693">
        <v>2000000</v>
      </c>
      <c r="J9" s="693">
        <v>2200000</v>
      </c>
      <c r="K9" s="693">
        <v>2300000</v>
      </c>
      <c r="L9" s="693">
        <v>2144000</v>
      </c>
      <c r="M9" s="693">
        <v>2181000</v>
      </c>
      <c r="N9" s="693">
        <v>1980000</v>
      </c>
      <c r="O9" s="693">
        <v>2080000</v>
      </c>
      <c r="P9" s="813">
        <v>2120000</v>
      </c>
      <c r="Q9" s="1805" t="s">
        <v>1177</v>
      </c>
    </row>
    <row r="10" spans="1:17" ht="39.950000000000003" customHeight="1">
      <c r="A10" s="687">
        <v>2</v>
      </c>
      <c r="B10" s="694" t="s">
        <v>1178</v>
      </c>
      <c r="C10" s="695" t="s">
        <v>15</v>
      </c>
      <c r="D10" s="696" t="s">
        <v>1176</v>
      </c>
      <c r="E10" s="691">
        <v>2220000</v>
      </c>
      <c r="F10" s="693"/>
      <c r="G10" s="697"/>
      <c r="H10" s="697"/>
      <c r="I10" s="697"/>
      <c r="J10" s="697"/>
      <c r="K10" s="697"/>
      <c r="L10" s="697"/>
      <c r="M10" s="697"/>
      <c r="N10" s="697"/>
      <c r="O10" s="697"/>
      <c r="P10" s="814"/>
      <c r="Q10" s="1806"/>
    </row>
    <row r="11" spans="1:17" ht="39.950000000000003" customHeight="1">
      <c r="A11" s="687">
        <v>3</v>
      </c>
      <c r="B11" s="698" t="s">
        <v>1179</v>
      </c>
      <c r="C11" s="695" t="s">
        <v>15</v>
      </c>
      <c r="D11" s="696" t="s">
        <v>1176</v>
      </c>
      <c r="E11" s="699">
        <v>2300000</v>
      </c>
      <c r="F11" s="693">
        <v>2300000</v>
      </c>
      <c r="G11" s="693">
        <v>2200000</v>
      </c>
      <c r="H11" s="693"/>
      <c r="I11" s="693">
        <v>1909091</v>
      </c>
      <c r="J11" s="693">
        <v>2100000</v>
      </c>
      <c r="K11" s="693"/>
      <c r="L11" s="693">
        <v>2107000</v>
      </c>
      <c r="M11" s="693">
        <v>2018519</v>
      </c>
      <c r="N11" s="693">
        <v>1960000</v>
      </c>
      <c r="O11" s="693">
        <v>2040000</v>
      </c>
      <c r="P11" s="815">
        <v>2140000</v>
      </c>
      <c r="Q11" s="1806"/>
    </row>
    <row r="12" spans="1:17" ht="39.950000000000003" customHeight="1">
      <c r="A12" s="687">
        <v>4</v>
      </c>
      <c r="B12" s="700" t="s">
        <v>1180</v>
      </c>
      <c r="C12" s="695" t="s">
        <v>15</v>
      </c>
      <c r="D12" s="696" t="s">
        <v>1176</v>
      </c>
      <c r="E12" s="699">
        <v>2300000</v>
      </c>
      <c r="F12" s="693">
        <v>2300000</v>
      </c>
      <c r="G12" s="693">
        <v>2200000</v>
      </c>
      <c r="H12" s="697"/>
      <c r="I12" s="697"/>
      <c r="J12" s="697">
        <v>2100000</v>
      </c>
      <c r="K12" s="697"/>
      <c r="L12" s="697"/>
      <c r="M12" s="697"/>
      <c r="N12" s="697"/>
      <c r="O12" s="697"/>
      <c r="P12" s="814"/>
      <c r="Q12" s="1806"/>
    </row>
    <row r="13" spans="1:17" ht="39.950000000000003" customHeight="1">
      <c r="A13" s="687">
        <v>5</v>
      </c>
      <c r="B13" s="701" t="s">
        <v>1181</v>
      </c>
      <c r="C13" s="702" t="s">
        <v>15</v>
      </c>
      <c r="D13" s="703" t="s">
        <v>1176</v>
      </c>
      <c r="E13" s="704">
        <v>2140000</v>
      </c>
      <c r="F13" s="697"/>
      <c r="G13" s="693">
        <v>2100000</v>
      </c>
      <c r="H13" s="705"/>
      <c r="I13" s="705">
        <v>1818182</v>
      </c>
      <c r="J13" s="705"/>
      <c r="K13" s="705"/>
      <c r="L13" s="705">
        <v>1960000</v>
      </c>
      <c r="M13" s="705">
        <v>1870370</v>
      </c>
      <c r="N13" s="705"/>
      <c r="O13" s="705">
        <v>1940000</v>
      </c>
      <c r="P13" s="816">
        <v>2060000</v>
      </c>
      <c r="Q13" s="1806"/>
    </row>
    <row r="14" spans="1:17" ht="39.950000000000003" customHeight="1">
      <c r="A14" s="687">
        <v>6</v>
      </c>
      <c r="B14" s="701" t="s">
        <v>1182</v>
      </c>
      <c r="C14" s="702" t="s">
        <v>15</v>
      </c>
      <c r="D14" s="703" t="s">
        <v>1176</v>
      </c>
      <c r="E14" s="706"/>
      <c r="F14" s="707"/>
      <c r="G14" s="707"/>
      <c r="H14" s="707"/>
      <c r="I14" s="707"/>
      <c r="J14" s="707"/>
      <c r="K14" s="707">
        <v>2100000</v>
      </c>
      <c r="L14" s="707"/>
      <c r="M14" s="707">
        <v>1851852</v>
      </c>
      <c r="N14" s="707"/>
      <c r="O14" s="707"/>
      <c r="P14" s="817"/>
      <c r="Q14" s="1806"/>
    </row>
    <row r="15" spans="1:17" ht="39.950000000000003" customHeight="1">
      <c r="A15" s="687"/>
      <c r="B15" s="701" t="s">
        <v>1399</v>
      </c>
      <c r="C15" s="702" t="s">
        <v>15</v>
      </c>
      <c r="D15" s="703"/>
      <c r="E15" s="706"/>
      <c r="F15" s="707"/>
      <c r="G15" s="707"/>
      <c r="H15" s="707"/>
      <c r="I15" s="707"/>
      <c r="J15" s="707"/>
      <c r="K15" s="707"/>
      <c r="L15" s="707"/>
      <c r="M15" s="707">
        <v>1900000</v>
      </c>
      <c r="N15" s="707"/>
      <c r="O15" s="707"/>
      <c r="P15" s="817"/>
      <c r="Q15" s="1806"/>
    </row>
    <row r="16" spans="1:17" ht="39.950000000000003" customHeight="1">
      <c r="A16" s="687">
        <v>7</v>
      </c>
      <c r="B16" s="708" t="s">
        <v>1183</v>
      </c>
      <c r="C16" s="702" t="s">
        <v>15</v>
      </c>
      <c r="D16" s="703" t="s">
        <v>1176</v>
      </c>
      <c r="E16" s="706"/>
      <c r="F16" s="707"/>
      <c r="G16" s="707"/>
      <c r="H16" s="707">
        <v>2000000</v>
      </c>
      <c r="I16" s="707"/>
      <c r="J16" s="707">
        <v>2120000</v>
      </c>
      <c r="K16" s="707"/>
      <c r="L16" s="707"/>
      <c r="M16" s="707"/>
      <c r="N16" s="707"/>
      <c r="O16" s="707"/>
      <c r="P16" s="707"/>
      <c r="Q16" s="1807"/>
    </row>
    <row r="17" spans="1:17" ht="34.5" customHeight="1">
      <c r="A17" s="683" t="s">
        <v>1184</v>
      </c>
      <c r="B17" s="709" t="s">
        <v>1185</v>
      </c>
      <c r="C17" s="710"/>
      <c r="D17" s="711"/>
      <c r="E17" s="712"/>
      <c r="F17" s="713"/>
      <c r="G17" s="714"/>
      <c r="H17" s="714"/>
      <c r="I17" s="714"/>
      <c r="J17" s="714"/>
      <c r="K17" s="818"/>
      <c r="L17" s="818"/>
      <c r="M17" s="714"/>
      <c r="N17" s="714"/>
      <c r="O17" s="714"/>
      <c r="P17" s="818"/>
      <c r="Q17" s="763"/>
    </row>
    <row r="18" spans="1:17" ht="23.25" customHeight="1">
      <c r="A18" s="715"/>
      <c r="B18" s="1796" t="s">
        <v>1186</v>
      </c>
      <c r="C18" s="1797"/>
      <c r="D18" s="716"/>
      <c r="E18" s="1798"/>
      <c r="F18" s="1799"/>
      <c r="G18" s="1799"/>
      <c r="H18" s="1799"/>
      <c r="I18" s="1799"/>
      <c r="J18" s="1799"/>
      <c r="K18" s="1799"/>
      <c r="L18" s="1799"/>
      <c r="M18" s="1799"/>
      <c r="N18" s="1799"/>
      <c r="O18" s="1799"/>
      <c r="P18" s="1799"/>
      <c r="Q18" s="852"/>
    </row>
    <row r="19" spans="1:17" ht="30" customHeight="1">
      <c r="A19" s="687">
        <v>1</v>
      </c>
      <c r="B19" s="717" t="s">
        <v>1187</v>
      </c>
      <c r="C19" s="718" t="s">
        <v>1188</v>
      </c>
      <c r="D19" s="719"/>
      <c r="E19" s="720">
        <v>550000</v>
      </c>
      <c r="F19" s="721">
        <v>550000</v>
      </c>
      <c r="G19" s="722">
        <v>450000</v>
      </c>
      <c r="H19" s="722">
        <v>500000</v>
      </c>
      <c r="I19" s="819">
        <v>400000</v>
      </c>
      <c r="J19" s="819">
        <v>550000</v>
      </c>
      <c r="K19" s="819">
        <v>500000</v>
      </c>
      <c r="L19" s="819">
        <v>500000</v>
      </c>
      <c r="M19" s="819">
        <v>450000</v>
      </c>
      <c r="N19" s="820">
        <v>390000</v>
      </c>
      <c r="O19" s="819">
        <v>360000</v>
      </c>
      <c r="P19" s="821">
        <v>300000</v>
      </c>
      <c r="Q19" s="1805" t="s">
        <v>1177</v>
      </c>
    </row>
    <row r="20" spans="1:17" ht="30" customHeight="1">
      <c r="A20" s="723">
        <v>2</v>
      </c>
      <c r="B20" s="724" t="s">
        <v>1189</v>
      </c>
      <c r="C20" s="725" t="s">
        <v>1188</v>
      </c>
      <c r="D20" s="719"/>
      <c r="E20" s="726">
        <v>600000</v>
      </c>
      <c r="F20" s="727">
        <v>580000</v>
      </c>
      <c r="G20" s="722">
        <v>450000</v>
      </c>
      <c r="H20" s="728"/>
      <c r="I20" s="730">
        <v>400000</v>
      </c>
      <c r="J20" s="730">
        <v>500000</v>
      </c>
      <c r="K20" s="822">
        <f>K19</f>
        <v>500000</v>
      </c>
      <c r="L20" s="823"/>
      <c r="M20" s="824"/>
      <c r="N20" s="825">
        <f>N19</f>
        <v>390000</v>
      </c>
      <c r="O20" s="730">
        <v>360000</v>
      </c>
      <c r="P20" s="826"/>
      <c r="Q20" s="1806"/>
    </row>
    <row r="21" spans="1:17" ht="30" customHeight="1">
      <c r="A21" s="687">
        <v>3</v>
      </c>
      <c r="B21" s="729" t="s">
        <v>1190</v>
      </c>
      <c r="C21" s="718" t="s">
        <v>1188</v>
      </c>
      <c r="D21" s="719"/>
      <c r="E21" s="720"/>
      <c r="F21" s="730"/>
      <c r="G21" s="730">
        <v>300000</v>
      </c>
      <c r="H21" s="731"/>
      <c r="I21" s="730"/>
      <c r="J21" s="731"/>
      <c r="K21" s="730"/>
      <c r="L21" s="827"/>
      <c r="M21" s="730"/>
      <c r="N21" s="731"/>
      <c r="O21" s="730"/>
      <c r="P21" s="828"/>
      <c r="Q21" s="1806"/>
    </row>
    <row r="22" spans="1:17" ht="30" customHeight="1">
      <c r="A22" s="687">
        <v>4</v>
      </c>
      <c r="B22" s="732" t="s">
        <v>1416</v>
      </c>
      <c r="C22" s="718" t="s">
        <v>1188</v>
      </c>
      <c r="D22" s="719"/>
      <c r="E22" s="720"/>
      <c r="F22" s="730"/>
      <c r="G22" s="730"/>
      <c r="H22" s="722">
        <v>500000</v>
      </c>
      <c r="I22" s="730"/>
      <c r="J22" s="731"/>
      <c r="K22" s="730"/>
      <c r="L22" s="827"/>
      <c r="M22" s="730"/>
      <c r="N22" s="731"/>
      <c r="O22" s="730"/>
      <c r="P22" s="730"/>
      <c r="Q22" s="1807"/>
    </row>
    <row r="23" spans="1:17" ht="39.950000000000003" customHeight="1">
      <c r="A23" s="683" t="s">
        <v>1191</v>
      </c>
      <c r="B23" s="733" t="s">
        <v>1192</v>
      </c>
      <c r="C23" s="734"/>
      <c r="D23" s="735"/>
      <c r="E23" s="734"/>
      <c r="F23" s="736"/>
      <c r="G23" s="736"/>
      <c r="H23" s="736"/>
      <c r="I23" s="736"/>
      <c r="J23" s="714"/>
      <c r="K23" s="829"/>
      <c r="L23" s="736"/>
      <c r="M23" s="736"/>
      <c r="N23" s="714"/>
      <c r="O23" s="736"/>
      <c r="P23" s="829"/>
      <c r="Q23" s="853"/>
    </row>
    <row r="24" spans="1:17" ht="39.950000000000003" customHeight="1">
      <c r="A24" s="672"/>
      <c r="B24" s="1800" t="s">
        <v>1193</v>
      </c>
      <c r="C24" s="1801"/>
      <c r="D24" s="737"/>
      <c r="E24" s="1802"/>
      <c r="F24" s="1802"/>
      <c r="G24" s="1802"/>
      <c r="H24" s="1802"/>
      <c r="I24" s="1802"/>
      <c r="J24" s="1802"/>
      <c r="K24" s="1802"/>
      <c r="L24" s="1802"/>
      <c r="M24" s="1802"/>
      <c r="N24" s="1802"/>
      <c r="O24" s="1802"/>
      <c r="P24" s="1803"/>
      <c r="Q24" s="763"/>
    </row>
    <row r="25" spans="1:17" ht="39.950000000000003" customHeight="1">
      <c r="A25" s="738">
        <v>1</v>
      </c>
      <c r="B25" s="729" t="s">
        <v>1194</v>
      </c>
      <c r="C25" s="719" t="s">
        <v>152</v>
      </c>
      <c r="D25" s="719" t="s">
        <v>1195</v>
      </c>
      <c r="E25" s="739">
        <v>2450</v>
      </c>
      <c r="F25" s="740">
        <v>2550</v>
      </c>
      <c r="G25" s="741">
        <v>2300</v>
      </c>
      <c r="H25" s="742"/>
      <c r="I25" s="830"/>
      <c r="J25" s="830">
        <v>2000</v>
      </c>
      <c r="K25" s="830">
        <v>2625</v>
      </c>
      <c r="L25" s="730">
        <v>1780</v>
      </c>
      <c r="M25" s="830">
        <v>1980</v>
      </c>
      <c r="N25" s="830"/>
      <c r="O25" s="830">
        <v>1550</v>
      </c>
      <c r="P25" s="746"/>
      <c r="Q25" s="1808" t="s">
        <v>1177</v>
      </c>
    </row>
    <row r="26" spans="1:17" ht="39.950000000000003" customHeight="1">
      <c r="A26" s="743">
        <v>2</v>
      </c>
      <c r="B26" s="724" t="s">
        <v>1196</v>
      </c>
      <c r="C26" s="703" t="s">
        <v>152</v>
      </c>
      <c r="D26" s="744" t="s">
        <v>1197</v>
      </c>
      <c r="E26" s="745"/>
      <c r="F26" s="746"/>
      <c r="G26" s="741">
        <v>2300</v>
      </c>
      <c r="H26" s="742">
        <v>2200</v>
      </c>
      <c r="I26" s="831">
        <v>1500</v>
      </c>
      <c r="J26" s="830">
        <v>2000</v>
      </c>
      <c r="K26" s="830">
        <v>2625</v>
      </c>
      <c r="L26" s="830"/>
      <c r="M26" s="830"/>
      <c r="N26" s="830"/>
      <c r="O26" s="830"/>
      <c r="P26" s="746"/>
      <c r="Q26" s="1809"/>
    </row>
    <row r="27" spans="1:17" ht="39.950000000000003" customHeight="1">
      <c r="A27" s="738">
        <v>3</v>
      </c>
      <c r="B27" s="747" t="s">
        <v>1198</v>
      </c>
      <c r="C27" s="719" t="s">
        <v>152</v>
      </c>
      <c r="D27" s="719" t="s">
        <v>1408</v>
      </c>
      <c r="E27" s="748"/>
      <c r="F27" s="749">
        <v>2100</v>
      </c>
      <c r="G27" s="749">
        <v>1600</v>
      </c>
      <c r="H27" s="750">
        <v>1800</v>
      </c>
      <c r="I27" s="749">
        <v>1200</v>
      </c>
      <c r="J27" s="749">
        <v>1200</v>
      </c>
      <c r="K27" s="749">
        <v>1260</v>
      </c>
      <c r="L27" s="749">
        <v>1450</v>
      </c>
      <c r="M27" s="749">
        <v>1220</v>
      </c>
      <c r="N27" s="749"/>
      <c r="O27" s="749">
        <v>1300</v>
      </c>
      <c r="P27" s="749"/>
      <c r="Q27" s="1809"/>
    </row>
    <row r="28" spans="1:17" ht="39.950000000000003" customHeight="1">
      <c r="A28" s="751">
        <v>4</v>
      </c>
      <c r="B28" s="752" t="s">
        <v>1200</v>
      </c>
      <c r="C28" s="753" t="s">
        <v>152</v>
      </c>
      <c r="D28" s="754" t="s">
        <v>1201</v>
      </c>
      <c r="E28" s="755"/>
      <c r="F28" s="756">
        <v>2000</v>
      </c>
      <c r="G28" s="757">
        <v>1300</v>
      </c>
      <c r="H28" s="758">
        <v>1500</v>
      </c>
      <c r="I28" s="832"/>
      <c r="J28" s="833"/>
      <c r="K28" s="757">
        <v>1018</v>
      </c>
      <c r="L28" s="833"/>
      <c r="M28" s="833"/>
      <c r="N28" s="833"/>
      <c r="O28" s="833"/>
      <c r="P28" s="834"/>
      <c r="Q28" s="1810"/>
    </row>
    <row r="29" spans="1:17" ht="39.950000000000003" customHeight="1">
      <c r="A29" s="672"/>
      <c r="B29" s="1800" t="s">
        <v>1202</v>
      </c>
      <c r="C29" s="1804"/>
      <c r="D29" s="737"/>
      <c r="E29" s="759"/>
      <c r="F29" s="760"/>
      <c r="G29" s="761"/>
      <c r="H29" s="761"/>
      <c r="I29" s="761"/>
      <c r="J29" s="761"/>
      <c r="K29" s="835"/>
      <c r="L29" s="836"/>
      <c r="M29" s="761"/>
      <c r="N29" s="761"/>
      <c r="O29" s="761"/>
      <c r="P29" s="837"/>
      <c r="Q29" s="854"/>
    </row>
    <row r="30" spans="1:17" ht="39.950000000000003" customHeight="1">
      <c r="A30" s="687">
        <v>1</v>
      </c>
      <c r="B30" s="732" t="s">
        <v>1203</v>
      </c>
      <c r="C30" s="762" t="s">
        <v>152</v>
      </c>
      <c r="D30" s="719" t="s">
        <v>1204</v>
      </c>
      <c r="E30" s="763"/>
      <c r="F30" s="764"/>
      <c r="G30" s="765"/>
      <c r="H30" s="750">
        <v>1500</v>
      </c>
      <c r="I30" s="765"/>
      <c r="J30" s="765"/>
      <c r="K30" s="765"/>
      <c r="L30" s="765"/>
      <c r="M30" s="765"/>
      <c r="N30" s="765"/>
      <c r="O30" s="730">
        <v>1560</v>
      </c>
      <c r="P30" s="765"/>
      <c r="Q30" s="1805" t="s">
        <v>1417</v>
      </c>
    </row>
    <row r="31" spans="1:17" ht="39.950000000000003" customHeight="1">
      <c r="A31" s="687">
        <v>2</v>
      </c>
      <c r="B31" s="732" t="s">
        <v>1206</v>
      </c>
      <c r="C31" s="762" t="s">
        <v>152</v>
      </c>
      <c r="D31" s="753" t="s">
        <v>1207</v>
      </c>
      <c r="E31" s="766"/>
      <c r="F31" s="767"/>
      <c r="G31" s="768"/>
      <c r="H31" s="768">
        <v>1800</v>
      </c>
      <c r="I31" s="768">
        <v>1525</v>
      </c>
      <c r="J31" s="659"/>
      <c r="K31" s="768"/>
      <c r="L31" s="768"/>
      <c r="M31" s="768"/>
      <c r="N31" s="768"/>
      <c r="O31" s="730"/>
      <c r="P31" s="768"/>
      <c r="Q31" s="1806"/>
    </row>
    <row r="32" spans="1:17" ht="39.950000000000003" customHeight="1">
      <c r="A32" s="687">
        <v>3</v>
      </c>
      <c r="B32" s="732" t="s">
        <v>1208</v>
      </c>
      <c r="C32" s="762" t="s">
        <v>152</v>
      </c>
      <c r="D32" s="753" t="s">
        <v>1209</v>
      </c>
      <c r="E32" s="726">
        <v>2450</v>
      </c>
      <c r="F32" s="769"/>
      <c r="G32" s="768"/>
      <c r="H32" s="768">
        <v>2200</v>
      </c>
      <c r="I32" s="768">
        <v>2250</v>
      </c>
      <c r="J32" s="730">
        <v>2000</v>
      </c>
      <c r="K32" s="768"/>
      <c r="L32" s="768"/>
      <c r="M32" s="768"/>
      <c r="N32" s="768"/>
      <c r="O32" s="730"/>
      <c r="P32" s="768"/>
      <c r="Q32" s="1806"/>
    </row>
    <row r="33" spans="1:17" ht="39.950000000000003" customHeight="1">
      <c r="A33" s="687">
        <v>4</v>
      </c>
      <c r="B33" s="732" t="s">
        <v>1210</v>
      </c>
      <c r="C33" s="762" t="s">
        <v>152</v>
      </c>
      <c r="D33" s="719" t="s">
        <v>1211</v>
      </c>
      <c r="E33" s="720"/>
      <c r="F33" s="770">
        <v>2450</v>
      </c>
      <c r="G33" s="730"/>
      <c r="H33" s="765">
        <v>1850</v>
      </c>
      <c r="I33" s="730"/>
      <c r="J33" s="730"/>
      <c r="K33" s="730"/>
      <c r="L33" s="730"/>
      <c r="M33" s="730">
        <v>1363</v>
      </c>
      <c r="N33" s="730"/>
      <c r="O33" s="730">
        <v>1705</v>
      </c>
      <c r="P33" s="838">
        <v>1450</v>
      </c>
      <c r="Q33" s="1806"/>
    </row>
    <row r="34" spans="1:17" ht="39.950000000000003" customHeight="1">
      <c r="A34" s="687">
        <v>5</v>
      </c>
      <c r="B34" s="732" t="s">
        <v>1212</v>
      </c>
      <c r="C34" s="762" t="s">
        <v>152</v>
      </c>
      <c r="D34" s="719" t="s">
        <v>1213</v>
      </c>
      <c r="E34" s="720"/>
      <c r="F34" s="771"/>
      <c r="G34" s="730"/>
      <c r="H34" s="730"/>
      <c r="I34" s="730"/>
      <c r="J34" s="730"/>
      <c r="K34" s="730"/>
      <c r="L34" s="730"/>
      <c r="M34" s="730"/>
      <c r="N34" s="730"/>
      <c r="O34" s="730">
        <v>2450</v>
      </c>
      <c r="P34" s="838">
        <v>2230</v>
      </c>
      <c r="Q34" s="1806"/>
    </row>
    <row r="35" spans="1:17" ht="39.950000000000003" customHeight="1">
      <c r="A35" s="687">
        <v>6</v>
      </c>
      <c r="B35" s="732" t="s">
        <v>1214</v>
      </c>
      <c r="C35" s="762" t="s">
        <v>152</v>
      </c>
      <c r="D35" s="719" t="s">
        <v>1215</v>
      </c>
      <c r="E35" s="720"/>
      <c r="F35" s="771"/>
      <c r="G35" s="730"/>
      <c r="H35" s="730"/>
      <c r="I35" s="730">
        <v>6550</v>
      </c>
      <c r="J35" s="730">
        <v>6000</v>
      </c>
      <c r="K35" s="730"/>
      <c r="L35" s="730"/>
      <c r="M35" s="730"/>
      <c r="N35" s="730"/>
      <c r="O35" s="730">
        <v>9185</v>
      </c>
      <c r="P35" s="838">
        <v>7100</v>
      </c>
      <c r="Q35" s="1806"/>
    </row>
    <row r="36" spans="1:17" ht="39.950000000000003" customHeight="1">
      <c r="A36" s="687">
        <v>7</v>
      </c>
      <c r="B36" s="732" t="s">
        <v>1422</v>
      </c>
      <c r="C36" s="762" t="s">
        <v>152</v>
      </c>
      <c r="D36" s="719" t="s">
        <v>1217</v>
      </c>
      <c r="E36" s="720"/>
      <c r="F36" s="771"/>
      <c r="G36" s="730"/>
      <c r="H36" s="730"/>
      <c r="I36" s="730">
        <v>13100</v>
      </c>
      <c r="J36" s="730"/>
      <c r="K36" s="730"/>
      <c r="L36" s="730"/>
      <c r="M36" s="730"/>
      <c r="N36" s="730"/>
      <c r="O36" s="730"/>
      <c r="P36" s="838">
        <v>12000</v>
      </c>
      <c r="Q36" s="1806"/>
    </row>
    <row r="37" spans="1:17" ht="39.950000000000003" customHeight="1">
      <c r="A37" s="687">
        <v>8</v>
      </c>
      <c r="B37" s="732" t="s">
        <v>1218</v>
      </c>
      <c r="C37" s="762" t="s">
        <v>152</v>
      </c>
      <c r="D37" s="719" t="s">
        <v>1219</v>
      </c>
      <c r="E37" s="720"/>
      <c r="F37" s="771"/>
      <c r="G37" s="730"/>
      <c r="H37" s="730"/>
      <c r="I37" s="730"/>
      <c r="J37" s="730"/>
      <c r="K37" s="730"/>
      <c r="L37" s="730"/>
      <c r="M37" s="730"/>
      <c r="N37" s="730"/>
      <c r="O37" s="730">
        <v>15902</v>
      </c>
      <c r="P37" s="730"/>
      <c r="Q37" s="1807"/>
    </row>
    <row r="38" spans="1:17" ht="35.1" customHeight="1">
      <c r="A38" s="683" t="s">
        <v>1220</v>
      </c>
      <c r="B38" s="772" t="s">
        <v>1221</v>
      </c>
      <c r="C38" s="773"/>
      <c r="D38" s="774"/>
      <c r="E38" s="773"/>
      <c r="F38" s="775"/>
      <c r="G38" s="775"/>
      <c r="H38" s="775"/>
      <c r="I38" s="775"/>
      <c r="J38" s="839"/>
      <c r="K38" s="840"/>
      <c r="L38" s="775"/>
      <c r="M38" s="775"/>
      <c r="N38" s="839"/>
      <c r="O38" s="775"/>
      <c r="P38" s="840"/>
      <c r="Q38" s="855"/>
    </row>
    <row r="39" spans="1:17" ht="35.1" customHeight="1">
      <c r="A39" s="687">
        <v>1</v>
      </c>
      <c r="B39" s="776" t="s">
        <v>1222</v>
      </c>
      <c r="C39" s="762" t="s">
        <v>152</v>
      </c>
      <c r="D39" s="719" t="s">
        <v>1223</v>
      </c>
      <c r="E39" s="777">
        <v>7000</v>
      </c>
      <c r="F39" s="707">
        <v>7000</v>
      </c>
      <c r="G39" s="707">
        <v>9000</v>
      </c>
      <c r="H39" s="707">
        <v>7500</v>
      </c>
      <c r="I39" s="707">
        <v>5500</v>
      </c>
      <c r="J39" s="800">
        <v>7000</v>
      </c>
      <c r="K39" s="707">
        <v>5500</v>
      </c>
      <c r="L39" s="707">
        <v>5200</v>
      </c>
      <c r="M39" s="707">
        <v>4000</v>
      </c>
      <c r="N39" s="707">
        <v>6500</v>
      </c>
      <c r="O39" s="707">
        <v>8200</v>
      </c>
      <c r="P39" s="817">
        <v>10300</v>
      </c>
      <c r="Q39" s="1805" t="s">
        <v>1224</v>
      </c>
    </row>
    <row r="40" spans="1:17" ht="35.1" customHeight="1">
      <c r="A40" s="687">
        <v>2</v>
      </c>
      <c r="B40" s="778" t="s">
        <v>1225</v>
      </c>
      <c r="C40" s="762" t="s">
        <v>1226</v>
      </c>
      <c r="D40" s="719" t="s">
        <v>1227</v>
      </c>
      <c r="E40" s="777">
        <v>430000</v>
      </c>
      <c r="F40" s="707"/>
      <c r="G40" s="707">
        <v>400000</v>
      </c>
      <c r="H40" s="707">
        <v>380000</v>
      </c>
      <c r="I40" s="707"/>
      <c r="J40" s="707">
        <v>290000</v>
      </c>
      <c r="K40" s="707">
        <v>310000</v>
      </c>
      <c r="L40" s="707"/>
      <c r="M40" s="707">
        <v>330000</v>
      </c>
      <c r="N40" s="707"/>
      <c r="O40" s="707"/>
      <c r="P40" s="817"/>
      <c r="Q40" s="1806"/>
    </row>
    <row r="41" spans="1:17" ht="35.1" customHeight="1">
      <c r="A41" s="687">
        <v>3</v>
      </c>
      <c r="B41" s="778" t="s">
        <v>1228</v>
      </c>
      <c r="C41" s="762" t="s">
        <v>1226</v>
      </c>
      <c r="D41" s="719" t="s">
        <v>1229</v>
      </c>
      <c r="E41" s="777"/>
      <c r="F41" s="707"/>
      <c r="G41" s="707"/>
      <c r="H41" s="707"/>
      <c r="I41" s="800">
        <v>254545</v>
      </c>
      <c r="J41" s="707"/>
      <c r="K41" s="707">
        <v>390000</v>
      </c>
      <c r="L41" s="707"/>
      <c r="M41" s="707"/>
      <c r="N41" s="707"/>
      <c r="O41" s="707"/>
      <c r="P41" s="817"/>
      <c r="Q41" s="1806"/>
    </row>
    <row r="42" spans="1:17" ht="35.1" customHeight="1">
      <c r="A42" s="687">
        <v>4</v>
      </c>
      <c r="B42" s="778" t="s">
        <v>1230</v>
      </c>
      <c r="C42" s="762" t="s">
        <v>1226</v>
      </c>
      <c r="D42" s="719"/>
      <c r="E42" s="777">
        <v>420000</v>
      </c>
      <c r="F42" s="707"/>
      <c r="G42" s="707">
        <v>350000</v>
      </c>
      <c r="H42" s="707"/>
      <c r="I42" s="707"/>
      <c r="J42" s="707">
        <v>330000</v>
      </c>
      <c r="K42" s="707"/>
      <c r="L42" s="707"/>
      <c r="M42" s="707">
        <v>320000</v>
      </c>
      <c r="N42" s="707"/>
      <c r="O42" s="707"/>
      <c r="P42" s="817"/>
      <c r="Q42" s="1806"/>
    </row>
    <row r="43" spans="1:17" ht="35.1" customHeight="1">
      <c r="A43" s="687">
        <v>5</v>
      </c>
      <c r="B43" s="779" t="s">
        <v>1231</v>
      </c>
      <c r="C43" s="762" t="s">
        <v>1226</v>
      </c>
      <c r="D43" s="719" t="s">
        <v>1232</v>
      </c>
      <c r="E43" s="777">
        <v>550000</v>
      </c>
      <c r="F43" s="707">
        <v>530000</v>
      </c>
      <c r="G43" s="707">
        <v>450000</v>
      </c>
      <c r="H43" s="707">
        <v>450000</v>
      </c>
      <c r="I43" s="800">
        <v>336363</v>
      </c>
      <c r="J43" s="707">
        <v>550000</v>
      </c>
      <c r="K43" s="707">
        <v>470000</v>
      </c>
      <c r="L43" s="707">
        <v>490000</v>
      </c>
      <c r="M43" s="707">
        <v>470000</v>
      </c>
      <c r="N43" s="777">
        <v>400000</v>
      </c>
      <c r="O43" s="707">
        <v>520000</v>
      </c>
      <c r="P43" s="841">
        <v>550000</v>
      </c>
      <c r="Q43" s="1806"/>
    </row>
    <row r="44" spans="1:17" ht="35.1" customHeight="1">
      <c r="A44" s="687">
        <v>6</v>
      </c>
      <c r="B44" s="779" t="s">
        <v>1233</v>
      </c>
      <c r="C44" s="762" t="s">
        <v>1226</v>
      </c>
      <c r="D44" s="753" t="s">
        <v>1234</v>
      </c>
      <c r="E44" s="780"/>
      <c r="F44" s="781"/>
      <c r="G44" s="707">
        <v>450000</v>
      </c>
      <c r="H44" s="781">
        <v>380000</v>
      </c>
      <c r="I44" s="842">
        <v>309091</v>
      </c>
      <c r="J44" s="707">
        <v>530000</v>
      </c>
      <c r="K44" s="781"/>
      <c r="L44" s="781"/>
      <c r="M44" s="781">
        <v>400000</v>
      </c>
      <c r="N44" s="781"/>
      <c r="O44" s="781"/>
      <c r="P44" s="843"/>
      <c r="Q44" s="1806"/>
    </row>
    <row r="45" spans="1:17" ht="35.1" customHeight="1">
      <c r="A45" s="687">
        <v>7</v>
      </c>
      <c r="B45" s="782" t="s">
        <v>1235</v>
      </c>
      <c r="C45" s="783" t="s">
        <v>1226</v>
      </c>
      <c r="D45" s="753" t="s">
        <v>1236</v>
      </c>
      <c r="E45" s="780"/>
      <c r="F45" s="781">
        <v>450000</v>
      </c>
      <c r="G45" s="781">
        <v>380000</v>
      </c>
      <c r="H45" s="781">
        <v>380000</v>
      </c>
      <c r="I45" s="842">
        <v>290909</v>
      </c>
      <c r="J45" s="781">
        <v>350000</v>
      </c>
      <c r="K45" s="781">
        <v>420000</v>
      </c>
      <c r="L45" s="781">
        <v>400000</v>
      </c>
      <c r="M45" s="781">
        <v>360000</v>
      </c>
      <c r="N45" s="780">
        <v>350000</v>
      </c>
      <c r="O45" s="781">
        <v>470000</v>
      </c>
      <c r="P45" s="844">
        <v>440000</v>
      </c>
      <c r="Q45" s="1806"/>
    </row>
    <row r="46" spans="1:17" ht="35.1" customHeight="1">
      <c r="A46" s="687">
        <v>8</v>
      </c>
      <c r="B46" s="784" t="s">
        <v>1237</v>
      </c>
      <c r="C46" s="702" t="s">
        <v>1226</v>
      </c>
      <c r="D46" s="785" t="s">
        <v>1238</v>
      </c>
      <c r="E46" s="780">
        <v>450000</v>
      </c>
      <c r="F46" s="781">
        <v>450000</v>
      </c>
      <c r="G46" s="781">
        <v>380000</v>
      </c>
      <c r="H46" s="781">
        <v>380000</v>
      </c>
      <c r="I46" s="842">
        <v>290909</v>
      </c>
      <c r="J46" s="705">
        <f>J45</f>
        <v>350000</v>
      </c>
      <c r="K46" s="705"/>
      <c r="L46" s="781">
        <v>400000</v>
      </c>
      <c r="M46" s="705">
        <v>360000</v>
      </c>
      <c r="N46" s="845">
        <v>320000</v>
      </c>
      <c r="O46" s="705"/>
      <c r="P46" s="846"/>
      <c r="Q46" s="1806"/>
    </row>
    <row r="47" spans="1:17" ht="30.75" customHeight="1">
      <c r="A47" s="786"/>
      <c r="B47" s="787" t="s">
        <v>1239</v>
      </c>
      <c r="C47" s="762"/>
      <c r="D47" s="788"/>
      <c r="E47" s="789"/>
      <c r="F47" s="736"/>
      <c r="G47" s="736"/>
      <c r="H47" s="736"/>
      <c r="I47" s="736"/>
      <c r="J47" s="714"/>
      <c r="K47" s="829"/>
      <c r="L47" s="847"/>
      <c r="M47" s="736"/>
      <c r="N47" s="714"/>
      <c r="O47" s="736"/>
      <c r="P47" s="848"/>
      <c r="Q47" s="1806"/>
    </row>
    <row r="48" spans="1:17" ht="30.75" customHeight="1">
      <c r="A48" s="786">
        <v>1</v>
      </c>
      <c r="B48" s="790" t="s">
        <v>1240</v>
      </c>
      <c r="C48" s="762" t="s">
        <v>1226</v>
      </c>
      <c r="D48" s="719" t="s">
        <v>1241</v>
      </c>
      <c r="E48" s="763"/>
      <c r="F48" s="764"/>
      <c r="G48" s="764"/>
      <c r="H48" s="764"/>
      <c r="I48" s="764"/>
      <c r="J48" s="849"/>
      <c r="K48" s="850"/>
      <c r="L48" s="707"/>
      <c r="M48" s="764"/>
      <c r="N48" s="849"/>
      <c r="O48" s="707">
        <v>400000</v>
      </c>
      <c r="P48" s="850"/>
      <c r="Q48" s="1806"/>
    </row>
    <row r="49" spans="1:17" ht="30.75" customHeight="1">
      <c r="A49" s="786">
        <v>2</v>
      </c>
      <c r="B49" s="790" t="s">
        <v>1242</v>
      </c>
      <c r="C49" s="762" t="s">
        <v>1226</v>
      </c>
      <c r="D49" s="719" t="s">
        <v>1243</v>
      </c>
      <c r="E49" s="763"/>
      <c r="F49" s="764"/>
      <c r="G49" s="764"/>
      <c r="H49" s="764"/>
      <c r="I49" s="764"/>
      <c r="J49" s="849"/>
      <c r="K49" s="850"/>
      <c r="L49" s="707"/>
      <c r="M49" s="764"/>
      <c r="N49" s="849"/>
      <c r="O49" s="707">
        <v>400000</v>
      </c>
      <c r="P49" s="850"/>
      <c r="Q49" s="1806"/>
    </row>
    <row r="50" spans="1:17" ht="30.75" customHeight="1">
      <c r="A50" s="786">
        <v>3</v>
      </c>
      <c r="B50" s="790" t="s">
        <v>1244</v>
      </c>
      <c r="C50" s="762" t="s">
        <v>1226</v>
      </c>
      <c r="D50" s="719" t="s">
        <v>1245</v>
      </c>
      <c r="E50" s="763"/>
      <c r="F50" s="764"/>
      <c r="G50" s="764"/>
      <c r="H50" s="764"/>
      <c r="I50" s="764"/>
      <c r="J50" s="849"/>
      <c r="K50" s="850"/>
      <c r="L50" s="707"/>
      <c r="M50" s="764"/>
      <c r="N50" s="849"/>
      <c r="O50" s="707">
        <v>400000</v>
      </c>
      <c r="P50" s="850"/>
      <c r="Q50" s="1811"/>
    </row>
    <row r="51" spans="1:17" ht="39.950000000000003" customHeight="1">
      <c r="A51" s="683" t="s">
        <v>1246</v>
      </c>
      <c r="B51" s="709" t="s">
        <v>1247</v>
      </c>
      <c r="C51" s="791"/>
      <c r="D51" s="792"/>
      <c r="E51" s="1786"/>
      <c r="F51" s="1786"/>
      <c r="G51" s="1786"/>
      <c r="H51" s="1786"/>
      <c r="I51" s="1786"/>
      <c r="J51" s="1786"/>
      <c r="K51" s="1786"/>
      <c r="L51" s="1786"/>
      <c r="M51" s="1786"/>
      <c r="N51" s="1786"/>
      <c r="O51" s="1786"/>
      <c r="P51" s="1786"/>
      <c r="Q51" s="856"/>
    </row>
    <row r="52" spans="1:17" ht="39.950000000000003" customHeight="1">
      <c r="A52" s="793"/>
      <c r="B52" s="794" t="s">
        <v>70</v>
      </c>
      <c r="C52" s="762"/>
      <c r="D52" s="719"/>
      <c r="E52" s="795"/>
      <c r="F52" s="796"/>
      <c r="G52" s="707"/>
      <c r="H52" s="707"/>
      <c r="I52" s="707"/>
      <c r="J52" s="707"/>
      <c r="K52" s="707"/>
      <c r="L52" s="707"/>
      <c r="M52" s="707"/>
      <c r="N52" s="707"/>
      <c r="O52" s="707"/>
      <c r="P52" s="817"/>
      <c r="Q52" s="1812" t="s">
        <v>1177</v>
      </c>
    </row>
    <row r="53" spans="1:17" ht="39.950000000000003" customHeight="1">
      <c r="A53" s="687">
        <v>1</v>
      </c>
      <c r="B53" s="797" t="s">
        <v>54</v>
      </c>
      <c r="C53" s="798" t="s">
        <v>419</v>
      </c>
      <c r="D53" s="799" t="s">
        <v>1248</v>
      </c>
      <c r="E53" s="706"/>
      <c r="F53" s="707">
        <v>19000</v>
      </c>
      <c r="G53" s="800">
        <v>19000</v>
      </c>
      <c r="H53" s="707"/>
      <c r="I53" s="707"/>
      <c r="J53" s="707"/>
      <c r="K53" s="777">
        <v>20500</v>
      </c>
      <c r="L53" s="707">
        <v>17020</v>
      </c>
      <c r="M53" s="707">
        <v>22800</v>
      </c>
      <c r="N53" s="707">
        <v>18000</v>
      </c>
      <c r="O53" s="800">
        <v>20500</v>
      </c>
      <c r="P53" s="841">
        <v>20500</v>
      </c>
      <c r="Q53" s="1812"/>
    </row>
    <row r="54" spans="1:17" ht="39.950000000000003" customHeight="1">
      <c r="A54" s="687">
        <v>2</v>
      </c>
      <c r="B54" s="797" t="s">
        <v>58</v>
      </c>
      <c r="C54" s="798" t="s">
        <v>419</v>
      </c>
      <c r="D54" s="801" t="s">
        <v>16</v>
      </c>
      <c r="E54" s="706"/>
      <c r="F54" s="707">
        <f>F53</f>
        <v>19000</v>
      </c>
      <c r="G54" s="800">
        <f>G53</f>
        <v>19000</v>
      </c>
      <c r="H54" s="707"/>
      <c r="I54" s="707"/>
      <c r="J54" s="707"/>
      <c r="K54" s="777">
        <f t="shared" ref="K54:P54" si="0">K53</f>
        <v>20500</v>
      </c>
      <c r="L54" s="707">
        <f t="shared" si="0"/>
        <v>17020</v>
      </c>
      <c r="M54" s="707">
        <f t="shared" si="0"/>
        <v>22800</v>
      </c>
      <c r="N54" s="707">
        <f t="shared" si="0"/>
        <v>18000</v>
      </c>
      <c r="O54" s="800">
        <f t="shared" si="0"/>
        <v>20500</v>
      </c>
      <c r="P54" s="841">
        <f t="shared" si="0"/>
        <v>20500</v>
      </c>
      <c r="Q54" s="1812"/>
    </row>
    <row r="55" spans="1:17" ht="39.950000000000003" customHeight="1">
      <c r="A55" s="687">
        <v>3</v>
      </c>
      <c r="B55" s="797" t="s">
        <v>59</v>
      </c>
      <c r="C55" s="798" t="s">
        <v>1249</v>
      </c>
      <c r="D55" s="801" t="s">
        <v>16</v>
      </c>
      <c r="E55" s="706"/>
      <c r="F55" s="707">
        <v>145000</v>
      </c>
      <c r="G55" s="800">
        <v>132000</v>
      </c>
      <c r="H55" s="707"/>
      <c r="I55" s="707"/>
      <c r="J55" s="707"/>
      <c r="K55" s="777">
        <v>115000</v>
      </c>
      <c r="L55" s="707">
        <v>123280</v>
      </c>
      <c r="M55" s="707">
        <v>152000</v>
      </c>
      <c r="N55" s="707">
        <v>140000</v>
      </c>
      <c r="O55" s="800">
        <v>141000</v>
      </c>
      <c r="P55" s="800">
        <v>142000</v>
      </c>
      <c r="Q55" s="1812"/>
    </row>
    <row r="56" spans="1:17" ht="39.950000000000003" customHeight="1">
      <c r="A56" s="687">
        <v>4</v>
      </c>
      <c r="B56" s="802" t="s">
        <v>83</v>
      </c>
      <c r="C56" s="798" t="s">
        <v>1249</v>
      </c>
      <c r="D56" s="801" t="s">
        <v>16</v>
      </c>
      <c r="E56" s="706"/>
      <c r="F56" s="707">
        <v>201000</v>
      </c>
      <c r="G56" s="800">
        <v>186000</v>
      </c>
      <c r="H56" s="707"/>
      <c r="I56" s="707"/>
      <c r="J56" s="707"/>
      <c r="K56" s="777">
        <v>140000</v>
      </c>
      <c r="L56" s="707">
        <v>174800</v>
      </c>
      <c r="M56" s="707">
        <v>217000</v>
      </c>
      <c r="N56" s="707">
        <v>200000</v>
      </c>
      <c r="O56" s="800">
        <v>194000</v>
      </c>
      <c r="P56" s="841">
        <v>195000</v>
      </c>
      <c r="Q56" s="1812"/>
    </row>
    <row r="57" spans="1:17" ht="39.950000000000003" customHeight="1">
      <c r="A57" s="687">
        <v>5</v>
      </c>
      <c r="B57" s="802" t="s">
        <v>84</v>
      </c>
      <c r="C57" s="798" t="s">
        <v>1249</v>
      </c>
      <c r="D57" s="801" t="s">
        <v>16</v>
      </c>
      <c r="E57" s="706"/>
      <c r="F57" s="707">
        <v>270000</v>
      </c>
      <c r="G57" s="800">
        <v>255000</v>
      </c>
      <c r="H57" s="707"/>
      <c r="I57" s="707"/>
      <c r="J57" s="707"/>
      <c r="K57" s="777">
        <v>220000</v>
      </c>
      <c r="L57" s="707">
        <v>236440</v>
      </c>
      <c r="M57" s="707">
        <v>295000</v>
      </c>
      <c r="N57" s="707">
        <v>275000</v>
      </c>
      <c r="O57" s="800">
        <v>262000</v>
      </c>
      <c r="P57" s="841">
        <v>264000</v>
      </c>
      <c r="Q57" s="1812"/>
    </row>
    <row r="58" spans="1:17" ht="39.950000000000003" customHeight="1">
      <c r="A58" s="687">
        <v>6</v>
      </c>
      <c r="B58" s="802" t="s">
        <v>90</v>
      </c>
      <c r="C58" s="798" t="s">
        <v>1249</v>
      </c>
      <c r="D58" s="801" t="s">
        <v>16</v>
      </c>
      <c r="E58" s="706"/>
      <c r="F58" s="707">
        <v>355000</v>
      </c>
      <c r="G58" s="800">
        <v>332000</v>
      </c>
      <c r="H58" s="707"/>
      <c r="I58" s="707"/>
      <c r="J58" s="707"/>
      <c r="K58" s="777">
        <v>325000</v>
      </c>
      <c r="L58" s="707">
        <v>308200</v>
      </c>
      <c r="M58" s="707">
        <v>386000</v>
      </c>
      <c r="N58" s="707">
        <v>340000</v>
      </c>
      <c r="O58" s="800">
        <v>345000</v>
      </c>
      <c r="P58" s="841">
        <v>346000</v>
      </c>
      <c r="Q58" s="1812"/>
    </row>
    <row r="59" spans="1:17" ht="39.950000000000003" customHeight="1">
      <c r="A59" s="687">
        <v>7</v>
      </c>
      <c r="B59" s="802" t="s">
        <v>91</v>
      </c>
      <c r="C59" s="798" t="s">
        <v>1249</v>
      </c>
      <c r="D59" s="801" t="s">
        <v>16</v>
      </c>
      <c r="E59" s="706"/>
      <c r="F59" s="707">
        <v>435000</v>
      </c>
      <c r="G59" s="800">
        <v>428000</v>
      </c>
      <c r="H59" s="707"/>
      <c r="I59" s="707"/>
      <c r="J59" s="707"/>
      <c r="K59" s="777">
        <v>400000</v>
      </c>
      <c r="L59" s="707">
        <v>390080</v>
      </c>
      <c r="M59" s="707">
        <v>488500</v>
      </c>
      <c r="N59" s="707">
        <v>460000</v>
      </c>
      <c r="O59" s="800">
        <v>428000</v>
      </c>
      <c r="P59" s="841">
        <v>430000</v>
      </c>
      <c r="Q59" s="1812"/>
    </row>
    <row r="60" spans="1:17" ht="39.950000000000003" customHeight="1">
      <c r="A60" s="687">
        <v>8</v>
      </c>
      <c r="B60" s="802" t="s">
        <v>92</v>
      </c>
      <c r="C60" s="798" t="s">
        <v>1249</v>
      </c>
      <c r="D60" s="801" t="s">
        <v>16</v>
      </c>
      <c r="E60" s="706"/>
      <c r="F60" s="707">
        <v>550000</v>
      </c>
      <c r="G60" s="800">
        <v>529000</v>
      </c>
      <c r="H60" s="707"/>
      <c r="I60" s="707"/>
      <c r="J60" s="707"/>
      <c r="K60" s="777">
        <v>600000</v>
      </c>
      <c r="L60" s="707"/>
      <c r="M60" s="707">
        <v>603000</v>
      </c>
      <c r="N60" s="707"/>
      <c r="O60" s="707"/>
      <c r="P60" s="707"/>
      <c r="Q60" s="1812"/>
    </row>
    <row r="61" spans="1:17" ht="39.950000000000003" customHeight="1">
      <c r="A61" s="687">
        <v>9</v>
      </c>
      <c r="B61" s="802" t="s">
        <v>93</v>
      </c>
      <c r="C61" s="798" t="s">
        <v>1249</v>
      </c>
      <c r="D61" s="803" t="s">
        <v>16</v>
      </c>
      <c r="E61" s="706"/>
      <c r="F61" s="707">
        <v>635000</v>
      </c>
      <c r="G61" s="800">
        <v>638000</v>
      </c>
      <c r="H61" s="707"/>
      <c r="I61" s="707"/>
      <c r="J61" s="707"/>
      <c r="K61" s="777"/>
      <c r="L61" s="707"/>
      <c r="M61" s="707">
        <v>729000</v>
      </c>
      <c r="N61" s="707"/>
      <c r="O61" s="707"/>
      <c r="P61" s="707"/>
      <c r="Q61" s="1812"/>
    </row>
    <row r="62" spans="1:17" ht="39.950000000000003" customHeight="1">
      <c r="A62" s="793"/>
      <c r="B62" s="804" t="s">
        <v>80</v>
      </c>
      <c r="C62" s="762"/>
      <c r="D62" s="719"/>
      <c r="E62" s="706"/>
      <c r="F62" s="805"/>
      <c r="G62" s="707"/>
      <c r="H62" s="707"/>
      <c r="I62" s="707"/>
      <c r="J62" s="707"/>
      <c r="K62" s="707"/>
      <c r="L62" s="707"/>
      <c r="M62" s="707"/>
      <c r="N62" s="707"/>
      <c r="O62" s="707"/>
      <c r="P62" s="707"/>
      <c r="Q62" s="857"/>
    </row>
    <row r="63" spans="1:17" ht="39.950000000000003" customHeight="1">
      <c r="A63" s="687">
        <v>1</v>
      </c>
      <c r="B63" s="806" t="s">
        <v>54</v>
      </c>
      <c r="C63" s="798" t="s">
        <v>419</v>
      </c>
      <c r="D63" s="799" t="s">
        <v>1248</v>
      </c>
      <c r="E63" s="807">
        <v>18300</v>
      </c>
      <c r="F63" s="707">
        <v>18500</v>
      </c>
      <c r="G63" s="800">
        <v>18800</v>
      </c>
      <c r="H63" s="800">
        <v>17300</v>
      </c>
      <c r="I63" s="707">
        <v>20000</v>
      </c>
      <c r="J63" s="800">
        <v>20500</v>
      </c>
      <c r="K63" s="707"/>
      <c r="L63" s="707"/>
      <c r="M63" s="707"/>
      <c r="N63" s="707"/>
      <c r="O63" s="707"/>
      <c r="P63" s="817"/>
      <c r="Q63" s="1805" t="s">
        <v>1177</v>
      </c>
    </row>
    <row r="64" spans="1:17" ht="39.950000000000003" customHeight="1">
      <c r="A64" s="687">
        <v>2</v>
      </c>
      <c r="B64" s="806" t="s">
        <v>58</v>
      </c>
      <c r="C64" s="798" t="s">
        <v>419</v>
      </c>
      <c r="D64" s="803" t="s">
        <v>16</v>
      </c>
      <c r="E64" s="807">
        <f t="shared" ref="E64:J64" si="1">E63</f>
        <v>18300</v>
      </c>
      <c r="F64" s="707">
        <f t="shared" si="1"/>
        <v>18500</v>
      </c>
      <c r="G64" s="800">
        <f t="shared" si="1"/>
        <v>18800</v>
      </c>
      <c r="H64" s="800">
        <f t="shared" si="1"/>
        <v>17300</v>
      </c>
      <c r="I64" s="707">
        <f t="shared" si="1"/>
        <v>20000</v>
      </c>
      <c r="J64" s="800">
        <f t="shared" si="1"/>
        <v>20500</v>
      </c>
      <c r="K64" s="707"/>
      <c r="L64" s="707"/>
      <c r="M64" s="707"/>
      <c r="N64" s="707"/>
      <c r="O64" s="707"/>
      <c r="P64" s="817"/>
      <c r="Q64" s="1806"/>
    </row>
    <row r="65" spans="1:17" ht="39.950000000000003" customHeight="1">
      <c r="A65" s="687">
        <v>3</v>
      </c>
      <c r="B65" s="806" t="s">
        <v>59</v>
      </c>
      <c r="C65" s="798" t="s">
        <v>1249</v>
      </c>
      <c r="D65" s="803" t="s">
        <v>16</v>
      </c>
      <c r="E65" s="807">
        <v>127000</v>
      </c>
      <c r="F65" s="707">
        <v>130000</v>
      </c>
      <c r="G65" s="800">
        <v>130000</v>
      </c>
      <c r="H65" s="800">
        <v>120500</v>
      </c>
      <c r="I65" s="707">
        <v>125455</v>
      </c>
      <c r="J65" s="800">
        <v>135000</v>
      </c>
      <c r="K65" s="707"/>
      <c r="L65" s="707"/>
      <c r="M65" s="707"/>
      <c r="N65" s="707"/>
      <c r="O65" s="707"/>
      <c r="P65" s="817"/>
      <c r="Q65" s="1806"/>
    </row>
    <row r="66" spans="1:17" ht="39.950000000000003" customHeight="1">
      <c r="A66" s="687">
        <v>4</v>
      </c>
      <c r="B66" s="806" t="s">
        <v>83</v>
      </c>
      <c r="C66" s="798" t="s">
        <v>1249</v>
      </c>
      <c r="D66" s="803" t="s">
        <v>16</v>
      </c>
      <c r="E66" s="807">
        <v>183000</v>
      </c>
      <c r="F66" s="707">
        <v>185000</v>
      </c>
      <c r="G66" s="800">
        <v>185000</v>
      </c>
      <c r="H66" s="800">
        <v>171800</v>
      </c>
      <c r="I66" s="707">
        <v>198182</v>
      </c>
      <c r="J66" s="800">
        <v>200000</v>
      </c>
      <c r="K66" s="707"/>
      <c r="L66" s="707"/>
      <c r="M66" s="707"/>
      <c r="N66" s="707"/>
      <c r="O66" s="707"/>
      <c r="P66" s="817"/>
      <c r="Q66" s="1806"/>
    </row>
    <row r="67" spans="1:17" ht="39.950000000000003" customHeight="1">
      <c r="A67" s="687">
        <v>5</v>
      </c>
      <c r="B67" s="806" t="s">
        <v>84</v>
      </c>
      <c r="C67" s="798" t="s">
        <v>1249</v>
      </c>
      <c r="D67" s="803" t="s">
        <v>16</v>
      </c>
      <c r="E67" s="807">
        <v>251000</v>
      </c>
      <c r="F67" s="707">
        <v>250000</v>
      </c>
      <c r="G67" s="800">
        <v>251000</v>
      </c>
      <c r="H67" s="800">
        <v>234200</v>
      </c>
      <c r="I67" s="707">
        <v>263636</v>
      </c>
      <c r="J67" s="800">
        <v>280000</v>
      </c>
      <c r="K67" s="707"/>
      <c r="L67" s="707"/>
      <c r="M67" s="707"/>
      <c r="N67" s="707"/>
      <c r="O67" s="707"/>
      <c r="P67" s="817"/>
      <c r="Q67" s="1806"/>
    </row>
    <row r="68" spans="1:17" ht="39.950000000000003" customHeight="1">
      <c r="A68" s="687">
        <v>6</v>
      </c>
      <c r="B68" s="806" t="s">
        <v>85</v>
      </c>
      <c r="C68" s="798" t="s">
        <v>1249</v>
      </c>
      <c r="D68" s="803" t="s">
        <v>16</v>
      </c>
      <c r="E68" s="807">
        <v>326000</v>
      </c>
      <c r="F68" s="707">
        <v>325000</v>
      </c>
      <c r="G68" s="800">
        <v>330000</v>
      </c>
      <c r="H68" s="800">
        <v>306700</v>
      </c>
      <c r="I68" s="707">
        <v>350000</v>
      </c>
      <c r="J68" s="800">
        <v>360000</v>
      </c>
      <c r="K68" s="707"/>
      <c r="L68" s="707"/>
      <c r="M68" s="707"/>
      <c r="N68" s="707"/>
      <c r="O68" s="707"/>
      <c r="P68" s="817"/>
      <c r="Q68" s="1806"/>
    </row>
    <row r="69" spans="1:17" ht="39.950000000000003" customHeight="1">
      <c r="A69" s="687">
        <v>7</v>
      </c>
      <c r="B69" s="806" t="s">
        <v>86</v>
      </c>
      <c r="C69" s="798" t="s">
        <v>1249</v>
      </c>
      <c r="D69" s="803" t="s">
        <v>16</v>
      </c>
      <c r="E69" s="807">
        <v>411000</v>
      </c>
      <c r="F69" s="707">
        <v>415000</v>
      </c>
      <c r="G69" s="800">
        <v>421000</v>
      </c>
      <c r="H69" s="800">
        <v>388000</v>
      </c>
      <c r="I69" s="707">
        <v>445455</v>
      </c>
      <c r="J69" s="800">
        <v>470000</v>
      </c>
      <c r="K69" s="707"/>
      <c r="L69" s="707"/>
      <c r="M69" s="707"/>
      <c r="N69" s="707"/>
      <c r="O69" s="707"/>
      <c r="P69" s="817"/>
      <c r="Q69" s="1806"/>
    </row>
    <row r="70" spans="1:17" ht="39.950000000000003" customHeight="1">
      <c r="A70" s="687">
        <v>8</v>
      </c>
      <c r="B70" s="806" t="s">
        <v>87</v>
      </c>
      <c r="C70" s="798" t="s">
        <v>1249</v>
      </c>
      <c r="D70" s="803" t="s">
        <v>16</v>
      </c>
      <c r="E70" s="807">
        <v>509000</v>
      </c>
      <c r="F70" s="800">
        <v>505000</v>
      </c>
      <c r="G70" s="800">
        <v>518000</v>
      </c>
      <c r="H70" s="800">
        <v>479000</v>
      </c>
      <c r="I70" s="707"/>
      <c r="J70" s="707">
        <v>540000</v>
      </c>
      <c r="K70" s="707"/>
      <c r="L70" s="707"/>
      <c r="M70" s="707"/>
      <c r="N70" s="707"/>
      <c r="O70" s="707"/>
      <c r="P70" s="817"/>
      <c r="Q70" s="1806"/>
    </row>
    <row r="71" spans="1:17" ht="39.950000000000003" customHeight="1">
      <c r="A71" s="687">
        <v>9</v>
      </c>
      <c r="B71" s="858" t="s">
        <v>88</v>
      </c>
      <c r="C71" s="859" t="s">
        <v>1249</v>
      </c>
      <c r="D71" s="803" t="s">
        <v>16</v>
      </c>
      <c r="E71" s="777">
        <v>606000</v>
      </c>
      <c r="F71" s="707">
        <v>610000</v>
      </c>
      <c r="G71" s="800">
        <v>625000</v>
      </c>
      <c r="H71" s="707"/>
      <c r="I71" s="707"/>
      <c r="J71" s="800">
        <v>640000</v>
      </c>
      <c r="K71" s="707"/>
      <c r="L71" s="707"/>
      <c r="M71" s="707"/>
      <c r="N71" s="707"/>
      <c r="O71" s="707"/>
      <c r="P71" s="817"/>
      <c r="Q71" s="1807"/>
    </row>
    <row r="72" spans="1:17" ht="39.950000000000003" customHeight="1">
      <c r="A72" s="860"/>
      <c r="B72" s="861" t="s">
        <v>1250</v>
      </c>
      <c r="C72" s="783"/>
      <c r="D72" s="785"/>
      <c r="E72" s="862"/>
      <c r="F72" s="863"/>
      <c r="G72" s="863"/>
      <c r="H72" s="863"/>
      <c r="I72" s="863"/>
      <c r="J72" s="863"/>
      <c r="K72" s="863"/>
      <c r="L72" s="863"/>
      <c r="M72" s="863"/>
      <c r="N72" s="863"/>
      <c r="O72" s="863"/>
      <c r="P72" s="888"/>
      <c r="Q72" s="1805" t="s">
        <v>1177</v>
      </c>
    </row>
    <row r="73" spans="1:17" ht="39.950000000000003" customHeight="1">
      <c r="A73" s="786">
        <v>1</v>
      </c>
      <c r="B73" s="864" t="s">
        <v>1251</v>
      </c>
      <c r="C73" s="798" t="s">
        <v>419</v>
      </c>
      <c r="D73" s="799" t="s">
        <v>1248</v>
      </c>
      <c r="E73" s="845"/>
      <c r="F73" s="705"/>
      <c r="G73" s="705"/>
      <c r="H73" s="705"/>
      <c r="I73" s="705"/>
      <c r="J73" s="705"/>
      <c r="K73" s="705"/>
      <c r="L73" s="705">
        <v>15318</v>
      </c>
      <c r="M73" s="705"/>
      <c r="N73" s="705"/>
      <c r="O73" s="705"/>
      <c r="P73" s="846"/>
      <c r="Q73" s="1806"/>
    </row>
    <row r="74" spans="1:17" ht="39.950000000000003" customHeight="1">
      <c r="A74" s="786">
        <v>2</v>
      </c>
      <c r="B74" s="864" t="s">
        <v>1252</v>
      </c>
      <c r="C74" s="798" t="s">
        <v>419</v>
      </c>
      <c r="D74" s="803" t="s">
        <v>16</v>
      </c>
      <c r="E74" s="845"/>
      <c r="F74" s="705"/>
      <c r="G74" s="705"/>
      <c r="H74" s="705"/>
      <c r="I74" s="705"/>
      <c r="J74" s="705"/>
      <c r="K74" s="705"/>
      <c r="L74" s="705">
        <f>L73</f>
        <v>15318</v>
      </c>
      <c r="M74" s="705"/>
      <c r="N74" s="705"/>
      <c r="O74" s="705"/>
      <c r="P74" s="846"/>
      <c r="Q74" s="1806"/>
    </row>
    <row r="75" spans="1:17" ht="39.950000000000003" customHeight="1">
      <c r="A75" s="786">
        <v>3</v>
      </c>
      <c r="B75" s="865" t="s">
        <v>89</v>
      </c>
      <c r="C75" s="695" t="s">
        <v>1249</v>
      </c>
      <c r="D75" s="803" t="s">
        <v>16</v>
      </c>
      <c r="E75" s="845"/>
      <c r="F75" s="705"/>
      <c r="G75" s="705"/>
      <c r="H75" s="705"/>
      <c r="I75" s="705"/>
      <c r="J75" s="705"/>
      <c r="K75" s="705"/>
      <c r="L75" s="705">
        <v>97520</v>
      </c>
      <c r="M75" s="705"/>
      <c r="N75" s="705"/>
      <c r="O75" s="705"/>
      <c r="P75" s="846"/>
      <c r="Q75" s="1806"/>
    </row>
    <row r="76" spans="1:17" ht="39.950000000000003" customHeight="1">
      <c r="A76" s="786">
        <v>4</v>
      </c>
      <c r="B76" s="866" t="s">
        <v>1253</v>
      </c>
      <c r="C76" s="867" t="s">
        <v>1249</v>
      </c>
      <c r="D76" s="803" t="s">
        <v>16</v>
      </c>
      <c r="E76" s="777"/>
      <c r="F76" s="707"/>
      <c r="G76" s="707"/>
      <c r="H76" s="707"/>
      <c r="I76" s="707"/>
      <c r="J76" s="707"/>
      <c r="K76" s="707"/>
      <c r="L76" s="707">
        <v>149040</v>
      </c>
      <c r="M76" s="707"/>
      <c r="N76" s="707"/>
      <c r="O76" s="707"/>
      <c r="P76" s="817"/>
      <c r="Q76" s="1806"/>
    </row>
    <row r="77" spans="1:17" ht="39.950000000000003" customHeight="1">
      <c r="A77" s="786">
        <v>5</v>
      </c>
      <c r="B77" s="868" t="s">
        <v>1254</v>
      </c>
      <c r="C77" s="869" t="s">
        <v>1249</v>
      </c>
      <c r="D77" s="803" t="s">
        <v>16</v>
      </c>
      <c r="E77" s="862"/>
      <c r="F77" s="863"/>
      <c r="G77" s="863"/>
      <c r="H77" s="863"/>
      <c r="I77" s="863"/>
      <c r="J77" s="863"/>
      <c r="K77" s="863"/>
      <c r="L77" s="863">
        <v>205620</v>
      </c>
      <c r="M77" s="863"/>
      <c r="N77" s="863"/>
      <c r="O77" s="863"/>
      <c r="P77" s="888"/>
      <c r="Q77" s="1806"/>
    </row>
    <row r="78" spans="1:17" ht="39.950000000000003" customHeight="1">
      <c r="A78" s="786">
        <v>6</v>
      </c>
      <c r="B78" s="870" t="s">
        <v>1255</v>
      </c>
      <c r="C78" s="798" t="s">
        <v>1249</v>
      </c>
      <c r="D78" s="803" t="s">
        <v>16</v>
      </c>
      <c r="E78" s="845"/>
      <c r="F78" s="705"/>
      <c r="G78" s="705"/>
      <c r="H78" s="705"/>
      <c r="I78" s="705"/>
      <c r="J78" s="705"/>
      <c r="K78" s="705"/>
      <c r="L78" s="705">
        <v>267260</v>
      </c>
      <c r="M78" s="705"/>
      <c r="N78" s="705"/>
      <c r="O78" s="705"/>
      <c r="P78" s="846"/>
      <c r="Q78" s="1806"/>
    </row>
    <row r="79" spans="1:17" ht="39.950000000000003" customHeight="1">
      <c r="A79" s="786">
        <v>7</v>
      </c>
      <c r="B79" s="870" t="s">
        <v>1256</v>
      </c>
      <c r="C79" s="798" t="s">
        <v>1249</v>
      </c>
      <c r="D79" s="803" t="s">
        <v>16</v>
      </c>
      <c r="E79" s="845"/>
      <c r="F79" s="705"/>
      <c r="G79" s="705"/>
      <c r="H79" s="705"/>
      <c r="I79" s="705"/>
      <c r="J79" s="705"/>
      <c r="K79" s="705"/>
      <c r="L79" s="705">
        <v>343620</v>
      </c>
      <c r="M79" s="705"/>
      <c r="N79" s="705"/>
      <c r="O79" s="705"/>
      <c r="P79" s="846"/>
      <c r="Q79" s="1807"/>
    </row>
    <row r="80" spans="1:17" ht="39.950000000000003" customHeight="1">
      <c r="A80" s="871"/>
      <c r="B80" s="872" t="s">
        <v>1257</v>
      </c>
      <c r="C80" s="762"/>
      <c r="D80" s="719"/>
      <c r="E80" s="777"/>
      <c r="F80" s="707"/>
      <c r="G80" s="707"/>
      <c r="H80" s="707"/>
      <c r="I80" s="707"/>
      <c r="J80" s="707"/>
      <c r="K80" s="707"/>
      <c r="L80" s="707"/>
      <c r="M80" s="707"/>
      <c r="N80" s="707"/>
      <c r="O80" s="707"/>
      <c r="P80" s="707"/>
      <c r="Q80" s="1805" t="s">
        <v>1177</v>
      </c>
    </row>
    <row r="81" spans="1:17" ht="30">
      <c r="A81" s="871"/>
      <c r="B81" s="873" t="s">
        <v>1258</v>
      </c>
      <c r="C81" s="695" t="s">
        <v>1249</v>
      </c>
      <c r="D81" s="719" t="s">
        <v>1259</v>
      </c>
      <c r="E81" s="777"/>
      <c r="F81" s="707"/>
      <c r="G81" s="707"/>
      <c r="H81" s="707"/>
      <c r="I81" s="707">
        <v>50000</v>
      </c>
      <c r="J81" s="707"/>
      <c r="K81" s="707"/>
      <c r="L81" s="707"/>
      <c r="M81" s="707"/>
      <c r="N81" s="707"/>
      <c r="O81" s="707"/>
      <c r="P81" s="707"/>
      <c r="Q81" s="1806"/>
    </row>
    <row r="82" spans="1:17" ht="30">
      <c r="A82" s="871"/>
      <c r="B82" s="873" t="s">
        <v>1258</v>
      </c>
      <c r="C82" s="695" t="s">
        <v>1249</v>
      </c>
      <c r="D82" s="719" t="s">
        <v>1260</v>
      </c>
      <c r="E82" s="777"/>
      <c r="F82" s="707"/>
      <c r="G82" s="707"/>
      <c r="H82" s="707"/>
      <c r="I82" s="707">
        <v>59000</v>
      </c>
      <c r="J82" s="707"/>
      <c r="K82" s="707"/>
      <c r="L82" s="707"/>
      <c r="M82" s="707"/>
      <c r="N82" s="707"/>
      <c r="O82" s="707"/>
      <c r="P82" s="707"/>
      <c r="Q82" s="1806"/>
    </row>
    <row r="83" spans="1:17" ht="30">
      <c r="A83" s="871"/>
      <c r="B83" s="873" t="s">
        <v>1258</v>
      </c>
      <c r="C83" s="695" t="s">
        <v>1249</v>
      </c>
      <c r="D83" s="719" t="s">
        <v>1261</v>
      </c>
      <c r="E83" s="777"/>
      <c r="F83" s="707"/>
      <c r="G83" s="707"/>
      <c r="H83" s="707"/>
      <c r="I83" s="707">
        <v>70000</v>
      </c>
      <c r="J83" s="707"/>
      <c r="K83" s="707"/>
      <c r="L83" s="707"/>
      <c r="M83" s="707"/>
      <c r="N83" s="707"/>
      <c r="O83" s="707"/>
      <c r="P83" s="707"/>
      <c r="Q83" s="1806"/>
    </row>
    <row r="84" spans="1:17" ht="30">
      <c r="A84" s="871"/>
      <c r="B84" s="873" t="s">
        <v>1258</v>
      </c>
      <c r="C84" s="695" t="s">
        <v>1249</v>
      </c>
      <c r="D84" s="719" t="s">
        <v>1262</v>
      </c>
      <c r="E84" s="777"/>
      <c r="F84" s="707"/>
      <c r="G84" s="707"/>
      <c r="H84" s="707"/>
      <c r="I84" s="707">
        <v>78000</v>
      </c>
      <c r="J84" s="707"/>
      <c r="K84" s="707"/>
      <c r="L84" s="707"/>
      <c r="M84" s="707"/>
      <c r="N84" s="707"/>
      <c r="O84" s="707"/>
      <c r="P84" s="707"/>
      <c r="Q84" s="1806"/>
    </row>
    <row r="85" spans="1:17" ht="30">
      <c r="A85" s="871"/>
      <c r="B85" s="873" t="s">
        <v>1258</v>
      </c>
      <c r="C85" s="695" t="s">
        <v>1249</v>
      </c>
      <c r="D85" s="719" t="s">
        <v>1263</v>
      </c>
      <c r="E85" s="777"/>
      <c r="F85" s="707"/>
      <c r="G85" s="707"/>
      <c r="H85" s="707"/>
      <c r="I85" s="707">
        <v>80000</v>
      </c>
      <c r="J85" s="707"/>
      <c r="K85" s="707"/>
      <c r="L85" s="707"/>
      <c r="M85" s="707"/>
      <c r="N85" s="707"/>
      <c r="O85" s="707"/>
      <c r="P85" s="707"/>
      <c r="Q85" s="1806"/>
    </row>
    <row r="86" spans="1:17" ht="30">
      <c r="A86" s="871"/>
      <c r="B86" s="873" t="s">
        <v>1258</v>
      </c>
      <c r="C86" s="695" t="s">
        <v>1249</v>
      </c>
      <c r="D86" s="719" t="s">
        <v>1264</v>
      </c>
      <c r="E86" s="777"/>
      <c r="F86" s="707"/>
      <c r="G86" s="707"/>
      <c r="H86" s="707"/>
      <c r="I86" s="707">
        <v>100000</v>
      </c>
      <c r="J86" s="707"/>
      <c r="K86" s="707"/>
      <c r="L86" s="707"/>
      <c r="M86" s="707"/>
      <c r="N86" s="707"/>
      <c r="O86" s="707"/>
      <c r="P86" s="707"/>
      <c r="Q86" s="1806"/>
    </row>
    <row r="87" spans="1:17" ht="30">
      <c r="A87" s="871"/>
      <c r="B87" s="873" t="s">
        <v>1258</v>
      </c>
      <c r="C87" s="695" t="s">
        <v>1249</v>
      </c>
      <c r="D87" s="719" t="s">
        <v>1265</v>
      </c>
      <c r="E87" s="777"/>
      <c r="F87" s="707"/>
      <c r="G87" s="707"/>
      <c r="H87" s="707"/>
      <c r="I87" s="707">
        <v>115000</v>
      </c>
      <c r="J87" s="707"/>
      <c r="K87" s="707"/>
      <c r="L87" s="707"/>
      <c r="M87" s="707"/>
      <c r="N87" s="707"/>
      <c r="O87" s="707"/>
      <c r="P87" s="707"/>
      <c r="Q87" s="1806"/>
    </row>
    <row r="88" spans="1:17" ht="30">
      <c r="A88" s="871"/>
      <c r="B88" s="873" t="s">
        <v>1258</v>
      </c>
      <c r="C88" s="695" t="s">
        <v>1249</v>
      </c>
      <c r="D88" s="719" t="s">
        <v>1266</v>
      </c>
      <c r="E88" s="777"/>
      <c r="F88" s="707"/>
      <c r="G88" s="707"/>
      <c r="H88" s="707"/>
      <c r="I88" s="707">
        <v>100000</v>
      </c>
      <c r="J88" s="707"/>
      <c r="K88" s="707"/>
      <c r="L88" s="707"/>
      <c r="M88" s="707"/>
      <c r="N88" s="707"/>
      <c r="O88" s="707"/>
      <c r="P88" s="707"/>
      <c r="Q88" s="1806"/>
    </row>
    <row r="89" spans="1:17" ht="30">
      <c r="A89" s="871"/>
      <c r="B89" s="873" t="s">
        <v>1258</v>
      </c>
      <c r="C89" s="695" t="s">
        <v>1249</v>
      </c>
      <c r="D89" s="719" t="s">
        <v>1267</v>
      </c>
      <c r="E89" s="777"/>
      <c r="F89" s="707"/>
      <c r="G89" s="707"/>
      <c r="H89" s="707"/>
      <c r="I89" s="707">
        <v>105000</v>
      </c>
      <c r="J89" s="707"/>
      <c r="K89" s="707"/>
      <c r="L89" s="707"/>
      <c r="M89" s="707"/>
      <c r="N89" s="707"/>
      <c r="O89" s="707"/>
      <c r="P89" s="707"/>
      <c r="Q89" s="1806"/>
    </row>
    <row r="90" spans="1:17" ht="30">
      <c r="A90" s="871"/>
      <c r="B90" s="873" t="s">
        <v>1258</v>
      </c>
      <c r="C90" s="695" t="s">
        <v>1249</v>
      </c>
      <c r="D90" s="719" t="s">
        <v>1268</v>
      </c>
      <c r="E90" s="777"/>
      <c r="F90" s="707"/>
      <c r="G90" s="707"/>
      <c r="H90" s="707"/>
      <c r="I90" s="707">
        <v>138000</v>
      </c>
      <c r="J90" s="707"/>
      <c r="K90" s="707"/>
      <c r="L90" s="707"/>
      <c r="M90" s="707"/>
      <c r="N90" s="707"/>
      <c r="O90" s="707"/>
      <c r="P90" s="707"/>
      <c r="Q90" s="1806"/>
    </row>
    <row r="91" spans="1:17" ht="30">
      <c r="A91" s="871"/>
      <c r="B91" s="873" t="s">
        <v>1258</v>
      </c>
      <c r="C91" s="695" t="s">
        <v>1249</v>
      </c>
      <c r="D91" s="719" t="s">
        <v>1269</v>
      </c>
      <c r="E91" s="777"/>
      <c r="F91" s="707"/>
      <c r="G91" s="707"/>
      <c r="H91" s="707"/>
      <c r="I91" s="707">
        <v>145000</v>
      </c>
      <c r="J91" s="707"/>
      <c r="K91" s="707"/>
      <c r="L91" s="707"/>
      <c r="M91" s="707"/>
      <c r="N91" s="707"/>
      <c r="O91" s="707"/>
      <c r="P91" s="707"/>
      <c r="Q91" s="1806"/>
    </row>
    <row r="92" spans="1:17" ht="30">
      <c r="A92" s="871"/>
      <c r="B92" s="873" t="s">
        <v>1258</v>
      </c>
      <c r="C92" s="695" t="s">
        <v>1249</v>
      </c>
      <c r="D92" s="719" t="s">
        <v>1270</v>
      </c>
      <c r="E92" s="777"/>
      <c r="F92" s="707"/>
      <c r="G92" s="707"/>
      <c r="H92" s="707"/>
      <c r="I92" s="707">
        <v>165000</v>
      </c>
      <c r="J92" s="707"/>
      <c r="K92" s="707"/>
      <c r="L92" s="707"/>
      <c r="M92" s="707"/>
      <c r="N92" s="707"/>
      <c r="O92" s="707"/>
      <c r="P92" s="707"/>
      <c r="Q92" s="1806"/>
    </row>
    <row r="93" spans="1:17" ht="30">
      <c r="A93" s="871"/>
      <c r="B93" s="873" t="s">
        <v>1258</v>
      </c>
      <c r="C93" s="695" t="s">
        <v>1249</v>
      </c>
      <c r="D93" s="719" t="s">
        <v>1271</v>
      </c>
      <c r="E93" s="777"/>
      <c r="F93" s="707"/>
      <c r="G93" s="707"/>
      <c r="H93" s="707"/>
      <c r="I93" s="707">
        <v>176000</v>
      </c>
      <c r="J93" s="707"/>
      <c r="K93" s="707"/>
      <c r="L93" s="707"/>
      <c r="M93" s="707"/>
      <c r="N93" s="707"/>
      <c r="O93" s="707"/>
      <c r="P93" s="707"/>
      <c r="Q93" s="1806"/>
    </row>
    <row r="94" spans="1:17" ht="30">
      <c r="A94" s="871"/>
      <c r="B94" s="873" t="s">
        <v>1258</v>
      </c>
      <c r="C94" s="695" t="s">
        <v>1249</v>
      </c>
      <c r="D94" s="719" t="s">
        <v>1272</v>
      </c>
      <c r="E94" s="777"/>
      <c r="F94" s="707"/>
      <c r="G94" s="707"/>
      <c r="H94" s="707"/>
      <c r="I94" s="707">
        <v>207000</v>
      </c>
      <c r="J94" s="707"/>
      <c r="K94" s="707"/>
      <c r="L94" s="707"/>
      <c r="M94" s="707"/>
      <c r="N94" s="707"/>
      <c r="O94" s="707"/>
      <c r="P94" s="707"/>
      <c r="Q94" s="1806"/>
    </row>
    <row r="95" spans="1:17" ht="30">
      <c r="A95" s="871"/>
      <c r="B95" s="873" t="s">
        <v>1258</v>
      </c>
      <c r="C95" s="695" t="s">
        <v>1249</v>
      </c>
      <c r="D95" s="719" t="s">
        <v>1273</v>
      </c>
      <c r="E95" s="777"/>
      <c r="F95" s="707"/>
      <c r="G95" s="707"/>
      <c r="H95" s="707"/>
      <c r="I95" s="707">
        <v>208000</v>
      </c>
      <c r="J95" s="707"/>
      <c r="K95" s="707"/>
      <c r="L95" s="707"/>
      <c r="M95" s="707"/>
      <c r="N95" s="707"/>
      <c r="O95" s="707"/>
      <c r="P95" s="707"/>
      <c r="Q95" s="1806"/>
    </row>
    <row r="96" spans="1:17" ht="30">
      <c r="A96" s="871"/>
      <c r="B96" s="873" t="s">
        <v>1258</v>
      </c>
      <c r="C96" s="695" t="s">
        <v>1249</v>
      </c>
      <c r="D96" s="719" t="s">
        <v>1274</v>
      </c>
      <c r="E96" s="777"/>
      <c r="F96" s="707"/>
      <c r="G96" s="707"/>
      <c r="H96" s="707"/>
      <c r="I96" s="707">
        <v>222000</v>
      </c>
      <c r="J96" s="707"/>
      <c r="K96" s="707"/>
      <c r="L96" s="707"/>
      <c r="M96" s="707"/>
      <c r="N96" s="707"/>
      <c r="O96" s="707"/>
      <c r="P96" s="707"/>
      <c r="Q96" s="1806"/>
    </row>
    <row r="97" spans="1:17" ht="30">
      <c r="A97" s="871"/>
      <c r="B97" s="873" t="s">
        <v>1258</v>
      </c>
      <c r="C97" s="695" t="s">
        <v>1249</v>
      </c>
      <c r="D97" s="719" t="s">
        <v>1275</v>
      </c>
      <c r="E97" s="777"/>
      <c r="F97" s="707"/>
      <c r="G97" s="707"/>
      <c r="H97" s="707"/>
      <c r="I97" s="707">
        <v>260000</v>
      </c>
      <c r="J97" s="707"/>
      <c r="K97" s="707"/>
      <c r="L97" s="707"/>
      <c r="M97" s="707"/>
      <c r="N97" s="707"/>
      <c r="O97" s="707"/>
      <c r="P97" s="707"/>
      <c r="Q97" s="1806"/>
    </row>
    <row r="98" spans="1:17" ht="30">
      <c r="A98" s="871"/>
      <c r="B98" s="873" t="s">
        <v>1258</v>
      </c>
      <c r="C98" s="695" t="s">
        <v>1249</v>
      </c>
      <c r="D98" s="719" t="s">
        <v>1276</v>
      </c>
      <c r="E98" s="777"/>
      <c r="F98" s="707"/>
      <c r="G98" s="707"/>
      <c r="H98" s="707"/>
      <c r="I98" s="707">
        <v>160000</v>
      </c>
      <c r="J98" s="707"/>
      <c r="K98" s="707"/>
      <c r="L98" s="707"/>
      <c r="M98" s="707"/>
      <c r="N98" s="707"/>
      <c r="O98" s="707"/>
      <c r="P98" s="707"/>
      <c r="Q98" s="1806"/>
    </row>
    <row r="99" spans="1:17" ht="30">
      <c r="A99" s="871"/>
      <c r="B99" s="873" t="s">
        <v>1258</v>
      </c>
      <c r="C99" s="874" t="s">
        <v>1249</v>
      </c>
      <c r="D99" s="719" t="s">
        <v>1277</v>
      </c>
      <c r="E99" s="777"/>
      <c r="F99" s="707"/>
      <c r="G99" s="707"/>
      <c r="H99" s="707"/>
      <c r="I99" s="707">
        <v>175000</v>
      </c>
      <c r="J99" s="707"/>
      <c r="K99" s="707"/>
      <c r="L99" s="707"/>
      <c r="M99" s="707"/>
      <c r="N99" s="707"/>
      <c r="O99" s="707"/>
      <c r="P99" s="707"/>
      <c r="Q99" s="1806"/>
    </row>
    <row r="100" spans="1:17" ht="30">
      <c r="A100" s="871"/>
      <c r="B100" s="873" t="s">
        <v>1258</v>
      </c>
      <c r="C100" s="874" t="s">
        <v>1249</v>
      </c>
      <c r="D100" s="719" t="s">
        <v>1278</v>
      </c>
      <c r="E100" s="777"/>
      <c r="F100" s="707"/>
      <c r="G100" s="707"/>
      <c r="H100" s="707"/>
      <c r="I100" s="707">
        <v>205000</v>
      </c>
      <c r="J100" s="707"/>
      <c r="K100" s="707"/>
      <c r="L100" s="707"/>
      <c r="M100" s="707"/>
      <c r="N100" s="707"/>
      <c r="O100" s="707"/>
      <c r="P100" s="707"/>
      <c r="Q100" s="1806"/>
    </row>
    <row r="101" spans="1:17" ht="30">
      <c r="A101" s="871"/>
      <c r="B101" s="873" t="s">
        <v>1258</v>
      </c>
      <c r="C101" s="874" t="s">
        <v>1249</v>
      </c>
      <c r="D101" s="719" t="s">
        <v>1279</v>
      </c>
      <c r="E101" s="777"/>
      <c r="F101" s="707"/>
      <c r="G101" s="707"/>
      <c r="H101" s="707"/>
      <c r="I101" s="707">
        <v>245000</v>
      </c>
      <c r="J101" s="707"/>
      <c r="K101" s="707"/>
      <c r="L101" s="707"/>
      <c r="M101" s="707"/>
      <c r="N101" s="707"/>
      <c r="O101" s="707"/>
      <c r="P101" s="707"/>
      <c r="Q101" s="1806"/>
    </row>
    <row r="102" spans="1:17" ht="30">
      <c r="A102" s="871"/>
      <c r="B102" s="873" t="s">
        <v>1258</v>
      </c>
      <c r="C102" s="874" t="s">
        <v>1249</v>
      </c>
      <c r="D102" s="719" t="s">
        <v>1280</v>
      </c>
      <c r="E102" s="777"/>
      <c r="F102" s="707"/>
      <c r="G102" s="707"/>
      <c r="H102" s="707"/>
      <c r="I102" s="707">
        <v>270000</v>
      </c>
      <c r="J102" s="707"/>
      <c r="K102" s="707"/>
      <c r="L102" s="707"/>
      <c r="M102" s="707"/>
      <c r="N102" s="707"/>
      <c r="O102" s="707"/>
      <c r="P102" s="707"/>
      <c r="Q102" s="1806"/>
    </row>
    <row r="103" spans="1:17" ht="30">
      <c r="A103" s="871"/>
      <c r="B103" s="873" t="s">
        <v>1258</v>
      </c>
      <c r="C103" s="874" t="s">
        <v>1249</v>
      </c>
      <c r="D103" s="719" t="s">
        <v>1281</v>
      </c>
      <c r="E103" s="777"/>
      <c r="F103" s="707"/>
      <c r="G103" s="707"/>
      <c r="H103" s="707"/>
      <c r="I103" s="707">
        <v>315000</v>
      </c>
      <c r="J103" s="707"/>
      <c r="K103" s="707"/>
      <c r="L103" s="707"/>
      <c r="M103" s="707"/>
      <c r="N103" s="707">
        <v>280000</v>
      </c>
      <c r="O103" s="707"/>
      <c r="P103" s="707"/>
      <c r="Q103" s="1806"/>
    </row>
    <row r="104" spans="1:17" ht="30">
      <c r="A104" s="871"/>
      <c r="B104" s="873" t="s">
        <v>1258</v>
      </c>
      <c r="C104" s="874" t="s">
        <v>1249</v>
      </c>
      <c r="D104" s="719" t="s">
        <v>1282</v>
      </c>
      <c r="E104" s="777"/>
      <c r="F104" s="707"/>
      <c r="G104" s="707"/>
      <c r="H104" s="707"/>
      <c r="I104" s="707">
        <v>420000</v>
      </c>
      <c r="J104" s="707"/>
      <c r="K104" s="707"/>
      <c r="L104" s="707"/>
      <c r="M104" s="707"/>
      <c r="N104" s="707"/>
      <c r="O104" s="707"/>
      <c r="P104" s="707"/>
      <c r="Q104" s="1806"/>
    </row>
    <row r="105" spans="1:17" ht="30">
      <c r="A105" s="871"/>
      <c r="B105" s="873" t="s">
        <v>1258</v>
      </c>
      <c r="C105" s="874" t="s">
        <v>1249</v>
      </c>
      <c r="D105" s="719" t="s">
        <v>1283</v>
      </c>
      <c r="E105" s="777"/>
      <c r="F105" s="707"/>
      <c r="G105" s="707"/>
      <c r="H105" s="707"/>
      <c r="I105" s="707">
        <v>215000</v>
      </c>
      <c r="J105" s="707"/>
      <c r="K105" s="707"/>
      <c r="L105" s="707"/>
      <c r="M105" s="707"/>
      <c r="N105" s="707"/>
      <c r="O105" s="707"/>
      <c r="P105" s="707"/>
      <c r="Q105" s="1806"/>
    </row>
    <row r="106" spans="1:17" ht="30">
      <c r="A106" s="871"/>
      <c r="B106" s="873" t="s">
        <v>1258</v>
      </c>
      <c r="C106" s="874" t="s">
        <v>1249</v>
      </c>
      <c r="D106" s="719" t="s">
        <v>1284</v>
      </c>
      <c r="E106" s="777"/>
      <c r="F106" s="707"/>
      <c r="G106" s="707"/>
      <c r="H106" s="707"/>
      <c r="I106" s="707">
        <v>240000</v>
      </c>
      <c r="J106" s="707"/>
      <c r="K106" s="707"/>
      <c r="L106" s="707"/>
      <c r="M106" s="707"/>
      <c r="N106" s="707"/>
      <c r="O106" s="707"/>
      <c r="P106" s="707"/>
      <c r="Q106" s="1806"/>
    </row>
    <row r="107" spans="1:17" ht="30">
      <c r="A107" s="871"/>
      <c r="B107" s="873" t="s">
        <v>1258</v>
      </c>
      <c r="C107" s="874" t="s">
        <v>1249</v>
      </c>
      <c r="D107" s="719" t="s">
        <v>1285</v>
      </c>
      <c r="E107" s="777"/>
      <c r="F107" s="707"/>
      <c r="G107" s="707"/>
      <c r="H107" s="707"/>
      <c r="I107" s="707">
        <v>275000</v>
      </c>
      <c r="J107" s="707"/>
      <c r="K107" s="707"/>
      <c r="L107" s="707"/>
      <c r="M107" s="707"/>
      <c r="N107" s="707"/>
      <c r="O107" s="707"/>
      <c r="P107" s="707"/>
      <c r="Q107" s="1806"/>
    </row>
    <row r="108" spans="1:17" ht="30">
      <c r="A108" s="871"/>
      <c r="B108" s="873" t="s">
        <v>1258</v>
      </c>
      <c r="C108" s="874" t="s">
        <v>1249</v>
      </c>
      <c r="D108" s="719" t="s">
        <v>1286</v>
      </c>
      <c r="E108" s="777"/>
      <c r="F108" s="707"/>
      <c r="G108" s="707"/>
      <c r="H108" s="707"/>
      <c r="I108" s="707">
        <v>360000</v>
      </c>
      <c r="J108" s="707"/>
      <c r="K108" s="707"/>
      <c r="L108" s="707"/>
      <c r="M108" s="707"/>
      <c r="N108" s="707"/>
      <c r="O108" s="707"/>
      <c r="P108" s="707"/>
      <c r="Q108" s="1806"/>
    </row>
    <row r="109" spans="1:17" ht="30">
      <c r="A109" s="871"/>
      <c r="B109" s="873" t="s">
        <v>1258</v>
      </c>
      <c r="C109" s="874" t="s">
        <v>1249</v>
      </c>
      <c r="D109" s="719" t="s">
        <v>1287</v>
      </c>
      <c r="E109" s="777"/>
      <c r="F109" s="707"/>
      <c r="G109" s="707"/>
      <c r="H109" s="707"/>
      <c r="I109" s="707">
        <v>420000</v>
      </c>
      <c r="J109" s="707"/>
      <c r="K109" s="707"/>
      <c r="L109" s="707"/>
      <c r="M109" s="707"/>
      <c r="N109" s="707">
        <v>375000</v>
      </c>
      <c r="O109" s="707"/>
      <c r="P109" s="707"/>
      <c r="Q109" s="1806"/>
    </row>
    <row r="110" spans="1:17" ht="30">
      <c r="A110" s="871"/>
      <c r="B110" s="873" t="s">
        <v>1258</v>
      </c>
      <c r="C110" s="874" t="s">
        <v>1249</v>
      </c>
      <c r="D110" s="719" t="s">
        <v>1288</v>
      </c>
      <c r="E110" s="777"/>
      <c r="F110" s="707"/>
      <c r="G110" s="707"/>
      <c r="H110" s="707"/>
      <c r="I110" s="707">
        <v>350000</v>
      </c>
      <c r="J110" s="707"/>
      <c r="K110" s="707"/>
      <c r="L110" s="707"/>
      <c r="M110" s="707"/>
      <c r="N110" s="707"/>
      <c r="O110" s="707"/>
      <c r="P110" s="707"/>
      <c r="Q110" s="1806"/>
    </row>
    <row r="111" spans="1:17">
      <c r="A111" s="871"/>
      <c r="B111" s="873" t="s">
        <v>1258</v>
      </c>
      <c r="C111" s="874" t="s">
        <v>1249</v>
      </c>
      <c r="D111" s="719" t="s">
        <v>1423</v>
      </c>
      <c r="E111" s="777"/>
      <c r="F111" s="707"/>
      <c r="G111" s="707"/>
      <c r="H111" s="707"/>
      <c r="I111" s="707">
        <v>448000</v>
      </c>
      <c r="J111" s="707"/>
      <c r="K111" s="707"/>
      <c r="L111" s="707"/>
      <c r="M111" s="707"/>
      <c r="N111" s="707"/>
      <c r="O111" s="707"/>
      <c r="P111" s="707"/>
      <c r="Q111" s="1806"/>
    </row>
    <row r="112" spans="1:17" ht="30">
      <c r="A112" s="871"/>
      <c r="B112" s="873" t="s">
        <v>1258</v>
      </c>
      <c r="C112" s="874" t="s">
        <v>1249</v>
      </c>
      <c r="D112" s="719" t="s">
        <v>1290</v>
      </c>
      <c r="E112" s="777"/>
      <c r="F112" s="707"/>
      <c r="G112" s="707"/>
      <c r="H112" s="707"/>
      <c r="I112" s="707">
        <v>535000</v>
      </c>
      <c r="J112" s="707"/>
      <c r="K112" s="707"/>
      <c r="L112" s="707"/>
      <c r="M112" s="707"/>
      <c r="N112" s="707">
        <v>470000</v>
      </c>
      <c r="O112" s="707"/>
      <c r="P112" s="707"/>
      <c r="Q112" s="1806"/>
    </row>
    <row r="113" spans="1:17" ht="30">
      <c r="A113" s="871"/>
      <c r="B113" s="873" t="s">
        <v>1258</v>
      </c>
      <c r="C113" s="874" t="s">
        <v>1249</v>
      </c>
      <c r="D113" s="719" t="s">
        <v>1291</v>
      </c>
      <c r="E113" s="777"/>
      <c r="F113" s="707"/>
      <c r="G113" s="707"/>
      <c r="H113" s="707"/>
      <c r="I113" s="707"/>
      <c r="J113" s="707"/>
      <c r="K113" s="707"/>
      <c r="L113" s="707"/>
      <c r="M113" s="707"/>
      <c r="N113" s="707">
        <v>600000</v>
      </c>
      <c r="O113" s="707"/>
      <c r="P113" s="707"/>
      <c r="Q113" s="1806"/>
    </row>
    <row r="114" spans="1:17" ht="30">
      <c r="A114" s="871"/>
      <c r="B114" s="873" t="s">
        <v>1258</v>
      </c>
      <c r="C114" s="874" t="s">
        <v>1249</v>
      </c>
      <c r="D114" s="719" t="s">
        <v>1292</v>
      </c>
      <c r="E114" s="777"/>
      <c r="F114" s="707"/>
      <c r="G114" s="707"/>
      <c r="H114" s="707"/>
      <c r="I114" s="707">
        <v>535000</v>
      </c>
      <c r="J114" s="707"/>
      <c r="K114" s="707"/>
      <c r="L114" s="707"/>
      <c r="M114" s="707"/>
      <c r="N114" s="707"/>
      <c r="O114" s="707"/>
      <c r="P114" s="889"/>
      <c r="Q114" s="1806"/>
    </row>
    <row r="115" spans="1:17" ht="30">
      <c r="A115" s="871"/>
      <c r="B115" s="873" t="s">
        <v>1258</v>
      </c>
      <c r="C115" s="762" t="s">
        <v>1249</v>
      </c>
      <c r="D115" s="719" t="s">
        <v>1293</v>
      </c>
      <c r="E115" s="777"/>
      <c r="F115" s="707"/>
      <c r="G115" s="707"/>
      <c r="H115" s="707"/>
      <c r="I115" s="707">
        <v>635000</v>
      </c>
      <c r="J115" s="707"/>
      <c r="K115" s="707"/>
      <c r="L115" s="707"/>
      <c r="M115" s="707"/>
      <c r="N115" s="707"/>
      <c r="O115" s="707"/>
      <c r="P115" s="707"/>
      <c r="Q115" s="1806"/>
    </row>
    <row r="116" spans="1:17" ht="30">
      <c r="A116" s="654"/>
      <c r="B116" s="873" t="s">
        <v>1258</v>
      </c>
      <c r="C116" s="783" t="s">
        <v>1249</v>
      </c>
      <c r="D116" s="753" t="s">
        <v>1294</v>
      </c>
      <c r="E116" s="766"/>
      <c r="F116" s="767"/>
      <c r="G116" s="875"/>
      <c r="H116" s="875"/>
      <c r="I116" s="781">
        <v>636000</v>
      </c>
      <c r="J116" s="875"/>
      <c r="K116" s="890"/>
      <c r="L116" s="890"/>
      <c r="M116" s="875"/>
      <c r="N116" s="875"/>
      <c r="O116" s="875"/>
      <c r="P116" s="891"/>
      <c r="Q116" s="1807"/>
    </row>
    <row r="117" spans="1:17" ht="35.1" customHeight="1">
      <c r="A117" s="876" t="s">
        <v>1295</v>
      </c>
      <c r="B117" s="709" t="s">
        <v>1296</v>
      </c>
      <c r="C117" s="783"/>
      <c r="D117" s="753"/>
      <c r="E117" s="877"/>
      <c r="F117" s="878"/>
      <c r="G117" s="849"/>
      <c r="H117" s="849"/>
      <c r="I117" s="707"/>
      <c r="J117" s="849"/>
      <c r="K117" s="892"/>
      <c r="L117" s="892"/>
      <c r="M117" s="849"/>
      <c r="N117" s="849"/>
      <c r="O117" s="849"/>
      <c r="P117" s="893"/>
      <c r="Q117" s="1805" t="s">
        <v>1177</v>
      </c>
    </row>
    <row r="118" spans="1:17" ht="35.1" customHeight="1">
      <c r="A118" s="654"/>
      <c r="B118" s="879" t="s">
        <v>1297</v>
      </c>
      <c r="C118" s="762"/>
      <c r="D118" s="719"/>
      <c r="E118" s="706"/>
      <c r="F118" s="805"/>
      <c r="G118" s="707"/>
      <c r="H118" s="707"/>
      <c r="I118" s="707"/>
      <c r="J118" s="707"/>
      <c r="K118" s="707"/>
      <c r="L118" s="707"/>
      <c r="M118" s="707"/>
      <c r="N118" s="707"/>
      <c r="O118" s="707"/>
      <c r="P118" s="817"/>
      <c r="Q118" s="1806"/>
    </row>
    <row r="119" spans="1:17" ht="35.1" customHeight="1">
      <c r="A119" s="793"/>
      <c r="B119" s="880" t="s">
        <v>1298</v>
      </c>
      <c r="C119" s="881" t="s">
        <v>1004</v>
      </c>
      <c r="D119" s="882" t="s">
        <v>1299</v>
      </c>
      <c r="E119" s="883"/>
      <c r="F119" s="884">
        <v>152647</v>
      </c>
      <c r="G119" s="884"/>
      <c r="H119" s="884"/>
      <c r="I119" s="886"/>
      <c r="J119" s="886"/>
      <c r="K119" s="884"/>
      <c r="L119" s="884"/>
      <c r="M119" s="886"/>
      <c r="N119" s="886"/>
      <c r="O119" s="886"/>
      <c r="P119" s="894"/>
      <c r="Q119" s="1806"/>
    </row>
    <row r="120" spans="1:17" ht="35.1" customHeight="1">
      <c r="A120" s="793"/>
      <c r="B120" s="880" t="s">
        <v>1300</v>
      </c>
      <c r="C120" s="881" t="s">
        <v>1004</v>
      </c>
      <c r="D120" s="882" t="s">
        <v>1299</v>
      </c>
      <c r="E120" s="885"/>
      <c r="F120" s="886"/>
      <c r="G120" s="886"/>
      <c r="H120" s="886"/>
      <c r="I120" s="886"/>
      <c r="J120" s="886"/>
      <c r="K120" s="884"/>
      <c r="L120" s="884"/>
      <c r="M120" s="886"/>
      <c r="N120" s="886"/>
      <c r="O120" s="886"/>
      <c r="P120" s="894"/>
      <c r="Q120" s="1806"/>
    </row>
    <row r="121" spans="1:17" ht="35.1" customHeight="1">
      <c r="A121" s="793"/>
      <c r="B121" s="880" t="s">
        <v>1301</v>
      </c>
      <c r="C121" s="881" t="s">
        <v>1004</v>
      </c>
      <c r="D121" s="882" t="s">
        <v>1302</v>
      </c>
      <c r="E121" s="887"/>
      <c r="F121" s="886"/>
      <c r="G121" s="886"/>
      <c r="H121" s="886"/>
      <c r="I121" s="886"/>
      <c r="J121" s="886"/>
      <c r="K121" s="884"/>
      <c r="L121" s="884"/>
      <c r="M121" s="886"/>
      <c r="N121" s="886"/>
      <c r="O121" s="884">
        <v>70097</v>
      </c>
      <c r="P121" s="894"/>
      <c r="Q121" s="1806"/>
    </row>
    <row r="122" spans="1:17" ht="35.1" customHeight="1">
      <c r="A122" s="793"/>
      <c r="B122" s="880" t="s">
        <v>1418</v>
      </c>
      <c r="C122" s="881" t="s">
        <v>1004</v>
      </c>
      <c r="D122" s="882" t="s">
        <v>1304</v>
      </c>
      <c r="E122" s="887"/>
      <c r="F122" s="886"/>
      <c r="G122" s="886"/>
      <c r="H122" s="886"/>
      <c r="I122" s="886"/>
      <c r="J122" s="886"/>
      <c r="K122" s="884"/>
      <c r="L122" s="884">
        <v>50981</v>
      </c>
      <c r="M122" s="849"/>
      <c r="N122" s="886"/>
      <c r="O122" s="886"/>
      <c r="P122" s="894"/>
      <c r="Q122" s="1806"/>
    </row>
    <row r="123" spans="1:17" ht="35.1" customHeight="1">
      <c r="A123" s="793"/>
      <c r="B123" s="880" t="s">
        <v>1305</v>
      </c>
      <c r="C123" s="881" t="s">
        <v>1004</v>
      </c>
      <c r="D123" s="882" t="s">
        <v>1302</v>
      </c>
      <c r="E123" s="887"/>
      <c r="F123" s="886"/>
      <c r="G123" s="886"/>
      <c r="H123" s="886"/>
      <c r="I123" s="886"/>
      <c r="J123" s="886"/>
      <c r="K123" s="884"/>
      <c r="L123" s="884"/>
      <c r="M123" s="849"/>
      <c r="N123" s="886"/>
      <c r="O123" s="884">
        <v>82972</v>
      </c>
      <c r="P123" s="894"/>
      <c r="Q123" s="1806"/>
    </row>
    <row r="124" spans="1:17" ht="35.1" customHeight="1">
      <c r="A124" s="793"/>
      <c r="B124" s="880" t="s">
        <v>1306</v>
      </c>
      <c r="C124" s="881" t="s">
        <v>1004</v>
      </c>
      <c r="D124" s="882" t="s">
        <v>1302</v>
      </c>
      <c r="E124" s="887"/>
      <c r="F124" s="886"/>
      <c r="G124" s="884">
        <v>83300</v>
      </c>
      <c r="H124" s="884"/>
      <c r="I124" s="886"/>
      <c r="J124" s="886"/>
      <c r="K124" s="884">
        <v>80200</v>
      </c>
      <c r="L124" s="884"/>
      <c r="M124" s="849"/>
      <c r="N124" s="886"/>
      <c r="O124" s="886"/>
      <c r="P124" s="894"/>
      <c r="Q124" s="1806"/>
    </row>
    <row r="125" spans="1:17" ht="35.1" customHeight="1">
      <c r="A125" s="793"/>
      <c r="B125" s="880" t="s">
        <v>1307</v>
      </c>
      <c r="C125" s="881" t="s">
        <v>1004</v>
      </c>
      <c r="D125" s="882" t="s">
        <v>1302</v>
      </c>
      <c r="E125" s="887"/>
      <c r="F125" s="886"/>
      <c r="G125" s="884"/>
      <c r="H125" s="884"/>
      <c r="I125" s="886"/>
      <c r="J125" s="886"/>
      <c r="K125" s="884">
        <v>64000</v>
      </c>
      <c r="L125" s="884"/>
      <c r="M125" s="849"/>
      <c r="N125" s="886"/>
      <c r="O125" s="886"/>
      <c r="P125" s="894"/>
      <c r="Q125" s="1806"/>
    </row>
    <row r="126" spans="1:17" ht="35.1" customHeight="1">
      <c r="A126" s="793"/>
      <c r="B126" s="880" t="s">
        <v>1308</v>
      </c>
      <c r="C126" s="881" t="s">
        <v>1004</v>
      </c>
      <c r="D126" s="882" t="s">
        <v>1302</v>
      </c>
      <c r="E126" s="887"/>
      <c r="F126" s="886"/>
      <c r="G126" s="884">
        <v>88900</v>
      </c>
      <c r="H126" s="886"/>
      <c r="I126" s="886"/>
      <c r="J126" s="886"/>
      <c r="K126" s="884"/>
      <c r="L126" s="884"/>
      <c r="M126" s="849"/>
      <c r="N126" s="886"/>
      <c r="O126" s="886"/>
      <c r="P126" s="894"/>
      <c r="Q126" s="1806"/>
    </row>
    <row r="127" spans="1:17" ht="35.1" customHeight="1">
      <c r="A127" s="793"/>
      <c r="B127" s="880" t="s">
        <v>1402</v>
      </c>
      <c r="C127" s="881" t="s">
        <v>419</v>
      </c>
      <c r="D127" s="882"/>
      <c r="E127" s="887"/>
      <c r="F127" s="886"/>
      <c r="G127" s="884"/>
      <c r="H127" s="886"/>
      <c r="I127" s="886"/>
      <c r="J127" s="886"/>
      <c r="K127" s="884"/>
      <c r="L127" s="884"/>
      <c r="M127" s="884"/>
      <c r="N127" s="886"/>
      <c r="O127" s="886"/>
      <c r="P127" s="894"/>
      <c r="Q127" s="1806"/>
    </row>
    <row r="128" spans="1:17" ht="35.1" customHeight="1">
      <c r="A128" s="793"/>
      <c r="B128" s="880" t="s">
        <v>1403</v>
      </c>
      <c r="C128" s="881" t="s">
        <v>419</v>
      </c>
      <c r="D128" s="882"/>
      <c r="E128" s="887"/>
      <c r="F128" s="886"/>
      <c r="G128" s="884"/>
      <c r="H128" s="886"/>
      <c r="I128" s="886"/>
      <c r="J128" s="886"/>
      <c r="K128" s="884"/>
      <c r="L128" s="884"/>
      <c r="M128" s="884"/>
      <c r="N128" s="886"/>
      <c r="O128" s="886"/>
      <c r="P128" s="894"/>
      <c r="Q128" s="1806"/>
    </row>
    <row r="129" spans="1:17" ht="35.1" customHeight="1">
      <c r="A129" s="793"/>
      <c r="B129" s="880" t="s">
        <v>1310</v>
      </c>
      <c r="C129" s="881" t="s">
        <v>1004</v>
      </c>
      <c r="D129" s="882"/>
      <c r="E129" s="887"/>
      <c r="F129" s="886"/>
      <c r="G129" s="884"/>
      <c r="H129" s="886"/>
      <c r="I129" s="886"/>
      <c r="J129" s="886"/>
      <c r="K129" s="884">
        <v>72100</v>
      </c>
      <c r="L129" s="884"/>
      <c r="M129" s="886"/>
      <c r="N129" s="886"/>
      <c r="O129" s="886"/>
      <c r="P129" s="894"/>
      <c r="Q129" s="1806"/>
    </row>
    <row r="130" spans="1:17" ht="35.1" customHeight="1">
      <c r="A130" s="793"/>
      <c r="B130" s="880" t="s">
        <v>1311</v>
      </c>
      <c r="C130" s="881" t="s">
        <v>1004</v>
      </c>
      <c r="D130" s="882"/>
      <c r="E130" s="887"/>
      <c r="F130" s="886"/>
      <c r="G130" s="884"/>
      <c r="H130" s="886"/>
      <c r="I130" s="886"/>
      <c r="J130" s="886"/>
      <c r="K130" s="884">
        <v>62450</v>
      </c>
      <c r="L130" s="884"/>
      <c r="M130" s="886"/>
      <c r="N130" s="886"/>
      <c r="O130" s="886"/>
      <c r="P130" s="894"/>
      <c r="Q130" s="1806"/>
    </row>
    <row r="131" spans="1:17" ht="35.1" customHeight="1">
      <c r="A131" s="793"/>
      <c r="B131" s="880" t="s">
        <v>1312</v>
      </c>
      <c r="C131" s="881" t="s">
        <v>1004</v>
      </c>
      <c r="D131" s="882" t="s">
        <v>1302</v>
      </c>
      <c r="E131" s="887"/>
      <c r="F131" s="886"/>
      <c r="G131" s="886"/>
      <c r="H131" s="886"/>
      <c r="I131" s="886"/>
      <c r="J131" s="884"/>
      <c r="K131" s="884"/>
      <c r="L131" s="884"/>
      <c r="M131" s="849"/>
      <c r="N131" s="886"/>
      <c r="O131" s="886"/>
      <c r="P131" s="894"/>
      <c r="Q131" s="1806"/>
    </row>
    <row r="132" spans="1:17" ht="35.1" customHeight="1">
      <c r="A132" s="793"/>
      <c r="B132" s="880" t="s">
        <v>1313</v>
      </c>
      <c r="C132" s="881" t="s">
        <v>1004</v>
      </c>
      <c r="D132" s="882" t="s">
        <v>1314</v>
      </c>
      <c r="E132" s="895"/>
      <c r="F132" s="884"/>
      <c r="G132" s="884"/>
      <c r="H132" s="884"/>
      <c r="I132" s="884"/>
      <c r="J132" s="884"/>
      <c r="K132" s="884"/>
      <c r="L132" s="884"/>
      <c r="M132" s="849"/>
      <c r="N132" s="886"/>
      <c r="O132" s="886"/>
      <c r="P132" s="894"/>
      <c r="Q132" s="1806"/>
    </row>
    <row r="133" spans="1:17" ht="35.1" customHeight="1">
      <c r="A133" s="793"/>
      <c r="B133" s="880" t="s">
        <v>1315</v>
      </c>
      <c r="C133" s="881" t="s">
        <v>1004</v>
      </c>
      <c r="D133" s="882" t="s">
        <v>1316</v>
      </c>
      <c r="E133" s="895"/>
      <c r="F133" s="884"/>
      <c r="G133" s="884"/>
      <c r="H133" s="884"/>
      <c r="I133" s="884"/>
      <c r="J133" s="884"/>
      <c r="K133" s="884"/>
      <c r="L133" s="884"/>
      <c r="M133" s="849"/>
      <c r="N133" s="886"/>
      <c r="O133" s="886"/>
      <c r="P133" s="894"/>
      <c r="Q133" s="1806"/>
    </row>
    <row r="134" spans="1:17" ht="35.1" customHeight="1">
      <c r="A134" s="793"/>
      <c r="B134" s="880" t="s">
        <v>1317</v>
      </c>
      <c r="C134" s="881" t="s">
        <v>1004</v>
      </c>
      <c r="D134" s="882" t="s">
        <v>1318</v>
      </c>
      <c r="E134" s="895"/>
      <c r="F134" s="884"/>
      <c r="G134" s="884"/>
      <c r="H134" s="884"/>
      <c r="I134" s="884"/>
      <c r="J134" s="884"/>
      <c r="K134" s="884"/>
      <c r="L134" s="884"/>
      <c r="M134" s="849"/>
      <c r="N134" s="886"/>
      <c r="O134" s="886"/>
      <c r="P134" s="894"/>
      <c r="Q134" s="1806"/>
    </row>
    <row r="135" spans="1:17" ht="35.1" customHeight="1">
      <c r="A135" s="793"/>
      <c r="B135" s="896" t="s">
        <v>1319</v>
      </c>
      <c r="C135" s="897"/>
      <c r="D135" s="898"/>
      <c r="E135" s="877"/>
      <c r="F135" s="849"/>
      <c r="G135" s="849"/>
      <c r="H135" s="849"/>
      <c r="I135" s="849"/>
      <c r="J135" s="849"/>
      <c r="K135" s="892"/>
      <c r="L135" s="892"/>
      <c r="M135" s="886"/>
      <c r="N135" s="849"/>
      <c r="O135" s="849"/>
      <c r="P135" s="893"/>
      <c r="Q135" s="1806"/>
    </row>
    <row r="136" spans="1:17" ht="35.1" customHeight="1">
      <c r="A136" s="687"/>
      <c r="B136" s="880" t="s">
        <v>1320</v>
      </c>
      <c r="C136" s="881" t="s">
        <v>1004</v>
      </c>
      <c r="D136" s="882" t="s">
        <v>1302</v>
      </c>
      <c r="E136" s="895"/>
      <c r="F136" s="884"/>
      <c r="G136" s="884">
        <v>102800</v>
      </c>
      <c r="H136" s="884"/>
      <c r="I136" s="884"/>
      <c r="J136" s="884"/>
      <c r="K136" s="884">
        <v>70500</v>
      </c>
      <c r="L136" s="884"/>
      <c r="M136" s="899"/>
      <c r="N136" s="884"/>
      <c r="O136" s="884"/>
      <c r="P136" s="894"/>
      <c r="Q136" s="1806"/>
    </row>
    <row r="137" spans="1:17" ht="35.1" customHeight="1">
      <c r="A137" s="687"/>
      <c r="B137" s="880" t="s">
        <v>1321</v>
      </c>
      <c r="C137" s="881" t="s">
        <v>1004</v>
      </c>
      <c r="D137" s="882" t="s">
        <v>1302</v>
      </c>
      <c r="E137" s="887"/>
      <c r="F137" s="884"/>
      <c r="G137" s="884">
        <v>133300</v>
      </c>
      <c r="H137" s="886"/>
      <c r="I137" s="886"/>
      <c r="J137" s="886"/>
      <c r="K137" s="884">
        <v>71500</v>
      </c>
      <c r="L137" s="884"/>
      <c r="M137" s="900"/>
      <c r="N137" s="886"/>
      <c r="O137" s="886"/>
      <c r="P137" s="894"/>
      <c r="Q137" s="1806"/>
    </row>
    <row r="138" spans="1:17" ht="35.1" customHeight="1">
      <c r="A138" s="687"/>
      <c r="B138" s="880" t="s">
        <v>1322</v>
      </c>
      <c r="C138" s="881" t="s">
        <v>1004</v>
      </c>
      <c r="D138" s="882" t="s">
        <v>1299</v>
      </c>
      <c r="E138" s="885"/>
      <c r="F138" s="884">
        <v>152647</v>
      </c>
      <c r="G138" s="884"/>
      <c r="H138" s="886"/>
      <c r="I138" s="886"/>
      <c r="J138" s="886"/>
      <c r="K138" s="884"/>
      <c r="L138" s="884"/>
      <c r="M138" s="900"/>
      <c r="N138" s="886"/>
      <c r="O138" s="886"/>
      <c r="P138" s="894"/>
      <c r="Q138" s="1806"/>
    </row>
    <row r="139" spans="1:17" ht="35.1" customHeight="1">
      <c r="A139" s="687"/>
      <c r="B139" s="880" t="s">
        <v>1323</v>
      </c>
      <c r="C139" s="881" t="s">
        <v>1004</v>
      </c>
      <c r="D139" s="882" t="s">
        <v>1299</v>
      </c>
      <c r="E139" s="885"/>
      <c r="F139" s="899"/>
      <c r="G139" s="900"/>
      <c r="H139" s="900"/>
      <c r="I139" s="900"/>
      <c r="J139" s="900"/>
      <c r="K139" s="899"/>
      <c r="L139" s="899"/>
      <c r="M139" s="900"/>
      <c r="N139" s="900"/>
      <c r="O139" s="900"/>
      <c r="P139" s="946"/>
      <c r="Q139" s="1806"/>
    </row>
    <row r="140" spans="1:17" ht="35.1" customHeight="1">
      <c r="A140" s="687"/>
      <c r="B140" s="880" t="s">
        <v>1324</v>
      </c>
      <c r="C140" s="881" t="s">
        <v>1004</v>
      </c>
      <c r="D140" s="882" t="s">
        <v>1302</v>
      </c>
      <c r="E140" s="901"/>
      <c r="F140" s="900"/>
      <c r="G140" s="900"/>
      <c r="H140" s="900"/>
      <c r="I140" s="900"/>
      <c r="J140" s="900"/>
      <c r="K140" s="899"/>
      <c r="L140" s="899"/>
      <c r="M140" s="900"/>
      <c r="N140" s="900"/>
      <c r="O140" s="899">
        <v>98422</v>
      </c>
      <c r="P140" s="946"/>
      <c r="Q140" s="1806"/>
    </row>
    <row r="141" spans="1:17" ht="35.1" customHeight="1">
      <c r="A141" s="687"/>
      <c r="B141" s="880" t="s">
        <v>1419</v>
      </c>
      <c r="C141" s="881" t="s">
        <v>1004</v>
      </c>
      <c r="D141" s="882" t="s">
        <v>1304</v>
      </c>
      <c r="E141" s="901"/>
      <c r="F141" s="900"/>
      <c r="G141" s="900"/>
      <c r="H141" s="900"/>
      <c r="I141" s="900"/>
      <c r="J141" s="900"/>
      <c r="K141" s="899"/>
      <c r="L141" s="899">
        <v>70909</v>
      </c>
      <c r="M141" s="659"/>
      <c r="N141" s="900"/>
      <c r="O141" s="900"/>
      <c r="P141" s="946"/>
      <c r="Q141" s="1806"/>
    </row>
    <row r="142" spans="1:17" ht="35.1" customHeight="1">
      <c r="A142" s="687"/>
      <c r="B142" s="902" t="s">
        <v>1326</v>
      </c>
      <c r="C142" s="881" t="s">
        <v>1004</v>
      </c>
      <c r="D142" s="882" t="s">
        <v>1316</v>
      </c>
      <c r="E142" s="901"/>
      <c r="F142" s="900"/>
      <c r="G142" s="900"/>
      <c r="H142" s="900"/>
      <c r="I142" s="900"/>
      <c r="J142" s="900"/>
      <c r="K142" s="899"/>
      <c r="L142" s="899"/>
      <c r="M142" s="907"/>
      <c r="N142" s="900"/>
      <c r="O142" s="899">
        <v>129322</v>
      </c>
      <c r="P142" s="946"/>
      <c r="Q142" s="1806"/>
    </row>
    <row r="143" spans="1:17" ht="35.1" customHeight="1">
      <c r="A143" s="687"/>
      <c r="B143" s="903" t="s">
        <v>1327</v>
      </c>
      <c r="C143" s="881" t="s">
        <v>1004</v>
      </c>
      <c r="D143" s="882" t="s">
        <v>1302</v>
      </c>
      <c r="E143" s="901"/>
      <c r="F143" s="900"/>
      <c r="G143" s="900"/>
      <c r="H143" s="900"/>
      <c r="I143" s="900"/>
      <c r="J143" s="900"/>
      <c r="K143" s="899"/>
      <c r="L143" s="899"/>
      <c r="M143" s="907"/>
      <c r="N143" s="900"/>
      <c r="O143" s="899">
        <v>82972</v>
      </c>
      <c r="P143" s="946"/>
      <c r="Q143" s="1806"/>
    </row>
    <row r="144" spans="1:17" ht="35.1" customHeight="1">
      <c r="A144" s="687"/>
      <c r="B144" s="880" t="s">
        <v>1328</v>
      </c>
      <c r="C144" s="881" t="s">
        <v>1004</v>
      </c>
      <c r="D144" s="882" t="s">
        <v>1302</v>
      </c>
      <c r="E144" s="901"/>
      <c r="F144" s="900"/>
      <c r="G144" s="899">
        <v>105600</v>
      </c>
      <c r="H144" s="900"/>
      <c r="I144" s="900"/>
      <c r="J144" s="900"/>
      <c r="K144" s="899"/>
      <c r="L144" s="899"/>
      <c r="M144" s="907"/>
      <c r="N144" s="900"/>
      <c r="O144" s="900"/>
      <c r="P144" s="946"/>
      <c r="Q144" s="1806"/>
    </row>
    <row r="145" spans="1:17" ht="35.1" customHeight="1">
      <c r="A145" s="687"/>
      <c r="B145" s="880" t="s">
        <v>1329</v>
      </c>
      <c r="C145" s="881" t="s">
        <v>1004</v>
      </c>
      <c r="D145" s="882" t="s">
        <v>1302</v>
      </c>
      <c r="E145" s="901"/>
      <c r="F145" s="900"/>
      <c r="G145" s="899">
        <v>130600</v>
      </c>
      <c r="H145" s="900"/>
      <c r="I145" s="900"/>
      <c r="J145" s="900"/>
      <c r="K145" s="899"/>
      <c r="L145" s="899"/>
      <c r="M145" s="907"/>
      <c r="N145" s="900"/>
      <c r="O145" s="900"/>
      <c r="P145" s="946"/>
      <c r="Q145" s="1806"/>
    </row>
    <row r="146" spans="1:17" ht="35.1" customHeight="1">
      <c r="A146" s="687"/>
      <c r="B146" s="880" t="s">
        <v>1404</v>
      </c>
      <c r="C146" s="881" t="s">
        <v>419</v>
      </c>
      <c r="D146" s="882"/>
      <c r="E146" s="901"/>
      <c r="F146" s="900"/>
      <c r="G146" s="899"/>
      <c r="H146" s="900"/>
      <c r="I146" s="900"/>
      <c r="J146" s="900"/>
      <c r="K146" s="899"/>
      <c r="L146" s="899"/>
      <c r="M146" s="899"/>
      <c r="N146" s="900"/>
      <c r="O146" s="900"/>
      <c r="P146" s="946"/>
      <c r="Q146" s="1806"/>
    </row>
    <row r="147" spans="1:17" ht="35.1" customHeight="1">
      <c r="A147" s="687"/>
      <c r="B147" s="880" t="s">
        <v>925</v>
      </c>
      <c r="C147" s="881" t="s">
        <v>1004</v>
      </c>
      <c r="D147" s="882"/>
      <c r="E147" s="901"/>
      <c r="F147" s="900"/>
      <c r="G147" s="899"/>
      <c r="H147" s="900"/>
      <c r="I147" s="900"/>
      <c r="J147" s="900"/>
      <c r="K147" s="899">
        <v>80100</v>
      </c>
      <c r="L147" s="899"/>
      <c r="M147" s="899"/>
      <c r="N147" s="900"/>
      <c r="O147" s="900"/>
      <c r="P147" s="946"/>
      <c r="Q147" s="1806"/>
    </row>
    <row r="148" spans="1:17" ht="35.1" customHeight="1">
      <c r="A148" s="687"/>
      <c r="B148" s="880" t="s">
        <v>926</v>
      </c>
      <c r="C148" s="881" t="s">
        <v>1004</v>
      </c>
      <c r="D148" s="882"/>
      <c r="E148" s="901"/>
      <c r="F148" s="900"/>
      <c r="G148" s="899"/>
      <c r="H148" s="900"/>
      <c r="I148" s="900"/>
      <c r="J148" s="900"/>
      <c r="K148" s="899">
        <v>72000</v>
      </c>
      <c r="L148" s="899"/>
      <c r="M148" s="899"/>
      <c r="N148" s="900"/>
      <c r="O148" s="900"/>
      <c r="P148" s="946"/>
      <c r="Q148" s="1806"/>
    </row>
    <row r="149" spans="1:17" ht="35.1" customHeight="1">
      <c r="A149" s="687"/>
      <c r="B149" s="880" t="s">
        <v>1330</v>
      </c>
      <c r="C149" s="881" t="s">
        <v>1004</v>
      </c>
      <c r="D149" s="882" t="s">
        <v>1302</v>
      </c>
      <c r="E149" s="904"/>
      <c r="F149" s="899"/>
      <c r="G149" s="899"/>
      <c r="H149" s="899"/>
      <c r="I149" s="899"/>
      <c r="J149" s="899"/>
      <c r="K149" s="899"/>
      <c r="L149" s="899"/>
      <c r="M149" s="947"/>
      <c r="N149" s="899"/>
      <c r="O149" s="899"/>
      <c r="P149" s="946"/>
      <c r="Q149" s="1806"/>
    </row>
    <row r="150" spans="1:17" ht="35.1" customHeight="1">
      <c r="A150" s="687"/>
      <c r="B150" s="880" t="s">
        <v>1331</v>
      </c>
      <c r="C150" s="881" t="s">
        <v>1004</v>
      </c>
      <c r="D150" s="882" t="s">
        <v>1302</v>
      </c>
      <c r="E150" s="901"/>
      <c r="F150" s="900"/>
      <c r="G150" s="900"/>
      <c r="H150" s="900"/>
      <c r="I150" s="900"/>
      <c r="J150" s="899"/>
      <c r="K150" s="899"/>
      <c r="L150" s="899"/>
      <c r="M150" s="907"/>
      <c r="N150" s="900"/>
      <c r="O150" s="900"/>
      <c r="P150" s="946"/>
      <c r="Q150" s="1806"/>
    </row>
    <row r="151" spans="1:17" ht="35.1" customHeight="1">
      <c r="A151" s="687"/>
      <c r="B151" s="880" t="s">
        <v>1331</v>
      </c>
      <c r="C151" s="881" t="s">
        <v>1004</v>
      </c>
      <c r="D151" s="882" t="s">
        <v>1332</v>
      </c>
      <c r="E151" s="901"/>
      <c r="F151" s="900"/>
      <c r="G151" s="900"/>
      <c r="H151" s="900"/>
      <c r="I151" s="900"/>
      <c r="J151" s="899"/>
      <c r="K151" s="899"/>
      <c r="L151" s="899"/>
      <c r="M151" s="907"/>
      <c r="N151" s="900"/>
      <c r="O151" s="900"/>
      <c r="P151" s="946"/>
      <c r="Q151" s="1806"/>
    </row>
    <row r="152" spans="1:17" ht="35.1" customHeight="1">
      <c r="A152" s="687"/>
      <c r="B152" s="905" t="s">
        <v>1405</v>
      </c>
      <c r="C152" s="881" t="s">
        <v>419</v>
      </c>
      <c r="D152" s="882"/>
      <c r="E152" s="901"/>
      <c r="F152" s="900"/>
      <c r="G152" s="900"/>
      <c r="H152" s="900"/>
      <c r="I152" s="900"/>
      <c r="J152" s="899"/>
      <c r="K152" s="899"/>
      <c r="L152" s="899"/>
      <c r="M152" s="899"/>
      <c r="N152" s="900"/>
      <c r="O152" s="900"/>
      <c r="P152" s="946"/>
      <c r="Q152" s="1806"/>
    </row>
    <row r="153" spans="1:17" ht="35.1" customHeight="1">
      <c r="A153" s="687"/>
      <c r="B153" s="906" t="s">
        <v>1333</v>
      </c>
      <c r="C153" s="762"/>
      <c r="D153" s="719"/>
      <c r="E153" s="793"/>
      <c r="F153" s="907"/>
      <c r="G153" s="907"/>
      <c r="H153" s="907"/>
      <c r="I153" s="907"/>
      <c r="J153" s="907"/>
      <c r="K153" s="947"/>
      <c r="L153" s="947"/>
      <c r="M153" s="900"/>
      <c r="N153" s="907"/>
      <c r="O153" s="907"/>
      <c r="P153" s="948"/>
      <c r="Q153" s="1806"/>
    </row>
    <row r="154" spans="1:17" ht="35.1" customHeight="1">
      <c r="A154" s="793"/>
      <c r="B154" s="880" t="s">
        <v>1334</v>
      </c>
      <c r="C154" s="762" t="s">
        <v>419</v>
      </c>
      <c r="D154" s="719"/>
      <c r="E154" s="901"/>
      <c r="F154" s="899">
        <v>8000</v>
      </c>
      <c r="G154" s="899">
        <v>5500</v>
      </c>
      <c r="H154" s="899">
        <v>5000</v>
      </c>
      <c r="I154" s="899">
        <v>9091</v>
      </c>
      <c r="J154" s="899"/>
      <c r="K154" s="899">
        <v>6550</v>
      </c>
      <c r="L154" s="899">
        <v>4800</v>
      </c>
      <c r="M154" s="899"/>
      <c r="N154" s="899"/>
      <c r="O154" s="899">
        <v>5614</v>
      </c>
      <c r="P154" s="946">
        <v>7000</v>
      </c>
      <c r="Q154" s="1806"/>
    </row>
    <row r="155" spans="1:17" ht="35.1" customHeight="1">
      <c r="A155" s="687"/>
      <c r="B155" s="880" t="s">
        <v>1335</v>
      </c>
      <c r="C155" s="762" t="s">
        <v>419</v>
      </c>
      <c r="D155" s="719"/>
      <c r="E155" s="901"/>
      <c r="F155" s="899">
        <v>10750</v>
      </c>
      <c r="G155" s="899">
        <v>6100</v>
      </c>
      <c r="H155" s="908">
        <v>7000</v>
      </c>
      <c r="I155" s="899">
        <v>13636</v>
      </c>
      <c r="J155" s="899"/>
      <c r="K155" s="899">
        <v>6200</v>
      </c>
      <c r="L155" s="899">
        <v>5800</v>
      </c>
      <c r="M155" s="899"/>
      <c r="N155" s="899"/>
      <c r="O155" s="899">
        <v>6541</v>
      </c>
      <c r="P155" s="946">
        <v>11000</v>
      </c>
      <c r="Q155" s="1807"/>
    </row>
    <row r="156" spans="1:17" ht="35.25" customHeight="1">
      <c r="A156" s="715" t="s">
        <v>1336</v>
      </c>
      <c r="B156" s="896" t="s">
        <v>1337</v>
      </c>
      <c r="C156" s="909"/>
      <c r="D156" s="716"/>
      <c r="E156" s="910"/>
      <c r="F156" s="911"/>
      <c r="G156" s="912"/>
      <c r="H156" s="912"/>
      <c r="I156" s="949"/>
      <c r="J156" s="950"/>
      <c r="K156" s="951"/>
      <c r="L156" s="952"/>
      <c r="M156" s="953"/>
      <c r="N156" s="953"/>
      <c r="O156" s="912"/>
      <c r="P156" s="949"/>
      <c r="Q156" s="1805" t="s">
        <v>1177</v>
      </c>
    </row>
    <row r="157" spans="1:17" ht="35.1" customHeight="1">
      <c r="A157" s="763"/>
      <c r="B157" s="1787" t="s">
        <v>1338</v>
      </c>
      <c r="C157" s="1788"/>
      <c r="D157" s="913"/>
      <c r="E157" s="914"/>
      <c r="F157" s="915"/>
      <c r="G157" s="916"/>
      <c r="H157" s="916"/>
      <c r="I157" s="916"/>
      <c r="J157" s="916"/>
      <c r="K157" s="916"/>
      <c r="L157" s="916"/>
      <c r="M157" s="916"/>
      <c r="N157" s="916"/>
      <c r="O157" s="916"/>
      <c r="P157" s="954"/>
      <c r="Q157" s="1806"/>
    </row>
    <row r="158" spans="1:17" ht="35.1" customHeight="1">
      <c r="A158" s="687"/>
      <c r="B158" s="797" t="s">
        <v>1339</v>
      </c>
      <c r="C158" s="798" t="s">
        <v>152</v>
      </c>
      <c r="D158" s="801" t="s">
        <v>1340</v>
      </c>
      <c r="E158" s="883"/>
      <c r="F158" s="884"/>
      <c r="G158" s="884"/>
      <c r="H158" s="884">
        <v>14000</v>
      </c>
      <c r="I158" s="884"/>
      <c r="J158" s="884"/>
      <c r="K158" s="884">
        <v>12000</v>
      </c>
      <c r="L158" s="884"/>
      <c r="M158" s="884">
        <v>15000</v>
      </c>
      <c r="N158" s="884"/>
      <c r="O158" s="955">
        <v>12300</v>
      </c>
      <c r="P158" s="956"/>
      <c r="Q158" s="1806"/>
    </row>
    <row r="159" spans="1:17" ht="35.1" customHeight="1">
      <c r="A159" s="917"/>
      <c r="B159" s="797" t="s">
        <v>1411</v>
      </c>
      <c r="C159" s="798" t="s">
        <v>152</v>
      </c>
      <c r="D159" s="801"/>
      <c r="E159" s="883"/>
      <c r="F159" s="884"/>
      <c r="G159" s="884"/>
      <c r="H159" s="884"/>
      <c r="I159" s="884"/>
      <c r="J159" s="884"/>
      <c r="K159" s="884"/>
      <c r="L159" s="884"/>
      <c r="M159" s="884">
        <v>27273</v>
      </c>
      <c r="N159" s="884"/>
      <c r="O159" s="884"/>
      <c r="P159" s="894"/>
      <c r="Q159" s="1806"/>
    </row>
    <row r="160" spans="1:17" ht="35.1" customHeight="1">
      <c r="A160" s="917"/>
      <c r="B160" s="797" t="s">
        <v>1412</v>
      </c>
      <c r="C160" s="798" t="s">
        <v>152</v>
      </c>
      <c r="D160" s="801"/>
      <c r="E160" s="883"/>
      <c r="F160" s="884"/>
      <c r="G160" s="884"/>
      <c r="H160" s="884"/>
      <c r="I160" s="884"/>
      <c r="J160" s="884"/>
      <c r="K160" s="884"/>
      <c r="L160" s="884"/>
      <c r="M160" s="884">
        <v>27273</v>
      </c>
      <c r="N160" s="884"/>
      <c r="O160" s="884"/>
      <c r="P160" s="894"/>
      <c r="Q160" s="1806"/>
    </row>
    <row r="161" spans="1:17" ht="35.1" customHeight="1">
      <c r="A161" s="687"/>
      <c r="B161" s="797" t="s">
        <v>397</v>
      </c>
      <c r="C161" s="798" t="s">
        <v>152</v>
      </c>
      <c r="D161" s="801"/>
      <c r="E161" s="883"/>
      <c r="F161" s="884"/>
      <c r="G161" s="884"/>
      <c r="H161" s="884"/>
      <c r="I161" s="884">
        <v>30000</v>
      </c>
      <c r="J161" s="884"/>
      <c r="K161" s="884">
        <v>22000</v>
      </c>
      <c r="L161" s="884"/>
      <c r="M161" s="884"/>
      <c r="N161" s="884"/>
      <c r="O161" s="955">
        <v>22500</v>
      </c>
      <c r="P161" s="956">
        <v>28000</v>
      </c>
      <c r="Q161" s="1806"/>
    </row>
    <row r="162" spans="1:17" ht="35.1" customHeight="1">
      <c r="A162" s="917"/>
      <c r="B162" s="918" t="s">
        <v>492</v>
      </c>
      <c r="C162" s="798" t="s">
        <v>152</v>
      </c>
      <c r="D162" s="801" t="s">
        <v>1413</v>
      </c>
      <c r="E162" s="883"/>
      <c r="F162" s="884"/>
      <c r="G162" s="884"/>
      <c r="H162" s="884"/>
      <c r="I162" s="884"/>
      <c r="J162" s="884"/>
      <c r="K162" s="884"/>
      <c r="L162" s="884"/>
      <c r="M162" s="884">
        <v>37000</v>
      </c>
      <c r="N162" s="884"/>
      <c r="O162" s="884"/>
      <c r="P162" s="894"/>
      <c r="Q162" s="1806"/>
    </row>
    <row r="163" spans="1:17" ht="35.1" customHeight="1">
      <c r="A163" s="654"/>
      <c r="B163" s="747" t="s">
        <v>412</v>
      </c>
      <c r="C163" s="689" t="s">
        <v>152</v>
      </c>
      <c r="D163" s="803"/>
      <c r="E163" s="883"/>
      <c r="F163" s="884"/>
      <c r="G163" s="764"/>
      <c r="H163" s="764"/>
      <c r="I163" s="764"/>
      <c r="J163" s="849"/>
      <c r="K163" s="850"/>
      <c r="L163" s="764"/>
      <c r="M163" s="764"/>
      <c r="N163" s="849"/>
      <c r="O163" s="764"/>
      <c r="P163" s="850"/>
      <c r="Q163" s="1807"/>
    </row>
    <row r="164" spans="1:17" ht="30" customHeight="1">
      <c r="A164" s="715" t="s">
        <v>1341</v>
      </c>
      <c r="B164" s="879" t="s">
        <v>1342</v>
      </c>
      <c r="C164" s="919"/>
      <c r="D164" s="737"/>
      <c r="E164" s="920"/>
      <c r="F164" s="921"/>
      <c r="G164" s="922"/>
      <c r="H164" s="922"/>
      <c r="I164" s="922"/>
      <c r="J164" s="922"/>
      <c r="K164" s="957"/>
      <c r="L164" s="958"/>
      <c r="M164" s="922"/>
      <c r="N164" s="922"/>
      <c r="O164" s="922"/>
      <c r="P164" s="958"/>
      <c r="Q164" s="1805" t="s">
        <v>1177</v>
      </c>
    </row>
    <row r="165" spans="1:17" ht="35.1" customHeight="1">
      <c r="A165" s="654"/>
      <c r="B165" s="698" t="s">
        <v>1343</v>
      </c>
      <c r="C165" s="762" t="s">
        <v>1344</v>
      </c>
      <c r="D165" s="719" t="s">
        <v>1345</v>
      </c>
      <c r="E165" s="923"/>
      <c r="F165" s="924">
        <v>103000</v>
      </c>
      <c r="G165" s="924">
        <v>118000</v>
      </c>
      <c r="H165" s="924"/>
      <c r="I165" s="934"/>
      <c r="J165" s="924">
        <v>105000</v>
      </c>
      <c r="K165" s="924"/>
      <c r="L165" s="924"/>
      <c r="M165" s="924"/>
      <c r="N165" s="924"/>
      <c r="O165" s="924"/>
      <c r="P165" s="959"/>
      <c r="Q165" s="1806"/>
    </row>
    <row r="166" spans="1:17" ht="35.1" customHeight="1">
      <c r="A166" s="925"/>
      <c r="B166" s="926" t="s">
        <v>1346</v>
      </c>
      <c r="C166" s="762" t="s">
        <v>1344</v>
      </c>
      <c r="D166" s="719" t="s">
        <v>1347</v>
      </c>
      <c r="E166" s="923"/>
      <c r="F166" s="924"/>
      <c r="G166" s="924"/>
      <c r="H166" s="924"/>
      <c r="I166" s="934"/>
      <c r="J166" s="924">
        <v>85000</v>
      </c>
      <c r="K166" s="924"/>
      <c r="L166" s="924"/>
      <c r="M166" s="924"/>
      <c r="N166" s="924"/>
      <c r="O166" s="924"/>
      <c r="P166" s="959"/>
      <c r="Q166" s="1806"/>
    </row>
    <row r="167" spans="1:17" ht="35.1" customHeight="1">
      <c r="A167" s="925"/>
      <c r="B167" s="806" t="s">
        <v>1346</v>
      </c>
      <c r="C167" s="762" t="s">
        <v>1344</v>
      </c>
      <c r="D167" s="719" t="s">
        <v>1348</v>
      </c>
      <c r="E167" s="923"/>
      <c r="F167" s="924"/>
      <c r="G167" s="924"/>
      <c r="H167" s="924"/>
      <c r="I167" s="934"/>
      <c r="J167" s="924">
        <v>95000</v>
      </c>
      <c r="K167" s="924"/>
      <c r="L167" s="924"/>
      <c r="M167" s="924"/>
      <c r="N167" s="924"/>
      <c r="O167" s="924"/>
      <c r="P167" s="959"/>
      <c r="Q167" s="1806"/>
    </row>
    <row r="168" spans="1:17" ht="35.1" customHeight="1">
      <c r="A168" s="687"/>
      <c r="B168" s="806" t="s">
        <v>1349</v>
      </c>
      <c r="C168" s="762" t="s">
        <v>1344</v>
      </c>
      <c r="D168" s="719" t="s">
        <v>1345</v>
      </c>
      <c r="E168" s="923"/>
      <c r="F168" s="924">
        <v>103000</v>
      </c>
      <c r="G168" s="924">
        <v>118000</v>
      </c>
      <c r="H168" s="924">
        <v>125000</v>
      </c>
      <c r="I168" s="934"/>
      <c r="J168" s="924">
        <f>J165</f>
        <v>105000</v>
      </c>
      <c r="K168" s="924"/>
      <c r="L168" s="924"/>
      <c r="M168" s="924"/>
      <c r="N168" s="924"/>
      <c r="O168" s="924"/>
      <c r="P168" s="959"/>
      <c r="Q168" s="1806"/>
    </row>
    <row r="169" spans="1:17" ht="35.1" customHeight="1">
      <c r="A169" s="723"/>
      <c r="B169" s="694" t="s">
        <v>1349</v>
      </c>
      <c r="C169" s="702" t="s">
        <v>1344</v>
      </c>
      <c r="D169" s="719" t="s">
        <v>1350</v>
      </c>
      <c r="E169" s="927"/>
      <c r="F169" s="928"/>
      <c r="G169" s="928"/>
      <c r="H169" s="928">
        <v>132000</v>
      </c>
      <c r="I169" s="960"/>
      <c r="J169" s="960"/>
      <c r="K169" s="928"/>
      <c r="L169" s="928"/>
      <c r="M169" s="928"/>
      <c r="N169" s="928"/>
      <c r="O169" s="924"/>
      <c r="P169" s="961"/>
      <c r="Q169" s="1806"/>
    </row>
    <row r="170" spans="1:17" ht="35.1" customHeight="1">
      <c r="A170" s="723"/>
      <c r="B170" s="694" t="s">
        <v>1346</v>
      </c>
      <c r="C170" s="702" t="s">
        <v>1344</v>
      </c>
      <c r="D170" s="719" t="s">
        <v>1351</v>
      </c>
      <c r="E170" s="927"/>
      <c r="F170" s="928"/>
      <c r="G170" s="928"/>
      <c r="H170" s="928">
        <v>142000</v>
      </c>
      <c r="I170" s="960"/>
      <c r="J170" s="960"/>
      <c r="K170" s="928"/>
      <c r="L170" s="928"/>
      <c r="M170" s="928"/>
      <c r="N170" s="928"/>
      <c r="O170" s="962"/>
      <c r="P170" s="961"/>
      <c r="Q170" s="1806"/>
    </row>
    <row r="171" spans="1:17" ht="35.1" customHeight="1">
      <c r="A171" s="687"/>
      <c r="B171" s="929" t="s">
        <v>1352</v>
      </c>
      <c r="C171" s="762" t="s">
        <v>1344</v>
      </c>
      <c r="D171" s="719" t="s">
        <v>1350</v>
      </c>
      <c r="E171" s="930"/>
      <c r="F171" s="924">
        <v>89300</v>
      </c>
      <c r="G171" s="849"/>
      <c r="H171" s="924"/>
      <c r="I171" s="934"/>
      <c r="J171" s="934"/>
      <c r="K171" s="924"/>
      <c r="L171" s="924"/>
      <c r="M171" s="924"/>
      <c r="N171" s="924"/>
      <c r="O171" s="818"/>
      <c r="P171" s="959"/>
      <c r="Q171" s="1806"/>
    </row>
    <row r="172" spans="1:17" ht="35.1" customHeight="1">
      <c r="A172" s="917"/>
      <c r="B172" s="926" t="s">
        <v>1352</v>
      </c>
      <c r="C172" s="783" t="s">
        <v>1344</v>
      </c>
      <c r="D172" s="719" t="s">
        <v>1345</v>
      </c>
      <c r="E172" s="931"/>
      <c r="F172" s="932">
        <v>91500</v>
      </c>
      <c r="G172" s="933">
        <v>129000</v>
      </c>
      <c r="H172" s="932"/>
      <c r="I172" s="963"/>
      <c r="J172" s="963"/>
      <c r="K172" s="932">
        <v>120000</v>
      </c>
      <c r="L172" s="932"/>
      <c r="M172" s="932"/>
      <c r="N172" s="932">
        <v>124500</v>
      </c>
      <c r="O172" s="932">
        <v>130000</v>
      </c>
      <c r="P172" s="964"/>
      <c r="Q172" s="1806"/>
    </row>
    <row r="173" spans="1:17" ht="35.1" customHeight="1">
      <c r="A173" s="687"/>
      <c r="B173" s="806" t="s">
        <v>1353</v>
      </c>
      <c r="C173" s="762" t="s">
        <v>1344</v>
      </c>
      <c r="D173" s="719" t="s">
        <v>1345</v>
      </c>
      <c r="E173" s="923"/>
      <c r="F173" s="924">
        <v>88500</v>
      </c>
      <c r="G173" s="934"/>
      <c r="H173" s="934"/>
      <c r="I173" s="934"/>
      <c r="J173" s="934"/>
      <c r="K173" s="924"/>
      <c r="L173" s="924"/>
      <c r="M173" s="924"/>
      <c r="N173" s="924">
        <v>123400</v>
      </c>
      <c r="O173" s="924"/>
      <c r="P173" s="959"/>
      <c r="Q173" s="1806"/>
    </row>
    <row r="174" spans="1:17" ht="35.1" customHeight="1">
      <c r="A174" s="687"/>
      <c r="B174" s="806" t="s">
        <v>1354</v>
      </c>
      <c r="C174" s="762" t="s">
        <v>1344</v>
      </c>
      <c r="D174" s="719" t="s">
        <v>1355</v>
      </c>
      <c r="E174" s="923"/>
      <c r="F174" s="924">
        <v>79000</v>
      </c>
      <c r="G174" s="934"/>
      <c r="H174" s="934"/>
      <c r="I174" s="924">
        <v>85000</v>
      </c>
      <c r="J174" s="934"/>
      <c r="K174" s="924"/>
      <c r="L174" s="924"/>
      <c r="M174" s="934"/>
      <c r="N174" s="934"/>
      <c r="O174" s="934"/>
      <c r="P174" s="959"/>
      <c r="Q174" s="1806"/>
    </row>
    <row r="175" spans="1:17" ht="35.1" customHeight="1">
      <c r="A175" s="687"/>
      <c r="B175" s="806" t="s">
        <v>1356</v>
      </c>
      <c r="C175" s="762" t="s">
        <v>1344</v>
      </c>
      <c r="D175" s="719" t="s">
        <v>1357</v>
      </c>
      <c r="E175" s="923"/>
      <c r="F175" s="924"/>
      <c r="G175" s="934"/>
      <c r="H175" s="934"/>
      <c r="I175" s="924"/>
      <c r="J175" s="934"/>
      <c r="K175" s="924"/>
      <c r="L175" s="924"/>
      <c r="M175" s="934"/>
      <c r="N175" s="934"/>
      <c r="O175" s="934"/>
      <c r="P175" s="959">
        <v>118800</v>
      </c>
      <c r="Q175" s="1806"/>
    </row>
    <row r="176" spans="1:17" ht="35.1" customHeight="1">
      <c r="A176" s="687"/>
      <c r="B176" s="806" t="s">
        <v>1358</v>
      </c>
      <c r="C176" s="762" t="s">
        <v>1344</v>
      </c>
      <c r="D176" s="719" t="s">
        <v>1359</v>
      </c>
      <c r="E176" s="923"/>
      <c r="F176" s="924">
        <v>82000</v>
      </c>
      <c r="G176" s="934"/>
      <c r="H176" s="934"/>
      <c r="I176" s="924">
        <v>105000</v>
      </c>
      <c r="J176" s="934"/>
      <c r="K176" s="924"/>
      <c r="L176" s="924"/>
      <c r="M176" s="934"/>
      <c r="N176" s="934"/>
      <c r="O176" s="934"/>
      <c r="P176" s="959">
        <v>129800</v>
      </c>
      <c r="Q176" s="1806"/>
    </row>
    <row r="177" spans="1:17" ht="35.1" customHeight="1">
      <c r="A177" s="687"/>
      <c r="B177" s="806" t="s">
        <v>1360</v>
      </c>
      <c r="C177" s="762" t="s">
        <v>1344</v>
      </c>
      <c r="D177" s="719" t="s">
        <v>1361</v>
      </c>
      <c r="E177" s="923"/>
      <c r="F177" s="924">
        <v>82200</v>
      </c>
      <c r="G177" s="934"/>
      <c r="H177" s="934"/>
      <c r="I177" s="965">
        <v>115000</v>
      </c>
      <c r="J177" s="934"/>
      <c r="K177" s="924"/>
      <c r="L177" s="924"/>
      <c r="M177" s="934"/>
      <c r="N177" s="934"/>
      <c r="O177" s="934"/>
      <c r="P177" s="959">
        <v>133100</v>
      </c>
      <c r="Q177" s="1806"/>
    </row>
    <row r="178" spans="1:17" ht="35.1" customHeight="1">
      <c r="A178" s="687"/>
      <c r="B178" s="806" t="s">
        <v>1360</v>
      </c>
      <c r="C178" s="762" t="s">
        <v>1344</v>
      </c>
      <c r="D178" s="719" t="s">
        <v>1362</v>
      </c>
      <c r="E178" s="923"/>
      <c r="F178" s="934"/>
      <c r="G178" s="934"/>
      <c r="H178" s="934"/>
      <c r="I178" s="965">
        <v>135000</v>
      </c>
      <c r="J178" s="934"/>
      <c r="K178" s="924"/>
      <c r="L178" s="924"/>
      <c r="M178" s="934"/>
      <c r="N178" s="934"/>
      <c r="O178" s="934"/>
      <c r="P178" s="959">
        <v>149600</v>
      </c>
      <c r="Q178" s="1806"/>
    </row>
    <row r="179" spans="1:17" ht="35.1" customHeight="1">
      <c r="A179" s="687"/>
      <c r="B179" s="694" t="s">
        <v>1363</v>
      </c>
      <c r="C179" s="762" t="s">
        <v>1344</v>
      </c>
      <c r="D179" s="719" t="s">
        <v>1364</v>
      </c>
      <c r="E179" s="923"/>
      <c r="F179" s="934"/>
      <c r="G179" s="934"/>
      <c r="H179" s="934"/>
      <c r="I179" s="934"/>
      <c r="J179" s="934"/>
      <c r="K179" s="924"/>
      <c r="L179" s="924"/>
      <c r="M179" s="934"/>
      <c r="N179" s="924">
        <v>78000</v>
      </c>
      <c r="O179" s="934"/>
      <c r="P179" s="959"/>
      <c r="Q179" s="1806"/>
    </row>
    <row r="180" spans="1:17" ht="35.1" customHeight="1">
      <c r="A180" s="687"/>
      <c r="B180" s="935" t="s">
        <v>1365</v>
      </c>
      <c r="C180" s="762" t="s">
        <v>1344</v>
      </c>
      <c r="D180" s="936" t="s">
        <v>1366</v>
      </c>
      <c r="E180" s="937"/>
      <c r="F180" s="934"/>
      <c r="G180" s="938"/>
      <c r="H180" s="938"/>
      <c r="I180" s="966">
        <v>155000</v>
      </c>
      <c r="J180" s="938"/>
      <c r="K180" s="967"/>
      <c r="L180" s="967"/>
      <c r="M180" s="938"/>
      <c r="N180" s="938"/>
      <c r="O180" s="938"/>
      <c r="P180" s="968"/>
      <c r="Q180" s="1806"/>
    </row>
    <row r="181" spans="1:17" ht="35.1" customHeight="1">
      <c r="A181" s="687"/>
      <c r="B181" s="935" t="s">
        <v>1367</v>
      </c>
      <c r="C181" s="762" t="s">
        <v>1344</v>
      </c>
      <c r="D181" s="719" t="s">
        <v>1368</v>
      </c>
      <c r="E181" s="939"/>
      <c r="F181" s="849"/>
      <c r="G181" s="940"/>
      <c r="H181" s="940"/>
      <c r="I181" s="969">
        <v>165000</v>
      </c>
      <c r="J181" s="940"/>
      <c r="K181" s="970"/>
      <c r="L181" s="970"/>
      <c r="M181" s="940"/>
      <c r="N181" s="940"/>
      <c r="O181" s="940"/>
      <c r="P181" s="971"/>
      <c r="Q181" s="1806"/>
    </row>
    <row r="182" spans="1:17" ht="35.1" customHeight="1">
      <c r="A182" s="687"/>
      <c r="B182" s="806" t="s">
        <v>1369</v>
      </c>
      <c r="C182" s="762" t="s">
        <v>1344</v>
      </c>
      <c r="D182" s="719" t="s">
        <v>1345</v>
      </c>
      <c r="E182" s="923"/>
      <c r="F182" s="934"/>
      <c r="G182" s="924">
        <v>110000</v>
      </c>
      <c r="H182" s="659"/>
      <c r="I182" s="934"/>
      <c r="J182" s="934"/>
      <c r="K182" s="924"/>
      <c r="L182" s="924"/>
      <c r="M182" s="934"/>
      <c r="N182" s="934"/>
      <c r="O182" s="934"/>
      <c r="P182" s="959"/>
      <c r="Q182" s="1806"/>
    </row>
    <row r="183" spans="1:17" s="654" customFormat="1" ht="35.1" customHeight="1">
      <c r="A183" s="687"/>
      <c r="B183" s="806" t="s">
        <v>1370</v>
      </c>
      <c r="C183" s="762" t="s">
        <v>1344</v>
      </c>
      <c r="D183" s="719" t="s">
        <v>1345</v>
      </c>
      <c r="E183" s="923"/>
      <c r="F183" s="941"/>
      <c r="G183" s="942">
        <v>110000</v>
      </c>
      <c r="H183" s="941"/>
      <c r="I183" s="941"/>
      <c r="J183" s="941"/>
      <c r="K183" s="942"/>
      <c r="L183" s="942"/>
      <c r="M183" s="941"/>
      <c r="N183" s="941"/>
      <c r="O183" s="941"/>
      <c r="P183" s="944"/>
      <c r="Q183" s="1806"/>
    </row>
    <row r="184" spans="1:17" ht="35.1" customHeight="1">
      <c r="A184" s="687"/>
      <c r="B184" s="806" t="s">
        <v>1371</v>
      </c>
      <c r="C184" s="762" t="s">
        <v>1344</v>
      </c>
      <c r="D184" s="719" t="s">
        <v>1345</v>
      </c>
      <c r="E184" s="923"/>
      <c r="F184" s="934"/>
      <c r="G184" s="924">
        <v>118000</v>
      </c>
      <c r="H184" s="934"/>
      <c r="I184" s="934"/>
      <c r="J184" s="934"/>
      <c r="K184" s="924"/>
      <c r="L184" s="924"/>
      <c r="M184" s="934"/>
      <c r="N184" s="934"/>
      <c r="O184" s="934"/>
      <c r="P184" s="959"/>
      <c r="Q184" s="1806"/>
    </row>
    <row r="185" spans="1:17" ht="35.1" customHeight="1">
      <c r="A185" s="687"/>
      <c r="B185" s="806" t="s">
        <v>1372</v>
      </c>
      <c r="C185" s="762" t="s">
        <v>1344</v>
      </c>
      <c r="D185" s="719" t="s">
        <v>1347</v>
      </c>
      <c r="E185" s="943"/>
      <c r="F185" s="934"/>
      <c r="G185" s="849"/>
      <c r="H185" s="934"/>
      <c r="I185" s="934"/>
      <c r="J185" s="934"/>
      <c r="K185" s="924"/>
      <c r="L185" s="924"/>
      <c r="M185" s="924">
        <v>110000</v>
      </c>
      <c r="N185" s="934"/>
      <c r="O185" s="934"/>
      <c r="P185" s="959"/>
      <c r="Q185" s="1806"/>
    </row>
    <row r="186" spans="1:17" ht="35.1" customHeight="1">
      <c r="A186" s="687"/>
      <c r="B186" s="806" t="s">
        <v>1372</v>
      </c>
      <c r="C186" s="762" t="s">
        <v>1344</v>
      </c>
      <c r="D186" s="719" t="s">
        <v>1348</v>
      </c>
      <c r="E186" s="944"/>
      <c r="F186" s="924">
        <v>70200</v>
      </c>
      <c r="G186" s="849"/>
      <c r="H186" s="924"/>
      <c r="I186" s="924"/>
      <c r="J186" s="924"/>
      <c r="K186" s="892"/>
      <c r="L186" s="892"/>
      <c r="M186" s="924"/>
      <c r="N186" s="924"/>
      <c r="O186" s="924"/>
      <c r="P186" s="959"/>
      <c r="Q186" s="1806"/>
    </row>
    <row r="187" spans="1:17" ht="35.1" customHeight="1">
      <c r="A187" s="687"/>
      <c r="B187" s="806" t="s">
        <v>1373</v>
      </c>
      <c r="C187" s="762" t="s">
        <v>1344</v>
      </c>
      <c r="D187" s="719" t="s">
        <v>1345</v>
      </c>
      <c r="E187" s="944"/>
      <c r="F187" s="924">
        <v>73500</v>
      </c>
      <c r="G187" s="924">
        <v>118000</v>
      </c>
      <c r="H187" s="924"/>
      <c r="I187" s="924"/>
      <c r="J187" s="924"/>
      <c r="K187" s="924">
        <v>130000</v>
      </c>
      <c r="L187" s="924">
        <v>125000</v>
      </c>
      <c r="M187" s="924">
        <v>123000</v>
      </c>
      <c r="N187" s="924"/>
      <c r="O187" s="924"/>
      <c r="P187" s="959"/>
      <c r="Q187" s="1806"/>
    </row>
    <row r="188" spans="1:17" ht="35.1" customHeight="1">
      <c r="A188" s="687"/>
      <c r="B188" s="806" t="s">
        <v>1374</v>
      </c>
      <c r="C188" s="762" t="s">
        <v>1344</v>
      </c>
      <c r="D188" s="719" t="s">
        <v>1345</v>
      </c>
      <c r="E188" s="945"/>
      <c r="F188" s="924"/>
      <c r="G188" s="924">
        <v>118000</v>
      </c>
      <c r="H188" s="924"/>
      <c r="I188" s="924"/>
      <c r="J188" s="924"/>
      <c r="K188" s="924"/>
      <c r="L188" s="924"/>
      <c r="M188" s="924"/>
      <c r="N188" s="924"/>
      <c r="O188" s="924"/>
      <c r="P188" s="959"/>
      <c r="Q188" s="1806"/>
    </row>
    <row r="189" spans="1:17" ht="35.1" customHeight="1">
      <c r="A189" s="687"/>
      <c r="B189" s="806" t="s">
        <v>1375</v>
      </c>
      <c r="C189" s="762" t="s">
        <v>1344</v>
      </c>
      <c r="D189" s="719" t="s">
        <v>1345</v>
      </c>
      <c r="E189" s="945"/>
      <c r="F189" s="924"/>
      <c r="H189" s="924"/>
      <c r="I189" s="924"/>
      <c r="J189" s="924"/>
      <c r="K189" s="657"/>
      <c r="L189" s="924">
        <v>129000</v>
      </c>
      <c r="M189" s="924"/>
      <c r="N189" s="924"/>
      <c r="O189" s="924"/>
      <c r="P189" s="959"/>
      <c r="Q189" s="1806"/>
    </row>
    <row r="190" spans="1:17" ht="35.1" customHeight="1">
      <c r="A190" s="687"/>
      <c r="B190" s="806" t="s">
        <v>1376</v>
      </c>
      <c r="C190" s="762" t="s">
        <v>1344</v>
      </c>
      <c r="D190" s="719" t="s">
        <v>1345</v>
      </c>
      <c r="E190" s="945"/>
      <c r="F190" s="924"/>
      <c r="G190" s="924"/>
      <c r="H190" s="849"/>
      <c r="I190" s="924"/>
      <c r="J190" s="924"/>
      <c r="K190" s="924"/>
      <c r="L190" s="924"/>
      <c r="M190" s="924"/>
      <c r="N190" s="924"/>
      <c r="O190" s="924"/>
      <c r="P190" s="959"/>
      <c r="Q190" s="1806"/>
    </row>
    <row r="191" spans="1:17" ht="35.1" customHeight="1">
      <c r="A191" s="687"/>
      <c r="B191" s="806" t="s">
        <v>1377</v>
      </c>
      <c r="C191" s="762" t="s">
        <v>1344</v>
      </c>
      <c r="D191" s="719" t="s">
        <v>1347</v>
      </c>
      <c r="E191" s="945"/>
      <c r="F191" s="924"/>
      <c r="G191" s="924"/>
      <c r="H191" s="659"/>
      <c r="I191" s="924"/>
      <c r="J191" s="924">
        <v>85000</v>
      </c>
      <c r="K191" s="924"/>
      <c r="L191" s="924"/>
      <c r="M191" s="924">
        <v>79000</v>
      </c>
      <c r="N191" s="924"/>
      <c r="O191" s="924"/>
      <c r="P191" s="959"/>
      <c r="Q191" s="1806"/>
    </row>
    <row r="192" spans="1:17" ht="35.1" customHeight="1">
      <c r="A192" s="687"/>
      <c r="B192" s="806" t="s">
        <v>1377</v>
      </c>
      <c r="C192" s="762" t="s">
        <v>1344</v>
      </c>
      <c r="D192" s="719" t="s">
        <v>1348</v>
      </c>
      <c r="E192" s="923"/>
      <c r="F192" s="934"/>
      <c r="G192" s="655"/>
      <c r="H192" s="934"/>
      <c r="I192" s="934"/>
      <c r="J192" s="924">
        <v>95000</v>
      </c>
      <c r="K192" s="924"/>
      <c r="L192" s="924"/>
      <c r="M192" s="934"/>
      <c r="N192" s="934"/>
      <c r="O192" s="934"/>
      <c r="P192" s="959"/>
      <c r="Q192" s="1806"/>
    </row>
    <row r="193" spans="1:17" ht="35.1" customHeight="1">
      <c r="A193" s="687"/>
      <c r="B193" s="806" t="s">
        <v>1377</v>
      </c>
      <c r="C193" s="762" t="s">
        <v>1344</v>
      </c>
      <c r="D193" s="719" t="s">
        <v>1345</v>
      </c>
      <c r="E193" s="923"/>
      <c r="F193" s="924">
        <v>95000</v>
      </c>
      <c r="G193" s="972">
        <v>105000</v>
      </c>
      <c r="H193" s="934"/>
      <c r="I193" s="934"/>
      <c r="J193" s="924"/>
      <c r="K193" s="924"/>
      <c r="L193" s="924"/>
      <c r="M193" s="934"/>
      <c r="N193" s="934"/>
      <c r="O193" s="934"/>
      <c r="P193" s="959"/>
      <c r="Q193" s="1806"/>
    </row>
    <row r="194" spans="1:17" ht="35.1" customHeight="1">
      <c r="A194" s="687"/>
      <c r="B194" s="806" t="s">
        <v>1378</v>
      </c>
      <c r="C194" s="762" t="s">
        <v>1344</v>
      </c>
      <c r="D194" s="719" t="s">
        <v>1350</v>
      </c>
      <c r="E194" s="923"/>
      <c r="G194" s="924"/>
      <c r="H194" s="934"/>
      <c r="I194" s="934"/>
      <c r="J194" s="934"/>
      <c r="K194" s="924"/>
      <c r="L194" s="924"/>
      <c r="M194" s="934"/>
      <c r="N194" s="934"/>
      <c r="O194" s="934"/>
      <c r="P194" s="924">
        <v>166100</v>
      </c>
      <c r="Q194" s="1806"/>
    </row>
    <row r="195" spans="1:17" ht="35.1" customHeight="1">
      <c r="A195" s="687"/>
      <c r="B195" s="806" t="s">
        <v>1379</v>
      </c>
      <c r="C195" s="762" t="s">
        <v>1344</v>
      </c>
      <c r="D195" s="719" t="s">
        <v>1351</v>
      </c>
      <c r="E195" s="923"/>
      <c r="F195" s="934"/>
      <c r="G195" s="924"/>
      <c r="H195" s="934"/>
      <c r="I195" s="934"/>
      <c r="J195" s="934"/>
      <c r="K195" s="924"/>
      <c r="L195" s="924"/>
      <c r="M195" s="934"/>
      <c r="N195" s="934"/>
      <c r="O195" s="934"/>
      <c r="P195" s="959">
        <v>180400</v>
      </c>
      <c r="Q195" s="1806"/>
    </row>
    <row r="196" spans="1:17" ht="35.1" customHeight="1">
      <c r="A196" s="687"/>
      <c r="B196" s="806" t="s">
        <v>1380</v>
      </c>
      <c r="C196" s="762" t="s">
        <v>1344</v>
      </c>
      <c r="D196" s="719" t="s">
        <v>1345</v>
      </c>
      <c r="E196" s="923"/>
      <c r="F196" s="934"/>
      <c r="G196" s="924">
        <v>128000</v>
      </c>
      <c r="H196" s="934"/>
      <c r="I196" s="934"/>
      <c r="J196" s="934"/>
      <c r="K196" s="924">
        <v>130000</v>
      </c>
      <c r="L196" s="924"/>
      <c r="M196" s="934"/>
      <c r="N196" s="934"/>
      <c r="O196" s="934"/>
      <c r="P196" s="959"/>
      <c r="Q196" s="1806"/>
    </row>
    <row r="197" spans="1:17" ht="35.1" customHeight="1">
      <c r="A197" s="687"/>
      <c r="B197" s="806" t="s">
        <v>1424</v>
      </c>
      <c r="C197" s="762" t="s">
        <v>1344</v>
      </c>
      <c r="D197" s="719" t="s">
        <v>1350</v>
      </c>
      <c r="E197" s="923"/>
      <c r="F197" s="934"/>
      <c r="G197" s="924"/>
      <c r="H197" s="934"/>
      <c r="I197" s="934"/>
      <c r="J197" s="934"/>
      <c r="K197" s="1002">
        <v>145000</v>
      </c>
      <c r="L197" s="924"/>
      <c r="M197" s="934"/>
      <c r="N197" s="934"/>
      <c r="O197" s="934"/>
      <c r="P197" s="959"/>
      <c r="Q197" s="1806"/>
    </row>
    <row r="198" spans="1:17" ht="35.1" customHeight="1">
      <c r="A198" s="687"/>
      <c r="B198" s="806" t="s">
        <v>1381</v>
      </c>
      <c r="C198" s="762" t="s">
        <v>1344</v>
      </c>
      <c r="D198" s="719" t="s">
        <v>1345</v>
      </c>
      <c r="E198" s="923"/>
      <c r="F198" s="934"/>
      <c r="G198" s="934"/>
      <c r="H198" s="934"/>
      <c r="I198" s="924"/>
      <c r="J198" s="934"/>
      <c r="K198" s="924"/>
      <c r="L198" s="924"/>
      <c r="M198" s="934"/>
      <c r="N198" s="934"/>
      <c r="O198" s="934"/>
      <c r="P198" s="959"/>
      <c r="Q198" s="1806"/>
    </row>
    <row r="199" spans="1:17" ht="35.1" customHeight="1">
      <c r="A199" s="687"/>
      <c r="B199" s="806" t="s">
        <v>1382</v>
      </c>
      <c r="C199" s="762" t="s">
        <v>1344</v>
      </c>
      <c r="D199" s="719" t="s">
        <v>1350</v>
      </c>
      <c r="E199" s="923"/>
      <c r="F199" s="934"/>
      <c r="G199" s="934"/>
      <c r="H199" s="934"/>
      <c r="I199" s="924"/>
      <c r="J199" s="934"/>
      <c r="K199" s="924"/>
      <c r="L199" s="924"/>
      <c r="M199" s="934"/>
      <c r="N199" s="934"/>
      <c r="O199" s="934"/>
      <c r="P199" s="959"/>
      <c r="Q199" s="1806"/>
    </row>
    <row r="200" spans="1:17" ht="35.1" customHeight="1">
      <c r="A200" s="687"/>
      <c r="B200" s="694" t="s">
        <v>1383</v>
      </c>
      <c r="C200" s="762" t="s">
        <v>1344</v>
      </c>
      <c r="D200" s="719" t="s">
        <v>1350</v>
      </c>
      <c r="E200" s="923"/>
      <c r="F200" s="934"/>
      <c r="G200" s="934"/>
      <c r="H200" s="934"/>
      <c r="I200" s="934"/>
      <c r="J200" s="934"/>
      <c r="K200" s="924"/>
      <c r="L200" s="924"/>
      <c r="M200" s="934"/>
      <c r="N200" s="934"/>
      <c r="O200" s="934"/>
      <c r="P200" s="959"/>
      <c r="Q200" s="1806"/>
    </row>
    <row r="201" spans="1:17" ht="35.1" customHeight="1">
      <c r="A201" s="687"/>
      <c r="B201" s="694" t="s">
        <v>1384</v>
      </c>
      <c r="C201" s="762" t="s">
        <v>1344</v>
      </c>
      <c r="D201" s="719" t="s">
        <v>1350</v>
      </c>
      <c r="E201" s="923"/>
      <c r="F201" s="924">
        <v>91200</v>
      </c>
      <c r="G201" s="934"/>
      <c r="H201" s="934"/>
      <c r="I201" s="934"/>
      <c r="J201" s="934"/>
      <c r="K201" s="924"/>
      <c r="L201" s="924"/>
      <c r="M201" s="934"/>
      <c r="N201" s="934"/>
      <c r="O201" s="934"/>
      <c r="P201" s="959"/>
      <c r="Q201" s="1807"/>
    </row>
    <row r="202" spans="1:17" ht="30" customHeight="1">
      <c r="A202" s="715" t="s">
        <v>1385</v>
      </c>
      <c r="B202" s="709"/>
      <c r="C202" s="973"/>
      <c r="D202" s="716"/>
      <c r="E202" s="974"/>
      <c r="F202" s="623"/>
      <c r="G202" s="624"/>
      <c r="H202" s="625"/>
      <c r="J202" s="659"/>
      <c r="K202" s="657"/>
      <c r="L202" s="657"/>
      <c r="M202" s="659"/>
      <c r="P202" s="657"/>
      <c r="Q202" s="1805" t="s">
        <v>1177</v>
      </c>
    </row>
    <row r="203" spans="1:17" ht="30" customHeight="1">
      <c r="A203" s="654"/>
      <c r="B203" s="1789" t="s">
        <v>866</v>
      </c>
      <c r="C203" s="1790"/>
      <c r="D203" s="898"/>
      <c r="E203" s="877"/>
      <c r="F203" s="878"/>
      <c r="G203" s="849"/>
      <c r="H203" s="849"/>
      <c r="I203" s="849"/>
      <c r="J203" s="849"/>
      <c r="K203" s="892"/>
      <c r="L203" s="892"/>
      <c r="M203" s="849"/>
      <c r="N203" s="849"/>
      <c r="O203" s="849"/>
      <c r="P203" s="893"/>
      <c r="Q203" s="1806"/>
    </row>
    <row r="204" spans="1:17" ht="30" customHeight="1">
      <c r="A204" s="793"/>
      <c r="B204" s="729" t="s">
        <v>1386</v>
      </c>
      <c r="C204" s="762" t="s">
        <v>1387</v>
      </c>
      <c r="D204" s="975" t="s">
        <v>1388</v>
      </c>
      <c r="E204" s="976"/>
      <c r="F204" s="977"/>
      <c r="G204" s="978">
        <v>2200000</v>
      </c>
      <c r="H204" s="978"/>
      <c r="I204" s="978"/>
      <c r="J204" s="978"/>
      <c r="K204" s="978"/>
      <c r="L204" s="978"/>
      <c r="M204" s="978"/>
      <c r="N204" s="978"/>
      <c r="O204" s="978"/>
      <c r="P204" s="1003"/>
      <c r="Q204" s="1806"/>
    </row>
    <row r="205" spans="1:17" ht="30" customHeight="1">
      <c r="A205" s="793"/>
      <c r="B205" s="729" t="s">
        <v>868</v>
      </c>
      <c r="C205" s="762" t="s">
        <v>1387</v>
      </c>
      <c r="D205" s="975" t="s">
        <v>1389</v>
      </c>
      <c r="E205" s="979"/>
      <c r="F205" s="980"/>
      <c r="G205" s="978">
        <v>3000000</v>
      </c>
      <c r="H205" s="978"/>
      <c r="I205" s="978"/>
      <c r="J205" s="978"/>
      <c r="K205" s="978">
        <v>3200000</v>
      </c>
      <c r="L205" s="978"/>
      <c r="M205" s="978"/>
      <c r="N205" s="978"/>
      <c r="O205" s="978"/>
      <c r="P205" s="1003"/>
      <c r="Q205" s="1806"/>
    </row>
    <row r="206" spans="1:17" ht="30" customHeight="1">
      <c r="A206" s="793"/>
      <c r="B206" s="729" t="s">
        <v>869</v>
      </c>
      <c r="C206" s="762" t="s">
        <v>1387</v>
      </c>
      <c r="D206" s="975" t="s">
        <v>1390</v>
      </c>
      <c r="E206" s="979"/>
      <c r="F206" s="980"/>
      <c r="G206" s="978">
        <v>4100000</v>
      </c>
      <c r="H206" s="978"/>
      <c r="I206" s="978"/>
      <c r="J206" s="978"/>
      <c r="K206" s="978"/>
      <c r="L206" s="978"/>
      <c r="M206" s="978"/>
      <c r="N206" s="978"/>
      <c r="O206" s="978"/>
      <c r="P206" s="1003"/>
      <c r="Q206" s="1806"/>
    </row>
    <row r="207" spans="1:17" ht="30" customHeight="1">
      <c r="A207" s="793"/>
      <c r="B207" s="729" t="s">
        <v>870</v>
      </c>
      <c r="C207" s="762" t="s">
        <v>1387</v>
      </c>
      <c r="D207" s="975" t="s">
        <v>1391</v>
      </c>
      <c r="E207" s="979"/>
      <c r="F207" s="980"/>
      <c r="G207" s="978">
        <v>5300000</v>
      </c>
      <c r="H207" s="978"/>
      <c r="I207" s="978"/>
      <c r="J207" s="978"/>
      <c r="K207" s="978"/>
      <c r="L207" s="978"/>
      <c r="M207" s="978"/>
      <c r="N207" s="978"/>
      <c r="O207" s="978"/>
      <c r="P207" s="1003"/>
      <c r="Q207" s="1806"/>
    </row>
    <row r="208" spans="1:17" ht="30" customHeight="1">
      <c r="A208" s="793"/>
      <c r="B208" s="729" t="s">
        <v>871</v>
      </c>
      <c r="C208" s="762" t="s">
        <v>1387</v>
      </c>
      <c r="D208" s="975" t="s">
        <v>1388</v>
      </c>
      <c r="E208" s="979"/>
      <c r="F208" s="980"/>
      <c r="G208" s="978">
        <v>2250000</v>
      </c>
      <c r="H208" s="978"/>
      <c r="I208" s="978"/>
      <c r="J208" s="978"/>
      <c r="K208" s="978"/>
      <c r="L208" s="978"/>
      <c r="M208" s="978"/>
      <c r="N208" s="978"/>
      <c r="O208" s="978"/>
      <c r="P208" s="1003"/>
      <c r="Q208" s="1806"/>
    </row>
    <row r="209" spans="1:17" ht="30" customHeight="1">
      <c r="A209" s="981"/>
      <c r="B209" s="724" t="s">
        <v>872</v>
      </c>
      <c r="C209" s="702" t="s">
        <v>1387</v>
      </c>
      <c r="D209" s="975" t="s">
        <v>1389</v>
      </c>
      <c r="E209" s="982"/>
      <c r="F209" s="983"/>
      <c r="G209" s="984">
        <v>3250000</v>
      </c>
      <c r="H209" s="984"/>
      <c r="I209" s="984"/>
      <c r="J209" s="984"/>
      <c r="K209" s="657"/>
      <c r="L209" s="984"/>
      <c r="M209" s="984"/>
      <c r="N209" s="984"/>
      <c r="O209" s="984"/>
      <c r="P209" s="1004"/>
      <c r="Q209" s="1806"/>
    </row>
    <row r="210" spans="1:17" ht="30" customHeight="1">
      <c r="A210" s="793"/>
      <c r="B210" s="729" t="s">
        <v>873</v>
      </c>
      <c r="C210" s="762" t="s">
        <v>1387</v>
      </c>
      <c r="D210" s="975" t="s">
        <v>1390</v>
      </c>
      <c r="E210" s="985"/>
      <c r="F210" s="986"/>
      <c r="G210" s="987">
        <v>4350000</v>
      </c>
      <c r="H210" s="987"/>
      <c r="I210" s="987"/>
      <c r="J210" s="987"/>
      <c r="K210" s="987"/>
      <c r="L210" s="987"/>
      <c r="M210" s="987"/>
      <c r="N210" s="987"/>
      <c r="O210" s="987"/>
      <c r="P210" s="1005"/>
      <c r="Q210" s="1806"/>
    </row>
    <row r="211" spans="1:17" ht="30" customHeight="1">
      <c r="A211" s="988"/>
      <c r="B211" s="752" t="s">
        <v>874</v>
      </c>
      <c r="C211" s="783" t="s">
        <v>1387</v>
      </c>
      <c r="D211" s="975" t="s">
        <v>1391</v>
      </c>
      <c r="E211" s="989"/>
      <c r="F211" s="990"/>
      <c r="G211" s="991">
        <v>5450000</v>
      </c>
      <c r="H211" s="991"/>
      <c r="I211" s="991"/>
      <c r="J211" s="991"/>
      <c r="K211" s="991"/>
      <c r="L211" s="991"/>
      <c r="M211" s="991"/>
      <c r="N211" s="991"/>
      <c r="O211" s="991"/>
      <c r="P211" s="1006"/>
      <c r="Q211" s="1806"/>
    </row>
    <row r="212" spans="1:17" ht="30" customHeight="1">
      <c r="A212" s="793"/>
      <c r="B212" s="992" t="s">
        <v>875</v>
      </c>
      <c r="C212" s="762"/>
      <c r="D212" s="993"/>
      <c r="E212" s="979"/>
      <c r="F212" s="980"/>
      <c r="G212" s="978"/>
      <c r="H212" s="978"/>
      <c r="I212" s="978"/>
      <c r="J212" s="978"/>
      <c r="K212" s="978"/>
      <c r="L212" s="978"/>
      <c r="M212" s="978"/>
      <c r="N212" s="978"/>
      <c r="O212" s="978"/>
      <c r="P212" s="1003"/>
      <c r="Q212" s="1806"/>
    </row>
    <row r="213" spans="1:17" ht="30" customHeight="1">
      <c r="A213" s="793"/>
      <c r="B213" s="729" t="s">
        <v>867</v>
      </c>
      <c r="C213" s="762" t="s">
        <v>1387</v>
      </c>
      <c r="D213" s="975" t="s">
        <v>1388</v>
      </c>
      <c r="E213" s="979"/>
      <c r="F213" s="980"/>
      <c r="G213" s="978">
        <v>2800000</v>
      </c>
      <c r="H213" s="978"/>
      <c r="I213" s="978"/>
      <c r="J213" s="978"/>
      <c r="K213" s="978"/>
      <c r="L213" s="978"/>
      <c r="M213" s="978"/>
      <c r="N213" s="978"/>
      <c r="O213" s="978"/>
      <c r="P213" s="1003"/>
      <c r="Q213" s="1806"/>
    </row>
    <row r="214" spans="1:17" ht="30" customHeight="1">
      <c r="A214" s="793"/>
      <c r="B214" s="729" t="s">
        <v>868</v>
      </c>
      <c r="C214" s="762" t="s">
        <v>1387</v>
      </c>
      <c r="D214" s="975" t="s">
        <v>1389</v>
      </c>
      <c r="E214" s="976"/>
      <c r="F214" s="977"/>
      <c r="G214" s="978">
        <v>3500000</v>
      </c>
      <c r="H214" s="978"/>
      <c r="I214" s="978"/>
      <c r="J214" s="978"/>
      <c r="K214" s="978"/>
      <c r="L214" s="978"/>
      <c r="M214" s="978"/>
      <c r="N214" s="978"/>
      <c r="O214" s="978"/>
      <c r="P214" s="1003"/>
      <c r="Q214" s="1806"/>
    </row>
    <row r="215" spans="1:17" ht="30" customHeight="1">
      <c r="A215" s="793"/>
      <c r="B215" s="729" t="s">
        <v>869</v>
      </c>
      <c r="C215" s="762" t="s">
        <v>1387</v>
      </c>
      <c r="D215" s="975" t="s">
        <v>1390</v>
      </c>
      <c r="E215" s="979"/>
      <c r="F215" s="980"/>
      <c r="G215" s="978">
        <v>4550000</v>
      </c>
      <c r="H215" s="978"/>
      <c r="I215" s="978"/>
      <c r="J215" s="978"/>
      <c r="K215" s="978"/>
      <c r="L215" s="978"/>
      <c r="M215" s="978"/>
      <c r="N215" s="978"/>
      <c r="O215" s="978"/>
      <c r="P215" s="1003"/>
      <c r="Q215" s="1806"/>
    </row>
    <row r="216" spans="1:17" ht="30" customHeight="1">
      <c r="A216" s="793"/>
      <c r="B216" s="729" t="s">
        <v>870</v>
      </c>
      <c r="C216" s="762" t="s">
        <v>1387</v>
      </c>
      <c r="D216" s="975" t="s">
        <v>1391</v>
      </c>
      <c r="E216" s="979"/>
      <c r="F216" s="980"/>
      <c r="G216" s="978">
        <v>5700000</v>
      </c>
      <c r="H216" s="978"/>
      <c r="I216" s="978"/>
      <c r="J216" s="978"/>
      <c r="K216" s="978"/>
      <c r="L216" s="978"/>
      <c r="M216" s="978"/>
      <c r="N216" s="978"/>
      <c r="O216" s="978"/>
      <c r="P216" s="1003"/>
      <c r="Q216" s="1806"/>
    </row>
    <row r="217" spans="1:17" ht="30" customHeight="1">
      <c r="A217" s="793"/>
      <c r="B217" s="729" t="s">
        <v>871</v>
      </c>
      <c r="C217" s="762" t="s">
        <v>1387</v>
      </c>
      <c r="D217" s="975" t="s">
        <v>1388</v>
      </c>
      <c r="E217" s="979"/>
      <c r="F217" s="980"/>
      <c r="G217" s="978">
        <v>2750000</v>
      </c>
      <c r="H217" s="978"/>
      <c r="I217" s="978"/>
      <c r="J217" s="978"/>
      <c r="K217" s="978"/>
      <c r="L217" s="978"/>
      <c r="M217" s="978"/>
      <c r="N217" s="978"/>
      <c r="O217" s="978"/>
      <c r="P217" s="1003"/>
      <c r="Q217" s="1806"/>
    </row>
    <row r="218" spans="1:17" ht="30" customHeight="1">
      <c r="A218" s="793"/>
      <c r="B218" s="729" t="s">
        <v>872</v>
      </c>
      <c r="C218" s="762" t="s">
        <v>1387</v>
      </c>
      <c r="D218" s="975" t="s">
        <v>1389</v>
      </c>
      <c r="E218" s="976"/>
      <c r="F218" s="977"/>
      <c r="G218" s="978">
        <v>3800000</v>
      </c>
      <c r="H218" s="978"/>
      <c r="I218" s="978"/>
      <c r="J218" s="978"/>
      <c r="K218" s="978"/>
      <c r="L218" s="978"/>
      <c r="M218" s="978"/>
      <c r="N218" s="978"/>
      <c r="O218" s="978"/>
      <c r="P218" s="1003"/>
      <c r="Q218" s="1806"/>
    </row>
    <row r="219" spans="1:17" ht="30" customHeight="1">
      <c r="A219" s="793"/>
      <c r="B219" s="729" t="s">
        <v>873</v>
      </c>
      <c r="C219" s="762" t="s">
        <v>1387</v>
      </c>
      <c r="D219" s="975" t="s">
        <v>1390</v>
      </c>
      <c r="E219" s="976"/>
      <c r="F219" s="977"/>
      <c r="G219" s="978">
        <v>4900000</v>
      </c>
      <c r="H219" s="978"/>
      <c r="I219" s="978"/>
      <c r="J219" s="978"/>
      <c r="K219" s="978"/>
      <c r="L219" s="978"/>
      <c r="M219" s="978"/>
      <c r="N219" s="978"/>
      <c r="O219" s="978"/>
      <c r="P219" s="1003"/>
      <c r="Q219" s="1806"/>
    </row>
    <row r="220" spans="1:17" ht="30" customHeight="1">
      <c r="A220" s="793"/>
      <c r="B220" s="724" t="s">
        <v>874</v>
      </c>
      <c r="C220" s="702" t="s">
        <v>1387</v>
      </c>
      <c r="D220" s="975" t="s">
        <v>1391</v>
      </c>
      <c r="E220" s="994"/>
      <c r="F220" s="995"/>
      <c r="G220" s="984">
        <v>6000000</v>
      </c>
      <c r="H220" s="984"/>
      <c r="I220" s="984"/>
      <c r="J220" s="984"/>
      <c r="K220" s="984"/>
      <c r="L220" s="984"/>
      <c r="M220" s="984"/>
      <c r="N220" s="984"/>
      <c r="O220" s="984"/>
      <c r="P220" s="1004"/>
      <c r="Q220" s="1807"/>
    </row>
    <row r="221" spans="1:17" ht="35.1" customHeight="1">
      <c r="A221" s="715" t="s">
        <v>1392</v>
      </c>
      <c r="B221" s="896" t="s">
        <v>1393</v>
      </c>
      <c r="C221" s="897"/>
      <c r="D221" s="898"/>
      <c r="E221" s="877"/>
      <c r="F221" s="878"/>
      <c r="G221" s="849"/>
      <c r="H221" s="849"/>
      <c r="I221" s="849"/>
      <c r="J221" s="849"/>
      <c r="K221" s="892"/>
      <c r="L221" s="892"/>
      <c r="M221" s="849"/>
      <c r="N221" s="849"/>
      <c r="O221" s="849"/>
      <c r="P221" s="893"/>
      <c r="Q221" s="1805" t="s">
        <v>1177</v>
      </c>
    </row>
    <row r="222" spans="1:17" ht="35.1" customHeight="1">
      <c r="A222" s="715"/>
      <c r="B222" s="797" t="s">
        <v>1394</v>
      </c>
      <c r="C222" s="762" t="s">
        <v>249</v>
      </c>
      <c r="D222" s="703"/>
      <c r="E222" s="996"/>
      <c r="F222" s="997">
        <v>6500000</v>
      </c>
      <c r="G222" s="998">
        <v>5800000</v>
      </c>
      <c r="H222" s="659"/>
      <c r="I222" s="997">
        <v>6500000</v>
      </c>
      <c r="J222" s="998">
        <v>5600000</v>
      </c>
      <c r="K222" s="998">
        <v>6000000</v>
      </c>
      <c r="L222" s="998">
        <v>5500000</v>
      </c>
      <c r="M222" s="998">
        <v>6000000</v>
      </c>
      <c r="N222" s="998">
        <v>5500000</v>
      </c>
      <c r="O222" s="997">
        <v>4600000</v>
      </c>
      <c r="P222" s="1007"/>
      <c r="Q222" s="1806"/>
    </row>
    <row r="223" spans="1:17" ht="35.1" customHeight="1">
      <c r="A223" s="687"/>
      <c r="B223" s="999" t="s">
        <v>1395</v>
      </c>
      <c r="C223" s="762" t="s">
        <v>249</v>
      </c>
      <c r="D223" s="719"/>
      <c r="E223" s="1000"/>
      <c r="F223" s="997">
        <v>6500000</v>
      </c>
      <c r="G223" s="997">
        <v>6500000</v>
      </c>
      <c r="H223" s="998">
        <v>7000000</v>
      </c>
      <c r="I223" s="997"/>
      <c r="J223" s="997">
        <v>6700000</v>
      </c>
      <c r="K223" s="997">
        <v>6300000</v>
      </c>
      <c r="L223" s="997"/>
      <c r="M223" s="998">
        <v>6000000</v>
      </c>
      <c r="N223" s="997"/>
      <c r="O223" s="849"/>
      <c r="P223" s="1008"/>
      <c r="Q223" s="1806"/>
    </row>
    <row r="224" spans="1:17" ht="35.1" customHeight="1">
      <c r="A224" s="687"/>
      <c r="B224" s="1001" t="s">
        <v>1396</v>
      </c>
      <c r="C224" s="762" t="s">
        <v>249</v>
      </c>
      <c r="D224" s="719"/>
      <c r="E224" s="763"/>
      <c r="F224" s="764"/>
      <c r="G224" s="997">
        <v>9000000</v>
      </c>
      <c r="H224" s="997">
        <v>7000000</v>
      </c>
      <c r="I224" s="849"/>
      <c r="J224" s="997">
        <v>9500000</v>
      </c>
      <c r="K224" s="892"/>
      <c r="L224" s="892"/>
      <c r="M224" s="849"/>
      <c r="N224" s="849"/>
      <c r="O224" s="849"/>
      <c r="P224" s="892"/>
      <c r="Q224" s="1807"/>
    </row>
    <row r="225" spans="2:17">
      <c r="Q225" s="1009"/>
    </row>
    <row r="226" spans="2:17">
      <c r="B226" s="655"/>
      <c r="C226" s="655"/>
      <c r="D226" s="655"/>
      <c r="G226" s="655"/>
      <c r="H226" s="655"/>
      <c r="I226" s="655"/>
      <c r="J226" s="655"/>
      <c r="K226" s="655"/>
      <c r="L226" s="655"/>
      <c r="M226" s="655"/>
      <c r="N226" s="655"/>
      <c r="O226" s="655"/>
      <c r="P226" s="655"/>
      <c r="Q226" s="1009"/>
    </row>
    <row r="227" spans="2:17">
      <c r="B227" s="655"/>
      <c r="C227" s="655"/>
      <c r="D227" s="655"/>
      <c r="G227" s="655"/>
      <c r="H227" s="655"/>
      <c r="I227" s="655"/>
      <c r="J227" s="655"/>
      <c r="K227" s="655"/>
      <c r="L227" s="655"/>
      <c r="M227" s="655"/>
      <c r="N227" s="655"/>
      <c r="O227" s="655"/>
      <c r="P227" s="655"/>
      <c r="Q227" s="1009"/>
    </row>
    <row r="228" spans="2:17">
      <c r="B228" s="655"/>
      <c r="C228" s="655"/>
      <c r="D228" s="655"/>
      <c r="G228" s="655"/>
      <c r="H228" s="655"/>
      <c r="I228" s="655"/>
      <c r="J228" s="655"/>
      <c r="K228" s="655"/>
      <c r="L228" s="655"/>
      <c r="M228" s="655"/>
      <c r="N228" s="655"/>
      <c r="O228" s="655"/>
      <c r="P228" s="655"/>
      <c r="Q228" s="1009"/>
    </row>
  </sheetData>
  <mergeCells count="32">
    <mergeCell ref="Q156:Q163"/>
    <mergeCell ref="Q164:Q201"/>
    <mergeCell ref="Q202:Q220"/>
    <mergeCell ref="Q221:Q224"/>
    <mergeCell ref="Q52:Q61"/>
    <mergeCell ref="Q63:Q71"/>
    <mergeCell ref="Q72:Q79"/>
    <mergeCell ref="Q80:Q116"/>
    <mergeCell ref="Q117:Q155"/>
    <mergeCell ref="Q9:Q16"/>
    <mergeCell ref="Q19:Q22"/>
    <mergeCell ref="Q25:Q28"/>
    <mergeCell ref="Q30:Q37"/>
    <mergeCell ref="Q39:Q50"/>
    <mergeCell ref="E51:P51"/>
    <mergeCell ref="B157:C157"/>
    <mergeCell ref="B203:C203"/>
    <mergeCell ref="A5:A6"/>
    <mergeCell ref="B5:B6"/>
    <mergeCell ref="C5:C6"/>
    <mergeCell ref="D5:D6"/>
    <mergeCell ref="B18:C18"/>
    <mergeCell ref="E18:P18"/>
    <mergeCell ref="B24:C24"/>
    <mergeCell ref="E24:P24"/>
    <mergeCell ref="B29:C29"/>
    <mergeCell ref="B1:Q1"/>
    <mergeCell ref="B2:Q2"/>
    <mergeCell ref="B3:Q3"/>
    <mergeCell ref="E5:P5"/>
    <mergeCell ref="E8:P8"/>
    <mergeCell ref="Q5:Q6"/>
  </mergeCells>
  <conditionalFormatting sqref="B119">
    <cfRule type="duplicateValues" dxfId="479" priority="25"/>
  </conditionalFormatting>
  <conditionalFormatting sqref="B120">
    <cfRule type="duplicateValues" dxfId="478" priority="20"/>
  </conditionalFormatting>
  <conditionalFormatting sqref="B124:B126">
    <cfRule type="duplicateValues" dxfId="477" priority="15"/>
    <cfRule type="duplicateValues" dxfId="476" priority="16"/>
  </conditionalFormatting>
  <conditionalFormatting sqref="B127">
    <cfRule type="duplicateValues" dxfId="475" priority="11"/>
    <cfRule type="duplicateValues" dxfId="474" priority="12"/>
  </conditionalFormatting>
  <conditionalFormatting sqref="B128">
    <cfRule type="duplicateValues" dxfId="473" priority="2"/>
    <cfRule type="duplicateValues" dxfId="472" priority="3"/>
  </conditionalFormatting>
  <conditionalFormatting sqref="B129:B130">
    <cfRule type="duplicateValues" dxfId="471" priority="7"/>
  </conditionalFormatting>
  <conditionalFormatting sqref="B132">
    <cfRule type="duplicateValues" dxfId="470" priority="19"/>
  </conditionalFormatting>
  <conditionalFormatting sqref="B133">
    <cfRule type="duplicateValues" dxfId="469" priority="10"/>
  </conditionalFormatting>
  <conditionalFormatting sqref="B134">
    <cfRule type="duplicateValues" dxfId="468" priority="9"/>
  </conditionalFormatting>
  <conditionalFormatting sqref="B136:B137">
    <cfRule type="duplicateValues" dxfId="467" priority="22"/>
  </conditionalFormatting>
  <conditionalFormatting sqref="B136:B138">
    <cfRule type="duplicateValues" dxfId="466" priority="21"/>
  </conditionalFormatting>
  <conditionalFormatting sqref="B138">
    <cfRule type="duplicateValues" dxfId="465" priority="24"/>
  </conditionalFormatting>
  <conditionalFormatting sqref="B139:B140">
    <cfRule type="duplicateValues" dxfId="464" priority="27"/>
  </conditionalFormatting>
  <conditionalFormatting sqref="B140">
    <cfRule type="duplicateValues" dxfId="463" priority="23"/>
    <cfRule type="duplicateValues" dxfId="462" priority="26"/>
  </conditionalFormatting>
  <conditionalFormatting sqref="B141">
    <cfRule type="duplicateValues" dxfId="461" priority="1"/>
  </conditionalFormatting>
  <conditionalFormatting sqref="B142:B143">
    <cfRule type="duplicateValues" dxfId="460" priority="31"/>
  </conditionalFormatting>
  <conditionalFormatting sqref="B144:B146">
    <cfRule type="duplicateValues" dxfId="459" priority="13"/>
    <cfRule type="duplicateValues" dxfId="458" priority="14"/>
  </conditionalFormatting>
  <conditionalFormatting sqref="B147:B148">
    <cfRule type="duplicateValues" dxfId="457" priority="6"/>
  </conditionalFormatting>
  <conditionalFormatting sqref="B149">
    <cfRule type="duplicateValues" dxfId="456" priority="18"/>
  </conditionalFormatting>
  <conditionalFormatting sqref="B150">
    <cfRule type="duplicateValues" dxfId="455" priority="17"/>
  </conditionalFormatting>
  <conditionalFormatting sqref="B151">
    <cfRule type="duplicateValues" dxfId="454" priority="8"/>
  </conditionalFormatting>
  <conditionalFormatting sqref="B152">
    <cfRule type="duplicateValues" dxfId="453" priority="4"/>
    <cfRule type="duplicateValues" dxfId="452" priority="5"/>
  </conditionalFormatting>
  <conditionalFormatting sqref="B154">
    <cfRule type="duplicateValues" dxfId="451" priority="29"/>
  </conditionalFormatting>
  <conditionalFormatting sqref="B155">
    <cfRule type="duplicateValues" dxfId="450" priority="28"/>
  </conditionalFormatting>
  <pageMargins left="0.1" right="0.1" top="0.4" bottom="0.4" header="0.3" footer="0.3"/>
  <pageSetup paperSize="9" scale="60" orientation="landscape"/>
  <headerFooter>
    <oddFooter>&amp;CPage &amp;P&amp;R&amp;A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8"/>
  <sheetViews>
    <sheetView view="pageBreakPreview" zoomScaleNormal="80" workbookViewId="0">
      <pane xSplit="4" ySplit="8" topLeftCell="E59" activePane="bottomRight" state="frozen"/>
      <selection pane="topRight"/>
      <selection pane="bottomLeft"/>
      <selection pane="bottomRight" activeCell="H63" sqref="H63:H65"/>
    </sheetView>
  </sheetViews>
  <sheetFormatPr defaultColWidth="9.140625" defaultRowHeight="15.75"/>
  <cols>
    <col min="1" max="1" width="7" style="375" customWidth="1"/>
    <col min="2" max="2" width="32.85546875" style="376" customWidth="1"/>
    <col min="3" max="3" width="9.28515625" style="377" customWidth="1"/>
    <col min="4" max="4" width="18.42578125" style="378" customWidth="1"/>
    <col min="5" max="6" width="12.85546875" style="375" customWidth="1"/>
    <col min="7" max="8" width="13.140625" style="379" customWidth="1"/>
    <col min="9" max="9" width="12.85546875" style="379" customWidth="1"/>
    <col min="10" max="10" width="14.28515625" style="379" customWidth="1"/>
    <col min="11" max="11" width="12.42578125" style="377" customWidth="1"/>
    <col min="12" max="12" width="11.85546875" style="377" customWidth="1"/>
    <col min="13" max="13" width="13.28515625" style="379" customWidth="1"/>
    <col min="14" max="14" width="13" style="379" customWidth="1"/>
    <col min="15" max="15" width="12.28515625" style="379" customWidth="1"/>
    <col min="16" max="16" width="11.85546875" style="377" customWidth="1"/>
    <col min="17" max="17" width="17.140625" style="375" customWidth="1"/>
    <col min="18" max="25" width="9.140625" style="375"/>
    <col min="26" max="26" width="2" style="375" customWidth="1"/>
    <col min="27" max="16384" width="9.140625" style="375"/>
  </cols>
  <sheetData>
    <row r="1" spans="1:17">
      <c r="A1" s="380"/>
      <c r="B1" s="1813" t="s">
        <v>1149</v>
      </c>
      <c r="C1" s="1813"/>
      <c r="D1" s="1813"/>
      <c r="E1" s="1813"/>
      <c r="F1" s="1813"/>
      <c r="G1" s="1813"/>
      <c r="H1" s="1813"/>
      <c r="I1" s="1813"/>
      <c r="J1" s="1813"/>
      <c r="K1" s="1813"/>
      <c r="L1" s="1813"/>
      <c r="M1" s="1813"/>
      <c r="N1" s="1813"/>
      <c r="O1" s="1813"/>
      <c r="P1" s="1813"/>
      <c r="Q1" s="1813"/>
    </row>
    <row r="2" spans="1:17" ht="24.75" customHeight="1">
      <c r="A2" s="381"/>
      <c r="B2" s="1814" t="s">
        <v>1425</v>
      </c>
      <c r="C2" s="1814"/>
      <c r="D2" s="1814"/>
      <c r="E2" s="1814"/>
      <c r="F2" s="1814"/>
      <c r="G2" s="1814"/>
      <c r="H2" s="1814"/>
      <c r="I2" s="1814"/>
      <c r="J2" s="1814"/>
      <c r="K2" s="1814"/>
      <c r="L2" s="1814"/>
      <c r="M2" s="1814"/>
      <c r="N2" s="1814"/>
      <c r="O2" s="1814"/>
      <c r="P2" s="1814"/>
      <c r="Q2" s="1814"/>
    </row>
    <row r="3" spans="1:17">
      <c r="A3" s="381"/>
      <c r="B3" s="1815" t="s">
        <v>1426</v>
      </c>
      <c r="C3" s="1815"/>
      <c r="D3" s="1815"/>
      <c r="E3" s="1815"/>
      <c r="F3" s="1815"/>
      <c r="G3" s="1815"/>
      <c r="H3" s="1815"/>
      <c r="I3" s="1815"/>
      <c r="J3" s="1815"/>
      <c r="K3" s="1815"/>
      <c r="L3" s="1815"/>
      <c r="M3" s="1815"/>
      <c r="N3" s="1815"/>
      <c r="O3" s="1815"/>
      <c r="P3" s="1815"/>
      <c r="Q3" s="1815"/>
    </row>
    <row r="4" spans="1:17">
      <c r="A4" s="381"/>
      <c r="B4" s="382"/>
      <c r="C4" s="383"/>
      <c r="D4" s="383"/>
      <c r="E4" s="384"/>
      <c r="F4" s="384"/>
      <c r="G4" s="385"/>
      <c r="H4" s="385"/>
      <c r="I4" s="385"/>
      <c r="J4" s="385"/>
      <c r="K4" s="383"/>
      <c r="L4" s="383"/>
      <c r="M4" s="385"/>
      <c r="N4" s="385"/>
      <c r="O4" s="385"/>
      <c r="P4" s="383"/>
      <c r="Q4" s="384"/>
    </row>
    <row r="5" spans="1:17" ht="69.95" customHeight="1">
      <c r="A5" s="1818" t="s">
        <v>1152</v>
      </c>
      <c r="B5" s="1747" t="s">
        <v>1153</v>
      </c>
      <c r="C5" s="1747" t="s">
        <v>1154</v>
      </c>
      <c r="D5" s="1819" t="s">
        <v>1155</v>
      </c>
      <c r="E5" s="1742" t="s">
        <v>1156</v>
      </c>
      <c r="F5" s="1743"/>
      <c r="G5" s="1743"/>
      <c r="H5" s="1743"/>
      <c r="I5" s="1743"/>
      <c r="J5" s="1743"/>
      <c r="K5" s="1743"/>
      <c r="L5" s="1743"/>
      <c r="M5" s="1743"/>
      <c r="N5" s="1743"/>
      <c r="O5" s="1743"/>
      <c r="P5" s="1743"/>
      <c r="Q5" s="1747" t="s">
        <v>10</v>
      </c>
    </row>
    <row r="6" spans="1:17" ht="69.95" customHeight="1">
      <c r="A6" s="1818"/>
      <c r="B6" s="1748"/>
      <c r="C6" s="1748"/>
      <c r="D6" s="1820"/>
      <c r="E6" s="387" t="s">
        <v>1157</v>
      </c>
      <c r="F6" s="388" t="s">
        <v>1158</v>
      </c>
      <c r="G6" s="389" t="s">
        <v>1159</v>
      </c>
      <c r="H6" s="390" t="s">
        <v>1160</v>
      </c>
      <c r="I6" s="389" t="s">
        <v>1161</v>
      </c>
      <c r="J6" s="390" t="s">
        <v>1162</v>
      </c>
      <c r="K6" s="390" t="s">
        <v>1163</v>
      </c>
      <c r="L6" s="390" t="s">
        <v>1164</v>
      </c>
      <c r="M6" s="390" t="s">
        <v>1165</v>
      </c>
      <c r="N6" s="390" t="s">
        <v>1166</v>
      </c>
      <c r="O6" s="390" t="s">
        <v>1167</v>
      </c>
      <c r="P6" s="500" t="s">
        <v>1168</v>
      </c>
      <c r="Q6" s="1748"/>
    </row>
    <row r="7" spans="1:17">
      <c r="A7" s="391"/>
      <c r="B7" s="392" t="s">
        <v>1169</v>
      </c>
      <c r="C7" s="392" t="s">
        <v>1170</v>
      </c>
      <c r="D7" s="392" t="s">
        <v>1171</v>
      </c>
      <c r="E7" s="393">
        <v>1</v>
      </c>
      <c r="F7" s="391">
        <v>2</v>
      </c>
      <c r="G7" s="393">
        <v>3</v>
      </c>
      <c r="H7" s="391">
        <v>4</v>
      </c>
      <c r="I7" s="393">
        <v>5</v>
      </c>
      <c r="J7" s="391">
        <v>6</v>
      </c>
      <c r="K7" s="392">
        <v>7</v>
      </c>
      <c r="L7" s="391">
        <v>8</v>
      </c>
      <c r="M7" s="393">
        <v>9</v>
      </c>
      <c r="N7" s="391">
        <v>10</v>
      </c>
      <c r="O7" s="393">
        <v>11</v>
      </c>
      <c r="P7" s="392">
        <v>12</v>
      </c>
      <c r="Q7" s="393"/>
    </row>
    <row r="8" spans="1:17" ht="30" customHeight="1">
      <c r="A8" s="394" t="s">
        <v>1172</v>
      </c>
      <c r="B8" s="395" t="s">
        <v>1173</v>
      </c>
      <c r="C8" s="396"/>
      <c r="E8" s="1744"/>
      <c r="F8" s="1745"/>
      <c r="G8" s="1745"/>
      <c r="H8" s="1745"/>
      <c r="I8" s="1745"/>
      <c r="J8" s="1745"/>
      <c r="K8" s="1745"/>
      <c r="L8" s="1745"/>
      <c r="M8" s="1745"/>
      <c r="N8" s="1745"/>
      <c r="O8" s="1745"/>
      <c r="P8" s="1746"/>
      <c r="Q8" s="456"/>
    </row>
    <row r="9" spans="1:17" ht="39.950000000000003" customHeight="1">
      <c r="A9" s="397">
        <v>1</v>
      </c>
      <c r="B9" s="398" t="s">
        <v>1175</v>
      </c>
      <c r="C9" s="399" t="s">
        <v>15</v>
      </c>
      <c r="D9" s="400" t="s">
        <v>1176</v>
      </c>
      <c r="E9" s="401">
        <v>2320000</v>
      </c>
      <c r="F9" s="401">
        <v>2300000</v>
      </c>
      <c r="G9" s="401">
        <v>2200000</v>
      </c>
      <c r="H9" s="401"/>
      <c r="I9" s="401">
        <v>2000000</v>
      </c>
      <c r="J9" s="401">
        <v>2200000</v>
      </c>
      <c r="K9" s="401">
        <v>2300000</v>
      </c>
      <c r="L9" s="401">
        <v>2144000</v>
      </c>
      <c r="M9" s="401">
        <v>2181000</v>
      </c>
      <c r="N9" s="401">
        <v>2040000</v>
      </c>
      <c r="O9" s="401">
        <v>2040000</v>
      </c>
      <c r="P9" s="501">
        <v>2040000</v>
      </c>
      <c r="Q9" s="1825"/>
    </row>
    <row r="10" spans="1:17" ht="39.950000000000003" customHeight="1">
      <c r="A10" s="397">
        <v>2</v>
      </c>
      <c r="B10" s="402" t="s">
        <v>1178</v>
      </c>
      <c r="C10" s="403" t="s">
        <v>15</v>
      </c>
      <c r="D10" s="404" t="s">
        <v>1176</v>
      </c>
      <c r="E10" s="401">
        <v>2220000</v>
      </c>
      <c r="F10" s="401"/>
      <c r="G10" s="405"/>
      <c r="H10" s="405"/>
      <c r="I10" s="405"/>
      <c r="J10" s="405"/>
      <c r="K10" s="405"/>
      <c r="L10" s="405"/>
      <c r="M10" s="405"/>
      <c r="N10" s="405"/>
      <c r="O10" s="405"/>
      <c r="P10" s="502"/>
      <c r="Q10" s="1826"/>
    </row>
    <row r="11" spans="1:17" ht="39.950000000000003" customHeight="1">
      <c r="A11" s="397">
        <v>3</v>
      </c>
      <c r="B11" s="406" t="s">
        <v>1179</v>
      </c>
      <c r="C11" s="403" t="s">
        <v>15</v>
      </c>
      <c r="D11" s="404" t="s">
        <v>1176</v>
      </c>
      <c r="E11" s="407">
        <v>2300000</v>
      </c>
      <c r="F11" s="401">
        <v>2300000</v>
      </c>
      <c r="G11" s="401">
        <v>2200000</v>
      </c>
      <c r="H11" s="401"/>
      <c r="I11" s="401">
        <v>1909091</v>
      </c>
      <c r="J11" s="401">
        <v>2100000</v>
      </c>
      <c r="K11" s="401"/>
      <c r="L11" s="401">
        <v>2107000</v>
      </c>
      <c r="M11" s="401">
        <v>2018519</v>
      </c>
      <c r="N11" s="401">
        <v>2000000</v>
      </c>
      <c r="O11" s="401">
        <v>1980000</v>
      </c>
      <c r="P11" s="501">
        <v>2080000</v>
      </c>
      <c r="Q11" s="1826"/>
    </row>
    <row r="12" spans="1:17" ht="39.950000000000003" customHeight="1">
      <c r="A12" s="397">
        <v>4</v>
      </c>
      <c r="B12" s="408" t="s">
        <v>1180</v>
      </c>
      <c r="C12" s="403" t="s">
        <v>15</v>
      </c>
      <c r="D12" s="404" t="s">
        <v>1176</v>
      </c>
      <c r="E12" s="407">
        <v>2300000</v>
      </c>
      <c r="F12" s="401">
        <v>2300000</v>
      </c>
      <c r="G12" s="401">
        <v>2200000</v>
      </c>
      <c r="H12" s="405"/>
      <c r="I12" s="405"/>
      <c r="J12" s="405">
        <v>2100000</v>
      </c>
      <c r="K12" s="405"/>
      <c r="L12" s="405"/>
      <c r="M12" s="405"/>
      <c r="N12" s="405"/>
      <c r="O12" s="405"/>
      <c r="P12" s="502"/>
      <c r="Q12" s="1826"/>
    </row>
    <row r="13" spans="1:17" ht="39.950000000000003" customHeight="1">
      <c r="A13" s="397">
        <v>5</v>
      </c>
      <c r="B13" s="409" t="s">
        <v>1181</v>
      </c>
      <c r="C13" s="410" t="s">
        <v>15</v>
      </c>
      <c r="D13" s="411" t="s">
        <v>1176</v>
      </c>
      <c r="E13" s="412">
        <v>2140000</v>
      </c>
      <c r="F13" s="405"/>
      <c r="G13" s="401">
        <v>2100000</v>
      </c>
      <c r="H13" s="413"/>
      <c r="I13" s="413">
        <v>1818182</v>
      </c>
      <c r="J13" s="413"/>
      <c r="K13" s="413"/>
      <c r="L13" s="413">
        <v>1960000</v>
      </c>
      <c r="M13" s="413">
        <v>1870370</v>
      </c>
      <c r="N13" s="413"/>
      <c r="O13" s="413">
        <v>1900000</v>
      </c>
      <c r="P13" s="501">
        <v>2000000</v>
      </c>
      <c r="Q13" s="1826"/>
    </row>
    <row r="14" spans="1:17" ht="39.950000000000003" customHeight="1">
      <c r="A14" s="397">
        <v>6</v>
      </c>
      <c r="B14" s="409" t="s">
        <v>1182</v>
      </c>
      <c r="C14" s="410" t="s">
        <v>15</v>
      </c>
      <c r="D14" s="411" t="s">
        <v>1176</v>
      </c>
      <c r="E14" s="414"/>
      <c r="F14" s="415"/>
      <c r="G14" s="415"/>
      <c r="H14" s="415"/>
      <c r="I14" s="415"/>
      <c r="J14" s="415"/>
      <c r="K14" s="415">
        <v>2100000</v>
      </c>
      <c r="L14" s="415"/>
      <c r="M14" s="415">
        <v>1851852</v>
      </c>
      <c r="N14" s="415"/>
      <c r="O14" s="415"/>
      <c r="P14" s="503"/>
      <c r="Q14" s="1826"/>
    </row>
    <row r="15" spans="1:17" ht="39.950000000000003" customHeight="1">
      <c r="A15" s="397"/>
      <c r="B15" s="409" t="s">
        <v>1399</v>
      </c>
      <c r="C15" s="410" t="s">
        <v>15</v>
      </c>
      <c r="D15" s="411"/>
      <c r="E15" s="414"/>
      <c r="F15" s="415"/>
      <c r="G15" s="415"/>
      <c r="H15" s="415"/>
      <c r="I15" s="415"/>
      <c r="J15" s="415"/>
      <c r="K15" s="415"/>
      <c r="L15" s="415"/>
      <c r="M15" s="415">
        <v>1900000</v>
      </c>
      <c r="N15" s="415"/>
      <c r="O15" s="415"/>
      <c r="P15" s="503"/>
      <c r="Q15" s="1826"/>
    </row>
    <row r="16" spans="1:17" ht="39.950000000000003" customHeight="1">
      <c r="A16" s="397">
        <v>7</v>
      </c>
      <c r="B16" s="416" t="s">
        <v>1183</v>
      </c>
      <c r="C16" s="410" t="s">
        <v>15</v>
      </c>
      <c r="D16" s="411" t="s">
        <v>1176</v>
      </c>
      <c r="E16" s="414"/>
      <c r="F16" s="415"/>
      <c r="G16" s="415"/>
      <c r="H16" s="415">
        <v>2000000</v>
      </c>
      <c r="I16" s="415"/>
      <c r="J16" s="415">
        <v>2120000</v>
      </c>
      <c r="K16" s="415"/>
      <c r="L16" s="415"/>
      <c r="M16" s="415"/>
      <c r="N16" s="415"/>
      <c r="O16" s="415"/>
      <c r="P16" s="415"/>
      <c r="Q16" s="1827"/>
    </row>
    <row r="17" spans="1:17" ht="34.5" customHeight="1">
      <c r="A17" s="394" t="s">
        <v>1184</v>
      </c>
      <c r="B17" s="417" t="s">
        <v>1185</v>
      </c>
      <c r="C17" s="418"/>
      <c r="D17" s="419"/>
      <c r="E17" s="420"/>
      <c r="F17" s="421"/>
      <c r="G17" s="422"/>
      <c r="H17" s="422"/>
      <c r="I17" s="422"/>
      <c r="J17" s="422"/>
      <c r="K17" s="504"/>
      <c r="L17" s="504"/>
      <c r="M17" s="422"/>
      <c r="N17" s="422"/>
      <c r="O17" s="422"/>
      <c r="P17" s="504"/>
      <c r="Q17" s="466"/>
    </row>
    <row r="18" spans="1:17" ht="23.25" customHeight="1">
      <c r="A18" s="423"/>
      <c r="B18" s="1761" t="s">
        <v>1186</v>
      </c>
      <c r="C18" s="1821"/>
      <c r="D18" s="424"/>
      <c r="E18" s="1761"/>
      <c r="F18" s="1762"/>
      <c r="G18" s="1762"/>
      <c r="H18" s="1762"/>
      <c r="I18" s="1762"/>
      <c r="J18" s="1762"/>
      <c r="K18" s="1762"/>
      <c r="L18" s="1762"/>
      <c r="M18" s="1762"/>
      <c r="N18" s="1762"/>
      <c r="O18" s="1762"/>
      <c r="P18" s="1762"/>
      <c r="Q18" s="528"/>
    </row>
    <row r="19" spans="1:17" ht="30" customHeight="1">
      <c r="A19" s="397">
        <v>1</v>
      </c>
      <c r="B19" s="425" t="s">
        <v>1187</v>
      </c>
      <c r="C19" s="426" t="s">
        <v>1188</v>
      </c>
      <c r="D19" s="427"/>
      <c r="E19" s="428">
        <v>600000</v>
      </c>
      <c r="F19" s="429">
        <v>550000</v>
      </c>
      <c r="G19" s="430">
        <v>450000</v>
      </c>
      <c r="H19" s="430">
        <v>500000</v>
      </c>
      <c r="I19" s="505">
        <v>400000</v>
      </c>
      <c r="J19" s="505">
        <v>550000</v>
      </c>
      <c r="K19" s="505">
        <v>500000</v>
      </c>
      <c r="L19" s="505">
        <v>500000</v>
      </c>
      <c r="M19" s="505">
        <v>450000</v>
      </c>
      <c r="N19" s="505">
        <v>390000</v>
      </c>
      <c r="O19" s="505">
        <v>360000</v>
      </c>
      <c r="P19" s="506">
        <v>350000</v>
      </c>
      <c r="Q19" s="1825"/>
    </row>
    <row r="20" spans="1:17" ht="30" customHeight="1">
      <c r="A20" s="431">
        <v>2</v>
      </c>
      <c r="B20" s="432" t="s">
        <v>1189</v>
      </c>
      <c r="C20" s="410" t="s">
        <v>1188</v>
      </c>
      <c r="D20" s="427"/>
      <c r="E20" s="433">
        <v>600000</v>
      </c>
      <c r="F20" s="434">
        <v>580000</v>
      </c>
      <c r="G20" s="430">
        <v>450000</v>
      </c>
      <c r="H20" s="435"/>
      <c r="I20" s="437">
        <v>400000</v>
      </c>
      <c r="J20" s="437">
        <v>500000</v>
      </c>
      <c r="K20" s="434">
        <f>K19</f>
        <v>500000</v>
      </c>
      <c r="L20" s="507"/>
      <c r="M20" s="508"/>
      <c r="N20" s="509">
        <f>N19</f>
        <v>390000</v>
      </c>
      <c r="O20" s="437">
        <v>360000</v>
      </c>
      <c r="P20" s="510"/>
      <c r="Q20" s="1826"/>
    </row>
    <row r="21" spans="1:17" ht="30" customHeight="1">
      <c r="A21" s="397">
        <v>3</v>
      </c>
      <c r="B21" s="436" t="s">
        <v>1190</v>
      </c>
      <c r="C21" s="426" t="s">
        <v>1188</v>
      </c>
      <c r="D21" s="427"/>
      <c r="E21" s="428"/>
      <c r="F21" s="437"/>
      <c r="G21" s="437">
        <v>300000</v>
      </c>
      <c r="H21" s="438"/>
      <c r="I21" s="437"/>
      <c r="J21" s="438"/>
      <c r="K21" s="437"/>
      <c r="L21" s="511"/>
      <c r="M21" s="437"/>
      <c r="N21" s="438"/>
      <c r="O21" s="437"/>
      <c r="P21" s="512"/>
      <c r="Q21" s="1826"/>
    </row>
    <row r="22" spans="1:17" ht="30" customHeight="1">
      <c r="A22" s="397">
        <v>4</v>
      </c>
      <c r="B22" s="439" t="s">
        <v>1416</v>
      </c>
      <c r="C22" s="426" t="s">
        <v>1188</v>
      </c>
      <c r="D22" s="427"/>
      <c r="E22" s="428"/>
      <c r="F22" s="437"/>
      <c r="G22" s="437"/>
      <c r="H22" s="430">
        <v>500000</v>
      </c>
      <c r="I22" s="437"/>
      <c r="J22" s="438"/>
      <c r="K22" s="437"/>
      <c r="L22" s="511"/>
      <c r="M22" s="437"/>
      <c r="N22" s="438"/>
      <c r="O22" s="437"/>
      <c r="P22" s="437"/>
      <c r="Q22" s="1827"/>
    </row>
    <row r="23" spans="1:17" ht="39.950000000000003" customHeight="1">
      <c r="A23" s="394" t="s">
        <v>1191</v>
      </c>
      <c r="B23" s="440" t="s">
        <v>1192</v>
      </c>
      <c r="C23" s="441"/>
      <c r="D23" s="442"/>
      <c r="E23" s="441"/>
      <c r="F23" s="441"/>
      <c r="G23" s="441"/>
      <c r="H23" s="441"/>
      <c r="I23" s="441"/>
      <c r="J23" s="422"/>
      <c r="K23" s="513"/>
      <c r="L23" s="441"/>
      <c r="M23" s="441"/>
      <c r="N23" s="422"/>
      <c r="O23" s="441"/>
      <c r="P23" s="513"/>
      <c r="Q23" s="529"/>
    </row>
    <row r="24" spans="1:17" ht="39.950000000000003" customHeight="1">
      <c r="A24" s="386"/>
      <c r="B24" s="1822" t="s">
        <v>1193</v>
      </c>
      <c r="C24" s="1823"/>
      <c r="D24" s="443"/>
      <c r="E24" s="1765"/>
      <c r="F24" s="1765"/>
      <c r="G24" s="1765"/>
      <c r="H24" s="1765"/>
      <c r="I24" s="1765"/>
      <c r="J24" s="1765"/>
      <c r="K24" s="1765"/>
      <c r="L24" s="1765"/>
      <c r="M24" s="1765"/>
      <c r="N24" s="1765"/>
      <c r="O24" s="1765"/>
      <c r="P24" s="1766"/>
      <c r="Q24" s="466"/>
    </row>
    <row r="25" spans="1:17" ht="39.950000000000003" customHeight="1">
      <c r="A25" s="444">
        <v>1</v>
      </c>
      <c r="B25" s="436" t="s">
        <v>1194</v>
      </c>
      <c r="C25" s="427" t="s">
        <v>152</v>
      </c>
      <c r="D25" s="427" t="s">
        <v>1195</v>
      </c>
      <c r="E25" s="445">
        <v>2450</v>
      </c>
      <c r="F25" s="446">
        <v>2550</v>
      </c>
      <c r="G25" s="447">
        <v>2300</v>
      </c>
      <c r="H25" s="448"/>
      <c r="I25" s="514"/>
      <c r="J25" s="514">
        <v>2000</v>
      </c>
      <c r="K25" s="514">
        <v>2625</v>
      </c>
      <c r="L25" s="437">
        <v>1780</v>
      </c>
      <c r="M25" s="514">
        <v>1980</v>
      </c>
      <c r="N25" s="514"/>
      <c r="O25" s="514">
        <v>1550</v>
      </c>
      <c r="P25" s="446"/>
      <c r="Q25" s="1828"/>
    </row>
    <row r="26" spans="1:17" ht="39.950000000000003" customHeight="1">
      <c r="A26" s="449">
        <v>2</v>
      </c>
      <c r="B26" s="432" t="s">
        <v>1196</v>
      </c>
      <c r="C26" s="411" t="s">
        <v>152</v>
      </c>
      <c r="D26" s="450" t="s">
        <v>1197</v>
      </c>
      <c r="E26" s="451"/>
      <c r="F26" s="446"/>
      <c r="G26" s="447">
        <v>2300</v>
      </c>
      <c r="H26" s="448">
        <v>2200</v>
      </c>
      <c r="I26" s="515">
        <v>1500</v>
      </c>
      <c r="J26" s="514">
        <v>2000</v>
      </c>
      <c r="K26" s="514">
        <v>2625</v>
      </c>
      <c r="L26" s="514"/>
      <c r="M26" s="514"/>
      <c r="N26" s="514"/>
      <c r="O26" s="514"/>
      <c r="P26" s="446"/>
      <c r="Q26" s="1829"/>
    </row>
    <row r="27" spans="1:17" ht="39.950000000000003" customHeight="1">
      <c r="A27" s="444">
        <v>3</v>
      </c>
      <c r="B27" s="452" t="s">
        <v>1198</v>
      </c>
      <c r="C27" s="427" t="s">
        <v>152</v>
      </c>
      <c r="D27" s="427" t="s">
        <v>1408</v>
      </c>
      <c r="E27" s="453"/>
      <c r="F27" s="454">
        <v>2100</v>
      </c>
      <c r="G27" s="454">
        <v>1600</v>
      </c>
      <c r="H27" s="455">
        <v>1800</v>
      </c>
      <c r="I27" s="454">
        <v>1200</v>
      </c>
      <c r="J27" s="454">
        <v>1200</v>
      </c>
      <c r="K27" s="454">
        <v>1260</v>
      </c>
      <c r="L27" s="454">
        <v>1450</v>
      </c>
      <c r="M27" s="454">
        <v>1220</v>
      </c>
      <c r="N27" s="454"/>
      <c r="O27" s="454">
        <v>1300</v>
      </c>
      <c r="P27" s="454"/>
      <c r="Q27" s="1829"/>
    </row>
    <row r="28" spans="1:17" ht="39.950000000000003" customHeight="1">
      <c r="A28" s="456">
        <v>4</v>
      </c>
      <c r="B28" s="457" t="s">
        <v>1200</v>
      </c>
      <c r="C28" s="458" t="s">
        <v>152</v>
      </c>
      <c r="D28" s="459" t="s">
        <v>1201</v>
      </c>
      <c r="E28" s="460"/>
      <c r="F28" s="461">
        <v>2000</v>
      </c>
      <c r="G28" s="462">
        <v>1300</v>
      </c>
      <c r="H28" s="463">
        <v>1500</v>
      </c>
      <c r="I28" s="516"/>
      <c r="J28" s="517"/>
      <c r="K28" s="462">
        <v>1018</v>
      </c>
      <c r="L28" s="517"/>
      <c r="M28" s="517"/>
      <c r="N28" s="517"/>
      <c r="O28" s="517"/>
      <c r="P28" s="518"/>
      <c r="Q28" s="1830"/>
    </row>
    <row r="29" spans="1:17" ht="39.950000000000003" customHeight="1">
      <c r="A29" s="386"/>
      <c r="B29" s="1822" t="s">
        <v>1202</v>
      </c>
      <c r="C29" s="1824"/>
      <c r="D29" s="443"/>
      <c r="E29" s="464"/>
      <c r="F29" s="464"/>
      <c r="G29" s="465"/>
      <c r="H29" s="465"/>
      <c r="I29" s="465"/>
      <c r="J29" s="465"/>
      <c r="K29" s="519"/>
      <c r="L29" s="443"/>
      <c r="M29" s="465"/>
      <c r="N29" s="465"/>
      <c r="O29" s="465"/>
      <c r="P29" s="488"/>
      <c r="Q29" s="530"/>
    </row>
    <row r="30" spans="1:17" ht="39.950000000000003" customHeight="1">
      <c r="A30" s="397">
        <v>1</v>
      </c>
      <c r="B30" s="439" t="s">
        <v>1203</v>
      </c>
      <c r="C30" s="426" t="s">
        <v>152</v>
      </c>
      <c r="D30" s="427" t="s">
        <v>1204</v>
      </c>
      <c r="E30" s="466"/>
      <c r="F30" s="466"/>
      <c r="G30" s="467"/>
      <c r="H30" s="455">
        <v>1500</v>
      </c>
      <c r="I30" s="467"/>
      <c r="J30" s="467"/>
      <c r="K30" s="467"/>
      <c r="L30" s="467"/>
      <c r="M30" s="467"/>
      <c r="N30" s="467"/>
      <c r="O30" s="437">
        <v>1560</v>
      </c>
      <c r="P30" s="467"/>
      <c r="Q30" s="1825" t="s">
        <v>1427</v>
      </c>
    </row>
    <row r="31" spans="1:17" ht="39.950000000000003" customHeight="1">
      <c r="A31" s="397">
        <v>2</v>
      </c>
      <c r="B31" s="439" t="s">
        <v>1206</v>
      </c>
      <c r="C31" s="426" t="s">
        <v>152</v>
      </c>
      <c r="D31" s="458" t="s">
        <v>1207</v>
      </c>
      <c r="E31" s="468"/>
      <c r="F31" s="468"/>
      <c r="G31" s="469"/>
      <c r="H31" s="469">
        <v>1800</v>
      </c>
      <c r="I31" s="469">
        <v>1525</v>
      </c>
      <c r="K31" s="469"/>
      <c r="L31" s="469"/>
      <c r="M31" s="469"/>
      <c r="N31" s="469"/>
      <c r="O31" s="437"/>
      <c r="P31" s="469"/>
      <c r="Q31" s="1826"/>
    </row>
    <row r="32" spans="1:17" ht="39.950000000000003" customHeight="1">
      <c r="A32" s="397">
        <v>3</v>
      </c>
      <c r="B32" s="439" t="s">
        <v>1208</v>
      </c>
      <c r="C32" s="426" t="s">
        <v>152</v>
      </c>
      <c r="D32" s="458" t="s">
        <v>1209</v>
      </c>
      <c r="E32" s="433">
        <v>2450</v>
      </c>
      <c r="F32" s="433"/>
      <c r="G32" s="469"/>
      <c r="H32" s="469">
        <v>2200</v>
      </c>
      <c r="I32" s="469">
        <v>2250</v>
      </c>
      <c r="J32" s="437"/>
      <c r="K32" s="469"/>
      <c r="L32" s="469"/>
      <c r="M32" s="469"/>
      <c r="N32" s="469"/>
      <c r="O32" s="437"/>
      <c r="P32" s="469"/>
      <c r="Q32" s="1826"/>
    </row>
    <row r="33" spans="1:17" ht="39.950000000000003" customHeight="1">
      <c r="A33" s="397">
        <v>4</v>
      </c>
      <c r="B33" s="439" t="s">
        <v>1210</v>
      </c>
      <c r="C33" s="426" t="s">
        <v>152</v>
      </c>
      <c r="D33" s="427" t="s">
        <v>1211</v>
      </c>
      <c r="E33" s="428"/>
      <c r="F33" s="470">
        <v>2450</v>
      </c>
      <c r="G33" s="437"/>
      <c r="H33" s="467">
        <v>1850</v>
      </c>
      <c r="I33" s="437"/>
      <c r="J33" s="437"/>
      <c r="K33" s="437"/>
      <c r="L33" s="437"/>
      <c r="M33" s="437">
        <v>1363</v>
      </c>
      <c r="N33" s="437"/>
      <c r="O33" s="437">
        <v>1705</v>
      </c>
      <c r="P33" s="437">
        <v>1450</v>
      </c>
      <c r="Q33" s="1826"/>
    </row>
    <row r="34" spans="1:17" ht="39.950000000000003" customHeight="1">
      <c r="A34" s="397">
        <v>5</v>
      </c>
      <c r="B34" s="439" t="s">
        <v>1212</v>
      </c>
      <c r="C34" s="426" t="s">
        <v>152</v>
      </c>
      <c r="D34" s="427" t="s">
        <v>1213</v>
      </c>
      <c r="E34" s="428"/>
      <c r="F34" s="428"/>
      <c r="G34" s="437"/>
      <c r="H34" s="437"/>
      <c r="I34" s="437"/>
      <c r="J34" s="437"/>
      <c r="K34" s="437"/>
      <c r="L34" s="437"/>
      <c r="M34" s="437"/>
      <c r="N34" s="437"/>
      <c r="O34" s="437">
        <v>2450</v>
      </c>
      <c r="P34" s="437">
        <v>2230</v>
      </c>
      <c r="Q34" s="1826"/>
    </row>
    <row r="35" spans="1:17" ht="39.950000000000003" customHeight="1">
      <c r="A35" s="397">
        <v>6</v>
      </c>
      <c r="B35" s="439" t="s">
        <v>1214</v>
      </c>
      <c r="C35" s="426" t="s">
        <v>152</v>
      </c>
      <c r="D35" s="427" t="s">
        <v>1215</v>
      </c>
      <c r="E35" s="428"/>
      <c r="F35" s="428"/>
      <c r="G35" s="437"/>
      <c r="H35" s="437"/>
      <c r="I35" s="437">
        <v>6550</v>
      </c>
      <c r="J35" s="437">
        <v>6000</v>
      </c>
      <c r="K35" s="437"/>
      <c r="L35" s="437"/>
      <c r="M35" s="437"/>
      <c r="N35" s="437"/>
      <c r="O35" s="437">
        <v>9185</v>
      </c>
      <c r="P35" s="437">
        <v>7100</v>
      </c>
      <c r="Q35" s="1826"/>
    </row>
    <row r="36" spans="1:17" ht="39.950000000000003" customHeight="1">
      <c r="A36" s="397">
        <v>7</v>
      </c>
      <c r="B36" s="439" t="s">
        <v>1428</v>
      </c>
      <c r="C36" s="426" t="s">
        <v>152</v>
      </c>
      <c r="D36" s="427" t="s">
        <v>1217</v>
      </c>
      <c r="E36" s="428"/>
      <c r="F36" s="428"/>
      <c r="G36" s="437"/>
      <c r="H36" s="437"/>
      <c r="I36" s="437">
        <v>13100</v>
      </c>
      <c r="J36" s="437"/>
      <c r="K36" s="437"/>
      <c r="L36" s="437"/>
      <c r="M36" s="437"/>
      <c r="N36" s="437"/>
      <c r="O36" s="437"/>
      <c r="P36" s="437">
        <v>12000</v>
      </c>
      <c r="Q36" s="1826"/>
    </row>
    <row r="37" spans="1:17" ht="39.950000000000003" customHeight="1">
      <c r="A37" s="397">
        <v>8</v>
      </c>
      <c r="B37" s="439" t="s">
        <v>1218</v>
      </c>
      <c r="C37" s="426" t="s">
        <v>152</v>
      </c>
      <c r="D37" s="427" t="s">
        <v>1219</v>
      </c>
      <c r="E37" s="428"/>
      <c r="F37" s="428"/>
      <c r="G37" s="437"/>
      <c r="H37" s="437"/>
      <c r="I37" s="437"/>
      <c r="J37" s="437"/>
      <c r="K37" s="437"/>
      <c r="L37" s="437"/>
      <c r="M37" s="437"/>
      <c r="N37" s="437"/>
      <c r="O37" s="437">
        <v>15902</v>
      </c>
      <c r="P37" s="437"/>
      <c r="Q37" s="1827"/>
    </row>
    <row r="38" spans="1:17" ht="35.1" customHeight="1">
      <c r="A38" s="394" t="s">
        <v>1220</v>
      </c>
      <c r="B38" s="471" t="s">
        <v>1221</v>
      </c>
      <c r="C38" s="472"/>
      <c r="D38" s="473"/>
      <c r="E38" s="472"/>
      <c r="F38" s="472"/>
      <c r="G38" s="472"/>
      <c r="H38" s="472"/>
      <c r="I38" s="472"/>
      <c r="J38" s="520"/>
      <c r="K38" s="521"/>
      <c r="L38" s="472"/>
      <c r="M38" s="472"/>
      <c r="N38" s="520"/>
      <c r="O38" s="472"/>
      <c r="P38" s="521"/>
      <c r="Q38" s="531"/>
    </row>
    <row r="39" spans="1:17" ht="35.1" customHeight="1">
      <c r="A39" s="397">
        <v>1</v>
      </c>
      <c r="B39" s="474" t="s">
        <v>1222</v>
      </c>
      <c r="C39" s="426" t="s">
        <v>152</v>
      </c>
      <c r="D39" s="427" t="s">
        <v>1223</v>
      </c>
      <c r="E39" s="415">
        <v>7000</v>
      </c>
      <c r="F39" s="415">
        <v>7000</v>
      </c>
      <c r="G39" s="415">
        <v>9000</v>
      </c>
      <c r="H39" s="415">
        <v>7500</v>
      </c>
      <c r="I39" s="415">
        <v>5500</v>
      </c>
      <c r="J39" s="415">
        <v>7000</v>
      </c>
      <c r="K39" s="415">
        <v>5500</v>
      </c>
      <c r="L39" s="415">
        <v>5200</v>
      </c>
      <c r="M39" s="415">
        <v>4000</v>
      </c>
      <c r="N39" s="415">
        <v>6500</v>
      </c>
      <c r="O39" s="415">
        <v>8200</v>
      </c>
      <c r="P39" s="503">
        <v>10300</v>
      </c>
      <c r="Q39" s="1825"/>
    </row>
    <row r="40" spans="1:17" ht="35.1" customHeight="1">
      <c r="A40" s="397">
        <v>2</v>
      </c>
      <c r="B40" s="475" t="s">
        <v>1225</v>
      </c>
      <c r="C40" s="426" t="s">
        <v>1188</v>
      </c>
      <c r="D40" s="427" t="s">
        <v>1227</v>
      </c>
      <c r="E40" s="415">
        <v>550000</v>
      </c>
      <c r="F40" s="415"/>
      <c r="G40" s="415">
        <v>400000</v>
      </c>
      <c r="H40" s="415">
        <v>380000</v>
      </c>
      <c r="I40" s="415"/>
      <c r="J40" s="415">
        <v>290000</v>
      </c>
      <c r="K40" s="415">
        <v>310000</v>
      </c>
      <c r="L40" s="415"/>
      <c r="M40" s="415">
        <v>330000</v>
      </c>
      <c r="N40" s="415"/>
      <c r="O40" s="415"/>
      <c r="P40" s="503"/>
      <c r="Q40" s="1826"/>
    </row>
    <row r="41" spans="1:17" ht="35.1" customHeight="1">
      <c r="A41" s="397">
        <v>3</v>
      </c>
      <c r="B41" s="475" t="s">
        <v>1228</v>
      </c>
      <c r="C41" s="426" t="s">
        <v>1188</v>
      </c>
      <c r="D41" s="427" t="s">
        <v>1229</v>
      </c>
      <c r="E41" s="415"/>
      <c r="F41" s="415"/>
      <c r="G41" s="415"/>
      <c r="H41" s="415"/>
      <c r="I41" s="415">
        <v>254545</v>
      </c>
      <c r="J41" s="415"/>
      <c r="K41" s="415">
        <v>390000</v>
      </c>
      <c r="L41" s="415"/>
      <c r="M41" s="415"/>
      <c r="N41" s="415"/>
      <c r="O41" s="415"/>
      <c r="P41" s="503"/>
      <c r="Q41" s="1826"/>
    </row>
    <row r="42" spans="1:17" ht="35.1" customHeight="1">
      <c r="A42" s="397">
        <v>4</v>
      </c>
      <c r="B42" s="475" t="s">
        <v>1230</v>
      </c>
      <c r="C42" s="426" t="s">
        <v>1188</v>
      </c>
      <c r="D42" s="427"/>
      <c r="E42" s="415">
        <v>550000</v>
      </c>
      <c r="F42" s="415"/>
      <c r="G42" s="415">
        <v>350000</v>
      </c>
      <c r="H42" s="415"/>
      <c r="I42" s="415"/>
      <c r="J42" s="415">
        <v>330000</v>
      </c>
      <c r="K42" s="415"/>
      <c r="L42" s="415"/>
      <c r="M42" s="415">
        <v>320000</v>
      </c>
      <c r="N42" s="415"/>
      <c r="O42" s="415"/>
      <c r="P42" s="503"/>
      <c r="Q42" s="1826"/>
    </row>
    <row r="43" spans="1:17" ht="35.1" customHeight="1">
      <c r="A43" s="397">
        <v>5</v>
      </c>
      <c r="B43" s="476" t="s">
        <v>1231</v>
      </c>
      <c r="C43" s="426" t="s">
        <v>1188</v>
      </c>
      <c r="D43" s="427" t="s">
        <v>1232</v>
      </c>
      <c r="E43" s="415">
        <v>600000</v>
      </c>
      <c r="F43" s="415">
        <v>550000</v>
      </c>
      <c r="G43" s="415">
        <v>450000</v>
      </c>
      <c r="H43" s="415">
        <v>450000</v>
      </c>
      <c r="I43" s="415">
        <v>336363</v>
      </c>
      <c r="J43" s="415">
        <v>550000</v>
      </c>
      <c r="K43" s="415">
        <v>470000</v>
      </c>
      <c r="L43" s="415">
        <v>490000</v>
      </c>
      <c r="M43" s="415">
        <v>470000</v>
      </c>
      <c r="N43" s="415">
        <v>400000</v>
      </c>
      <c r="O43" s="415">
        <v>520000</v>
      </c>
      <c r="P43" s="503">
        <v>550000</v>
      </c>
      <c r="Q43" s="1826"/>
    </row>
    <row r="44" spans="1:17" ht="35.1" customHeight="1">
      <c r="A44" s="397">
        <v>6</v>
      </c>
      <c r="B44" s="476" t="s">
        <v>1233</v>
      </c>
      <c r="C44" s="426" t="s">
        <v>1188</v>
      </c>
      <c r="D44" s="458" t="s">
        <v>1234</v>
      </c>
      <c r="E44" s="477"/>
      <c r="F44" s="477"/>
      <c r="G44" s="415">
        <v>450000</v>
      </c>
      <c r="H44" s="477">
        <v>380000</v>
      </c>
      <c r="I44" s="477">
        <v>309091</v>
      </c>
      <c r="J44" s="415">
        <v>530000</v>
      </c>
      <c r="K44" s="477"/>
      <c r="L44" s="477"/>
      <c r="M44" s="477">
        <v>400000</v>
      </c>
      <c r="N44" s="477"/>
      <c r="O44" s="477"/>
      <c r="P44" s="522"/>
      <c r="Q44" s="1826"/>
    </row>
    <row r="45" spans="1:17" ht="35.1" customHeight="1">
      <c r="A45" s="397">
        <v>7</v>
      </c>
      <c r="B45" s="478" t="s">
        <v>1235</v>
      </c>
      <c r="C45" s="479" t="s">
        <v>1188</v>
      </c>
      <c r="D45" s="458" t="s">
        <v>1236</v>
      </c>
      <c r="E45" s="477"/>
      <c r="F45" s="477">
        <v>470000</v>
      </c>
      <c r="G45" s="477">
        <v>380000</v>
      </c>
      <c r="H45" s="477">
        <v>380000</v>
      </c>
      <c r="I45" s="477">
        <v>290909</v>
      </c>
      <c r="J45" s="477">
        <v>350000</v>
      </c>
      <c r="K45" s="477">
        <v>420000</v>
      </c>
      <c r="L45" s="477">
        <v>400000</v>
      </c>
      <c r="M45" s="477">
        <v>360000</v>
      </c>
      <c r="N45" s="477">
        <v>350000</v>
      </c>
      <c r="O45" s="477">
        <v>470000</v>
      </c>
      <c r="P45" s="522">
        <v>440000</v>
      </c>
      <c r="Q45" s="1826"/>
    </row>
    <row r="46" spans="1:17" ht="35.1" customHeight="1">
      <c r="A46" s="397">
        <v>8</v>
      </c>
      <c r="B46" s="480" t="s">
        <v>1237</v>
      </c>
      <c r="C46" s="410" t="s">
        <v>1188</v>
      </c>
      <c r="D46" s="481" t="s">
        <v>1238</v>
      </c>
      <c r="E46" s="477">
        <v>550000</v>
      </c>
      <c r="F46" s="477">
        <v>470000</v>
      </c>
      <c r="G46" s="477">
        <v>380000</v>
      </c>
      <c r="H46" s="477">
        <v>380000</v>
      </c>
      <c r="I46" s="477">
        <v>290909</v>
      </c>
      <c r="J46" s="413">
        <f>J45</f>
        <v>350000</v>
      </c>
      <c r="K46" s="413"/>
      <c r="L46" s="477">
        <v>400000</v>
      </c>
      <c r="M46" s="413">
        <v>360000</v>
      </c>
      <c r="N46" s="413">
        <v>320000</v>
      </c>
      <c r="O46" s="413"/>
      <c r="P46" s="523"/>
      <c r="Q46" s="1826"/>
    </row>
    <row r="47" spans="1:17" ht="30.75" customHeight="1">
      <c r="A47" s="482"/>
      <c r="B47" s="483" t="s">
        <v>1239</v>
      </c>
      <c r="C47" s="426"/>
      <c r="D47" s="484"/>
      <c r="E47" s="485"/>
      <c r="F47" s="441"/>
      <c r="G47" s="441"/>
      <c r="H47" s="441"/>
      <c r="I47" s="441"/>
      <c r="J47" s="422"/>
      <c r="K47" s="513"/>
      <c r="L47" s="524"/>
      <c r="M47" s="441"/>
      <c r="N47" s="422"/>
      <c r="O47" s="441"/>
      <c r="P47" s="525"/>
      <c r="Q47" s="1826"/>
    </row>
    <row r="48" spans="1:17" ht="30.75" customHeight="1">
      <c r="A48" s="482">
        <v>1</v>
      </c>
      <c r="B48" s="486" t="s">
        <v>1240</v>
      </c>
      <c r="C48" s="426" t="s">
        <v>1188</v>
      </c>
      <c r="D48" s="427" t="s">
        <v>1241</v>
      </c>
      <c r="E48" s="466"/>
      <c r="F48" s="466"/>
      <c r="G48" s="466"/>
      <c r="H48" s="466"/>
      <c r="I48" s="466"/>
      <c r="J48" s="526"/>
      <c r="K48" s="527"/>
      <c r="L48" s="415"/>
      <c r="M48" s="466"/>
      <c r="N48" s="526"/>
      <c r="O48" s="415">
        <v>400000</v>
      </c>
      <c r="P48" s="527"/>
      <c r="Q48" s="1826"/>
    </row>
    <row r="49" spans="1:17" ht="30.75" customHeight="1">
      <c r="A49" s="482">
        <v>2</v>
      </c>
      <c r="B49" s="486" t="s">
        <v>1242</v>
      </c>
      <c r="C49" s="426" t="s">
        <v>1188</v>
      </c>
      <c r="D49" s="427" t="s">
        <v>1243</v>
      </c>
      <c r="E49" s="466"/>
      <c r="F49" s="466"/>
      <c r="G49" s="466"/>
      <c r="H49" s="466"/>
      <c r="I49" s="466"/>
      <c r="J49" s="526"/>
      <c r="K49" s="527"/>
      <c r="L49" s="415"/>
      <c r="M49" s="466"/>
      <c r="N49" s="526"/>
      <c r="O49" s="415">
        <v>400000</v>
      </c>
      <c r="P49" s="527"/>
      <c r="Q49" s="1826"/>
    </row>
    <row r="50" spans="1:17" ht="30.75" customHeight="1">
      <c r="A50" s="482">
        <v>3</v>
      </c>
      <c r="B50" s="486" t="s">
        <v>1244</v>
      </c>
      <c r="C50" s="426" t="s">
        <v>1188</v>
      </c>
      <c r="D50" s="427" t="s">
        <v>1245</v>
      </c>
      <c r="E50" s="466"/>
      <c r="F50" s="466"/>
      <c r="G50" s="466"/>
      <c r="H50" s="466"/>
      <c r="I50" s="466"/>
      <c r="J50" s="526"/>
      <c r="K50" s="527"/>
      <c r="L50" s="415"/>
      <c r="M50" s="466"/>
      <c r="N50" s="526"/>
      <c r="O50" s="415">
        <v>400000</v>
      </c>
      <c r="P50" s="527"/>
      <c r="Q50" s="1831"/>
    </row>
    <row r="51" spans="1:17" ht="39.950000000000003" customHeight="1">
      <c r="A51" s="394" t="s">
        <v>1246</v>
      </c>
      <c r="B51" s="417" t="s">
        <v>1247</v>
      </c>
      <c r="C51" s="487"/>
      <c r="D51" s="488"/>
      <c r="E51" s="1749"/>
      <c r="F51" s="1749"/>
      <c r="G51" s="1749"/>
      <c r="H51" s="1749"/>
      <c r="I51" s="1749"/>
      <c r="J51" s="1749"/>
      <c r="K51" s="1749"/>
      <c r="L51" s="1749"/>
      <c r="M51" s="1749"/>
      <c r="N51" s="1749"/>
      <c r="O51" s="1749"/>
      <c r="P51" s="1749"/>
      <c r="Q51" s="532"/>
    </row>
    <row r="52" spans="1:17" ht="39.950000000000003" customHeight="1">
      <c r="A52" s="489"/>
      <c r="B52" s="490" t="s">
        <v>70</v>
      </c>
      <c r="C52" s="426"/>
      <c r="D52" s="427"/>
      <c r="E52" s="491"/>
      <c r="F52" s="491"/>
      <c r="G52" s="415"/>
      <c r="H52" s="415"/>
      <c r="I52" s="415"/>
      <c r="J52" s="415"/>
      <c r="K52" s="415"/>
      <c r="L52" s="415"/>
      <c r="M52" s="415"/>
      <c r="N52" s="415"/>
      <c r="O52" s="415"/>
      <c r="P52" s="503"/>
      <c r="Q52" s="1832"/>
    </row>
    <row r="53" spans="1:17" ht="39.950000000000003" customHeight="1">
      <c r="A53" s="397">
        <v>1</v>
      </c>
      <c r="B53" s="492" t="s">
        <v>54</v>
      </c>
      <c r="C53" s="493" t="s">
        <v>419</v>
      </c>
      <c r="D53" s="494" t="s">
        <v>1248</v>
      </c>
      <c r="E53" s="414"/>
      <c r="F53" s="415">
        <v>19000</v>
      </c>
      <c r="G53" s="415">
        <v>19000</v>
      </c>
      <c r="H53" s="415"/>
      <c r="I53" s="415"/>
      <c r="J53" s="415"/>
      <c r="K53" s="415">
        <v>20500</v>
      </c>
      <c r="L53" s="415"/>
      <c r="M53" s="415">
        <v>22800</v>
      </c>
      <c r="N53" s="415">
        <v>17500</v>
      </c>
      <c r="O53" s="415">
        <v>19500</v>
      </c>
      <c r="P53" s="503">
        <v>19500</v>
      </c>
      <c r="Q53" s="1832"/>
    </row>
    <row r="54" spans="1:17" ht="39.950000000000003" customHeight="1">
      <c r="A54" s="397">
        <v>2</v>
      </c>
      <c r="B54" s="492" t="s">
        <v>58</v>
      </c>
      <c r="C54" s="493" t="s">
        <v>419</v>
      </c>
      <c r="D54" s="495" t="s">
        <v>16</v>
      </c>
      <c r="E54" s="414"/>
      <c r="F54" s="415">
        <f>F53</f>
        <v>19000</v>
      </c>
      <c r="G54" s="415">
        <f>G53</f>
        <v>19000</v>
      </c>
      <c r="H54" s="415"/>
      <c r="I54" s="415"/>
      <c r="J54" s="415"/>
      <c r="K54" s="415">
        <f t="shared" ref="K54:P54" si="0">K53</f>
        <v>20500</v>
      </c>
      <c r="L54" s="415"/>
      <c r="M54" s="415">
        <f t="shared" si="0"/>
        <v>22800</v>
      </c>
      <c r="N54" s="415">
        <v>17500</v>
      </c>
      <c r="O54" s="415">
        <v>19500</v>
      </c>
      <c r="P54" s="503">
        <f t="shared" si="0"/>
        <v>19500</v>
      </c>
      <c r="Q54" s="1832"/>
    </row>
    <row r="55" spans="1:17" ht="39.950000000000003" customHeight="1">
      <c r="A55" s="397">
        <v>3</v>
      </c>
      <c r="B55" s="492" t="s">
        <v>59</v>
      </c>
      <c r="C55" s="493" t="s">
        <v>1249</v>
      </c>
      <c r="D55" s="495" t="s">
        <v>16</v>
      </c>
      <c r="E55" s="414"/>
      <c r="F55" s="415">
        <v>145000</v>
      </c>
      <c r="G55" s="415">
        <v>132000</v>
      </c>
      <c r="H55" s="415"/>
      <c r="I55" s="415"/>
      <c r="J55" s="415"/>
      <c r="K55" s="415">
        <v>115000</v>
      </c>
      <c r="L55" s="415"/>
      <c r="M55" s="415">
        <v>152000</v>
      </c>
      <c r="N55" s="415">
        <v>135000</v>
      </c>
      <c r="O55" s="415">
        <v>137000</v>
      </c>
      <c r="P55" s="415">
        <v>138000</v>
      </c>
      <c r="Q55" s="1832"/>
    </row>
    <row r="56" spans="1:17" ht="39.950000000000003" customHeight="1">
      <c r="A56" s="397">
        <v>4</v>
      </c>
      <c r="B56" s="496" t="s">
        <v>83</v>
      </c>
      <c r="C56" s="493" t="s">
        <v>1249</v>
      </c>
      <c r="D56" s="495" t="s">
        <v>16</v>
      </c>
      <c r="E56" s="414"/>
      <c r="F56" s="415">
        <v>201000</v>
      </c>
      <c r="G56" s="415">
        <v>186000</v>
      </c>
      <c r="H56" s="415"/>
      <c r="I56" s="415"/>
      <c r="J56" s="415"/>
      <c r="K56" s="415">
        <v>140000</v>
      </c>
      <c r="L56" s="415"/>
      <c r="M56" s="415">
        <v>217000</v>
      </c>
      <c r="N56" s="415">
        <v>190000</v>
      </c>
      <c r="O56" s="415">
        <v>185000</v>
      </c>
      <c r="P56" s="503">
        <v>186000</v>
      </c>
      <c r="Q56" s="1832"/>
    </row>
    <row r="57" spans="1:17" ht="39.950000000000003" customHeight="1">
      <c r="A57" s="397">
        <v>5</v>
      </c>
      <c r="B57" s="496" t="s">
        <v>84</v>
      </c>
      <c r="C57" s="493" t="s">
        <v>1249</v>
      </c>
      <c r="D57" s="495" t="s">
        <v>16</v>
      </c>
      <c r="E57" s="414"/>
      <c r="F57" s="415">
        <v>270000</v>
      </c>
      <c r="G57" s="415">
        <v>255000</v>
      </c>
      <c r="H57" s="415"/>
      <c r="I57" s="415"/>
      <c r="J57" s="415"/>
      <c r="K57" s="415">
        <v>220000</v>
      </c>
      <c r="L57" s="415"/>
      <c r="M57" s="415">
        <v>295000</v>
      </c>
      <c r="N57" s="415">
        <v>252000</v>
      </c>
      <c r="O57" s="415">
        <v>240000</v>
      </c>
      <c r="P57" s="503">
        <v>242000</v>
      </c>
      <c r="Q57" s="1832"/>
    </row>
    <row r="58" spans="1:17" ht="39.950000000000003" customHeight="1">
      <c r="A58" s="397">
        <v>6</v>
      </c>
      <c r="B58" s="496" t="s">
        <v>90</v>
      </c>
      <c r="C58" s="493" t="s">
        <v>1249</v>
      </c>
      <c r="D58" s="495" t="s">
        <v>16</v>
      </c>
      <c r="E58" s="414"/>
      <c r="F58" s="415">
        <v>355000</v>
      </c>
      <c r="G58" s="415">
        <v>332000</v>
      </c>
      <c r="H58" s="415"/>
      <c r="I58" s="415"/>
      <c r="J58" s="415"/>
      <c r="K58" s="415">
        <v>325000</v>
      </c>
      <c r="L58" s="415"/>
      <c r="M58" s="415">
        <v>386000</v>
      </c>
      <c r="N58" s="415">
        <v>325000</v>
      </c>
      <c r="O58" s="415">
        <v>335000</v>
      </c>
      <c r="P58" s="503">
        <v>336000</v>
      </c>
      <c r="Q58" s="1832"/>
    </row>
    <row r="59" spans="1:17" ht="39.950000000000003" customHeight="1">
      <c r="A59" s="397">
        <v>7</v>
      </c>
      <c r="B59" s="496" t="s">
        <v>91</v>
      </c>
      <c r="C59" s="493" t="s">
        <v>1249</v>
      </c>
      <c r="D59" s="495" t="s">
        <v>16</v>
      </c>
      <c r="E59" s="414"/>
      <c r="F59" s="415">
        <v>435000</v>
      </c>
      <c r="G59" s="415">
        <v>428000</v>
      </c>
      <c r="H59" s="415"/>
      <c r="I59" s="415"/>
      <c r="J59" s="415"/>
      <c r="K59" s="415">
        <v>400000</v>
      </c>
      <c r="L59" s="415"/>
      <c r="M59" s="415">
        <v>488500</v>
      </c>
      <c r="N59" s="415">
        <v>400000</v>
      </c>
      <c r="O59" s="415">
        <v>427000</v>
      </c>
      <c r="P59" s="503">
        <v>428000</v>
      </c>
      <c r="Q59" s="1832"/>
    </row>
    <row r="60" spans="1:17" ht="39.950000000000003" customHeight="1">
      <c r="A60" s="397">
        <v>8</v>
      </c>
      <c r="B60" s="496" t="s">
        <v>92</v>
      </c>
      <c r="C60" s="493" t="s">
        <v>1249</v>
      </c>
      <c r="D60" s="495" t="s">
        <v>16</v>
      </c>
      <c r="E60" s="414"/>
      <c r="F60" s="415">
        <v>550000</v>
      </c>
      <c r="G60" s="415">
        <v>529000</v>
      </c>
      <c r="H60" s="415"/>
      <c r="I60" s="415"/>
      <c r="J60" s="415"/>
      <c r="K60" s="415">
        <v>600000</v>
      </c>
      <c r="L60" s="415"/>
      <c r="M60" s="415">
        <v>603000</v>
      </c>
      <c r="N60" s="415"/>
      <c r="O60" s="415"/>
      <c r="P60" s="415"/>
      <c r="Q60" s="1832"/>
    </row>
    <row r="61" spans="1:17" ht="39.950000000000003" customHeight="1">
      <c r="A61" s="397">
        <v>9</v>
      </c>
      <c r="B61" s="496" t="s">
        <v>93</v>
      </c>
      <c r="C61" s="493" t="s">
        <v>1249</v>
      </c>
      <c r="D61" s="497" t="s">
        <v>16</v>
      </c>
      <c r="E61" s="414"/>
      <c r="F61" s="415">
        <v>635000</v>
      </c>
      <c r="G61" s="415">
        <v>638000</v>
      </c>
      <c r="H61" s="415"/>
      <c r="I61" s="415"/>
      <c r="J61" s="415"/>
      <c r="K61" s="415"/>
      <c r="L61" s="415"/>
      <c r="M61" s="415">
        <v>729000</v>
      </c>
      <c r="N61" s="415"/>
      <c r="O61" s="415"/>
      <c r="P61" s="415"/>
      <c r="Q61" s="1832"/>
    </row>
    <row r="62" spans="1:17" ht="39.950000000000003" customHeight="1">
      <c r="A62" s="489"/>
      <c r="B62" s="498" t="s">
        <v>80</v>
      </c>
      <c r="C62" s="426"/>
      <c r="D62" s="427"/>
      <c r="E62" s="414"/>
      <c r="F62" s="414"/>
      <c r="G62" s="415"/>
      <c r="H62" s="415"/>
      <c r="I62" s="415"/>
      <c r="J62" s="415"/>
      <c r="K62" s="415"/>
      <c r="L62" s="415"/>
      <c r="M62" s="415"/>
      <c r="N62" s="415"/>
      <c r="O62" s="415"/>
      <c r="P62" s="415"/>
      <c r="Q62" s="533"/>
    </row>
    <row r="63" spans="1:17" ht="39.950000000000003" customHeight="1">
      <c r="A63" s="397">
        <v>1</v>
      </c>
      <c r="B63" s="499" t="s">
        <v>54</v>
      </c>
      <c r="C63" s="493" t="s">
        <v>419</v>
      </c>
      <c r="D63" s="494" t="s">
        <v>1248</v>
      </c>
      <c r="E63" s="415">
        <v>17900</v>
      </c>
      <c r="F63" s="415">
        <v>18500</v>
      </c>
      <c r="G63" s="415">
        <v>18800</v>
      </c>
      <c r="H63" s="415">
        <v>17300</v>
      </c>
      <c r="I63" s="415">
        <v>20000</v>
      </c>
      <c r="J63" s="415">
        <v>20500</v>
      </c>
      <c r="K63" s="415"/>
      <c r="L63" s="415">
        <v>15916</v>
      </c>
      <c r="M63" s="415"/>
      <c r="N63" s="415"/>
      <c r="O63" s="415"/>
      <c r="P63" s="503"/>
      <c r="Q63" s="1825"/>
    </row>
    <row r="64" spans="1:17" ht="39.950000000000003" customHeight="1">
      <c r="A64" s="397">
        <v>2</v>
      </c>
      <c r="B64" s="499" t="s">
        <v>58</v>
      </c>
      <c r="C64" s="493" t="s">
        <v>419</v>
      </c>
      <c r="D64" s="497" t="s">
        <v>16</v>
      </c>
      <c r="E64" s="415">
        <v>17900</v>
      </c>
      <c r="F64" s="415">
        <f>F63</f>
        <v>18500</v>
      </c>
      <c r="G64" s="415">
        <f>G63</f>
        <v>18800</v>
      </c>
      <c r="H64" s="415">
        <f>H63</f>
        <v>17300</v>
      </c>
      <c r="I64" s="415">
        <f>I63</f>
        <v>20000</v>
      </c>
      <c r="J64" s="415">
        <f>J63</f>
        <v>20500</v>
      </c>
      <c r="K64" s="415"/>
      <c r="L64" s="415">
        <v>15916</v>
      </c>
      <c r="M64" s="415"/>
      <c r="N64" s="415"/>
      <c r="O64" s="415"/>
      <c r="P64" s="503"/>
      <c r="Q64" s="1826"/>
    </row>
    <row r="65" spans="1:17" ht="39.950000000000003" customHeight="1">
      <c r="A65" s="397">
        <v>3</v>
      </c>
      <c r="B65" s="499" t="s">
        <v>59</v>
      </c>
      <c r="C65" s="493" t="s">
        <v>1249</v>
      </c>
      <c r="D65" s="497" t="s">
        <v>16</v>
      </c>
      <c r="E65" s="415">
        <v>125000</v>
      </c>
      <c r="F65" s="415">
        <v>130000</v>
      </c>
      <c r="G65" s="415">
        <v>130000</v>
      </c>
      <c r="H65" s="415">
        <v>120500</v>
      </c>
      <c r="I65" s="415">
        <v>125455</v>
      </c>
      <c r="J65" s="415">
        <v>135000</v>
      </c>
      <c r="K65" s="415"/>
      <c r="L65" s="415">
        <v>116380</v>
      </c>
      <c r="M65" s="415"/>
      <c r="N65" s="415"/>
      <c r="O65" s="415"/>
      <c r="P65" s="503"/>
      <c r="Q65" s="1826"/>
    </row>
    <row r="66" spans="1:17" ht="39.950000000000003" customHeight="1">
      <c r="A66" s="397">
        <v>4</v>
      </c>
      <c r="B66" s="499" t="s">
        <v>83</v>
      </c>
      <c r="C66" s="493" t="s">
        <v>1249</v>
      </c>
      <c r="D66" s="497" t="s">
        <v>16</v>
      </c>
      <c r="E66" s="415">
        <v>180000</v>
      </c>
      <c r="F66" s="415">
        <v>185000</v>
      </c>
      <c r="G66" s="415">
        <v>185000</v>
      </c>
      <c r="H66" s="415">
        <v>171800</v>
      </c>
      <c r="I66" s="415">
        <v>198182</v>
      </c>
      <c r="J66" s="415">
        <v>200000</v>
      </c>
      <c r="K66" s="415"/>
      <c r="L66" s="415">
        <v>166060</v>
      </c>
      <c r="M66" s="415"/>
      <c r="N66" s="415"/>
      <c r="O66" s="415"/>
      <c r="P66" s="503"/>
      <c r="Q66" s="1826"/>
    </row>
    <row r="67" spans="1:17" ht="39.950000000000003" customHeight="1">
      <c r="A67" s="397">
        <v>5</v>
      </c>
      <c r="B67" s="499" t="s">
        <v>84</v>
      </c>
      <c r="C67" s="493" t="s">
        <v>1249</v>
      </c>
      <c r="D67" s="497" t="s">
        <v>16</v>
      </c>
      <c r="E67" s="415">
        <v>248000</v>
      </c>
      <c r="F67" s="415">
        <v>250000</v>
      </c>
      <c r="G67" s="415">
        <v>251000</v>
      </c>
      <c r="H67" s="415">
        <v>234200</v>
      </c>
      <c r="I67" s="415">
        <v>263636</v>
      </c>
      <c r="J67" s="415">
        <v>280000</v>
      </c>
      <c r="K67" s="415"/>
      <c r="L67" s="415">
        <v>225860</v>
      </c>
      <c r="M67" s="415"/>
      <c r="N67" s="415"/>
      <c r="O67" s="415"/>
      <c r="P67" s="503"/>
      <c r="Q67" s="1826"/>
    </row>
    <row r="68" spans="1:17" ht="39.950000000000003" customHeight="1">
      <c r="A68" s="397">
        <v>6</v>
      </c>
      <c r="B68" s="499" t="s">
        <v>85</v>
      </c>
      <c r="C68" s="493" t="s">
        <v>1249</v>
      </c>
      <c r="D68" s="497" t="s">
        <v>16</v>
      </c>
      <c r="E68" s="415">
        <v>325000</v>
      </c>
      <c r="F68" s="415">
        <v>325000</v>
      </c>
      <c r="G68" s="415">
        <v>330000</v>
      </c>
      <c r="H68" s="415">
        <v>306700</v>
      </c>
      <c r="I68" s="415">
        <v>350000</v>
      </c>
      <c r="J68" s="415">
        <v>360000</v>
      </c>
      <c r="K68" s="415"/>
      <c r="L68" s="415">
        <v>294860</v>
      </c>
      <c r="M68" s="415"/>
      <c r="N68" s="415"/>
      <c r="O68" s="415"/>
      <c r="P68" s="503"/>
      <c r="Q68" s="1826"/>
    </row>
    <row r="69" spans="1:17" ht="39.950000000000003" customHeight="1">
      <c r="A69" s="397">
        <v>7</v>
      </c>
      <c r="B69" s="499" t="s">
        <v>86</v>
      </c>
      <c r="C69" s="493" t="s">
        <v>1249</v>
      </c>
      <c r="D69" s="497" t="s">
        <v>16</v>
      </c>
      <c r="E69" s="415">
        <v>408000</v>
      </c>
      <c r="F69" s="415">
        <v>415000</v>
      </c>
      <c r="G69" s="415">
        <v>421000</v>
      </c>
      <c r="H69" s="415">
        <v>388000</v>
      </c>
      <c r="I69" s="415">
        <v>445455</v>
      </c>
      <c r="J69" s="415">
        <v>470000</v>
      </c>
      <c r="K69" s="415"/>
      <c r="L69" s="415">
        <v>373520</v>
      </c>
      <c r="M69" s="415"/>
      <c r="N69" s="415"/>
      <c r="O69" s="415"/>
      <c r="P69" s="503"/>
      <c r="Q69" s="1826"/>
    </row>
    <row r="70" spans="1:17" ht="39.950000000000003" customHeight="1">
      <c r="A70" s="397">
        <v>8</v>
      </c>
      <c r="B70" s="499" t="s">
        <v>87</v>
      </c>
      <c r="C70" s="493" t="s">
        <v>1249</v>
      </c>
      <c r="D70" s="497" t="s">
        <v>16</v>
      </c>
      <c r="E70" s="415">
        <v>506000</v>
      </c>
      <c r="F70" s="415">
        <v>505000</v>
      </c>
      <c r="G70" s="415">
        <v>518000</v>
      </c>
      <c r="H70" s="415">
        <v>479000</v>
      </c>
      <c r="I70" s="415"/>
      <c r="J70" s="415">
        <v>540000</v>
      </c>
      <c r="K70" s="415"/>
      <c r="L70" s="415">
        <v>460920</v>
      </c>
      <c r="M70" s="415"/>
      <c r="N70" s="415"/>
      <c r="O70" s="415"/>
      <c r="P70" s="503"/>
      <c r="Q70" s="1826"/>
    </row>
    <row r="71" spans="1:17" ht="39.950000000000003" customHeight="1">
      <c r="A71" s="397">
        <v>9</v>
      </c>
      <c r="B71" s="534" t="s">
        <v>88</v>
      </c>
      <c r="C71" s="535" t="s">
        <v>1249</v>
      </c>
      <c r="D71" s="497" t="s">
        <v>16</v>
      </c>
      <c r="E71" s="415">
        <v>606000</v>
      </c>
      <c r="F71" s="415">
        <v>610000</v>
      </c>
      <c r="G71" s="415">
        <v>625000</v>
      </c>
      <c r="H71" s="415"/>
      <c r="I71" s="415"/>
      <c r="J71" s="415">
        <v>640000</v>
      </c>
      <c r="K71" s="415"/>
      <c r="L71" s="415"/>
      <c r="M71" s="415"/>
      <c r="N71" s="415"/>
      <c r="O71" s="415"/>
      <c r="P71" s="503"/>
      <c r="Q71" s="1827"/>
    </row>
    <row r="72" spans="1:17" ht="39.950000000000003" customHeight="1">
      <c r="A72" s="536"/>
      <c r="B72" s="537" t="s">
        <v>1250</v>
      </c>
      <c r="C72" s="479"/>
      <c r="D72" s="481"/>
      <c r="E72" s="538"/>
      <c r="F72" s="538"/>
      <c r="G72" s="538"/>
      <c r="H72" s="538"/>
      <c r="I72" s="538"/>
      <c r="J72" s="538"/>
      <c r="K72" s="538"/>
      <c r="L72" s="538"/>
      <c r="M72" s="538"/>
      <c r="N72" s="538"/>
      <c r="O72" s="538"/>
      <c r="P72" s="561"/>
      <c r="Q72" s="1825"/>
    </row>
    <row r="73" spans="1:17" ht="39.950000000000003" customHeight="1">
      <c r="A73" s="482">
        <v>1</v>
      </c>
      <c r="B73" s="539" t="s">
        <v>1251</v>
      </c>
      <c r="C73" s="493" t="s">
        <v>419</v>
      </c>
      <c r="D73" s="494" t="s">
        <v>1248</v>
      </c>
      <c r="E73" s="413"/>
      <c r="F73" s="413"/>
      <c r="G73" s="413"/>
      <c r="H73" s="413"/>
      <c r="I73" s="413"/>
      <c r="J73" s="413"/>
      <c r="K73" s="413"/>
      <c r="L73" s="413">
        <v>14904</v>
      </c>
      <c r="M73" s="413"/>
      <c r="N73" s="413"/>
      <c r="O73" s="413"/>
      <c r="P73" s="523"/>
      <c r="Q73" s="1826"/>
    </row>
    <row r="74" spans="1:17" ht="39.950000000000003" customHeight="1">
      <c r="A74" s="482">
        <v>2</v>
      </c>
      <c r="B74" s="539" t="s">
        <v>1252</v>
      </c>
      <c r="C74" s="493" t="s">
        <v>419</v>
      </c>
      <c r="D74" s="497" t="s">
        <v>16</v>
      </c>
      <c r="E74" s="413"/>
      <c r="F74" s="413"/>
      <c r="G74" s="413"/>
      <c r="H74" s="413"/>
      <c r="I74" s="413"/>
      <c r="J74" s="413"/>
      <c r="K74" s="413"/>
      <c r="L74" s="413">
        <v>14904</v>
      </c>
      <c r="M74" s="413"/>
      <c r="N74" s="413"/>
      <c r="O74" s="413"/>
      <c r="P74" s="523"/>
      <c r="Q74" s="1826"/>
    </row>
    <row r="75" spans="1:17" ht="39.950000000000003" customHeight="1">
      <c r="A75" s="482">
        <v>3</v>
      </c>
      <c r="B75" s="540" t="s">
        <v>89</v>
      </c>
      <c r="C75" s="403" t="s">
        <v>1249</v>
      </c>
      <c r="D75" s="497" t="s">
        <v>16</v>
      </c>
      <c r="E75" s="413"/>
      <c r="F75" s="413"/>
      <c r="G75" s="413"/>
      <c r="H75" s="413"/>
      <c r="I75" s="413"/>
      <c r="J75" s="413"/>
      <c r="K75" s="413"/>
      <c r="L75" s="413">
        <v>90620</v>
      </c>
      <c r="M75" s="413"/>
      <c r="N75" s="413"/>
      <c r="O75" s="413"/>
      <c r="P75" s="523"/>
      <c r="Q75" s="1826"/>
    </row>
    <row r="76" spans="1:17" ht="39.950000000000003" customHeight="1">
      <c r="A76" s="482">
        <v>4</v>
      </c>
      <c r="B76" s="541" t="s">
        <v>1253</v>
      </c>
      <c r="C76" s="542" t="s">
        <v>1249</v>
      </c>
      <c r="D76" s="497" t="s">
        <v>16</v>
      </c>
      <c r="E76" s="415"/>
      <c r="F76" s="415"/>
      <c r="G76" s="415"/>
      <c r="H76" s="415"/>
      <c r="I76" s="415"/>
      <c r="J76" s="415"/>
      <c r="K76" s="415"/>
      <c r="L76" s="415">
        <v>139840</v>
      </c>
      <c r="M76" s="415"/>
      <c r="N76" s="415"/>
      <c r="O76" s="415"/>
      <c r="P76" s="503"/>
      <c r="Q76" s="1826"/>
    </row>
    <row r="77" spans="1:17" ht="39.950000000000003" customHeight="1">
      <c r="A77" s="482">
        <v>5</v>
      </c>
      <c r="B77" s="543" t="s">
        <v>1254</v>
      </c>
      <c r="C77" s="544" t="s">
        <v>1249</v>
      </c>
      <c r="D77" s="497" t="s">
        <v>16</v>
      </c>
      <c r="E77" s="538"/>
      <c r="F77" s="538"/>
      <c r="G77" s="538"/>
      <c r="H77" s="538"/>
      <c r="I77" s="538"/>
      <c r="J77" s="538"/>
      <c r="K77" s="538"/>
      <c r="L77" s="538">
        <v>194580</v>
      </c>
      <c r="M77" s="538"/>
      <c r="N77" s="538"/>
      <c r="O77" s="538"/>
      <c r="P77" s="561"/>
      <c r="Q77" s="1826"/>
    </row>
    <row r="78" spans="1:17" ht="39.950000000000003" customHeight="1">
      <c r="A78" s="482">
        <v>6</v>
      </c>
      <c r="B78" s="545" t="s">
        <v>1255</v>
      </c>
      <c r="C78" s="493" t="s">
        <v>1249</v>
      </c>
      <c r="D78" s="497" t="s">
        <v>16</v>
      </c>
      <c r="E78" s="413"/>
      <c r="F78" s="413"/>
      <c r="G78" s="413"/>
      <c r="H78" s="413"/>
      <c r="I78" s="413"/>
      <c r="J78" s="413"/>
      <c r="K78" s="413"/>
      <c r="L78" s="413">
        <v>253460</v>
      </c>
      <c r="M78" s="413"/>
      <c r="N78" s="413"/>
      <c r="O78" s="413"/>
      <c r="P78" s="523"/>
      <c r="Q78" s="1826"/>
    </row>
    <row r="79" spans="1:17" ht="39.950000000000003" customHeight="1">
      <c r="A79" s="482">
        <v>7</v>
      </c>
      <c r="B79" s="545" t="s">
        <v>1256</v>
      </c>
      <c r="C79" s="493" t="s">
        <v>1249</v>
      </c>
      <c r="D79" s="497" t="s">
        <v>16</v>
      </c>
      <c r="E79" s="413"/>
      <c r="F79" s="413"/>
      <c r="G79" s="413"/>
      <c r="H79" s="413"/>
      <c r="I79" s="413"/>
      <c r="J79" s="413"/>
      <c r="K79" s="413"/>
      <c r="L79" s="413">
        <v>326600</v>
      </c>
      <c r="M79" s="413"/>
      <c r="N79" s="413"/>
      <c r="O79" s="413"/>
      <c r="P79" s="523"/>
      <c r="Q79" s="1827"/>
    </row>
    <row r="80" spans="1:17" ht="39.950000000000003" customHeight="1">
      <c r="A80" s="546"/>
      <c r="B80" s="547" t="s">
        <v>1257</v>
      </c>
      <c r="C80" s="426"/>
      <c r="D80" s="427"/>
      <c r="E80" s="415"/>
      <c r="F80" s="415"/>
      <c r="G80" s="415"/>
      <c r="H80" s="415"/>
      <c r="I80" s="415"/>
      <c r="J80" s="415"/>
      <c r="K80" s="415"/>
      <c r="L80" s="415"/>
      <c r="M80" s="415"/>
      <c r="N80" s="415"/>
      <c r="O80" s="415"/>
      <c r="P80" s="415"/>
      <c r="Q80" s="1825"/>
    </row>
    <row r="81" spans="1:17" ht="31.5">
      <c r="A81" s="546"/>
      <c r="B81" s="548" t="s">
        <v>1258</v>
      </c>
      <c r="C81" s="403" t="s">
        <v>1249</v>
      </c>
      <c r="D81" s="427" t="s">
        <v>1259</v>
      </c>
      <c r="E81" s="415"/>
      <c r="F81" s="415"/>
      <c r="G81" s="415"/>
      <c r="H81" s="415"/>
      <c r="I81" s="415">
        <v>50000</v>
      </c>
      <c r="J81" s="415"/>
      <c r="K81" s="415"/>
      <c r="L81" s="415"/>
      <c r="M81" s="415"/>
      <c r="N81" s="415"/>
      <c r="O81" s="415"/>
      <c r="P81" s="415"/>
      <c r="Q81" s="1826"/>
    </row>
    <row r="82" spans="1:17" ht="31.5">
      <c r="A82" s="546"/>
      <c r="B82" s="548" t="s">
        <v>1258</v>
      </c>
      <c r="C82" s="403" t="s">
        <v>1249</v>
      </c>
      <c r="D82" s="427" t="s">
        <v>1260</v>
      </c>
      <c r="E82" s="415"/>
      <c r="F82" s="415"/>
      <c r="G82" s="415"/>
      <c r="H82" s="415"/>
      <c r="I82" s="415">
        <v>59000</v>
      </c>
      <c r="J82" s="415"/>
      <c r="K82" s="415"/>
      <c r="L82" s="415"/>
      <c r="M82" s="415"/>
      <c r="N82" s="415"/>
      <c r="O82" s="415"/>
      <c r="P82" s="415"/>
      <c r="Q82" s="1826"/>
    </row>
    <row r="83" spans="1:17" ht="31.5">
      <c r="A83" s="546"/>
      <c r="B83" s="548" t="s">
        <v>1258</v>
      </c>
      <c r="C83" s="403" t="s">
        <v>1249</v>
      </c>
      <c r="D83" s="427" t="s">
        <v>1261</v>
      </c>
      <c r="E83" s="415"/>
      <c r="F83" s="415"/>
      <c r="G83" s="415"/>
      <c r="H83" s="415"/>
      <c r="I83" s="415">
        <v>70000</v>
      </c>
      <c r="J83" s="415"/>
      <c r="K83" s="415"/>
      <c r="L83" s="415"/>
      <c r="M83" s="415"/>
      <c r="N83" s="415"/>
      <c r="O83" s="415"/>
      <c r="P83" s="415"/>
      <c r="Q83" s="1826"/>
    </row>
    <row r="84" spans="1:17" ht="31.5">
      <c r="A84" s="546"/>
      <c r="B84" s="548" t="s">
        <v>1258</v>
      </c>
      <c r="C84" s="403" t="s">
        <v>1249</v>
      </c>
      <c r="D84" s="427" t="s">
        <v>1262</v>
      </c>
      <c r="E84" s="415"/>
      <c r="F84" s="415"/>
      <c r="G84" s="415"/>
      <c r="H84" s="415"/>
      <c r="I84" s="415">
        <v>78000</v>
      </c>
      <c r="J84" s="415"/>
      <c r="K84" s="415"/>
      <c r="L84" s="415"/>
      <c r="M84" s="415"/>
      <c r="N84" s="415"/>
      <c r="O84" s="415"/>
      <c r="P84" s="415"/>
      <c r="Q84" s="1826"/>
    </row>
    <row r="85" spans="1:17" ht="31.5">
      <c r="A85" s="546"/>
      <c r="B85" s="548" t="s">
        <v>1258</v>
      </c>
      <c r="C85" s="403" t="s">
        <v>1249</v>
      </c>
      <c r="D85" s="427" t="s">
        <v>1263</v>
      </c>
      <c r="E85" s="415"/>
      <c r="F85" s="415"/>
      <c r="G85" s="415"/>
      <c r="H85" s="415"/>
      <c r="I85" s="415">
        <v>80000</v>
      </c>
      <c r="J85" s="415"/>
      <c r="K85" s="415"/>
      <c r="L85" s="415"/>
      <c r="M85" s="415"/>
      <c r="N85" s="415"/>
      <c r="O85" s="415"/>
      <c r="P85" s="415"/>
      <c r="Q85" s="1826"/>
    </row>
    <row r="86" spans="1:17" ht="31.5">
      <c r="A86" s="546"/>
      <c r="B86" s="548" t="s">
        <v>1258</v>
      </c>
      <c r="C86" s="403" t="s">
        <v>1249</v>
      </c>
      <c r="D86" s="427" t="s">
        <v>1264</v>
      </c>
      <c r="E86" s="415"/>
      <c r="F86" s="415"/>
      <c r="G86" s="415"/>
      <c r="H86" s="415"/>
      <c r="I86" s="415">
        <v>100000</v>
      </c>
      <c r="J86" s="415"/>
      <c r="K86" s="415"/>
      <c r="L86" s="415"/>
      <c r="M86" s="415"/>
      <c r="N86" s="415"/>
      <c r="O86" s="415"/>
      <c r="P86" s="415"/>
      <c r="Q86" s="1826"/>
    </row>
    <row r="87" spans="1:17" ht="31.5">
      <c r="A87" s="546"/>
      <c r="B87" s="548" t="s">
        <v>1258</v>
      </c>
      <c r="C87" s="403" t="s">
        <v>1249</v>
      </c>
      <c r="D87" s="427" t="s">
        <v>1265</v>
      </c>
      <c r="E87" s="415"/>
      <c r="F87" s="415"/>
      <c r="G87" s="415"/>
      <c r="H87" s="415"/>
      <c r="I87" s="415">
        <v>115000</v>
      </c>
      <c r="J87" s="415"/>
      <c r="K87" s="415"/>
      <c r="L87" s="415"/>
      <c r="M87" s="415"/>
      <c r="N87" s="415"/>
      <c r="O87" s="415"/>
      <c r="P87" s="415"/>
      <c r="Q87" s="1826"/>
    </row>
    <row r="88" spans="1:17" ht="31.5">
      <c r="A88" s="546"/>
      <c r="B88" s="548" t="s">
        <v>1258</v>
      </c>
      <c r="C88" s="403" t="s">
        <v>1249</v>
      </c>
      <c r="D88" s="427" t="s">
        <v>1266</v>
      </c>
      <c r="E88" s="415"/>
      <c r="F88" s="415"/>
      <c r="G88" s="415"/>
      <c r="H88" s="415"/>
      <c r="I88" s="415">
        <v>100000</v>
      </c>
      <c r="J88" s="415"/>
      <c r="K88" s="415"/>
      <c r="L88" s="415"/>
      <c r="M88" s="415"/>
      <c r="N88" s="415"/>
      <c r="O88" s="415"/>
      <c r="P88" s="415"/>
      <c r="Q88" s="1826"/>
    </row>
    <row r="89" spans="1:17" ht="31.5">
      <c r="A89" s="546"/>
      <c r="B89" s="548" t="s">
        <v>1258</v>
      </c>
      <c r="C89" s="403" t="s">
        <v>1249</v>
      </c>
      <c r="D89" s="427" t="s">
        <v>1267</v>
      </c>
      <c r="E89" s="415"/>
      <c r="F89" s="415"/>
      <c r="G89" s="415"/>
      <c r="H89" s="415"/>
      <c r="I89" s="415">
        <v>105000</v>
      </c>
      <c r="J89" s="415"/>
      <c r="K89" s="415"/>
      <c r="L89" s="415"/>
      <c r="M89" s="415"/>
      <c r="N89" s="415"/>
      <c r="O89" s="415"/>
      <c r="P89" s="415"/>
      <c r="Q89" s="1826"/>
    </row>
    <row r="90" spans="1:17" ht="31.5">
      <c r="A90" s="546"/>
      <c r="B90" s="548" t="s">
        <v>1258</v>
      </c>
      <c r="C90" s="403" t="s">
        <v>1249</v>
      </c>
      <c r="D90" s="427" t="s">
        <v>1268</v>
      </c>
      <c r="E90" s="415"/>
      <c r="F90" s="415"/>
      <c r="G90" s="415"/>
      <c r="H90" s="415"/>
      <c r="I90" s="415">
        <v>138000</v>
      </c>
      <c r="J90" s="415"/>
      <c r="K90" s="415"/>
      <c r="L90" s="415"/>
      <c r="M90" s="415"/>
      <c r="N90" s="415"/>
      <c r="O90" s="415"/>
      <c r="P90" s="415"/>
      <c r="Q90" s="1826"/>
    </row>
    <row r="91" spans="1:17" ht="31.5">
      <c r="A91" s="546"/>
      <c r="B91" s="548" t="s">
        <v>1258</v>
      </c>
      <c r="C91" s="403" t="s">
        <v>1249</v>
      </c>
      <c r="D91" s="427" t="s">
        <v>1269</v>
      </c>
      <c r="E91" s="415"/>
      <c r="F91" s="415"/>
      <c r="G91" s="415"/>
      <c r="H91" s="415"/>
      <c r="I91" s="415">
        <v>145000</v>
      </c>
      <c r="J91" s="415"/>
      <c r="K91" s="415"/>
      <c r="L91" s="415"/>
      <c r="M91" s="415"/>
      <c r="N91" s="415"/>
      <c r="O91" s="415"/>
      <c r="P91" s="415"/>
      <c r="Q91" s="1826"/>
    </row>
    <row r="92" spans="1:17" ht="31.5">
      <c r="A92" s="546"/>
      <c r="B92" s="548" t="s">
        <v>1258</v>
      </c>
      <c r="C92" s="403" t="s">
        <v>1249</v>
      </c>
      <c r="D92" s="427" t="s">
        <v>1270</v>
      </c>
      <c r="E92" s="415"/>
      <c r="F92" s="415"/>
      <c r="G92" s="415"/>
      <c r="H92" s="415"/>
      <c r="I92" s="415">
        <v>165000</v>
      </c>
      <c r="J92" s="415"/>
      <c r="K92" s="415"/>
      <c r="L92" s="415"/>
      <c r="M92" s="415"/>
      <c r="N92" s="415"/>
      <c r="O92" s="415"/>
      <c r="P92" s="415"/>
      <c r="Q92" s="1826"/>
    </row>
    <row r="93" spans="1:17" ht="31.5">
      <c r="A93" s="546"/>
      <c r="B93" s="548" t="s">
        <v>1258</v>
      </c>
      <c r="C93" s="403" t="s">
        <v>1249</v>
      </c>
      <c r="D93" s="427" t="s">
        <v>1271</v>
      </c>
      <c r="E93" s="415"/>
      <c r="F93" s="415"/>
      <c r="G93" s="415"/>
      <c r="H93" s="415"/>
      <c r="I93" s="415">
        <v>176000</v>
      </c>
      <c r="J93" s="415"/>
      <c r="K93" s="415"/>
      <c r="L93" s="415"/>
      <c r="M93" s="415"/>
      <c r="N93" s="415"/>
      <c r="O93" s="415"/>
      <c r="P93" s="415"/>
      <c r="Q93" s="1826"/>
    </row>
    <row r="94" spans="1:17" ht="31.5">
      <c r="A94" s="546"/>
      <c r="B94" s="548" t="s">
        <v>1258</v>
      </c>
      <c r="C94" s="403" t="s">
        <v>1249</v>
      </c>
      <c r="D94" s="427" t="s">
        <v>1272</v>
      </c>
      <c r="E94" s="415"/>
      <c r="F94" s="415"/>
      <c r="G94" s="415"/>
      <c r="H94" s="415"/>
      <c r="I94" s="415">
        <v>207000</v>
      </c>
      <c r="J94" s="415"/>
      <c r="K94" s="415"/>
      <c r="L94" s="415"/>
      <c r="M94" s="415"/>
      <c r="N94" s="415"/>
      <c r="O94" s="415"/>
      <c r="P94" s="415"/>
      <c r="Q94" s="1826"/>
    </row>
    <row r="95" spans="1:17" ht="31.5">
      <c r="A95" s="546"/>
      <c r="B95" s="548" t="s">
        <v>1258</v>
      </c>
      <c r="C95" s="403" t="s">
        <v>1249</v>
      </c>
      <c r="D95" s="427" t="s">
        <v>1273</v>
      </c>
      <c r="E95" s="415"/>
      <c r="F95" s="415"/>
      <c r="G95" s="415"/>
      <c r="H95" s="415"/>
      <c r="I95" s="415">
        <v>208000</v>
      </c>
      <c r="J95" s="415"/>
      <c r="K95" s="415"/>
      <c r="L95" s="415"/>
      <c r="M95" s="415"/>
      <c r="N95" s="415"/>
      <c r="O95" s="415"/>
      <c r="P95" s="415"/>
      <c r="Q95" s="1826"/>
    </row>
    <row r="96" spans="1:17" ht="31.5">
      <c r="A96" s="546"/>
      <c r="B96" s="548" t="s">
        <v>1258</v>
      </c>
      <c r="C96" s="403" t="s">
        <v>1249</v>
      </c>
      <c r="D96" s="427" t="s">
        <v>1274</v>
      </c>
      <c r="E96" s="415"/>
      <c r="F96" s="415"/>
      <c r="G96" s="415"/>
      <c r="H96" s="415"/>
      <c r="I96" s="415">
        <v>222000</v>
      </c>
      <c r="J96" s="415"/>
      <c r="K96" s="415"/>
      <c r="L96" s="415"/>
      <c r="M96" s="415"/>
      <c r="N96" s="415"/>
      <c r="O96" s="415"/>
      <c r="P96" s="415"/>
      <c r="Q96" s="1826"/>
    </row>
    <row r="97" spans="1:17" ht="31.5">
      <c r="A97" s="546"/>
      <c r="B97" s="548" t="s">
        <v>1258</v>
      </c>
      <c r="C97" s="403" t="s">
        <v>1249</v>
      </c>
      <c r="D97" s="427" t="s">
        <v>1275</v>
      </c>
      <c r="E97" s="415"/>
      <c r="F97" s="415"/>
      <c r="G97" s="415"/>
      <c r="H97" s="415"/>
      <c r="I97" s="415">
        <v>260000</v>
      </c>
      <c r="J97" s="415"/>
      <c r="K97" s="415"/>
      <c r="L97" s="415"/>
      <c r="M97" s="415"/>
      <c r="N97" s="415"/>
      <c r="O97" s="415"/>
      <c r="P97" s="415"/>
      <c r="Q97" s="1826"/>
    </row>
    <row r="98" spans="1:17" ht="31.5">
      <c r="A98" s="546"/>
      <c r="B98" s="548" t="s">
        <v>1258</v>
      </c>
      <c r="C98" s="403" t="s">
        <v>1249</v>
      </c>
      <c r="D98" s="427" t="s">
        <v>1276</v>
      </c>
      <c r="E98" s="415"/>
      <c r="F98" s="415"/>
      <c r="G98" s="415"/>
      <c r="H98" s="415"/>
      <c r="I98" s="415">
        <v>160000</v>
      </c>
      <c r="J98" s="415"/>
      <c r="K98" s="415"/>
      <c r="L98" s="415"/>
      <c r="M98" s="415"/>
      <c r="N98" s="415"/>
      <c r="O98" s="415"/>
      <c r="P98" s="415"/>
      <c r="Q98" s="1826"/>
    </row>
    <row r="99" spans="1:17" ht="31.5">
      <c r="A99" s="546"/>
      <c r="B99" s="548" t="s">
        <v>1258</v>
      </c>
      <c r="C99" s="549" t="s">
        <v>1249</v>
      </c>
      <c r="D99" s="427" t="s">
        <v>1277</v>
      </c>
      <c r="E99" s="415"/>
      <c r="F99" s="415"/>
      <c r="G99" s="415"/>
      <c r="H99" s="415"/>
      <c r="I99" s="415">
        <v>175000</v>
      </c>
      <c r="J99" s="415"/>
      <c r="K99" s="415"/>
      <c r="L99" s="415"/>
      <c r="M99" s="415"/>
      <c r="N99" s="415"/>
      <c r="O99" s="415"/>
      <c r="P99" s="415"/>
      <c r="Q99" s="1826"/>
    </row>
    <row r="100" spans="1:17" ht="31.5">
      <c r="A100" s="546"/>
      <c r="B100" s="548" t="s">
        <v>1258</v>
      </c>
      <c r="C100" s="549" t="s">
        <v>1249</v>
      </c>
      <c r="D100" s="427" t="s">
        <v>1278</v>
      </c>
      <c r="E100" s="415"/>
      <c r="F100" s="415"/>
      <c r="G100" s="415"/>
      <c r="H100" s="415"/>
      <c r="I100" s="415">
        <v>205000</v>
      </c>
      <c r="J100" s="415"/>
      <c r="K100" s="415"/>
      <c r="L100" s="415"/>
      <c r="M100" s="415"/>
      <c r="N100" s="415"/>
      <c r="O100" s="415"/>
      <c r="P100" s="415"/>
      <c r="Q100" s="1826"/>
    </row>
    <row r="101" spans="1:17" ht="31.5">
      <c r="A101" s="546"/>
      <c r="B101" s="548" t="s">
        <v>1258</v>
      </c>
      <c r="C101" s="549" t="s">
        <v>1249</v>
      </c>
      <c r="D101" s="427" t="s">
        <v>1279</v>
      </c>
      <c r="E101" s="415"/>
      <c r="F101" s="415"/>
      <c r="G101" s="415"/>
      <c r="H101" s="415"/>
      <c r="I101" s="415">
        <v>245000</v>
      </c>
      <c r="J101" s="415"/>
      <c r="K101" s="415"/>
      <c r="L101" s="415"/>
      <c r="M101" s="415"/>
      <c r="N101" s="415"/>
      <c r="O101" s="415"/>
      <c r="P101" s="415"/>
      <c r="Q101" s="1826"/>
    </row>
    <row r="102" spans="1:17" ht="31.5">
      <c r="A102" s="546"/>
      <c r="B102" s="548" t="s">
        <v>1258</v>
      </c>
      <c r="C102" s="549" t="s">
        <v>1249</v>
      </c>
      <c r="D102" s="427" t="s">
        <v>1280</v>
      </c>
      <c r="E102" s="415"/>
      <c r="F102" s="415"/>
      <c r="G102" s="415"/>
      <c r="H102" s="415"/>
      <c r="I102" s="415">
        <v>270000</v>
      </c>
      <c r="J102" s="415"/>
      <c r="K102" s="415"/>
      <c r="L102" s="415"/>
      <c r="M102" s="415"/>
      <c r="N102" s="415"/>
      <c r="O102" s="415"/>
      <c r="P102" s="415"/>
      <c r="Q102" s="1826"/>
    </row>
    <row r="103" spans="1:17" ht="31.5">
      <c r="A103" s="546"/>
      <c r="B103" s="548" t="s">
        <v>1258</v>
      </c>
      <c r="C103" s="549" t="s">
        <v>1249</v>
      </c>
      <c r="D103" s="427" t="s">
        <v>1281</v>
      </c>
      <c r="E103" s="415"/>
      <c r="F103" s="415"/>
      <c r="G103" s="415"/>
      <c r="H103" s="415"/>
      <c r="I103" s="415">
        <v>315000</v>
      </c>
      <c r="J103" s="415"/>
      <c r="K103" s="415"/>
      <c r="L103" s="415"/>
      <c r="M103" s="415"/>
      <c r="N103" s="415">
        <v>270000</v>
      </c>
      <c r="O103" s="415"/>
      <c r="P103" s="415"/>
      <c r="Q103" s="1826"/>
    </row>
    <row r="104" spans="1:17" ht="31.5">
      <c r="A104" s="546"/>
      <c r="B104" s="548" t="s">
        <v>1258</v>
      </c>
      <c r="C104" s="549" t="s">
        <v>1249</v>
      </c>
      <c r="D104" s="427" t="s">
        <v>1282</v>
      </c>
      <c r="E104" s="415"/>
      <c r="F104" s="415"/>
      <c r="G104" s="415"/>
      <c r="H104" s="415"/>
      <c r="I104" s="415">
        <v>420000</v>
      </c>
      <c r="J104" s="415"/>
      <c r="K104" s="415"/>
      <c r="L104" s="415"/>
      <c r="M104" s="415"/>
      <c r="N104" s="415"/>
      <c r="O104" s="415"/>
      <c r="P104" s="415"/>
      <c r="Q104" s="1826"/>
    </row>
    <row r="105" spans="1:17" ht="31.5">
      <c r="A105" s="546"/>
      <c r="B105" s="548" t="s">
        <v>1258</v>
      </c>
      <c r="C105" s="549" t="s">
        <v>1249</v>
      </c>
      <c r="D105" s="427" t="s">
        <v>1283</v>
      </c>
      <c r="E105" s="415"/>
      <c r="F105" s="415"/>
      <c r="G105" s="415"/>
      <c r="H105" s="415"/>
      <c r="I105" s="415">
        <v>215000</v>
      </c>
      <c r="J105" s="415"/>
      <c r="K105" s="415"/>
      <c r="L105" s="415"/>
      <c r="M105" s="415"/>
      <c r="N105" s="415"/>
      <c r="O105" s="415"/>
      <c r="P105" s="415"/>
      <c r="Q105" s="1826"/>
    </row>
    <row r="106" spans="1:17" ht="31.5">
      <c r="A106" s="546"/>
      <c r="B106" s="548" t="s">
        <v>1258</v>
      </c>
      <c r="C106" s="549" t="s">
        <v>1249</v>
      </c>
      <c r="D106" s="427" t="s">
        <v>1284</v>
      </c>
      <c r="E106" s="415"/>
      <c r="F106" s="415"/>
      <c r="G106" s="415"/>
      <c r="H106" s="415"/>
      <c r="I106" s="415">
        <v>240000</v>
      </c>
      <c r="J106" s="415"/>
      <c r="K106" s="415"/>
      <c r="L106" s="415"/>
      <c r="M106" s="415"/>
      <c r="N106" s="415"/>
      <c r="O106" s="415"/>
      <c r="P106" s="415"/>
      <c r="Q106" s="1826"/>
    </row>
    <row r="107" spans="1:17" ht="31.5">
      <c r="A107" s="546"/>
      <c r="B107" s="548" t="s">
        <v>1258</v>
      </c>
      <c r="C107" s="549" t="s">
        <v>1249</v>
      </c>
      <c r="D107" s="427" t="s">
        <v>1285</v>
      </c>
      <c r="E107" s="415"/>
      <c r="F107" s="415"/>
      <c r="G107" s="415"/>
      <c r="H107" s="415"/>
      <c r="I107" s="415">
        <v>275000</v>
      </c>
      <c r="J107" s="415"/>
      <c r="K107" s="415"/>
      <c r="L107" s="415"/>
      <c r="M107" s="415"/>
      <c r="N107" s="415"/>
      <c r="O107" s="415"/>
      <c r="P107" s="415"/>
      <c r="Q107" s="1826"/>
    </row>
    <row r="108" spans="1:17" ht="31.5">
      <c r="A108" s="546"/>
      <c r="B108" s="548" t="s">
        <v>1258</v>
      </c>
      <c r="C108" s="549" t="s">
        <v>1249</v>
      </c>
      <c r="D108" s="427" t="s">
        <v>1286</v>
      </c>
      <c r="E108" s="415"/>
      <c r="F108" s="415"/>
      <c r="G108" s="415"/>
      <c r="H108" s="415"/>
      <c r="I108" s="415">
        <v>360000</v>
      </c>
      <c r="J108" s="415"/>
      <c r="K108" s="415"/>
      <c r="L108" s="415"/>
      <c r="M108" s="415"/>
      <c r="N108" s="415"/>
      <c r="O108" s="415"/>
      <c r="P108" s="415"/>
      <c r="Q108" s="1826"/>
    </row>
    <row r="109" spans="1:17" ht="31.5">
      <c r="A109" s="546"/>
      <c r="B109" s="548" t="s">
        <v>1258</v>
      </c>
      <c r="C109" s="549" t="s">
        <v>1249</v>
      </c>
      <c r="D109" s="427" t="s">
        <v>1287</v>
      </c>
      <c r="E109" s="415"/>
      <c r="F109" s="415"/>
      <c r="G109" s="415"/>
      <c r="H109" s="415"/>
      <c r="I109" s="415">
        <v>420000</v>
      </c>
      <c r="J109" s="415"/>
      <c r="K109" s="415"/>
      <c r="L109" s="415"/>
      <c r="M109" s="415"/>
      <c r="N109" s="415">
        <v>363000</v>
      </c>
      <c r="O109" s="415"/>
      <c r="P109" s="415"/>
      <c r="Q109" s="1826"/>
    </row>
    <row r="110" spans="1:17" ht="31.5">
      <c r="A110" s="546"/>
      <c r="B110" s="548" t="s">
        <v>1258</v>
      </c>
      <c r="C110" s="549" t="s">
        <v>1249</v>
      </c>
      <c r="D110" s="427" t="s">
        <v>1288</v>
      </c>
      <c r="E110" s="415"/>
      <c r="F110" s="415"/>
      <c r="G110" s="415"/>
      <c r="H110" s="415"/>
      <c r="I110" s="415">
        <v>350000</v>
      </c>
      <c r="J110" s="415"/>
      <c r="K110" s="415"/>
      <c r="L110" s="415"/>
      <c r="M110" s="415"/>
      <c r="N110" s="415"/>
      <c r="O110" s="415"/>
      <c r="P110" s="415"/>
      <c r="Q110" s="1826"/>
    </row>
    <row r="111" spans="1:17">
      <c r="A111" s="546"/>
      <c r="B111" s="548" t="s">
        <v>1258</v>
      </c>
      <c r="C111" s="549" t="s">
        <v>1249</v>
      </c>
      <c r="D111" s="427" t="s">
        <v>1423</v>
      </c>
      <c r="E111" s="415"/>
      <c r="F111" s="415"/>
      <c r="G111" s="415"/>
      <c r="H111" s="415"/>
      <c r="I111" s="415">
        <v>448000</v>
      </c>
      <c r="J111" s="415"/>
      <c r="K111" s="415"/>
      <c r="L111" s="415"/>
      <c r="M111" s="415"/>
      <c r="N111" s="415"/>
      <c r="O111" s="415"/>
      <c r="P111" s="415"/>
      <c r="Q111" s="1826"/>
    </row>
    <row r="112" spans="1:17" ht="31.5">
      <c r="A112" s="546"/>
      <c r="B112" s="548" t="s">
        <v>1258</v>
      </c>
      <c r="C112" s="549" t="s">
        <v>1249</v>
      </c>
      <c r="D112" s="427" t="s">
        <v>1290</v>
      </c>
      <c r="E112" s="415"/>
      <c r="F112" s="415"/>
      <c r="G112" s="415"/>
      <c r="H112" s="415"/>
      <c r="I112" s="415">
        <v>535000</v>
      </c>
      <c r="J112" s="415"/>
      <c r="K112" s="415"/>
      <c r="L112" s="415"/>
      <c r="M112" s="415"/>
      <c r="N112" s="415">
        <v>456000</v>
      </c>
      <c r="O112" s="415"/>
      <c r="P112" s="415"/>
      <c r="Q112" s="1826"/>
    </row>
    <row r="113" spans="1:17" ht="31.5">
      <c r="A113" s="546"/>
      <c r="B113" s="548" t="s">
        <v>1258</v>
      </c>
      <c r="C113" s="549" t="s">
        <v>1249</v>
      </c>
      <c r="D113" s="427" t="s">
        <v>1291</v>
      </c>
      <c r="E113" s="415"/>
      <c r="F113" s="415"/>
      <c r="G113" s="415"/>
      <c r="H113" s="415"/>
      <c r="I113" s="415"/>
      <c r="J113" s="415"/>
      <c r="K113" s="415"/>
      <c r="L113" s="415"/>
      <c r="M113" s="415"/>
      <c r="N113" s="415">
        <v>583000</v>
      </c>
      <c r="O113" s="415"/>
      <c r="P113" s="415"/>
      <c r="Q113" s="1826"/>
    </row>
    <row r="114" spans="1:17" ht="31.5">
      <c r="A114" s="546"/>
      <c r="B114" s="548" t="s">
        <v>1258</v>
      </c>
      <c r="C114" s="549" t="s">
        <v>1249</v>
      </c>
      <c r="D114" s="427" t="s">
        <v>1292</v>
      </c>
      <c r="E114" s="415"/>
      <c r="F114" s="415"/>
      <c r="G114" s="415"/>
      <c r="H114" s="415"/>
      <c r="I114" s="415">
        <v>535000</v>
      </c>
      <c r="J114" s="415"/>
      <c r="K114" s="415"/>
      <c r="L114" s="415"/>
      <c r="M114" s="415"/>
      <c r="N114" s="415"/>
      <c r="O114" s="415"/>
      <c r="P114" s="562"/>
      <c r="Q114" s="1826"/>
    </row>
    <row r="115" spans="1:17" ht="31.5">
      <c r="A115" s="546"/>
      <c r="B115" s="548" t="s">
        <v>1258</v>
      </c>
      <c r="C115" s="426" t="s">
        <v>1249</v>
      </c>
      <c r="D115" s="427" t="s">
        <v>1293</v>
      </c>
      <c r="E115" s="415"/>
      <c r="F115" s="415"/>
      <c r="G115" s="415"/>
      <c r="H115" s="415"/>
      <c r="I115" s="415">
        <v>635000</v>
      </c>
      <c r="J115" s="415"/>
      <c r="K115" s="415"/>
      <c r="L115" s="415"/>
      <c r="M115" s="415"/>
      <c r="N115" s="415"/>
      <c r="O115" s="415"/>
      <c r="P115" s="415"/>
      <c r="Q115" s="1826"/>
    </row>
    <row r="116" spans="1:17" ht="31.5">
      <c r="B116" s="548" t="s">
        <v>1258</v>
      </c>
      <c r="C116" s="479" t="s">
        <v>1249</v>
      </c>
      <c r="D116" s="458" t="s">
        <v>1294</v>
      </c>
      <c r="E116" s="468"/>
      <c r="F116" s="468"/>
      <c r="G116" s="550"/>
      <c r="H116" s="550"/>
      <c r="I116" s="477">
        <v>636000</v>
      </c>
      <c r="J116" s="550"/>
      <c r="K116" s="563"/>
      <c r="L116" s="563"/>
      <c r="M116" s="550"/>
      <c r="N116" s="550"/>
      <c r="O116" s="550"/>
      <c r="P116" s="564"/>
      <c r="Q116" s="1827"/>
    </row>
    <row r="117" spans="1:17" ht="35.1" customHeight="1">
      <c r="A117" s="551" t="s">
        <v>1295</v>
      </c>
      <c r="B117" s="417" t="s">
        <v>1296</v>
      </c>
      <c r="C117" s="479"/>
      <c r="D117" s="458"/>
      <c r="E117" s="552"/>
      <c r="F117" s="552"/>
      <c r="G117" s="526"/>
      <c r="H117" s="526"/>
      <c r="I117" s="415"/>
      <c r="J117" s="526"/>
      <c r="K117" s="565"/>
      <c r="L117" s="565"/>
      <c r="M117" s="526"/>
      <c r="N117" s="526"/>
      <c r="O117" s="526"/>
      <c r="P117" s="566"/>
      <c r="Q117" s="1825"/>
    </row>
    <row r="118" spans="1:17" ht="35.1" customHeight="1">
      <c r="B118" s="553" t="s">
        <v>1297</v>
      </c>
      <c r="C118" s="426"/>
      <c r="D118" s="427"/>
      <c r="E118" s="414"/>
      <c r="F118" s="414"/>
      <c r="G118" s="415"/>
      <c r="H118" s="415"/>
      <c r="I118" s="415"/>
      <c r="J118" s="415"/>
      <c r="K118" s="415"/>
      <c r="L118" s="415"/>
      <c r="M118" s="415"/>
      <c r="N118" s="415"/>
      <c r="O118" s="415"/>
      <c r="P118" s="503"/>
      <c r="Q118" s="1826"/>
    </row>
    <row r="119" spans="1:17" ht="35.1" customHeight="1">
      <c r="A119" s="489"/>
      <c r="B119" s="554" t="s">
        <v>1298</v>
      </c>
      <c r="C119" s="555" t="s">
        <v>1004</v>
      </c>
      <c r="D119" s="556" t="s">
        <v>1299</v>
      </c>
      <c r="E119" s="557"/>
      <c r="F119" s="557">
        <v>152647</v>
      </c>
      <c r="G119" s="557"/>
      <c r="H119" s="557"/>
      <c r="I119" s="559"/>
      <c r="J119" s="559"/>
      <c r="K119" s="557"/>
      <c r="L119" s="557"/>
      <c r="M119" s="559"/>
      <c r="N119" s="559"/>
      <c r="O119" s="559"/>
      <c r="P119" s="567"/>
      <c r="Q119" s="1826"/>
    </row>
    <row r="120" spans="1:17" ht="35.1" customHeight="1">
      <c r="A120" s="489"/>
      <c r="B120" s="554" t="s">
        <v>1300</v>
      </c>
      <c r="C120" s="555" t="s">
        <v>1004</v>
      </c>
      <c r="D120" s="556" t="s">
        <v>1299</v>
      </c>
      <c r="E120" s="558"/>
      <c r="F120" s="559"/>
      <c r="G120" s="559"/>
      <c r="H120" s="559"/>
      <c r="I120" s="559"/>
      <c r="J120" s="559"/>
      <c r="K120" s="557"/>
      <c r="L120" s="557"/>
      <c r="M120" s="559"/>
      <c r="N120" s="559"/>
      <c r="O120" s="559"/>
      <c r="P120" s="567"/>
      <c r="Q120" s="1826"/>
    </row>
    <row r="121" spans="1:17" ht="35.1" customHeight="1">
      <c r="A121" s="489"/>
      <c r="B121" s="554" t="s">
        <v>1301</v>
      </c>
      <c r="C121" s="555" t="s">
        <v>1004</v>
      </c>
      <c r="D121" s="556" t="s">
        <v>1302</v>
      </c>
      <c r="E121" s="560"/>
      <c r="F121" s="559"/>
      <c r="G121" s="559"/>
      <c r="H121" s="559"/>
      <c r="I121" s="559"/>
      <c r="J121" s="559"/>
      <c r="K121" s="557"/>
      <c r="L121" s="557"/>
      <c r="M121" s="559"/>
      <c r="N121" s="559"/>
      <c r="O121" s="557">
        <v>70097</v>
      </c>
      <c r="P121" s="567"/>
      <c r="Q121" s="1826"/>
    </row>
    <row r="122" spans="1:17" ht="35.1" customHeight="1">
      <c r="A122" s="489"/>
      <c r="B122" s="554" t="s">
        <v>1418</v>
      </c>
      <c r="C122" s="555" t="s">
        <v>1004</v>
      </c>
      <c r="D122" s="556" t="s">
        <v>1304</v>
      </c>
      <c r="E122" s="560"/>
      <c r="F122" s="559"/>
      <c r="G122" s="559"/>
      <c r="H122" s="559"/>
      <c r="I122" s="559"/>
      <c r="J122" s="559"/>
      <c r="K122" s="557"/>
      <c r="L122" s="557">
        <v>50981</v>
      </c>
      <c r="M122" s="526"/>
      <c r="N122" s="559"/>
      <c r="O122" s="559"/>
      <c r="P122" s="567"/>
      <c r="Q122" s="1826"/>
    </row>
    <row r="123" spans="1:17" ht="35.1" customHeight="1">
      <c r="A123" s="489"/>
      <c r="B123" s="554" t="s">
        <v>1305</v>
      </c>
      <c r="C123" s="555" t="s">
        <v>1004</v>
      </c>
      <c r="D123" s="556" t="s">
        <v>1302</v>
      </c>
      <c r="E123" s="560"/>
      <c r="F123" s="559"/>
      <c r="G123" s="559"/>
      <c r="H123" s="559"/>
      <c r="I123" s="559"/>
      <c r="J123" s="559"/>
      <c r="K123" s="557"/>
      <c r="L123" s="557"/>
      <c r="M123" s="526"/>
      <c r="N123" s="559"/>
      <c r="O123" s="557">
        <v>82972</v>
      </c>
      <c r="P123" s="567"/>
      <c r="Q123" s="1826"/>
    </row>
    <row r="124" spans="1:17" ht="35.1" customHeight="1">
      <c r="A124" s="489"/>
      <c r="B124" s="554" t="s">
        <v>1306</v>
      </c>
      <c r="C124" s="555" t="s">
        <v>1004</v>
      </c>
      <c r="D124" s="556" t="s">
        <v>1302</v>
      </c>
      <c r="E124" s="560"/>
      <c r="F124" s="559"/>
      <c r="G124" s="557">
        <v>83300</v>
      </c>
      <c r="H124" s="557"/>
      <c r="I124" s="559"/>
      <c r="J124" s="559"/>
      <c r="K124" s="557">
        <v>80200</v>
      </c>
      <c r="L124" s="557"/>
      <c r="M124" s="526"/>
      <c r="N124" s="559"/>
      <c r="O124" s="559"/>
      <c r="P124" s="567"/>
      <c r="Q124" s="1826"/>
    </row>
    <row r="125" spans="1:17" ht="35.1" customHeight="1">
      <c r="A125" s="489"/>
      <c r="B125" s="554" t="s">
        <v>1307</v>
      </c>
      <c r="C125" s="555" t="s">
        <v>1004</v>
      </c>
      <c r="D125" s="556" t="s">
        <v>1302</v>
      </c>
      <c r="E125" s="560"/>
      <c r="F125" s="559"/>
      <c r="G125" s="557"/>
      <c r="H125" s="557"/>
      <c r="I125" s="559"/>
      <c r="J125" s="559"/>
      <c r="K125" s="557"/>
      <c r="L125" s="557"/>
      <c r="M125" s="526"/>
      <c r="N125" s="559"/>
      <c r="O125" s="559"/>
      <c r="P125" s="567"/>
      <c r="Q125" s="1826"/>
    </row>
    <row r="126" spans="1:17" ht="35.1" customHeight="1">
      <c r="A126" s="489"/>
      <c r="B126" s="554" t="s">
        <v>1308</v>
      </c>
      <c r="C126" s="555" t="s">
        <v>1004</v>
      </c>
      <c r="D126" s="556" t="s">
        <v>1302</v>
      </c>
      <c r="E126" s="560"/>
      <c r="F126" s="559"/>
      <c r="G126" s="557">
        <v>88900</v>
      </c>
      <c r="H126" s="559"/>
      <c r="I126" s="559"/>
      <c r="J126" s="559"/>
      <c r="K126" s="557"/>
      <c r="L126" s="557"/>
      <c r="M126" s="526"/>
      <c r="N126" s="559"/>
      <c r="O126" s="559"/>
      <c r="P126" s="567"/>
      <c r="Q126" s="1826"/>
    </row>
    <row r="127" spans="1:17" ht="35.1" customHeight="1">
      <c r="A127" s="489"/>
      <c r="B127" s="554" t="s">
        <v>1402</v>
      </c>
      <c r="C127" s="555" t="s">
        <v>419</v>
      </c>
      <c r="D127" s="556"/>
      <c r="E127" s="560"/>
      <c r="F127" s="559"/>
      <c r="G127" s="557"/>
      <c r="H127" s="559"/>
      <c r="I127" s="559"/>
      <c r="J127" s="559"/>
      <c r="K127" s="557"/>
      <c r="L127" s="557"/>
      <c r="M127" s="557"/>
      <c r="N127" s="559"/>
      <c r="O127" s="559"/>
      <c r="P127" s="567"/>
      <c r="Q127" s="1826"/>
    </row>
    <row r="128" spans="1:17" ht="35.1" customHeight="1">
      <c r="A128" s="489"/>
      <c r="B128" s="554" t="s">
        <v>1403</v>
      </c>
      <c r="C128" s="555" t="s">
        <v>419</v>
      </c>
      <c r="D128" s="556"/>
      <c r="E128" s="560"/>
      <c r="F128" s="559"/>
      <c r="G128" s="557"/>
      <c r="H128" s="559"/>
      <c r="I128" s="559"/>
      <c r="J128" s="559"/>
      <c r="K128" s="557"/>
      <c r="L128" s="557"/>
      <c r="M128" s="557"/>
      <c r="N128" s="559"/>
      <c r="O128" s="559"/>
      <c r="P128" s="567"/>
      <c r="Q128" s="1826"/>
    </row>
    <row r="129" spans="1:17" ht="35.1" customHeight="1">
      <c r="A129" s="489"/>
      <c r="B129" s="554" t="s">
        <v>1310</v>
      </c>
      <c r="C129" s="555" t="s">
        <v>1004</v>
      </c>
      <c r="D129" s="556"/>
      <c r="E129" s="560"/>
      <c r="F129" s="559"/>
      <c r="G129" s="557"/>
      <c r="H129" s="559"/>
      <c r="I129" s="559"/>
      <c r="J129" s="559"/>
      <c r="K129" s="557">
        <v>72100</v>
      </c>
      <c r="L129" s="557"/>
      <c r="M129" s="559"/>
      <c r="N129" s="559"/>
      <c r="O129" s="559"/>
      <c r="P129" s="567"/>
      <c r="Q129" s="1826"/>
    </row>
    <row r="130" spans="1:17" ht="35.1" customHeight="1">
      <c r="A130" s="489"/>
      <c r="B130" s="554" t="s">
        <v>1311</v>
      </c>
      <c r="C130" s="555" t="s">
        <v>1004</v>
      </c>
      <c r="D130" s="556"/>
      <c r="E130" s="560"/>
      <c r="F130" s="559"/>
      <c r="G130" s="557"/>
      <c r="H130" s="559"/>
      <c r="I130" s="559"/>
      <c r="J130" s="559"/>
      <c r="K130" s="557">
        <v>62450</v>
      </c>
      <c r="L130" s="557"/>
      <c r="M130" s="559"/>
      <c r="N130" s="559"/>
      <c r="O130" s="559"/>
      <c r="P130" s="567"/>
      <c r="Q130" s="1826"/>
    </row>
    <row r="131" spans="1:17" ht="35.1" customHeight="1">
      <c r="A131" s="489"/>
      <c r="B131" s="554" t="s">
        <v>1312</v>
      </c>
      <c r="C131" s="555" t="s">
        <v>1004</v>
      </c>
      <c r="D131" s="556" t="s">
        <v>1302</v>
      </c>
      <c r="E131" s="560"/>
      <c r="F131" s="559"/>
      <c r="G131" s="559"/>
      <c r="H131" s="559"/>
      <c r="I131" s="559"/>
      <c r="J131" s="557"/>
      <c r="K131" s="557"/>
      <c r="L131" s="557"/>
      <c r="M131" s="526"/>
      <c r="N131" s="559"/>
      <c r="O131" s="559"/>
      <c r="P131" s="567"/>
      <c r="Q131" s="1826"/>
    </row>
    <row r="132" spans="1:17" ht="35.1" customHeight="1">
      <c r="A132" s="489"/>
      <c r="B132" s="554" t="s">
        <v>1313</v>
      </c>
      <c r="C132" s="555" t="s">
        <v>1004</v>
      </c>
      <c r="D132" s="556" t="s">
        <v>1314</v>
      </c>
      <c r="E132" s="568"/>
      <c r="F132" s="557"/>
      <c r="G132" s="557"/>
      <c r="H132" s="557"/>
      <c r="I132" s="557"/>
      <c r="J132" s="557"/>
      <c r="K132" s="557"/>
      <c r="L132" s="557"/>
      <c r="M132" s="526"/>
      <c r="N132" s="559"/>
      <c r="O132" s="559"/>
      <c r="P132" s="567"/>
      <c r="Q132" s="1826"/>
    </row>
    <row r="133" spans="1:17" ht="35.1" customHeight="1">
      <c r="A133" s="489"/>
      <c r="B133" s="554" t="s">
        <v>1315</v>
      </c>
      <c r="C133" s="555" t="s">
        <v>1004</v>
      </c>
      <c r="D133" s="556" t="s">
        <v>1316</v>
      </c>
      <c r="E133" s="568"/>
      <c r="F133" s="557"/>
      <c r="G133" s="557"/>
      <c r="H133" s="557"/>
      <c r="I133" s="557"/>
      <c r="J133" s="557"/>
      <c r="K133" s="557"/>
      <c r="L133" s="557"/>
      <c r="M133" s="526"/>
      <c r="N133" s="559"/>
      <c r="O133" s="559"/>
      <c r="P133" s="567"/>
      <c r="Q133" s="1826"/>
    </row>
    <row r="134" spans="1:17" ht="35.1" customHeight="1">
      <c r="A134" s="489"/>
      <c r="B134" s="554" t="s">
        <v>1317</v>
      </c>
      <c r="C134" s="555" t="s">
        <v>1004</v>
      </c>
      <c r="D134" s="556" t="s">
        <v>1318</v>
      </c>
      <c r="E134" s="568"/>
      <c r="F134" s="557"/>
      <c r="G134" s="557"/>
      <c r="H134" s="557"/>
      <c r="I134" s="557"/>
      <c r="J134" s="557"/>
      <c r="K134" s="557"/>
      <c r="L134" s="557"/>
      <c r="M134" s="526"/>
      <c r="N134" s="559"/>
      <c r="O134" s="559"/>
      <c r="P134" s="567"/>
      <c r="Q134" s="1826"/>
    </row>
    <row r="135" spans="1:17" ht="35.1" customHeight="1">
      <c r="A135" s="489"/>
      <c r="B135" s="569" t="s">
        <v>1319</v>
      </c>
      <c r="C135" s="565"/>
      <c r="D135" s="570"/>
      <c r="E135" s="552"/>
      <c r="F135" s="526"/>
      <c r="G135" s="526"/>
      <c r="H135" s="526"/>
      <c r="I135" s="526"/>
      <c r="J135" s="526"/>
      <c r="K135" s="565"/>
      <c r="L135" s="565"/>
      <c r="M135" s="559"/>
      <c r="N135" s="526"/>
      <c r="O135" s="526"/>
      <c r="P135" s="566"/>
      <c r="Q135" s="1826"/>
    </row>
    <row r="136" spans="1:17" ht="35.1" customHeight="1">
      <c r="A136" s="397"/>
      <c r="B136" s="554" t="s">
        <v>1320</v>
      </c>
      <c r="C136" s="555" t="s">
        <v>1004</v>
      </c>
      <c r="D136" s="556" t="s">
        <v>1302</v>
      </c>
      <c r="E136" s="568"/>
      <c r="F136" s="557"/>
      <c r="G136" s="557">
        <v>102800</v>
      </c>
      <c r="H136" s="557"/>
      <c r="I136" s="557"/>
      <c r="J136" s="557"/>
      <c r="K136" s="557">
        <v>70500</v>
      </c>
      <c r="L136" s="557"/>
      <c r="M136" s="571"/>
      <c r="N136" s="557"/>
      <c r="O136" s="557"/>
      <c r="P136" s="567"/>
      <c r="Q136" s="1826"/>
    </row>
    <row r="137" spans="1:17" ht="35.1" customHeight="1">
      <c r="A137" s="397"/>
      <c r="B137" s="554" t="s">
        <v>1321</v>
      </c>
      <c r="C137" s="555" t="s">
        <v>1004</v>
      </c>
      <c r="D137" s="556" t="s">
        <v>1302</v>
      </c>
      <c r="E137" s="560"/>
      <c r="F137" s="557"/>
      <c r="G137" s="557">
        <v>133300</v>
      </c>
      <c r="H137" s="559"/>
      <c r="I137" s="559"/>
      <c r="J137" s="559"/>
      <c r="K137" s="557">
        <v>71500</v>
      </c>
      <c r="L137" s="557"/>
      <c r="M137" s="572"/>
      <c r="N137" s="559"/>
      <c r="O137" s="559"/>
      <c r="P137" s="567"/>
      <c r="Q137" s="1826"/>
    </row>
    <row r="138" spans="1:17" ht="35.1" customHeight="1">
      <c r="A138" s="397"/>
      <c r="B138" s="554" t="s">
        <v>1322</v>
      </c>
      <c r="C138" s="555" t="s">
        <v>1004</v>
      </c>
      <c r="D138" s="556" t="s">
        <v>1299</v>
      </c>
      <c r="E138" s="558"/>
      <c r="F138" s="557">
        <v>152647</v>
      </c>
      <c r="G138" s="557"/>
      <c r="H138" s="559"/>
      <c r="I138" s="559"/>
      <c r="J138" s="559"/>
      <c r="K138" s="557"/>
      <c r="L138" s="557"/>
      <c r="M138" s="572"/>
      <c r="N138" s="559"/>
      <c r="O138" s="559"/>
      <c r="P138" s="567"/>
      <c r="Q138" s="1826"/>
    </row>
    <row r="139" spans="1:17" ht="35.1" customHeight="1">
      <c r="A139" s="397"/>
      <c r="B139" s="554" t="s">
        <v>1323</v>
      </c>
      <c r="C139" s="555" t="s">
        <v>1004</v>
      </c>
      <c r="D139" s="556" t="s">
        <v>1299</v>
      </c>
      <c r="E139" s="558"/>
      <c r="F139" s="571"/>
      <c r="G139" s="572"/>
      <c r="H139" s="572"/>
      <c r="I139" s="572"/>
      <c r="J139" s="572"/>
      <c r="K139" s="571"/>
      <c r="L139" s="571"/>
      <c r="M139" s="572"/>
      <c r="N139" s="572"/>
      <c r="O139" s="572"/>
      <c r="P139" s="609"/>
      <c r="Q139" s="1826"/>
    </row>
    <row r="140" spans="1:17" ht="35.1" customHeight="1">
      <c r="A140" s="397"/>
      <c r="B140" s="554" t="s">
        <v>1324</v>
      </c>
      <c r="C140" s="555" t="s">
        <v>1004</v>
      </c>
      <c r="D140" s="556" t="s">
        <v>1302</v>
      </c>
      <c r="E140" s="573"/>
      <c r="F140" s="572"/>
      <c r="G140" s="572"/>
      <c r="H140" s="572"/>
      <c r="I140" s="572"/>
      <c r="J140" s="572"/>
      <c r="K140" s="571"/>
      <c r="L140" s="571"/>
      <c r="M140" s="572"/>
      <c r="N140" s="572"/>
      <c r="O140" s="571">
        <v>98422</v>
      </c>
      <c r="P140" s="609"/>
      <c r="Q140" s="1826"/>
    </row>
    <row r="141" spans="1:17" ht="35.1" customHeight="1">
      <c r="A141" s="397"/>
      <c r="B141" s="554" t="s">
        <v>1419</v>
      </c>
      <c r="C141" s="555" t="s">
        <v>1004</v>
      </c>
      <c r="D141" s="556" t="s">
        <v>1304</v>
      </c>
      <c r="E141" s="573"/>
      <c r="F141" s="572"/>
      <c r="G141" s="572"/>
      <c r="H141" s="572"/>
      <c r="I141" s="572"/>
      <c r="J141" s="572"/>
      <c r="K141" s="571"/>
      <c r="L141" s="571">
        <v>70909</v>
      </c>
      <c r="N141" s="572"/>
      <c r="O141" s="572"/>
      <c r="P141" s="609"/>
      <c r="Q141" s="1826"/>
    </row>
    <row r="142" spans="1:17" ht="35.1" customHeight="1">
      <c r="A142" s="397"/>
      <c r="B142" s="574" t="s">
        <v>1326</v>
      </c>
      <c r="C142" s="555" t="s">
        <v>1004</v>
      </c>
      <c r="D142" s="556" t="s">
        <v>1316</v>
      </c>
      <c r="E142" s="573"/>
      <c r="F142" s="572"/>
      <c r="G142" s="572"/>
      <c r="H142" s="572"/>
      <c r="I142" s="572"/>
      <c r="J142" s="572"/>
      <c r="K142" s="571"/>
      <c r="L142" s="571"/>
      <c r="M142" s="579"/>
      <c r="N142" s="572"/>
      <c r="O142" s="571">
        <v>129322</v>
      </c>
      <c r="P142" s="609"/>
      <c r="Q142" s="1826"/>
    </row>
    <row r="143" spans="1:17" ht="35.1" customHeight="1">
      <c r="A143" s="397"/>
      <c r="B143" s="575" t="s">
        <v>1327</v>
      </c>
      <c r="C143" s="555" t="s">
        <v>1004</v>
      </c>
      <c r="D143" s="556" t="s">
        <v>1302</v>
      </c>
      <c r="E143" s="573"/>
      <c r="F143" s="572"/>
      <c r="G143" s="572"/>
      <c r="H143" s="572"/>
      <c r="I143" s="572"/>
      <c r="J143" s="572"/>
      <c r="K143" s="571"/>
      <c r="L143" s="571"/>
      <c r="M143" s="579"/>
      <c r="N143" s="572"/>
      <c r="O143" s="571">
        <v>82972</v>
      </c>
      <c r="P143" s="609"/>
      <c r="Q143" s="1826"/>
    </row>
    <row r="144" spans="1:17" ht="35.1" customHeight="1">
      <c r="A144" s="397"/>
      <c r="B144" s="554" t="s">
        <v>1328</v>
      </c>
      <c r="C144" s="555" t="s">
        <v>1004</v>
      </c>
      <c r="D144" s="556" t="s">
        <v>1302</v>
      </c>
      <c r="E144" s="573"/>
      <c r="F144" s="572"/>
      <c r="G144" s="571">
        <v>105600</v>
      </c>
      <c r="H144" s="572"/>
      <c r="I144" s="572"/>
      <c r="J144" s="572"/>
      <c r="K144" s="571"/>
      <c r="L144" s="571"/>
      <c r="M144" s="579"/>
      <c r="N144" s="572"/>
      <c r="O144" s="572"/>
      <c r="P144" s="609"/>
      <c r="Q144" s="1826"/>
    </row>
    <row r="145" spans="1:17" ht="35.1" customHeight="1">
      <c r="A145" s="397"/>
      <c r="B145" s="554" t="s">
        <v>1329</v>
      </c>
      <c r="C145" s="555" t="s">
        <v>1004</v>
      </c>
      <c r="D145" s="556" t="s">
        <v>1302</v>
      </c>
      <c r="E145" s="573"/>
      <c r="F145" s="572"/>
      <c r="G145" s="571">
        <v>130600</v>
      </c>
      <c r="H145" s="572"/>
      <c r="I145" s="572"/>
      <c r="J145" s="572"/>
      <c r="K145" s="571"/>
      <c r="L145" s="571"/>
      <c r="M145" s="579"/>
      <c r="N145" s="572"/>
      <c r="O145" s="572"/>
      <c r="P145" s="609"/>
      <c r="Q145" s="1826"/>
    </row>
    <row r="146" spans="1:17" ht="35.1" customHeight="1">
      <c r="A146" s="397"/>
      <c r="B146" s="554" t="s">
        <v>1404</v>
      </c>
      <c r="C146" s="555" t="s">
        <v>419</v>
      </c>
      <c r="D146" s="556"/>
      <c r="E146" s="573"/>
      <c r="F146" s="572"/>
      <c r="G146" s="571"/>
      <c r="H146" s="572"/>
      <c r="I146" s="572"/>
      <c r="J146" s="572"/>
      <c r="K146" s="571"/>
      <c r="L146" s="571"/>
      <c r="M146" s="571"/>
      <c r="N146" s="572"/>
      <c r="O146" s="572"/>
      <c r="P146" s="609"/>
      <c r="Q146" s="1826"/>
    </row>
    <row r="147" spans="1:17" ht="35.1" customHeight="1">
      <c r="A147" s="397"/>
      <c r="B147" s="554" t="s">
        <v>925</v>
      </c>
      <c r="C147" s="555" t="s">
        <v>1004</v>
      </c>
      <c r="D147" s="556"/>
      <c r="E147" s="573"/>
      <c r="F147" s="572"/>
      <c r="G147" s="571"/>
      <c r="H147" s="572"/>
      <c r="I147" s="572"/>
      <c r="J147" s="572"/>
      <c r="K147" s="571">
        <v>80100</v>
      </c>
      <c r="L147" s="571"/>
      <c r="M147" s="571"/>
      <c r="N147" s="572"/>
      <c r="O147" s="572"/>
      <c r="P147" s="609"/>
      <c r="Q147" s="1826"/>
    </row>
    <row r="148" spans="1:17" ht="35.1" customHeight="1">
      <c r="A148" s="397"/>
      <c r="B148" s="554" t="s">
        <v>926</v>
      </c>
      <c r="C148" s="555" t="s">
        <v>1004</v>
      </c>
      <c r="D148" s="556"/>
      <c r="E148" s="573"/>
      <c r="F148" s="572"/>
      <c r="G148" s="571"/>
      <c r="H148" s="572"/>
      <c r="I148" s="572"/>
      <c r="J148" s="572"/>
      <c r="K148" s="571">
        <v>72000</v>
      </c>
      <c r="L148" s="571"/>
      <c r="M148" s="571"/>
      <c r="N148" s="572"/>
      <c r="O148" s="572"/>
      <c r="P148" s="609"/>
      <c r="Q148" s="1826"/>
    </row>
    <row r="149" spans="1:17" ht="35.1" customHeight="1">
      <c r="A149" s="397"/>
      <c r="B149" s="554" t="s">
        <v>1330</v>
      </c>
      <c r="C149" s="555" t="s">
        <v>1004</v>
      </c>
      <c r="D149" s="556" t="s">
        <v>1302</v>
      </c>
      <c r="E149" s="576"/>
      <c r="F149" s="571"/>
      <c r="G149" s="571"/>
      <c r="H149" s="571"/>
      <c r="I149" s="571"/>
      <c r="J149" s="571"/>
      <c r="K149" s="571"/>
      <c r="L149" s="571"/>
      <c r="M149" s="426"/>
      <c r="N149" s="571"/>
      <c r="O149" s="571"/>
      <c r="P149" s="609"/>
      <c r="Q149" s="1826"/>
    </row>
    <row r="150" spans="1:17" ht="35.1" customHeight="1">
      <c r="A150" s="397"/>
      <c r="B150" s="554" t="s">
        <v>1331</v>
      </c>
      <c r="C150" s="555" t="s">
        <v>1004</v>
      </c>
      <c r="D150" s="556" t="s">
        <v>1302</v>
      </c>
      <c r="E150" s="573"/>
      <c r="F150" s="572"/>
      <c r="G150" s="572"/>
      <c r="H150" s="572"/>
      <c r="I150" s="572"/>
      <c r="J150" s="571"/>
      <c r="K150" s="571"/>
      <c r="L150" s="571"/>
      <c r="M150" s="579"/>
      <c r="N150" s="572"/>
      <c r="O150" s="572"/>
      <c r="P150" s="609"/>
      <c r="Q150" s="1826"/>
    </row>
    <row r="151" spans="1:17" ht="35.1" customHeight="1">
      <c r="A151" s="397"/>
      <c r="B151" s="554" t="s">
        <v>1331</v>
      </c>
      <c r="C151" s="555" t="s">
        <v>1004</v>
      </c>
      <c r="D151" s="556" t="s">
        <v>1332</v>
      </c>
      <c r="E151" s="573"/>
      <c r="F151" s="572"/>
      <c r="G151" s="572"/>
      <c r="H151" s="572"/>
      <c r="I151" s="572"/>
      <c r="J151" s="571"/>
      <c r="K151" s="571"/>
      <c r="L151" s="571"/>
      <c r="M151" s="579"/>
      <c r="N151" s="572"/>
      <c r="O151" s="572"/>
      <c r="P151" s="609"/>
      <c r="Q151" s="1826"/>
    </row>
    <row r="152" spans="1:17" ht="35.1" customHeight="1">
      <c r="A152" s="397"/>
      <c r="B152" s="577" t="s">
        <v>1405</v>
      </c>
      <c r="C152" s="555" t="s">
        <v>419</v>
      </c>
      <c r="D152" s="556"/>
      <c r="E152" s="573"/>
      <c r="F152" s="572"/>
      <c r="G152" s="572"/>
      <c r="H152" s="572"/>
      <c r="I152" s="572"/>
      <c r="J152" s="571"/>
      <c r="K152" s="571"/>
      <c r="L152" s="571"/>
      <c r="M152" s="571"/>
      <c r="N152" s="572"/>
      <c r="O152" s="572"/>
      <c r="P152" s="609"/>
      <c r="Q152" s="1826"/>
    </row>
    <row r="153" spans="1:17" ht="35.1" customHeight="1">
      <c r="A153" s="397"/>
      <c r="B153" s="578" t="s">
        <v>1333</v>
      </c>
      <c r="C153" s="426"/>
      <c r="D153" s="427"/>
      <c r="E153" s="489"/>
      <c r="F153" s="579"/>
      <c r="G153" s="579"/>
      <c r="H153" s="579"/>
      <c r="I153" s="579"/>
      <c r="J153" s="579"/>
      <c r="K153" s="426"/>
      <c r="L153" s="426"/>
      <c r="M153" s="572"/>
      <c r="N153" s="579"/>
      <c r="O153" s="579"/>
      <c r="P153" s="610"/>
      <c r="Q153" s="1826"/>
    </row>
    <row r="154" spans="1:17" ht="35.1" customHeight="1">
      <c r="A154" s="489"/>
      <c r="B154" s="554" t="s">
        <v>1334</v>
      </c>
      <c r="C154" s="426" t="s">
        <v>419</v>
      </c>
      <c r="D154" s="427"/>
      <c r="E154" s="573"/>
      <c r="F154" s="571">
        <v>8000</v>
      </c>
      <c r="G154" s="571">
        <v>5500</v>
      </c>
      <c r="H154" s="571">
        <v>5000</v>
      </c>
      <c r="I154" s="571">
        <v>9091</v>
      </c>
      <c r="J154" s="571"/>
      <c r="K154" s="571">
        <v>6550</v>
      </c>
      <c r="L154" s="571">
        <v>4800</v>
      </c>
      <c r="M154" s="571"/>
      <c r="N154" s="571"/>
      <c r="O154" s="571">
        <v>5614</v>
      </c>
      <c r="P154" s="609">
        <v>7000</v>
      </c>
      <c r="Q154" s="1826"/>
    </row>
    <row r="155" spans="1:17" ht="35.1" customHeight="1">
      <c r="A155" s="397"/>
      <c r="B155" s="554" t="s">
        <v>1335</v>
      </c>
      <c r="C155" s="426" t="s">
        <v>419</v>
      </c>
      <c r="D155" s="427"/>
      <c r="E155" s="573"/>
      <c r="F155" s="571">
        <v>10750</v>
      </c>
      <c r="G155" s="571">
        <v>6100</v>
      </c>
      <c r="H155" s="580">
        <v>7000</v>
      </c>
      <c r="I155" s="571">
        <v>13636</v>
      </c>
      <c r="J155" s="571"/>
      <c r="K155" s="571">
        <v>6200</v>
      </c>
      <c r="L155" s="571">
        <v>5800</v>
      </c>
      <c r="M155" s="571"/>
      <c r="N155" s="571"/>
      <c r="O155" s="571">
        <v>6541</v>
      </c>
      <c r="P155" s="609">
        <v>11000</v>
      </c>
      <c r="Q155" s="1827"/>
    </row>
    <row r="156" spans="1:17" ht="35.25" customHeight="1">
      <c r="A156" s="423" t="s">
        <v>1336</v>
      </c>
      <c r="B156" s="569" t="s">
        <v>1337</v>
      </c>
      <c r="C156" s="581"/>
      <c r="D156" s="424"/>
      <c r="E156" s="423"/>
      <c r="F156" s="423"/>
      <c r="G156" s="582"/>
      <c r="H156" s="582"/>
      <c r="I156" s="394"/>
      <c r="J156" s="582"/>
      <c r="K156" s="426"/>
      <c r="L156" s="581"/>
      <c r="M156" s="611"/>
      <c r="N156" s="611"/>
      <c r="O156" s="582"/>
      <c r="P156" s="394"/>
      <c r="Q156" s="1825"/>
    </row>
    <row r="157" spans="1:17" ht="35.1" customHeight="1">
      <c r="A157" s="466"/>
      <c r="B157" s="1816" t="s">
        <v>1338</v>
      </c>
      <c r="C157" s="1817"/>
      <c r="D157" s="583"/>
      <c r="E157" s="584"/>
      <c r="F157" s="584"/>
      <c r="G157" s="585"/>
      <c r="H157" s="585"/>
      <c r="I157" s="585"/>
      <c r="J157" s="585"/>
      <c r="K157" s="585"/>
      <c r="L157" s="585"/>
      <c r="M157" s="585"/>
      <c r="N157" s="585"/>
      <c r="O157" s="585"/>
      <c r="P157" s="612"/>
      <c r="Q157" s="1826"/>
    </row>
    <row r="158" spans="1:17" ht="35.1" customHeight="1">
      <c r="A158" s="397"/>
      <c r="B158" s="492" t="s">
        <v>1339</v>
      </c>
      <c r="C158" s="493" t="s">
        <v>152</v>
      </c>
      <c r="D158" s="495" t="s">
        <v>1340</v>
      </c>
      <c r="E158" s="557"/>
      <c r="F158" s="557"/>
      <c r="G158" s="557"/>
      <c r="H158" s="557">
        <v>14000</v>
      </c>
      <c r="I158" s="557"/>
      <c r="J158" s="557"/>
      <c r="K158" s="557">
        <v>12000</v>
      </c>
      <c r="L158" s="557"/>
      <c r="M158" s="557">
        <v>15000</v>
      </c>
      <c r="N158" s="557"/>
      <c r="O158" s="557">
        <v>12300</v>
      </c>
      <c r="P158" s="567"/>
      <c r="Q158" s="1826"/>
    </row>
    <row r="159" spans="1:17" ht="35.1" customHeight="1">
      <c r="A159" s="586"/>
      <c r="B159" s="492" t="s">
        <v>1411</v>
      </c>
      <c r="C159" s="493" t="s">
        <v>152</v>
      </c>
      <c r="D159" s="495"/>
      <c r="E159" s="557"/>
      <c r="F159" s="557"/>
      <c r="G159" s="557"/>
      <c r="H159" s="557"/>
      <c r="I159" s="557"/>
      <c r="J159" s="557"/>
      <c r="K159" s="557"/>
      <c r="L159" s="557"/>
      <c r="M159" s="557">
        <v>27273</v>
      </c>
      <c r="N159" s="557"/>
      <c r="O159" s="557"/>
      <c r="P159" s="567"/>
      <c r="Q159" s="1826"/>
    </row>
    <row r="160" spans="1:17" ht="35.1" customHeight="1">
      <c r="A160" s="586"/>
      <c r="B160" s="492" t="s">
        <v>1412</v>
      </c>
      <c r="C160" s="493" t="s">
        <v>152</v>
      </c>
      <c r="D160" s="495"/>
      <c r="E160" s="557"/>
      <c r="F160" s="557"/>
      <c r="G160" s="557"/>
      <c r="H160" s="557"/>
      <c r="I160" s="557"/>
      <c r="J160" s="557"/>
      <c r="K160" s="557"/>
      <c r="L160" s="557"/>
      <c r="M160" s="557">
        <v>27273</v>
      </c>
      <c r="N160" s="557"/>
      <c r="O160" s="557"/>
      <c r="P160" s="567"/>
      <c r="Q160" s="1826"/>
    </row>
    <row r="161" spans="1:17" ht="35.1" customHeight="1">
      <c r="A161" s="397"/>
      <c r="B161" s="492" t="s">
        <v>397</v>
      </c>
      <c r="C161" s="493" t="s">
        <v>152</v>
      </c>
      <c r="D161" s="495"/>
      <c r="E161" s="557"/>
      <c r="F161" s="557"/>
      <c r="G161" s="557"/>
      <c r="H161" s="557"/>
      <c r="I161" s="557">
        <v>30000</v>
      </c>
      <c r="J161" s="557"/>
      <c r="K161" s="557">
        <v>22000</v>
      </c>
      <c r="L161" s="557"/>
      <c r="M161" s="557"/>
      <c r="N161" s="557"/>
      <c r="O161" s="557">
        <v>22500</v>
      </c>
      <c r="P161" s="567">
        <v>28000</v>
      </c>
      <c r="Q161" s="1826"/>
    </row>
    <row r="162" spans="1:17" ht="35.1" customHeight="1">
      <c r="A162" s="586"/>
      <c r="B162" s="587" t="s">
        <v>492</v>
      </c>
      <c r="C162" s="493" t="s">
        <v>152</v>
      </c>
      <c r="D162" s="495" t="s">
        <v>1413</v>
      </c>
      <c r="E162" s="557"/>
      <c r="F162" s="557"/>
      <c r="G162" s="557"/>
      <c r="H162" s="557"/>
      <c r="I162" s="557"/>
      <c r="J162" s="557"/>
      <c r="K162" s="557"/>
      <c r="L162" s="557"/>
      <c r="M162" s="557">
        <v>37000</v>
      </c>
      <c r="N162" s="557"/>
      <c r="O162" s="557"/>
      <c r="P162" s="567"/>
      <c r="Q162" s="1826"/>
    </row>
    <row r="163" spans="1:17" ht="35.1" customHeight="1">
      <c r="B163" s="452" t="s">
        <v>412</v>
      </c>
      <c r="C163" s="399" t="s">
        <v>152</v>
      </c>
      <c r="D163" s="497"/>
      <c r="E163" s="557"/>
      <c r="F163" s="557"/>
      <c r="G163" s="466"/>
      <c r="H163" s="466"/>
      <c r="I163" s="466"/>
      <c r="J163" s="526"/>
      <c r="K163" s="527"/>
      <c r="L163" s="466"/>
      <c r="M163" s="466"/>
      <c r="N163" s="526"/>
      <c r="O163" s="466"/>
      <c r="P163" s="527"/>
      <c r="Q163" s="1827"/>
    </row>
    <row r="164" spans="1:17" ht="30" customHeight="1">
      <c r="A164" s="423" t="s">
        <v>1341</v>
      </c>
      <c r="B164" s="553" t="s">
        <v>1342</v>
      </c>
      <c r="C164" s="588"/>
      <c r="D164" s="443"/>
      <c r="E164" s="589"/>
      <c r="F164" s="589"/>
      <c r="G164" s="590"/>
      <c r="H164" s="590"/>
      <c r="I164" s="590"/>
      <c r="J164" s="590"/>
      <c r="K164" s="613"/>
      <c r="L164" s="588"/>
      <c r="M164" s="590"/>
      <c r="N164" s="590"/>
      <c r="O164" s="590"/>
      <c r="P164" s="588"/>
      <c r="Q164" s="1825"/>
    </row>
    <row r="165" spans="1:17" ht="35.1" customHeight="1">
      <c r="B165" s="406" t="s">
        <v>1343</v>
      </c>
      <c r="C165" s="426" t="s">
        <v>1429</v>
      </c>
      <c r="D165" s="427" t="s">
        <v>1345</v>
      </c>
      <c r="E165" s="591"/>
      <c r="F165" s="592">
        <v>103000</v>
      </c>
      <c r="G165" s="592">
        <v>118000</v>
      </c>
      <c r="H165" s="592"/>
      <c r="I165" s="600"/>
      <c r="J165" s="592">
        <v>105000</v>
      </c>
      <c r="K165" s="592"/>
      <c r="L165" s="592"/>
      <c r="M165" s="592"/>
      <c r="N165" s="592"/>
      <c r="O165" s="592"/>
      <c r="P165" s="607"/>
      <c r="Q165" s="1826"/>
    </row>
    <row r="166" spans="1:17" ht="35.1" customHeight="1">
      <c r="A166" s="593"/>
      <c r="B166" s="594" t="s">
        <v>1346</v>
      </c>
      <c r="C166" s="426" t="s">
        <v>1429</v>
      </c>
      <c r="D166" s="427" t="s">
        <v>1347</v>
      </c>
      <c r="E166" s="591"/>
      <c r="F166" s="592"/>
      <c r="G166" s="592"/>
      <c r="H166" s="592"/>
      <c r="I166" s="600"/>
      <c r="J166" s="592">
        <v>85000</v>
      </c>
      <c r="K166" s="592"/>
      <c r="L166" s="592"/>
      <c r="M166" s="592"/>
      <c r="N166" s="592"/>
      <c r="O166" s="592"/>
      <c r="P166" s="607"/>
      <c r="Q166" s="1826"/>
    </row>
    <row r="167" spans="1:17" ht="35.1" customHeight="1">
      <c r="A167" s="593"/>
      <c r="B167" s="499" t="s">
        <v>1346</v>
      </c>
      <c r="C167" s="426" t="s">
        <v>1429</v>
      </c>
      <c r="D167" s="427" t="s">
        <v>1348</v>
      </c>
      <c r="E167" s="591"/>
      <c r="F167" s="592"/>
      <c r="G167" s="592"/>
      <c r="H167" s="592"/>
      <c r="I167" s="600"/>
      <c r="J167" s="592">
        <v>95000</v>
      </c>
      <c r="K167" s="592"/>
      <c r="L167" s="592"/>
      <c r="M167" s="592"/>
      <c r="N167" s="592"/>
      <c r="O167" s="592"/>
      <c r="P167" s="607"/>
      <c r="Q167" s="1826"/>
    </row>
    <row r="168" spans="1:17" ht="35.1" customHeight="1">
      <c r="A168" s="397"/>
      <c r="B168" s="499" t="s">
        <v>1349</v>
      </c>
      <c r="C168" s="426" t="s">
        <v>1429</v>
      </c>
      <c r="D168" s="427" t="s">
        <v>1345</v>
      </c>
      <c r="E168" s="591"/>
      <c r="F168" s="592">
        <v>103000</v>
      </c>
      <c r="G168" s="592">
        <v>118000</v>
      </c>
      <c r="H168" s="592">
        <v>125000</v>
      </c>
      <c r="I168" s="600"/>
      <c r="J168" s="592">
        <f>J165</f>
        <v>105000</v>
      </c>
      <c r="K168" s="592"/>
      <c r="L168" s="592"/>
      <c r="M168" s="592"/>
      <c r="N168" s="592"/>
      <c r="O168" s="592"/>
      <c r="P168" s="607"/>
      <c r="Q168" s="1826"/>
    </row>
    <row r="169" spans="1:17" ht="35.1" customHeight="1">
      <c r="A169" s="431"/>
      <c r="B169" s="402" t="s">
        <v>1349</v>
      </c>
      <c r="C169" s="410" t="s">
        <v>1429</v>
      </c>
      <c r="D169" s="427" t="s">
        <v>1350</v>
      </c>
      <c r="E169" s="595"/>
      <c r="F169" s="509"/>
      <c r="G169" s="509"/>
      <c r="H169" s="509">
        <v>132000</v>
      </c>
      <c r="I169" s="614"/>
      <c r="J169" s="614"/>
      <c r="K169" s="509"/>
      <c r="L169" s="509"/>
      <c r="M169" s="509"/>
      <c r="N169" s="509"/>
      <c r="O169" s="592"/>
      <c r="P169" s="615"/>
      <c r="Q169" s="1826"/>
    </row>
    <row r="170" spans="1:17" ht="35.1" customHeight="1">
      <c r="A170" s="431"/>
      <c r="B170" s="402" t="s">
        <v>1346</v>
      </c>
      <c r="C170" s="410" t="s">
        <v>1429</v>
      </c>
      <c r="D170" s="427" t="s">
        <v>1351</v>
      </c>
      <c r="E170" s="595"/>
      <c r="F170" s="509"/>
      <c r="G170" s="509"/>
      <c r="H170" s="509">
        <v>142000</v>
      </c>
      <c r="I170" s="614"/>
      <c r="J170" s="614"/>
      <c r="K170" s="509"/>
      <c r="L170" s="509"/>
      <c r="M170" s="509"/>
      <c r="N170" s="509"/>
      <c r="O170" s="606"/>
      <c r="P170" s="615"/>
      <c r="Q170" s="1826"/>
    </row>
    <row r="171" spans="1:17" ht="35.1" customHeight="1">
      <c r="A171" s="397"/>
      <c r="B171" s="596" t="s">
        <v>1352</v>
      </c>
      <c r="C171" s="426" t="s">
        <v>1429</v>
      </c>
      <c r="D171" s="427" t="s">
        <v>1350</v>
      </c>
      <c r="E171" s="597"/>
      <c r="F171" s="592">
        <v>89300</v>
      </c>
      <c r="G171" s="526"/>
      <c r="H171" s="592"/>
      <c r="I171" s="600"/>
      <c r="J171" s="600"/>
      <c r="K171" s="592"/>
      <c r="L171" s="592"/>
      <c r="M171" s="592"/>
      <c r="N171" s="592"/>
      <c r="O171" s="504"/>
      <c r="P171" s="607"/>
      <c r="Q171" s="1826"/>
    </row>
    <row r="172" spans="1:17" ht="35.1" customHeight="1">
      <c r="A172" s="586"/>
      <c r="B172" s="594" t="s">
        <v>1352</v>
      </c>
      <c r="C172" s="479" t="s">
        <v>1429</v>
      </c>
      <c r="D172" s="427" t="s">
        <v>1345</v>
      </c>
      <c r="E172" s="598"/>
      <c r="F172" s="599">
        <v>91500</v>
      </c>
      <c r="G172" s="599">
        <v>129000</v>
      </c>
      <c r="H172" s="599"/>
      <c r="I172" s="616"/>
      <c r="J172" s="616"/>
      <c r="K172" s="599">
        <v>120000</v>
      </c>
      <c r="L172" s="599"/>
      <c r="M172" s="599"/>
      <c r="N172" s="599">
        <v>123200</v>
      </c>
      <c r="O172" s="599">
        <v>130000</v>
      </c>
      <c r="P172" s="617"/>
      <c r="Q172" s="1826"/>
    </row>
    <row r="173" spans="1:17" ht="35.1" customHeight="1">
      <c r="A173" s="397"/>
      <c r="B173" s="499" t="s">
        <v>1353</v>
      </c>
      <c r="C173" s="426" t="s">
        <v>1429</v>
      </c>
      <c r="D173" s="427" t="s">
        <v>1345</v>
      </c>
      <c r="E173" s="591"/>
      <c r="F173" s="592">
        <v>88500</v>
      </c>
      <c r="G173" s="600"/>
      <c r="H173" s="600"/>
      <c r="I173" s="600"/>
      <c r="J173" s="600"/>
      <c r="K173" s="592"/>
      <c r="L173" s="592"/>
      <c r="M173" s="592"/>
      <c r="N173" s="592">
        <v>119900</v>
      </c>
      <c r="O173" s="592"/>
      <c r="P173" s="607"/>
      <c r="Q173" s="1826"/>
    </row>
    <row r="174" spans="1:17" ht="35.1" customHeight="1">
      <c r="A174" s="397"/>
      <c r="B174" s="499" t="s">
        <v>1354</v>
      </c>
      <c r="C174" s="426" t="s">
        <v>1429</v>
      </c>
      <c r="D174" s="427" t="s">
        <v>1355</v>
      </c>
      <c r="E174" s="591"/>
      <c r="F174" s="592">
        <v>79000</v>
      </c>
      <c r="G174" s="600"/>
      <c r="H174" s="600"/>
      <c r="I174" s="592">
        <v>85000</v>
      </c>
      <c r="J174" s="600"/>
      <c r="K174" s="592"/>
      <c r="L174" s="592"/>
      <c r="M174" s="600"/>
      <c r="N174" s="600"/>
      <c r="O174" s="600"/>
      <c r="P174" s="607"/>
      <c r="Q174" s="1826"/>
    </row>
    <row r="175" spans="1:17" ht="35.1" customHeight="1">
      <c r="A175" s="397"/>
      <c r="B175" s="499" t="s">
        <v>1356</v>
      </c>
      <c r="C175" s="426" t="s">
        <v>1429</v>
      </c>
      <c r="D175" s="427" t="s">
        <v>1357</v>
      </c>
      <c r="E175" s="591"/>
      <c r="F175" s="592"/>
      <c r="G175" s="600"/>
      <c r="H175" s="600"/>
      <c r="I175" s="592"/>
      <c r="J175" s="600"/>
      <c r="K175" s="592"/>
      <c r="L175" s="592"/>
      <c r="M175" s="600"/>
      <c r="N175" s="600"/>
      <c r="O175" s="600"/>
      <c r="P175" s="607">
        <v>118800</v>
      </c>
      <c r="Q175" s="1826"/>
    </row>
    <row r="176" spans="1:17" ht="35.1" customHeight="1">
      <c r="A176" s="397"/>
      <c r="B176" s="499" t="s">
        <v>1358</v>
      </c>
      <c r="C176" s="426" t="s">
        <v>1429</v>
      </c>
      <c r="D176" s="427" t="s">
        <v>1359</v>
      </c>
      <c r="E176" s="591"/>
      <c r="F176" s="592">
        <v>82000</v>
      </c>
      <c r="G176" s="600"/>
      <c r="H176" s="600"/>
      <c r="I176" s="592">
        <v>105000</v>
      </c>
      <c r="J176" s="600"/>
      <c r="K176" s="592"/>
      <c r="L176" s="592"/>
      <c r="M176" s="600"/>
      <c r="N176" s="600"/>
      <c r="O176" s="600"/>
      <c r="P176" s="607">
        <v>129800</v>
      </c>
      <c r="Q176" s="1826"/>
    </row>
    <row r="177" spans="1:17" ht="35.1" customHeight="1">
      <c r="A177" s="397"/>
      <c r="B177" s="499" t="s">
        <v>1360</v>
      </c>
      <c r="C177" s="426" t="s">
        <v>1429</v>
      </c>
      <c r="D177" s="427" t="s">
        <v>1361</v>
      </c>
      <c r="E177" s="591"/>
      <c r="F177" s="592">
        <v>82200</v>
      </c>
      <c r="G177" s="600"/>
      <c r="H177" s="600"/>
      <c r="I177" s="592">
        <v>115000</v>
      </c>
      <c r="J177" s="600"/>
      <c r="K177" s="592"/>
      <c r="L177" s="592"/>
      <c r="M177" s="600"/>
      <c r="N177" s="600"/>
      <c r="O177" s="600"/>
      <c r="P177" s="607">
        <v>133100</v>
      </c>
      <c r="Q177" s="1826"/>
    </row>
    <row r="178" spans="1:17" ht="35.1" customHeight="1">
      <c r="A178" s="397"/>
      <c r="B178" s="499" t="s">
        <v>1360</v>
      </c>
      <c r="C178" s="426" t="s">
        <v>1429</v>
      </c>
      <c r="D178" s="427" t="s">
        <v>1362</v>
      </c>
      <c r="E178" s="591"/>
      <c r="F178" s="600"/>
      <c r="G178" s="600"/>
      <c r="H178" s="600"/>
      <c r="I178" s="592">
        <v>135000</v>
      </c>
      <c r="J178" s="600"/>
      <c r="K178" s="592"/>
      <c r="L178" s="592"/>
      <c r="M178" s="600"/>
      <c r="N178" s="600"/>
      <c r="O178" s="600"/>
      <c r="P178" s="607">
        <v>149600</v>
      </c>
      <c r="Q178" s="1826"/>
    </row>
    <row r="179" spans="1:17" ht="35.1" customHeight="1">
      <c r="A179" s="397"/>
      <c r="B179" s="402" t="s">
        <v>1363</v>
      </c>
      <c r="C179" s="426" t="s">
        <v>1429</v>
      </c>
      <c r="D179" s="427" t="s">
        <v>1364</v>
      </c>
      <c r="E179" s="591"/>
      <c r="F179" s="600"/>
      <c r="G179" s="600"/>
      <c r="H179" s="600"/>
      <c r="I179" s="600"/>
      <c r="J179" s="600"/>
      <c r="K179" s="592"/>
      <c r="L179" s="592"/>
      <c r="M179" s="600"/>
      <c r="N179" s="592">
        <v>75900</v>
      </c>
      <c r="O179" s="600"/>
      <c r="P179" s="607"/>
      <c r="Q179" s="1826"/>
    </row>
    <row r="180" spans="1:17" ht="35.1" customHeight="1">
      <c r="A180" s="397"/>
      <c r="B180" s="601" t="s">
        <v>1365</v>
      </c>
      <c r="C180" s="426" t="s">
        <v>1429</v>
      </c>
      <c r="D180" s="519" t="s">
        <v>1366</v>
      </c>
      <c r="E180" s="602"/>
      <c r="F180" s="600"/>
      <c r="G180" s="603"/>
      <c r="H180" s="603"/>
      <c r="I180" s="618">
        <v>155000</v>
      </c>
      <c r="J180" s="603"/>
      <c r="K180" s="618"/>
      <c r="L180" s="618"/>
      <c r="M180" s="603"/>
      <c r="N180" s="603"/>
      <c r="O180" s="603"/>
      <c r="P180" s="619"/>
      <c r="Q180" s="1826"/>
    </row>
    <row r="181" spans="1:17" ht="35.1" customHeight="1">
      <c r="A181" s="397"/>
      <c r="B181" s="601" t="s">
        <v>1367</v>
      </c>
      <c r="C181" s="426" t="s">
        <v>1429</v>
      </c>
      <c r="D181" s="427" t="s">
        <v>1368</v>
      </c>
      <c r="E181" s="604"/>
      <c r="F181" s="526"/>
      <c r="G181" s="605"/>
      <c r="H181" s="605"/>
      <c r="I181" s="620">
        <v>165000</v>
      </c>
      <c r="J181" s="605"/>
      <c r="K181" s="621"/>
      <c r="L181" s="621"/>
      <c r="M181" s="605"/>
      <c r="N181" s="605"/>
      <c r="O181" s="605"/>
      <c r="P181" s="622"/>
      <c r="Q181" s="1826"/>
    </row>
    <row r="182" spans="1:17" ht="35.1" customHeight="1">
      <c r="A182" s="397"/>
      <c r="B182" s="499" t="s">
        <v>1369</v>
      </c>
      <c r="C182" s="426" t="s">
        <v>1429</v>
      </c>
      <c r="D182" s="427" t="s">
        <v>1345</v>
      </c>
      <c r="E182" s="591"/>
      <c r="F182" s="600"/>
      <c r="G182" s="592">
        <v>110000</v>
      </c>
      <c r="I182" s="600"/>
      <c r="J182" s="600"/>
      <c r="K182" s="592"/>
      <c r="L182" s="592"/>
      <c r="M182" s="600"/>
      <c r="N182" s="600"/>
      <c r="O182" s="600"/>
      <c r="P182" s="607"/>
      <c r="Q182" s="1826"/>
    </row>
    <row r="183" spans="1:17" ht="35.1" customHeight="1">
      <c r="A183" s="397"/>
      <c r="B183" s="499" t="s">
        <v>1370</v>
      </c>
      <c r="C183" s="426" t="s">
        <v>1429</v>
      </c>
      <c r="D183" s="427" t="s">
        <v>1345</v>
      </c>
      <c r="E183" s="591"/>
      <c r="F183" s="600"/>
      <c r="G183" s="592">
        <v>110000</v>
      </c>
      <c r="H183" s="600"/>
      <c r="I183" s="600"/>
      <c r="J183" s="600"/>
      <c r="K183" s="592"/>
      <c r="L183" s="592"/>
      <c r="M183" s="600"/>
      <c r="N183" s="600"/>
      <c r="O183" s="600"/>
      <c r="P183" s="607"/>
      <c r="Q183" s="1826"/>
    </row>
    <row r="184" spans="1:17" ht="35.1" customHeight="1">
      <c r="A184" s="397"/>
      <c r="B184" s="499" t="s">
        <v>1371</v>
      </c>
      <c r="C184" s="426" t="s">
        <v>1429</v>
      </c>
      <c r="D184" s="427" t="s">
        <v>1345</v>
      </c>
      <c r="E184" s="591"/>
      <c r="F184" s="600"/>
      <c r="G184" s="592">
        <v>118000</v>
      </c>
      <c r="H184" s="600"/>
      <c r="I184" s="600"/>
      <c r="J184" s="600"/>
      <c r="K184" s="592"/>
      <c r="L184" s="592"/>
      <c r="M184" s="600"/>
      <c r="N184" s="600"/>
      <c r="O184" s="600"/>
      <c r="P184" s="607"/>
      <c r="Q184" s="1826"/>
    </row>
    <row r="185" spans="1:17" ht="35.1" customHeight="1">
      <c r="A185" s="397"/>
      <c r="B185" s="499" t="s">
        <v>1372</v>
      </c>
      <c r="C185" s="426" t="s">
        <v>1429</v>
      </c>
      <c r="D185" s="427" t="s">
        <v>1347</v>
      </c>
      <c r="E185" s="606"/>
      <c r="F185" s="600"/>
      <c r="G185" s="526"/>
      <c r="H185" s="600"/>
      <c r="I185" s="600"/>
      <c r="J185" s="600"/>
      <c r="K185" s="592"/>
      <c r="L185" s="592"/>
      <c r="M185" s="592">
        <v>110000</v>
      </c>
      <c r="N185" s="600"/>
      <c r="O185" s="600"/>
      <c r="P185" s="607"/>
      <c r="Q185" s="1826"/>
    </row>
    <row r="186" spans="1:17" ht="35.1" customHeight="1">
      <c r="A186" s="397"/>
      <c r="B186" s="499" t="s">
        <v>1372</v>
      </c>
      <c r="C186" s="426" t="s">
        <v>1429</v>
      </c>
      <c r="D186" s="427" t="s">
        <v>1348</v>
      </c>
      <c r="E186" s="607"/>
      <c r="F186" s="592">
        <v>70200</v>
      </c>
      <c r="G186" s="526"/>
      <c r="H186" s="592"/>
      <c r="I186" s="592"/>
      <c r="J186" s="592"/>
      <c r="K186" s="565"/>
      <c r="L186" s="565"/>
      <c r="M186" s="592"/>
      <c r="N186" s="592"/>
      <c r="O186" s="592"/>
      <c r="P186" s="607"/>
      <c r="Q186" s="1826"/>
    </row>
    <row r="187" spans="1:17" ht="35.1" customHeight="1">
      <c r="A187" s="397"/>
      <c r="B187" s="499" t="s">
        <v>1373</v>
      </c>
      <c r="C187" s="426" t="s">
        <v>1429</v>
      </c>
      <c r="D187" s="427" t="s">
        <v>1345</v>
      </c>
      <c r="E187" s="607"/>
      <c r="F187" s="592">
        <v>73500</v>
      </c>
      <c r="G187" s="592">
        <v>118000</v>
      </c>
      <c r="H187" s="592"/>
      <c r="I187" s="592"/>
      <c r="J187" s="592"/>
      <c r="K187" s="592">
        <v>130000</v>
      </c>
      <c r="L187" s="592">
        <v>125000</v>
      </c>
      <c r="M187" s="592">
        <v>123000</v>
      </c>
      <c r="N187" s="592"/>
      <c r="O187" s="592"/>
      <c r="P187" s="607"/>
      <c r="Q187" s="1826"/>
    </row>
    <row r="188" spans="1:17" ht="35.1" customHeight="1">
      <c r="A188" s="397"/>
      <c r="B188" s="499" t="s">
        <v>1374</v>
      </c>
      <c r="C188" s="426" t="s">
        <v>1429</v>
      </c>
      <c r="D188" s="427" t="s">
        <v>1345</v>
      </c>
      <c r="E188" s="608"/>
      <c r="F188" s="592"/>
      <c r="G188" s="592">
        <v>118000</v>
      </c>
      <c r="H188" s="592"/>
      <c r="I188" s="592"/>
      <c r="J188" s="592"/>
      <c r="K188" s="592"/>
      <c r="L188" s="592"/>
      <c r="M188" s="592"/>
      <c r="N188" s="592"/>
      <c r="O188" s="592"/>
      <c r="P188" s="607"/>
      <c r="Q188" s="1826"/>
    </row>
    <row r="189" spans="1:17" ht="35.1" customHeight="1">
      <c r="A189" s="397"/>
      <c r="B189" s="499" t="s">
        <v>1375</v>
      </c>
      <c r="C189" s="426" t="s">
        <v>1429</v>
      </c>
      <c r="D189" s="427" t="s">
        <v>1345</v>
      </c>
      <c r="E189" s="608"/>
      <c r="F189" s="592"/>
      <c r="H189" s="592"/>
      <c r="I189" s="592"/>
      <c r="J189" s="592"/>
      <c r="L189" s="592">
        <v>129000</v>
      </c>
      <c r="M189" s="592"/>
      <c r="N189" s="592"/>
      <c r="O189" s="592"/>
      <c r="P189" s="607"/>
      <c r="Q189" s="1826"/>
    </row>
    <row r="190" spans="1:17" ht="35.1" customHeight="1">
      <c r="A190" s="397"/>
      <c r="B190" s="499" t="s">
        <v>1376</v>
      </c>
      <c r="C190" s="426" t="s">
        <v>1429</v>
      </c>
      <c r="D190" s="427" t="s">
        <v>1345</v>
      </c>
      <c r="E190" s="608"/>
      <c r="F190" s="592"/>
      <c r="G190" s="592"/>
      <c r="H190" s="526"/>
      <c r="I190" s="592"/>
      <c r="J190" s="592"/>
      <c r="K190" s="592"/>
      <c r="L190" s="592"/>
      <c r="M190" s="592"/>
      <c r="N190" s="592"/>
      <c r="O190" s="592"/>
      <c r="P190" s="607"/>
      <c r="Q190" s="1826"/>
    </row>
    <row r="191" spans="1:17" ht="35.1" customHeight="1">
      <c r="A191" s="397"/>
      <c r="B191" s="499" t="s">
        <v>1377</v>
      </c>
      <c r="C191" s="426" t="s">
        <v>1429</v>
      </c>
      <c r="D191" s="427" t="s">
        <v>1347</v>
      </c>
      <c r="E191" s="608"/>
      <c r="F191" s="592"/>
      <c r="G191" s="592"/>
      <c r="I191" s="592"/>
      <c r="J191" s="592">
        <v>85000</v>
      </c>
      <c r="K191" s="592"/>
      <c r="L191" s="592"/>
      <c r="M191" s="592">
        <v>79000</v>
      </c>
      <c r="N191" s="592"/>
      <c r="O191" s="592"/>
      <c r="P191" s="607"/>
      <c r="Q191" s="1826"/>
    </row>
    <row r="192" spans="1:17" ht="35.1" customHeight="1">
      <c r="A192" s="397"/>
      <c r="B192" s="499" t="s">
        <v>1377</v>
      </c>
      <c r="C192" s="426" t="s">
        <v>1429</v>
      </c>
      <c r="D192" s="427" t="s">
        <v>1348</v>
      </c>
      <c r="E192" s="591"/>
      <c r="F192" s="600"/>
      <c r="G192" s="375"/>
      <c r="H192" s="600"/>
      <c r="I192" s="600"/>
      <c r="J192" s="592">
        <v>95000</v>
      </c>
      <c r="K192" s="592"/>
      <c r="L192" s="592"/>
      <c r="M192" s="600"/>
      <c r="N192" s="600"/>
      <c r="O192" s="600"/>
      <c r="P192" s="607"/>
      <c r="Q192" s="1826"/>
    </row>
    <row r="193" spans="1:17" ht="35.1" customHeight="1">
      <c r="A193" s="397"/>
      <c r="B193" s="499" t="s">
        <v>1377</v>
      </c>
      <c r="C193" s="426" t="s">
        <v>1429</v>
      </c>
      <c r="D193" s="427" t="s">
        <v>1345</v>
      </c>
      <c r="E193" s="591"/>
      <c r="F193" s="592">
        <v>95000</v>
      </c>
      <c r="G193" s="592">
        <v>105000</v>
      </c>
      <c r="H193" s="600"/>
      <c r="I193" s="600"/>
      <c r="J193" s="592"/>
      <c r="K193" s="592"/>
      <c r="L193" s="592"/>
      <c r="M193" s="600"/>
      <c r="N193" s="600"/>
      <c r="O193" s="600"/>
      <c r="P193" s="607"/>
      <c r="Q193" s="1826"/>
    </row>
    <row r="194" spans="1:17" ht="35.1" customHeight="1">
      <c r="A194" s="397"/>
      <c r="B194" s="499" t="s">
        <v>1378</v>
      </c>
      <c r="C194" s="426" t="s">
        <v>1429</v>
      </c>
      <c r="D194" s="427" t="s">
        <v>1350</v>
      </c>
      <c r="E194" s="591"/>
      <c r="G194" s="592"/>
      <c r="H194" s="600"/>
      <c r="I194" s="600"/>
      <c r="J194" s="600"/>
      <c r="K194" s="592"/>
      <c r="L194" s="592"/>
      <c r="M194" s="600"/>
      <c r="N194" s="600"/>
      <c r="O194" s="600"/>
      <c r="P194" s="592">
        <v>166100</v>
      </c>
      <c r="Q194" s="1826"/>
    </row>
    <row r="195" spans="1:17" ht="35.1" customHeight="1">
      <c r="A195" s="397"/>
      <c r="B195" s="499" t="s">
        <v>1379</v>
      </c>
      <c r="C195" s="426" t="s">
        <v>1429</v>
      </c>
      <c r="D195" s="427" t="s">
        <v>1351</v>
      </c>
      <c r="E195" s="591"/>
      <c r="F195" s="600"/>
      <c r="G195" s="592"/>
      <c r="H195" s="600"/>
      <c r="I195" s="600"/>
      <c r="J195" s="600"/>
      <c r="K195" s="592"/>
      <c r="L195" s="592"/>
      <c r="M195" s="600"/>
      <c r="N195" s="600"/>
      <c r="O195" s="600"/>
      <c r="P195" s="607">
        <v>180400</v>
      </c>
      <c r="Q195" s="1826"/>
    </row>
    <row r="196" spans="1:17" ht="35.1" customHeight="1">
      <c r="A196" s="397"/>
      <c r="B196" s="499" t="s">
        <v>1380</v>
      </c>
      <c r="C196" s="426" t="s">
        <v>1429</v>
      </c>
      <c r="D196" s="427" t="s">
        <v>1345</v>
      </c>
      <c r="E196" s="591"/>
      <c r="F196" s="600"/>
      <c r="G196" s="592">
        <v>128000</v>
      </c>
      <c r="H196" s="600"/>
      <c r="I196" s="600"/>
      <c r="J196" s="600"/>
      <c r="K196" s="592">
        <v>130000</v>
      </c>
      <c r="L196" s="592"/>
      <c r="M196" s="600"/>
      <c r="N196" s="600"/>
      <c r="O196" s="600"/>
      <c r="P196" s="607"/>
      <c r="Q196" s="1826"/>
    </row>
    <row r="197" spans="1:17" ht="35.1" customHeight="1">
      <c r="A197" s="397"/>
      <c r="B197" s="499" t="s">
        <v>1424</v>
      </c>
      <c r="C197" s="426" t="s">
        <v>1429</v>
      </c>
      <c r="D197" s="427" t="s">
        <v>1350</v>
      </c>
      <c r="E197" s="591"/>
      <c r="F197" s="600"/>
      <c r="G197" s="592"/>
      <c r="H197" s="600"/>
      <c r="I197" s="600"/>
      <c r="J197" s="600"/>
      <c r="K197" s="592">
        <v>145000</v>
      </c>
      <c r="L197" s="592"/>
      <c r="M197" s="600"/>
      <c r="N197" s="600"/>
      <c r="O197" s="600"/>
      <c r="P197" s="607"/>
      <c r="Q197" s="1826"/>
    </row>
    <row r="198" spans="1:17" ht="35.1" customHeight="1">
      <c r="A198" s="397"/>
      <c r="B198" s="499" t="s">
        <v>1381</v>
      </c>
      <c r="C198" s="426" t="s">
        <v>1429</v>
      </c>
      <c r="D198" s="427" t="s">
        <v>1345</v>
      </c>
      <c r="E198" s="591"/>
      <c r="F198" s="600"/>
      <c r="G198" s="600"/>
      <c r="H198" s="600"/>
      <c r="I198" s="592"/>
      <c r="J198" s="600"/>
      <c r="K198" s="592"/>
      <c r="L198" s="592"/>
      <c r="M198" s="600"/>
      <c r="N198" s="600"/>
      <c r="O198" s="600"/>
      <c r="P198" s="607"/>
      <c r="Q198" s="1826"/>
    </row>
    <row r="199" spans="1:17" ht="35.1" customHeight="1">
      <c r="A199" s="397"/>
      <c r="B199" s="499" t="s">
        <v>1382</v>
      </c>
      <c r="C199" s="426" t="s">
        <v>1429</v>
      </c>
      <c r="D199" s="427" t="s">
        <v>1350</v>
      </c>
      <c r="E199" s="591"/>
      <c r="F199" s="600"/>
      <c r="G199" s="600"/>
      <c r="H199" s="600"/>
      <c r="I199" s="592"/>
      <c r="J199" s="600"/>
      <c r="K199" s="592"/>
      <c r="L199" s="592"/>
      <c r="M199" s="600"/>
      <c r="N199" s="600"/>
      <c r="O199" s="600"/>
      <c r="P199" s="607"/>
      <c r="Q199" s="1826"/>
    </row>
    <row r="200" spans="1:17" ht="35.1" customHeight="1">
      <c r="A200" s="397"/>
      <c r="B200" s="402" t="s">
        <v>1383</v>
      </c>
      <c r="C200" s="426" t="s">
        <v>1429</v>
      </c>
      <c r="D200" s="427" t="s">
        <v>1350</v>
      </c>
      <c r="E200" s="591"/>
      <c r="F200" s="600"/>
      <c r="G200" s="600"/>
      <c r="H200" s="600"/>
      <c r="I200" s="600"/>
      <c r="J200" s="600"/>
      <c r="K200" s="592"/>
      <c r="L200" s="592"/>
      <c r="M200" s="600"/>
      <c r="N200" s="600"/>
      <c r="O200" s="600"/>
      <c r="P200" s="607"/>
      <c r="Q200" s="1826"/>
    </row>
    <row r="201" spans="1:17" ht="35.1" customHeight="1">
      <c r="A201" s="397"/>
      <c r="B201" s="402" t="s">
        <v>1384</v>
      </c>
      <c r="C201" s="426" t="s">
        <v>1429</v>
      </c>
      <c r="D201" s="427" t="s">
        <v>1350</v>
      </c>
      <c r="E201" s="591"/>
      <c r="F201" s="592">
        <v>91200</v>
      </c>
      <c r="G201" s="600"/>
      <c r="H201" s="600"/>
      <c r="I201" s="600"/>
      <c r="J201" s="600"/>
      <c r="K201" s="592"/>
      <c r="L201" s="592"/>
      <c r="M201" s="600"/>
      <c r="N201" s="600"/>
      <c r="O201" s="600"/>
      <c r="P201" s="607"/>
      <c r="Q201" s="1827"/>
    </row>
    <row r="202" spans="1:17" ht="30" customHeight="1">
      <c r="A202" s="423" t="s">
        <v>1385</v>
      </c>
      <c r="B202" s="417"/>
      <c r="C202" s="581"/>
      <c r="D202" s="424"/>
      <c r="E202" s="623"/>
      <c r="F202" s="623"/>
      <c r="G202" s="624"/>
      <c r="H202" s="625"/>
      <c r="Q202" s="1825"/>
    </row>
    <row r="203" spans="1:17" ht="30" customHeight="1">
      <c r="B203" s="1752" t="s">
        <v>866</v>
      </c>
      <c r="C203" s="1753"/>
      <c r="D203" s="570"/>
      <c r="E203" s="552"/>
      <c r="F203" s="552"/>
      <c r="G203" s="526"/>
      <c r="H203" s="526"/>
      <c r="I203" s="526"/>
      <c r="J203" s="526"/>
      <c r="K203" s="565"/>
      <c r="L203" s="565"/>
      <c r="M203" s="526"/>
      <c r="N203" s="526"/>
      <c r="O203" s="526"/>
      <c r="P203" s="566"/>
      <c r="Q203" s="1826"/>
    </row>
    <row r="204" spans="1:17" ht="30" customHeight="1">
      <c r="A204" s="489"/>
      <c r="B204" s="436" t="s">
        <v>1386</v>
      </c>
      <c r="C204" s="426" t="s">
        <v>1387</v>
      </c>
      <c r="D204" s="626" t="s">
        <v>1388</v>
      </c>
      <c r="E204" s="627"/>
      <c r="F204" s="627"/>
      <c r="G204" s="628">
        <v>2200000</v>
      </c>
      <c r="H204" s="628"/>
      <c r="I204" s="628"/>
      <c r="J204" s="628"/>
      <c r="K204" s="628"/>
      <c r="L204" s="628"/>
      <c r="M204" s="628"/>
      <c r="N204" s="628"/>
      <c r="O204" s="628"/>
      <c r="P204" s="647"/>
      <c r="Q204" s="1826"/>
    </row>
    <row r="205" spans="1:17" ht="30" customHeight="1">
      <c r="A205" s="489"/>
      <c r="B205" s="436" t="s">
        <v>868</v>
      </c>
      <c r="C205" s="426" t="s">
        <v>1387</v>
      </c>
      <c r="D205" s="626" t="s">
        <v>1389</v>
      </c>
      <c r="E205" s="629"/>
      <c r="F205" s="629"/>
      <c r="G205" s="628">
        <v>3000000</v>
      </c>
      <c r="H205" s="628"/>
      <c r="I205" s="628"/>
      <c r="J205" s="628"/>
      <c r="K205" s="628">
        <v>3200000</v>
      </c>
      <c r="L205" s="628"/>
      <c r="M205" s="628"/>
      <c r="N205" s="628"/>
      <c r="O205" s="628"/>
      <c r="P205" s="647"/>
      <c r="Q205" s="1826"/>
    </row>
    <row r="206" spans="1:17" ht="30" customHeight="1">
      <c r="A206" s="489"/>
      <c r="B206" s="436" t="s">
        <v>869</v>
      </c>
      <c r="C206" s="426" t="s">
        <v>1387</v>
      </c>
      <c r="D206" s="626" t="s">
        <v>1390</v>
      </c>
      <c r="E206" s="629"/>
      <c r="F206" s="629"/>
      <c r="G206" s="628">
        <v>4100000</v>
      </c>
      <c r="H206" s="628"/>
      <c r="I206" s="628"/>
      <c r="J206" s="628"/>
      <c r="K206" s="628"/>
      <c r="L206" s="628"/>
      <c r="M206" s="628"/>
      <c r="N206" s="628"/>
      <c r="O206" s="628"/>
      <c r="P206" s="647"/>
      <c r="Q206" s="1826"/>
    </row>
    <row r="207" spans="1:17" ht="30" customHeight="1">
      <c r="A207" s="489"/>
      <c r="B207" s="436" t="s">
        <v>870</v>
      </c>
      <c r="C207" s="426" t="s">
        <v>1387</v>
      </c>
      <c r="D207" s="626" t="s">
        <v>1391</v>
      </c>
      <c r="E207" s="629"/>
      <c r="F207" s="629"/>
      <c r="G207" s="628">
        <v>5300000</v>
      </c>
      <c r="H207" s="628"/>
      <c r="I207" s="628"/>
      <c r="J207" s="628"/>
      <c r="K207" s="628"/>
      <c r="L207" s="628"/>
      <c r="M207" s="628"/>
      <c r="N207" s="628"/>
      <c r="O207" s="628"/>
      <c r="P207" s="647"/>
      <c r="Q207" s="1826"/>
    </row>
    <row r="208" spans="1:17" ht="30" customHeight="1">
      <c r="A208" s="489"/>
      <c r="B208" s="436" t="s">
        <v>871</v>
      </c>
      <c r="C208" s="426" t="s">
        <v>1387</v>
      </c>
      <c r="D208" s="626" t="s">
        <v>1388</v>
      </c>
      <c r="E208" s="629"/>
      <c r="F208" s="629"/>
      <c r="G208" s="628">
        <v>2250000</v>
      </c>
      <c r="H208" s="628"/>
      <c r="I208" s="628"/>
      <c r="J208" s="628"/>
      <c r="K208" s="628"/>
      <c r="L208" s="628"/>
      <c r="M208" s="628"/>
      <c r="N208" s="628"/>
      <c r="O208" s="628"/>
      <c r="P208" s="647"/>
      <c r="Q208" s="1826"/>
    </row>
    <row r="209" spans="1:17" ht="30" customHeight="1">
      <c r="A209" s="630"/>
      <c r="B209" s="432" t="s">
        <v>872</v>
      </c>
      <c r="C209" s="410" t="s">
        <v>1387</v>
      </c>
      <c r="D209" s="626" t="s">
        <v>1389</v>
      </c>
      <c r="E209" s="631"/>
      <c r="F209" s="631"/>
      <c r="G209" s="632">
        <v>3250000</v>
      </c>
      <c r="H209" s="632"/>
      <c r="I209" s="632"/>
      <c r="J209" s="632"/>
      <c r="L209" s="632"/>
      <c r="M209" s="632"/>
      <c r="N209" s="632"/>
      <c r="O209" s="632"/>
      <c r="P209" s="648"/>
      <c r="Q209" s="1826"/>
    </row>
    <row r="210" spans="1:17" ht="30" customHeight="1">
      <c r="A210" s="489"/>
      <c r="B210" s="436" t="s">
        <v>873</v>
      </c>
      <c r="C210" s="426" t="s">
        <v>1387</v>
      </c>
      <c r="D210" s="626" t="s">
        <v>1390</v>
      </c>
      <c r="E210" s="633"/>
      <c r="F210" s="633"/>
      <c r="G210" s="634">
        <v>4350000</v>
      </c>
      <c r="H210" s="634"/>
      <c r="I210" s="634"/>
      <c r="J210" s="634"/>
      <c r="K210" s="634"/>
      <c r="L210" s="634"/>
      <c r="M210" s="634"/>
      <c r="N210" s="634"/>
      <c r="O210" s="634"/>
      <c r="P210" s="649"/>
      <c r="Q210" s="1826"/>
    </row>
    <row r="211" spans="1:17" ht="30" customHeight="1">
      <c r="A211" s="635"/>
      <c r="B211" s="457" t="s">
        <v>874</v>
      </c>
      <c r="C211" s="479" t="s">
        <v>1387</v>
      </c>
      <c r="D211" s="626" t="s">
        <v>1391</v>
      </c>
      <c r="E211" s="636"/>
      <c r="F211" s="636"/>
      <c r="G211" s="637">
        <v>5450000</v>
      </c>
      <c r="H211" s="637"/>
      <c r="I211" s="637"/>
      <c r="J211" s="637"/>
      <c r="K211" s="637"/>
      <c r="L211" s="637"/>
      <c r="M211" s="637"/>
      <c r="N211" s="637"/>
      <c r="O211" s="637"/>
      <c r="P211" s="650"/>
      <c r="Q211" s="1826"/>
    </row>
    <row r="212" spans="1:17" ht="30" customHeight="1">
      <c r="A212" s="489"/>
      <c r="B212" s="638" t="s">
        <v>875</v>
      </c>
      <c r="C212" s="426"/>
      <c r="D212" s="639"/>
      <c r="E212" s="629"/>
      <c r="F212" s="629"/>
      <c r="G212" s="628"/>
      <c r="H212" s="628"/>
      <c r="I212" s="628"/>
      <c r="J212" s="628"/>
      <c r="K212" s="628"/>
      <c r="L212" s="628"/>
      <c r="M212" s="628"/>
      <c r="N212" s="628"/>
      <c r="O212" s="628"/>
      <c r="P212" s="647"/>
      <c r="Q212" s="1826"/>
    </row>
    <row r="213" spans="1:17" ht="30" customHeight="1">
      <c r="A213" s="489"/>
      <c r="B213" s="436" t="s">
        <v>867</v>
      </c>
      <c r="C213" s="426" t="s">
        <v>1387</v>
      </c>
      <c r="D213" s="626" t="s">
        <v>1388</v>
      </c>
      <c r="E213" s="629"/>
      <c r="F213" s="629"/>
      <c r="G213" s="628">
        <v>2800000</v>
      </c>
      <c r="H213" s="628"/>
      <c r="I213" s="628"/>
      <c r="J213" s="628"/>
      <c r="K213" s="628"/>
      <c r="L213" s="628"/>
      <c r="M213" s="628"/>
      <c r="N213" s="628"/>
      <c r="O213" s="628"/>
      <c r="P213" s="647"/>
      <c r="Q213" s="1826"/>
    </row>
    <row r="214" spans="1:17" ht="30" customHeight="1">
      <c r="A214" s="489"/>
      <c r="B214" s="436" t="s">
        <v>868</v>
      </c>
      <c r="C214" s="426" t="s">
        <v>1387</v>
      </c>
      <c r="D214" s="626" t="s">
        <v>1389</v>
      </c>
      <c r="E214" s="627"/>
      <c r="F214" s="627"/>
      <c r="G214" s="628">
        <v>3500000</v>
      </c>
      <c r="H214" s="628"/>
      <c r="I214" s="628"/>
      <c r="J214" s="628"/>
      <c r="K214" s="628"/>
      <c r="L214" s="628"/>
      <c r="M214" s="628"/>
      <c r="N214" s="628"/>
      <c r="O214" s="628"/>
      <c r="P214" s="647"/>
      <c r="Q214" s="1826"/>
    </row>
    <row r="215" spans="1:17" ht="30" customHeight="1">
      <c r="A215" s="489"/>
      <c r="B215" s="436" t="s">
        <v>869</v>
      </c>
      <c r="C215" s="426" t="s">
        <v>1387</v>
      </c>
      <c r="D215" s="626" t="s">
        <v>1390</v>
      </c>
      <c r="E215" s="629"/>
      <c r="F215" s="629"/>
      <c r="G215" s="628">
        <v>4550000</v>
      </c>
      <c r="H215" s="628"/>
      <c r="I215" s="628"/>
      <c r="J215" s="628"/>
      <c r="K215" s="628"/>
      <c r="L215" s="628"/>
      <c r="M215" s="628"/>
      <c r="N215" s="628"/>
      <c r="O215" s="628"/>
      <c r="P215" s="647"/>
      <c r="Q215" s="1826"/>
    </row>
    <row r="216" spans="1:17" ht="30" customHeight="1">
      <c r="A216" s="489"/>
      <c r="B216" s="436" t="s">
        <v>870</v>
      </c>
      <c r="C216" s="426" t="s">
        <v>1387</v>
      </c>
      <c r="D216" s="626" t="s">
        <v>1391</v>
      </c>
      <c r="E216" s="629"/>
      <c r="F216" s="629"/>
      <c r="G216" s="628">
        <v>5700000</v>
      </c>
      <c r="H216" s="628"/>
      <c r="I216" s="628"/>
      <c r="J216" s="628"/>
      <c r="K216" s="628"/>
      <c r="L216" s="628"/>
      <c r="M216" s="628"/>
      <c r="N216" s="628"/>
      <c r="O216" s="628"/>
      <c r="P216" s="647"/>
      <c r="Q216" s="1826"/>
    </row>
    <row r="217" spans="1:17" ht="30" customHeight="1">
      <c r="A217" s="489"/>
      <c r="B217" s="436" t="s">
        <v>871</v>
      </c>
      <c r="C217" s="426" t="s">
        <v>1387</v>
      </c>
      <c r="D217" s="626" t="s">
        <v>1388</v>
      </c>
      <c r="E217" s="629"/>
      <c r="F217" s="629"/>
      <c r="G217" s="628">
        <v>2750000</v>
      </c>
      <c r="H217" s="628"/>
      <c r="I217" s="628"/>
      <c r="J217" s="628"/>
      <c r="K217" s="628"/>
      <c r="L217" s="628"/>
      <c r="M217" s="628"/>
      <c r="N217" s="628"/>
      <c r="O217" s="628"/>
      <c r="P217" s="647"/>
      <c r="Q217" s="1826"/>
    </row>
    <row r="218" spans="1:17" ht="30" customHeight="1">
      <c r="A218" s="489"/>
      <c r="B218" s="436" t="s">
        <v>872</v>
      </c>
      <c r="C218" s="426" t="s">
        <v>1387</v>
      </c>
      <c r="D218" s="626" t="s">
        <v>1389</v>
      </c>
      <c r="E218" s="627"/>
      <c r="F218" s="627"/>
      <c r="G218" s="628">
        <v>3800000</v>
      </c>
      <c r="H218" s="628"/>
      <c r="I218" s="628"/>
      <c r="J218" s="628"/>
      <c r="K218" s="628"/>
      <c r="L218" s="628"/>
      <c r="M218" s="628"/>
      <c r="N218" s="628"/>
      <c r="O218" s="628"/>
      <c r="P218" s="647"/>
      <c r="Q218" s="1826"/>
    </row>
    <row r="219" spans="1:17" ht="30" customHeight="1">
      <c r="A219" s="489"/>
      <c r="B219" s="436" t="s">
        <v>873</v>
      </c>
      <c r="C219" s="426" t="s">
        <v>1387</v>
      </c>
      <c r="D219" s="626" t="s">
        <v>1390</v>
      </c>
      <c r="E219" s="627"/>
      <c r="F219" s="627"/>
      <c r="G219" s="628">
        <v>4900000</v>
      </c>
      <c r="H219" s="628"/>
      <c r="I219" s="628"/>
      <c r="J219" s="628"/>
      <c r="K219" s="628"/>
      <c r="L219" s="628"/>
      <c r="M219" s="628"/>
      <c r="N219" s="628"/>
      <c r="O219" s="628"/>
      <c r="P219" s="647"/>
      <c r="Q219" s="1826"/>
    </row>
    <row r="220" spans="1:17" ht="30" customHeight="1">
      <c r="A220" s="489"/>
      <c r="B220" s="432" t="s">
        <v>874</v>
      </c>
      <c r="C220" s="410" t="s">
        <v>1387</v>
      </c>
      <c r="D220" s="626" t="s">
        <v>1391</v>
      </c>
      <c r="E220" s="640"/>
      <c r="F220" s="640"/>
      <c r="G220" s="632">
        <v>6000000</v>
      </c>
      <c r="H220" s="632"/>
      <c r="I220" s="632"/>
      <c r="J220" s="632"/>
      <c r="K220" s="632"/>
      <c r="L220" s="632"/>
      <c r="M220" s="632"/>
      <c r="N220" s="632"/>
      <c r="O220" s="632"/>
      <c r="P220" s="648"/>
      <c r="Q220" s="1827"/>
    </row>
    <row r="221" spans="1:17" ht="35.1" customHeight="1">
      <c r="A221" s="423" t="s">
        <v>1392</v>
      </c>
      <c r="B221" s="569" t="s">
        <v>1393</v>
      </c>
      <c r="C221" s="565"/>
      <c r="D221" s="570"/>
      <c r="E221" s="552"/>
      <c r="F221" s="552"/>
      <c r="G221" s="526"/>
      <c r="H221" s="526"/>
      <c r="I221" s="526"/>
      <c r="J221" s="526"/>
      <c r="K221" s="565"/>
      <c r="L221" s="565"/>
      <c r="M221" s="526"/>
      <c r="N221" s="526"/>
      <c r="O221" s="526"/>
      <c r="P221" s="566"/>
      <c r="Q221" s="1825"/>
    </row>
    <row r="222" spans="1:17" ht="35.1" customHeight="1">
      <c r="A222" s="423"/>
      <c r="B222" s="492" t="s">
        <v>1394</v>
      </c>
      <c r="C222" s="426" t="s">
        <v>249</v>
      </c>
      <c r="D222" s="411"/>
      <c r="E222" s="641"/>
      <c r="F222" s="642">
        <v>6500000</v>
      </c>
      <c r="G222" s="643">
        <v>5800000</v>
      </c>
      <c r="I222" s="642">
        <v>6500000</v>
      </c>
      <c r="J222" s="643">
        <v>5600000</v>
      </c>
      <c r="K222" s="643">
        <v>6000000</v>
      </c>
      <c r="L222" s="643">
        <v>5500000</v>
      </c>
      <c r="M222" s="643">
        <v>6000000</v>
      </c>
      <c r="N222" s="643">
        <v>5500000</v>
      </c>
      <c r="O222" s="642">
        <v>4600000</v>
      </c>
      <c r="P222" s="651"/>
      <c r="Q222" s="1826"/>
    </row>
    <row r="223" spans="1:17" ht="35.1" customHeight="1">
      <c r="A223" s="397"/>
      <c r="B223" s="644" t="s">
        <v>1395</v>
      </c>
      <c r="C223" s="426" t="s">
        <v>249</v>
      </c>
      <c r="D223" s="427"/>
      <c r="E223" s="645"/>
      <c r="F223" s="642">
        <v>6500000</v>
      </c>
      <c r="G223" s="642">
        <v>6500000</v>
      </c>
      <c r="H223" s="643">
        <v>7000000</v>
      </c>
      <c r="I223" s="642"/>
      <c r="J223" s="642">
        <v>6700000</v>
      </c>
      <c r="K223" s="642">
        <v>6300000</v>
      </c>
      <c r="L223" s="642"/>
      <c r="M223" s="643">
        <v>6000000</v>
      </c>
      <c r="N223" s="642"/>
      <c r="O223" s="526"/>
      <c r="P223" s="652"/>
      <c r="Q223" s="1826"/>
    </row>
    <row r="224" spans="1:17" ht="35.1" customHeight="1">
      <c r="A224" s="397"/>
      <c r="B224" s="646" t="s">
        <v>1396</v>
      </c>
      <c r="C224" s="426" t="s">
        <v>249</v>
      </c>
      <c r="D224" s="427"/>
      <c r="E224" s="466"/>
      <c r="F224" s="466"/>
      <c r="G224" s="642">
        <v>9000000</v>
      </c>
      <c r="H224" s="642">
        <v>7000000</v>
      </c>
      <c r="I224" s="526"/>
      <c r="J224" s="642">
        <v>9500000</v>
      </c>
      <c r="K224" s="565"/>
      <c r="L224" s="565"/>
      <c r="M224" s="526"/>
      <c r="N224" s="526"/>
      <c r="O224" s="526"/>
      <c r="P224" s="565"/>
      <c r="Q224" s="1827"/>
    </row>
    <row r="225" spans="2:17">
      <c r="Q225" s="653"/>
    </row>
    <row r="226" spans="2:17">
      <c r="B226" s="375"/>
      <c r="C226" s="375"/>
      <c r="D226" s="375"/>
      <c r="G226" s="375"/>
      <c r="H226" s="375"/>
      <c r="I226" s="375"/>
      <c r="J226" s="375"/>
      <c r="K226" s="375"/>
      <c r="L226" s="375"/>
      <c r="M226" s="375"/>
      <c r="N226" s="375"/>
      <c r="O226" s="375"/>
      <c r="P226" s="375"/>
      <c r="Q226" s="653"/>
    </row>
    <row r="227" spans="2:17">
      <c r="B227" s="375"/>
      <c r="C227" s="375"/>
      <c r="D227" s="375"/>
      <c r="G227" s="375"/>
      <c r="H227" s="375"/>
      <c r="I227" s="375"/>
      <c r="J227" s="375"/>
      <c r="K227" s="375"/>
      <c r="L227" s="375"/>
      <c r="M227" s="375"/>
      <c r="N227" s="375"/>
      <c r="O227" s="375"/>
      <c r="P227" s="375"/>
      <c r="Q227" s="653"/>
    </row>
    <row r="228" spans="2:17">
      <c r="B228" s="375"/>
      <c r="C228" s="375"/>
      <c r="D228" s="375"/>
      <c r="G228" s="375"/>
      <c r="H228" s="375"/>
      <c r="I228" s="375"/>
      <c r="J228" s="375"/>
      <c r="K228" s="375"/>
      <c r="L228" s="375"/>
      <c r="M228" s="375"/>
      <c r="N228" s="375"/>
      <c r="O228" s="375"/>
      <c r="P228" s="375"/>
      <c r="Q228" s="653"/>
    </row>
  </sheetData>
  <mergeCells count="32">
    <mergeCell ref="Q156:Q163"/>
    <mergeCell ref="Q164:Q201"/>
    <mergeCell ref="Q202:Q220"/>
    <mergeCell ref="Q221:Q224"/>
    <mergeCell ref="Q52:Q61"/>
    <mergeCell ref="Q63:Q71"/>
    <mergeCell ref="Q72:Q79"/>
    <mergeCell ref="Q80:Q116"/>
    <mergeCell ref="Q117:Q155"/>
    <mergeCell ref="Q9:Q16"/>
    <mergeCell ref="Q19:Q22"/>
    <mergeCell ref="Q25:Q28"/>
    <mergeCell ref="Q30:Q37"/>
    <mergeCell ref="Q39:Q50"/>
    <mergeCell ref="E51:P51"/>
    <mergeCell ref="B157:C157"/>
    <mergeCell ref="B203:C203"/>
    <mergeCell ref="A5:A6"/>
    <mergeCell ref="B5:B6"/>
    <mergeCell ref="C5:C6"/>
    <mergeCell ref="D5:D6"/>
    <mergeCell ref="B18:C18"/>
    <mergeCell ref="E18:P18"/>
    <mergeCell ref="B24:C24"/>
    <mergeCell ref="E24:P24"/>
    <mergeCell ref="B29:C29"/>
    <mergeCell ref="B1:Q1"/>
    <mergeCell ref="B2:Q2"/>
    <mergeCell ref="B3:Q3"/>
    <mergeCell ref="E5:P5"/>
    <mergeCell ref="E8:P8"/>
    <mergeCell ref="Q5:Q6"/>
  </mergeCells>
  <conditionalFormatting sqref="B119">
    <cfRule type="duplicateValues" dxfId="449" priority="25"/>
  </conditionalFormatting>
  <conditionalFormatting sqref="B120">
    <cfRule type="duplicateValues" dxfId="448" priority="20"/>
  </conditionalFormatting>
  <conditionalFormatting sqref="B124:B126">
    <cfRule type="duplicateValues" dxfId="447" priority="15"/>
    <cfRule type="duplicateValues" dxfId="446" priority="16"/>
  </conditionalFormatting>
  <conditionalFormatting sqref="B127">
    <cfRule type="duplicateValues" dxfId="445" priority="11"/>
    <cfRule type="duplicateValues" dxfId="444" priority="12"/>
  </conditionalFormatting>
  <conditionalFormatting sqref="B128">
    <cfRule type="duplicateValues" dxfId="443" priority="2"/>
    <cfRule type="duplicateValues" dxfId="442" priority="3"/>
  </conditionalFormatting>
  <conditionalFormatting sqref="B129:B130">
    <cfRule type="duplicateValues" dxfId="441" priority="7"/>
  </conditionalFormatting>
  <conditionalFormatting sqref="B132">
    <cfRule type="duplicateValues" dxfId="440" priority="19"/>
  </conditionalFormatting>
  <conditionalFormatting sqref="B133">
    <cfRule type="duplicateValues" dxfId="439" priority="10"/>
  </conditionalFormatting>
  <conditionalFormatting sqref="B134">
    <cfRule type="duplicateValues" dxfId="438" priority="9"/>
  </conditionalFormatting>
  <conditionalFormatting sqref="B136:B137">
    <cfRule type="duplicateValues" dxfId="437" priority="22"/>
  </conditionalFormatting>
  <conditionalFormatting sqref="B136:B138">
    <cfRule type="duplicateValues" dxfId="436" priority="21"/>
  </conditionalFormatting>
  <conditionalFormatting sqref="B138">
    <cfRule type="duplicateValues" dxfId="435" priority="24"/>
  </conditionalFormatting>
  <conditionalFormatting sqref="B139:B140">
    <cfRule type="duplicateValues" dxfId="434" priority="27"/>
  </conditionalFormatting>
  <conditionalFormatting sqref="B140">
    <cfRule type="duplicateValues" dxfId="433" priority="23"/>
    <cfRule type="duplicateValues" dxfId="432" priority="26"/>
  </conditionalFormatting>
  <conditionalFormatting sqref="B141">
    <cfRule type="duplicateValues" dxfId="431" priority="1"/>
  </conditionalFormatting>
  <conditionalFormatting sqref="B142:B143">
    <cfRule type="duplicateValues" dxfId="430" priority="31"/>
  </conditionalFormatting>
  <conditionalFormatting sqref="B144:B146">
    <cfRule type="duplicateValues" dxfId="429" priority="13"/>
    <cfRule type="duplicateValues" dxfId="428" priority="14"/>
  </conditionalFormatting>
  <conditionalFormatting sqref="B147:B148">
    <cfRule type="duplicateValues" dxfId="427" priority="6"/>
  </conditionalFormatting>
  <conditionalFormatting sqref="B149">
    <cfRule type="duplicateValues" dxfId="426" priority="18"/>
  </conditionalFormatting>
  <conditionalFormatting sqref="B150">
    <cfRule type="duplicateValues" dxfId="425" priority="17"/>
  </conditionalFormatting>
  <conditionalFormatting sqref="B151">
    <cfRule type="duplicateValues" dxfId="424" priority="8"/>
  </conditionalFormatting>
  <conditionalFormatting sqref="B152">
    <cfRule type="duplicateValues" dxfId="423" priority="4"/>
    <cfRule type="duplicateValues" dxfId="422" priority="5"/>
  </conditionalFormatting>
  <conditionalFormatting sqref="B154">
    <cfRule type="duplicateValues" dxfId="421" priority="29"/>
  </conditionalFormatting>
  <conditionalFormatting sqref="B155">
    <cfRule type="duplicateValues" dxfId="420" priority="28"/>
  </conditionalFormatting>
  <printOptions horizontalCentered="1"/>
  <pageMargins left="0.35" right="0.38" top="0.37" bottom="0.17" header="0.3" footer="0"/>
  <pageSetup paperSize="9" scale="57" orientation="landscape" r:id="rId1"/>
  <headerFooter>
    <oddHeader>&amp;C&amp;A</oddHeader>
    <oddFooter>&amp;CPage &amp;P&amp;R&amp;A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18</vt:i4>
      </vt:variant>
    </vt:vector>
  </HeadingPairs>
  <TitlesOfParts>
    <vt:vector size="44" baseType="lpstr">
      <vt:lpstr>Tháng 3-2018</vt:lpstr>
      <vt:lpstr>GIÁ VLXD THÁNG 4.2022-PL1 </vt:lpstr>
      <vt:lpstr>GIÁ VLXD THÁNG 5.2022-PL1 </vt:lpstr>
      <vt:lpstr>GIÁ VLXD THÁNG 6.2022-PL1  </vt:lpstr>
      <vt:lpstr>GIÁ VLXD THÁNG 7.2022-PL1 </vt:lpstr>
      <vt:lpstr>GIÁ VLXD THÁNG 7.2022-PL1  (2)</vt:lpstr>
      <vt:lpstr>GIÁ VLXD THÁNG 9.2022-PL1 </vt:lpstr>
      <vt:lpstr>GIÁ VLXD THÁNG 10.2022-PL1  </vt:lpstr>
      <vt:lpstr>GIÁ VLXD THÁNG 11.2022-PL1</vt:lpstr>
      <vt:lpstr>GIÁ VLXD THÁNG 12.2022-PL1</vt:lpstr>
      <vt:lpstr>GIÁ VLXD THÁNG 01.2023-PL1</vt:lpstr>
      <vt:lpstr>GIÁ VLXD THÁNG 02.2023-PL1</vt:lpstr>
      <vt:lpstr>GIÁ VLXD THÁNG 3.2023-PL1</vt:lpstr>
      <vt:lpstr>GIÁ VLXD THÁNG 4.2023-PL1</vt:lpstr>
      <vt:lpstr>GIÁ VLXD THÁNG 5.2023-PL1</vt:lpstr>
      <vt:lpstr>GIÁ VLXD THÁNG 6.2023-PL1</vt:lpstr>
      <vt:lpstr>GIÁ VLXD THÁNG 7.2023-PL1</vt:lpstr>
      <vt:lpstr>GIÁ VLXD THÁNG 8.2023-PL1</vt:lpstr>
      <vt:lpstr>GIÁ VLXD THÁNG 9.2023-PL1</vt:lpstr>
      <vt:lpstr>GIÁ VLXD THÁNG 10.2023-PL1</vt:lpstr>
      <vt:lpstr>GIÁ VLXD THÁNG 11.2023</vt:lpstr>
      <vt:lpstr>GIÁ VLXD THÁNG 12.2023</vt:lpstr>
      <vt:lpstr>GIÁ VLXD THÁNG 1.2024</vt:lpstr>
      <vt:lpstr>GIÁ VLXD THÁNG 3.2024 </vt:lpstr>
      <vt:lpstr>SO SANH BIEN DONG GIA</vt:lpstr>
      <vt:lpstr>Sheet1</vt:lpstr>
      <vt:lpstr>'GIÁ VLXD THÁNG 11.2022-PL1'!Print_Area</vt:lpstr>
      <vt:lpstr>'GIÁ VLXD THÁNG 1.2024'!Print_Titles</vt:lpstr>
      <vt:lpstr>'GIÁ VLXD THÁNG 10.2022-PL1  '!Print_Titles</vt:lpstr>
      <vt:lpstr>'GIÁ VLXD THÁNG 10.2023-PL1'!Print_Titles</vt:lpstr>
      <vt:lpstr>'GIÁ VLXD THÁNG 11.2022-PL1'!Print_Titles</vt:lpstr>
      <vt:lpstr>'GIÁ VLXD THÁNG 11.2023'!Print_Titles</vt:lpstr>
      <vt:lpstr>'GIÁ VLXD THÁNG 12.2023'!Print_Titles</vt:lpstr>
      <vt:lpstr>'GIÁ VLXD THÁNG 3.2024 '!Print_Titles</vt:lpstr>
      <vt:lpstr>'GIÁ VLXD THÁNG 4.2022-PL1 '!Print_Titles</vt:lpstr>
      <vt:lpstr>'GIÁ VLXD THÁNG 5.2022-PL1 '!Print_Titles</vt:lpstr>
      <vt:lpstr>'GIÁ VLXD THÁNG 6.2022-PL1  '!Print_Titles</vt:lpstr>
      <vt:lpstr>'GIÁ VLXD THÁNG 6.2023-PL1'!Print_Titles</vt:lpstr>
      <vt:lpstr>'GIÁ VLXD THÁNG 7.2022-PL1 '!Print_Titles</vt:lpstr>
      <vt:lpstr>'GIÁ VLXD THÁNG 7.2022-PL1  (2)'!Print_Titles</vt:lpstr>
      <vt:lpstr>'GIÁ VLXD THÁNG 7.2023-PL1'!Print_Titles</vt:lpstr>
      <vt:lpstr>'GIÁ VLXD THÁNG 8.2023-PL1'!Print_Titles</vt:lpstr>
      <vt:lpstr>'GIÁ VLXD THÁNG 9.2022-PL1 '!Print_Titles</vt:lpstr>
      <vt:lpstr>'GIÁ VLXD THÁNG 9.2023-PL1'!Print_Titles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Cop.</dc:creator>
  <cp:lastModifiedBy>USER</cp:lastModifiedBy>
  <cp:lastPrinted>2024-03-13T07:30:45Z</cp:lastPrinted>
  <dcterms:created xsi:type="dcterms:W3CDTF">2018-02-23T07:38:00Z</dcterms:created>
  <dcterms:modified xsi:type="dcterms:W3CDTF">2024-03-13T07:40:18Z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47559D87F1AD419584E713BB31CC4545</vt:lpwstr>
  </property>
  <property fmtid="{D5CDD505-2E9C-101B-9397-08002B2CF9AE}" pid="3" name="KSOProductBuildVer">
    <vt:lpwstr>1033-12.2.0.13110</vt:lpwstr>
  </property>
</Properties>
</file>